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ukushisoken001-my.sharepoint.com/personal/s-yanagi_fukushisoken001_onmicrosoft_com/Documents/デスクトップ/"/>
    </mc:Choice>
  </mc:AlternateContent>
  <xr:revisionPtr revIDLastSave="0" documentId="8_{33F91094-3A6E-4792-9919-5ED6EC44D11E}" xr6:coauthVersionLast="47" xr6:coauthVersionMax="47" xr10:uidLastSave="{00000000-0000-0000-0000-000000000000}"/>
  <bookViews>
    <workbookView xWindow="28680" yWindow="-120" windowWidth="29040" windowHeight="15720" tabRatio="928" activeTab="6" xr2:uid="{303141A4-2803-4F55-9ED6-B933DDDE3AA1}"/>
  </bookViews>
  <sheets>
    <sheet name="基本情報" sheetId="1" r:id="rId1"/>
    <sheet name="利用定員" sheetId="51" r:id="rId2"/>
    <sheet name="児童数" sheetId="24" r:id="rId3"/>
    <sheet name="加算と減算" sheetId="57" r:id="rId4"/>
    <sheet name="月途中入退所" sheetId="41" r:id="rId5"/>
    <sheet name="基本単価抽出（本園）" sheetId="53" r:id="rId6"/>
    <sheet name="基本単価抽出（分園）" sheetId="54" r:id="rId7"/>
    <sheet name="基本単価（本園）" sheetId="55" r:id="rId8"/>
    <sheet name="基本単価（分園）" sheetId="56" r:id="rId9"/>
    <sheet name="基本単価内訳（本園）" sheetId="46" r:id="rId10"/>
    <sheet name="基本単価内訳（分園）" sheetId="107" r:id="rId11"/>
    <sheet name="３歳児配置改善加算" sheetId="61" r:id="rId12"/>
    <sheet name="４歳以上児配置改善加算" sheetId="109" r:id="rId13"/>
    <sheet name="休日保育加算" sheetId="62" r:id="rId14"/>
    <sheet name="夜間保育加算" sheetId="63" r:id="rId15"/>
    <sheet name="減価償却費加算" sheetId="64" r:id="rId16"/>
    <sheet name="賃借料加算" sheetId="65" r:id="rId17"/>
    <sheet name="チーム保育推進加算" sheetId="29" r:id="rId18"/>
    <sheet name="副食費" sheetId="78" r:id="rId19"/>
    <sheet name="分園減算" sheetId="108" r:id="rId20"/>
    <sheet name="施設長未設置減算" sheetId="66" r:id="rId21"/>
    <sheet name="土曜日閉所減算" sheetId="67" r:id="rId22"/>
    <sheet name="定員超過減算" sheetId="58" r:id="rId23"/>
    <sheet name="主任保育士" sheetId="69" r:id="rId24"/>
    <sheet name="療育支援" sheetId="70" r:id="rId25"/>
    <sheet name="事務職員" sheetId="71" r:id="rId26"/>
    <sheet name="処遇Ⅱ" sheetId="72" r:id="rId27"/>
    <sheet name="処遇Ⅲ" sheetId="73" r:id="rId28"/>
    <sheet name="冷暖房費" sheetId="74" r:id="rId29"/>
    <sheet name="栄養管理" sheetId="75" r:id="rId30"/>
    <sheet name="３月加算" sheetId="77" r:id="rId31"/>
    <sheet name="４月" sheetId="22" r:id="rId32"/>
    <sheet name="５月" sheetId="30" r:id="rId33"/>
    <sheet name="６月" sheetId="31" r:id="rId34"/>
    <sheet name="７月" sheetId="32" r:id="rId35"/>
    <sheet name="８月" sheetId="33" r:id="rId36"/>
    <sheet name="９月" sheetId="34" r:id="rId37"/>
    <sheet name="10月" sheetId="35" r:id="rId38"/>
    <sheet name="11月" sheetId="36" r:id="rId39"/>
    <sheet name="12月" sheetId="37" r:id="rId40"/>
    <sheet name="１月" sheetId="38" r:id="rId41"/>
    <sheet name="２月" sheetId="39" r:id="rId42"/>
    <sheet name="３月" sheetId="40" r:id="rId43"/>
    <sheet name="４月基本" sheetId="93" r:id="rId44"/>
    <sheet name="５月基本" sheetId="95" r:id="rId45"/>
    <sheet name="６月基本" sheetId="96" r:id="rId46"/>
    <sheet name="７月基本" sheetId="97" r:id="rId47"/>
    <sheet name="８月基本" sheetId="98" r:id="rId48"/>
    <sheet name="９月基本" sheetId="99" r:id="rId49"/>
    <sheet name="10月基本" sheetId="100" r:id="rId50"/>
    <sheet name="11月基本" sheetId="101" r:id="rId51"/>
    <sheet name="12月基本" sheetId="102" r:id="rId52"/>
    <sheet name="１月基本" sheetId="103" r:id="rId53"/>
    <sheet name="２月基本" sheetId="104" r:id="rId54"/>
    <sheet name="３月基本" sheetId="105" r:id="rId55"/>
    <sheet name="４月Ⅰ" sheetId="79" r:id="rId56"/>
    <sheet name="５月Ⅰ" sheetId="80" r:id="rId57"/>
    <sheet name="６月Ⅰ" sheetId="81" r:id="rId58"/>
    <sheet name="７月Ⅰ" sheetId="82" r:id="rId59"/>
    <sheet name="８月Ⅰ" sheetId="83" r:id="rId60"/>
    <sheet name="９月Ⅰ" sheetId="84" r:id="rId61"/>
    <sheet name="10月Ⅰ" sheetId="85" r:id="rId62"/>
    <sheet name="11月Ⅰ" sheetId="86" r:id="rId63"/>
    <sheet name="12月Ⅰ" sheetId="87" r:id="rId64"/>
    <sheet name="１月Ⅰ" sheetId="88" r:id="rId65"/>
    <sheet name="２月Ⅰ" sheetId="89" r:id="rId66"/>
    <sheet name="３月Ⅰ" sheetId="90" r:id="rId67"/>
    <sheet name="内訳計算" sheetId="106" r:id="rId68"/>
    <sheet name="集計表" sheetId="92" r:id="rId69"/>
  </sheets>
  <externalReferences>
    <externalReference r:id="rId70"/>
  </externalReferences>
  <definedNames>
    <definedName name="_xlnm._FilterDatabase" localSheetId="17" hidden="1">チーム保育推進加算!$A$9:$A$484</definedName>
    <definedName name="_xlnm._FilterDatabase" localSheetId="0" hidden="1">基本情報!#REF!</definedName>
    <definedName name="_xlnm.Print_Area" localSheetId="37">'10月'!$A$1:$AD$127</definedName>
    <definedName name="_xlnm.Print_Area" localSheetId="38">'11月'!$A$1:$AD$127</definedName>
    <definedName name="_xlnm.Print_Area" localSheetId="39">'12月'!$A$1:$AD$127</definedName>
    <definedName name="_xlnm.Print_Area" localSheetId="40">'１月'!$A$1:$AD$127</definedName>
    <definedName name="_xlnm.Print_Area" localSheetId="41">'２月'!$A$1:$AD$127</definedName>
    <definedName name="_xlnm.Print_Area" localSheetId="42">'３月'!$A$1:$AD$132</definedName>
    <definedName name="_xlnm.Print_Area" localSheetId="31">'４月'!$A$1:$AG$156</definedName>
    <definedName name="_xlnm.Print_Area" localSheetId="32">'５月'!$A$1:$AD$127</definedName>
    <definedName name="_xlnm.Print_Area" localSheetId="33">'６月'!$A$1:$AD$127</definedName>
    <definedName name="_xlnm.Print_Area" localSheetId="34">'７月'!$A$1:$AD$127</definedName>
    <definedName name="_xlnm.Print_Area" localSheetId="35">'８月'!$A$1:$AD$127</definedName>
    <definedName name="_xlnm.Print_Area" localSheetId="36">'９月'!$A$1:$AD$127</definedName>
    <definedName name="_xlnm.Print_Area" localSheetId="17">チーム保育推進加算!$A$3:$A$552</definedName>
    <definedName name="_xlnm.Print_Area" localSheetId="4">月途中入退所!$A$1:$T$50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194" i="38" l="1"/>
  <c r="AJ193" i="38"/>
  <c r="AJ192" i="38"/>
  <c r="AJ191" i="38"/>
  <c r="AJ190" i="38"/>
  <c r="AJ189" i="38"/>
  <c r="AJ188" i="38"/>
  <c r="AJ187" i="38"/>
  <c r="AJ186" i="38"/>
  <c r="AJ185" i="38"/>
  <c r="AJ184" i="38"/>
  <c r="AJ183" i="38"/>
  <c r="AJ182" i="38"/>
  <c r="AJ181" i="38"/>
  <c r="AJ180" i="38"/>
  <c r="AJ179" i="38"/>
  <c r="AJ178" i="38"/>
  <c r="AJ177" i="38"/>
  <c r="AJ176" i="38"/>
  <c r="AJ175" i="38"/>
  <c r="AJ194" i="39"/>
  <c r="AJ193" i="39"/>
  <c r="AJ192" i="39"/>
  <c r="AJ191" i="39"/>
  <c r="AJ190" i="39"/>
  <c r="AJ189" i="39"/>
  <c r="AJ188" i="39"/>
  <c r="AJ187" i="39"/>
  <c r="AJ186" i="39"/>
  <c r="AJ185" i="39"/>
  <c r="AJ184" i="39"/>
  <c r="AJ183" i="39"/>
  <c r="AJ182" i="39"/>
  <c r="AJ181" i="39"/>
  <c r="AJ180" i="39"/>
  <c r="AJ179" i="39"/>
  <c r="AJ178" i="39"/>
  <c r="AJ177" i="39"/>
  <c r="AJ176" i="39"/>
  <c r="AJ175" i="39"/>
  <c r="AJ194" i="40"/>
  <c r="AJ193" i="40"/>
  <c r="AJ192" i="40"/>
  <c r="AJ191" i="40"/>
  <c r="AJ190" i="40"/>
  <c r="AJ189" i="40"/>
  <c r="AJ188" i="40"/>
  <c r="AJ187" i="40"/>
  <c r="AJ186" i="40"/>
  <c r="AJ185" i="40"/>
  <c r="AJ184" i="40"/>
  <c r="AJ183" i="40"/>
  <c r="AJ182" i="40"/>
  <c r="AJ181" i="40"/>
  <c r="AJ180" i="40"/>
  <c r="AJ179" i="40"/>
  <c r="AJ178" i="40"/>
  <c r="AJ177" i="40"/>
  <c r="AJ176" i="40"/>
  <c r="AJ175" i="40"/>
  <c r="AJ194" i="30"/>
  <c r="AJ193" i="30"/>
  <c r="AJ192" i="30"/>
  <c r="AJ191" i="30"/>
  <c r="AJ190" i="30"/>
  <c r="AJ189" i="30"/>
  <c r="AJ188" i="30"/>
  <c r="AJ187" i="30"/>
  <c r="AJ186" i="30"/>
  <c r="AJ185" i="30"/>
  <c r="AJ184" i="30"/>
  <c r="AJ183" i="30"/>
  <c r="AJ182" i="30"/>
  <c r="AJ181" i="30"/>
  <c r="AJ180" i="30"/>
  <c r="AJ179" i="30"/>
  <c r="AJ178" i="30"/>
  <c r="AJ177" i="30"/>
  <c r="AJ176" i="30"/>
  <c r="AJ175" i="30"/>
  <c r="AJ194" i="31"/>
  <c r="AJ193" i="31"/>
  <c r="AJ192" i="31"/>
  <c r="AJ191" i="31"/>
  <c r="AJ190" i="31"/>
  <c r="AJ189" i="31"/>
  <c r="AJ188" i="31"/>
  <c r="AJ187" i="31"/>
  <c r="AJ186" i="31"/>
  <c r="AJ185" i="31"/>
  <c r="AJ184" i="31"/>
  <c r="AJ183" i="31"/>
  <c r="AJ182" i="31"/>
  <c r="AJ181" i="31"/>
  <c r="AJ180" i="31"/>
  <c r="AJ179" i="31"/>
  <c r="AJ178" i="31"/>
  <c r="AJ177" i="31"/>
  <c r="AJ176" i="31"/>
  <c r="AJ175" i="31"/>
  <c r="AJ194" i="32"/>
  <c r="AJ193" i="32"/>
  <c r="AJ192" i="32"/>
  <c r="AJ191" i="32"/>
  <c r="AJ190" i="32"/>
  <c r="AJ189" i="32"/>
  <c r="AJ188" i="32"/>
  <c r="AJ187" i="32"/>
  <c r="AJ186" i="32"/>
  <c r="AJ185" i="32"/>
  <c r="AJ184" i="32"/>
  <c r="AJ183" i="32"/>
  <c r="AJ182" i="32"/>
  <c r="AJ181" i="32"/>
  <c r="AJ180" i="32"/>
  <c r="AJ179" i="32"/>
  <c r="AJ178" i="32"/>
  <c r="AJ177" i="32"/>
  <c r="AJ176" i="32"/>
  <c r="AJ175" i="32"/>
  <c r="AJ194" i="33"/>
  <c r="AJ193" i="33"/>
  <c r="AJ192" i="33"/>
  <c r="AJ191" i="33"/>
  <c r="AJ190" i="33"/>
  <c r="AJ189" i="33"/>
  <c r="AJ188" i="33"/>
  <c r="AJ187" i="33"/>
  <c r="AJ186" i="33"/>
  <c r="AJ185" i="33"/>
  <c r="AJ184" i="33"/>
  <c r="AJ183" i="33"/>
  <c r="AJ182" i="33"/>
  <c r="AJ181" i="33"/>
  <c r="AJ180" i="33"/>
  <c r="AJ179" i="33"/>
  <c r="AJ178" i="33"/>
  <c r="AJ177" i="33"/>
  <c r="AJ176" i="33"/>
  <c r="AJ175" i="33"/>
  <c r="AJ194" i="34"/>
  <c r="AJ193" i="34"/>
  <c r="AJ192" i="34"/>
  <c r="AJ191" i="34"/>
  <c r="AJ190" i="34"/>
  <c r="AJ189" i="34"/>
  <c r="AJ188" i="34"/>
  <c r="AJ187" i="34"/>
  <c r="AJ186" i="34"/>
  <c r="AJ185" i="34"/>
  <c r="AJ184" i="34"/>
  <c r="AJ183" i="34"/>
  <c r="AJ182" i="34"/>
  <c r="AJ181" i="34"/>
  <c r="AJ180" i="34"/>
  <c r="AJ179" i="34"/>
  <c r="AJ178" i="34"/>
  <c r="AJ177" i="34"/>
  <c r="AJ176" i="34"/>
  <c r="AJ175" i="34"/>
  <c r="AJ194" i="35"/>
  <c r="AJ193" i="35"/>
  <c r="AJ192" i="35"/>
  <c r="AJ191" i="35"/>
  <c r="AJ190" i="35"/>
  <c r="AJ189" i="35"/>
  <c r="AJ188" i="35"/>
  <c r="AJ187" i="35"/>
  <c r="AJ186" i="35"/>
  <c r="AJ185" i="35"/>
  <c r="AJ184" i="35"/>
  <c r="AJ183" i="35"/>
  <c r="AJ182" i="35"/>
  <c r="AJ181" i="35"/>
  <c r="AJ180" i="35"/>
  <c r="AJ179" i="35"/>
  <c r="AJ178" i="35"/>
  <c r="AJ177" i="35"/>
  <c r="AJ176" i="35"/>
  <c r="AJ175" i="35"/>
  <c r="AJ194" i="36"/>
  <c r="AJ193" i="36"/>
  <c r="AJ192" i="36"/>
  <c r="AJ191" i="36"/>
  <c r="AJ190" i="36"/>
  <c r="AJ189" i="36"/>
  <c r="AJ188" i="36"/>
  <c r="AJ187" i="36"/>
  <c r="AJ186" i="36"/>
  <c r="AJ185" i="36"/>
  <c r="AJ184" i="36"/>
  <c r="AJ183" i="36"/>
  <c r="AJ182" i="36"/>
  <c r="AJ181" i="36"/>
  <c r="AJ180" i="36"/>
  <c r="AJ179" i="36"/>
  <c r="AJ178" i="36"/>
  <c r="AJ177" i="36"/>
  <c r="AJ176" i="36"/>
  <c r="AJ175" i="36"/>
  <c r="AJ194" i="37"/>
  <c r="AJ193" i="37"/>
  <c r="AJ192" i="37"/>
  <c r="AJ191" i="37"/>
  <c r="AJ190" i="37"/>
  <c r="AJ189" i="37"/>
  <c r="AJ188" i="37"/>
  <c r="AJ187" i="37"/>
  <c r="AJ186" i="37"/>
  <c r="AJ185" i="37"/>
  <c r="AJ184" i="37"/>
  <c r="AJ183" i="37"/>
  <c r="AJ182" i="37"/>
  <c r="AJ181" i="37"/>
  <c r="AJ180" i="37"/>
  <c r="AJ179" i="37"/>
  <c r="AJ178" i="37"/>
  <c r="AJ177" i="37"/>
  <c r="AJ176" i="37"/>
  <c r="AJ175" i="37"/>
  <c r="AJ170" i="37"/>
  <c r="AJ169" i="37"/>
  <c r="AJ168" i="37"/>
  <c r="AJ167" i="37"/>
  <c r="AJ166" i="37"/>
  <c r="AJ165" i="37"/>
  <c r="AJ164" i="37"/>
  <c r="AJ163" i="37"/>
  <c r="AJ162" i="37"/>
  <c r="AJ161" i="37"/>
  <c r="AJ160" i="37"/>
  <c r="AJ159" i="37"/>
  <c r="AJ158" i="37"/>
  <c r="AJ157" i="37"/>
  <c r="AJ156" i="37"/>
  <c r="AJ155" i="37"/>
  <c r="AJ154" i="37"/>
  <c r="AJ153" i="37"/>
  <c r="AJ152" i="37"/>
  <c r="AJ151" i="37"/>
  <c r="AJ170" i="38"/>
  <c r="AJ169" i="38"/>
  <c r="AJ168" i="38"/>
  <c r="AJ167" i="38"/>
  <c r="AJ166" i="38"/>
  <c r="AJ165" i="38"/>
  <c r="AJ164" i="38"/>
  <c r="AJ163" i="38"/>
  <c r="AJ162" i="38"/>
  <c r="AJ161" i="38"/>
  <c r="AJ160" i="38"/>
  <c r="AJ159" i="38"/>
  <c r="AJ158" i="38"/>
  <c r="AJ157" i="38"/>
  <c r="AJ156" i="38"/>
  <c r="AJ155" i="38"/>
  <c r="AJ154" i="38"/>
  <c r="AJ153" i="38"/>
  <c r="AJ152" i="38"/>
  <c r="AJ151" i="38"/>
  <c r="AJ170" i="39"/>
  <c r="AJ169" i="39"/>
  <c r="AJ168" i="39"/>
  <c r="AJ167" i="39"/>
  <c r="AJ166" i="39"/>
  <c r="AJ165" i="39"/>
  <c r="AJ164" i="39"/>
  <c r="AJ163" i="39"/>
  <c r="AJ162" i="39"/>
  <c r="AJ161" i="39"/>
  <c r="AJ160" i="39"/>
  <c r="AJ159" i="39"/>
  <c r="AJ158" i="39"/>
  <c r="AJ157" i="39"/>
  <c r="AJ156" i="39"/>
  <c r="AJ155" i="39"/>
  <c r="AJ154" i="39"/>
  <c r="AJ153" i="39"/>
  <c r="AJ152" i="39"/>
  <c r="AJ151" i="39"/>
  <c r="AJ170" i="40"/>
  <c r="AJ169" i="40"/>
  <c r="AJ168" i="40"/>
  <c r="AJ167" i="40"/>
  <c r="AJ166" i="40"/>
  <c r="AJ165" i="40"/>
  <c r="AJ164" i="40"/>
  <c r="AJ163" i="40"/>
  <c r="AJ162" i="40"/>
  <c r="AJ161" i="40"/>
  <c r="AJ160" i="40"/>
  <c r="AJ159" i="40"/>
  <c r="AJ158" i="40"/>
  <c r="AJ157" i="40"/>
  <c r="AJ156" i="40"/>
  <c r="AJ155" i="40"/>
  <c r="AJ154" i="40"/>
  <c r="AJ153" i="40"/>
  <c r="AJ152" i="40"/>
  <c r="AJ151" i="40"/>
  <c r="AJ170" i="30"/>
  <c r="AJ169" i="30"/>
  <c r="AJ168" i="30"/>
  <c r="AJ167" i="30"/>
  <c r="AJ166" i="30"/>
  <c r="AJ165" i="30"/>
  <c r="AJ164" i="30"/>
  <c r="AJ163" i="30"/>
  <c r="AJ162" i="30"/>
  <c r="AJ161" i="30"/>
  <c r="AJ160" i="30"/>
  <c r="AJ159" i="30"/>
  <c r="AJ158" i="30"/>
  <c r="AJ157" i="30"/>
  <c r="AJ156" i="30"/>
  <c r="AJ155" i="30"/>
  <c r="AJ154" i="30"/>
  <c r="AJ153" i="30"/>
  <c r="AJ152" i="30"/>
  <c r="AJ151" i="30"/>
  <c r="AJ170" i="31"/>
  <c r="AJ169" i="31"/>
  <c r="AJ168" i="31"/>
  <c r="AJ167" i="31"/>
  <c r="AJ166" i="31"/>
  <c r="AJ165" i="31"/>
  <c r="AJ164" i="31"/>
  <c r="AJ163" i="31"/>
  <c r="AJ162" i="31"/>
  <c r="AJ161" i="31"/>
  <c r="AJ160" i="31"/>
  <c r="AJ159" i="31"/>
  <c r="AJ158" i="31"/>
  <c r="AJ157" i="31"/>
  <c r="AJ156" i="31"/>
  <c r="AJ155" i="31"/>
  <c r="AJ154" i="31"/>
  <c r="AJ153" i="31"/>
  <c r="AJ152" i="31"/>
  <c r="AJ151" i="31"/>
  <c r="AJ170" i="32"/>
  <c r="AJ169" i="32"/>
  <c r="AJ168" i="32"/>
  <c r="AJ167" i="32"/>
  <c r="AJ166" i="32"/>
  <c r="AJ165" i="32"/>
  <c r="AJ164" i="32"/>
  <c r="AJ163" i="32"/>
  <c r="AJ162" i="32"/>
  <c r="AJ161" i="32"/>
  <c r="AJ160" i="32"/>
  <c r="AJ159" i="32"/>
  <c r="AJ158" i="32"/>
  <c r="AJ157" i="32"/>
  <c r="AJ156" i="32"/>
  <c r="AJ155" i="32"/>
  <c r="AJ154" i="32"/>
  <c r="AJ153" i="32"/>
  <c r="AJ152" i="32"/>
  <c r="AJ151" i="32"/>
  <c r="AJ170" i="33"/>
  <c r="AJ169" i="33"/>
  <c r="AJ168" i="33"/>
  <c r="AJ167" i="33"/>
  <c r="AJ166" i="33"/>
  <c r="AJ165" i="33"/>
  <c r="AJ164" i="33"/>
  <c r="AJ163" i="33"/>
  <c r="AJ162" i="33"/>
  <c r="AJ161" i="33"/>
  <c r="AJ160" i="33"/>
  <c r="AJ159" i="33"/>
  <c r="AJ158" i="33"/>
  <c r="AJ157" i="33"/>
  <c r="AJ156" i="33"/>
  <c r="AJ155" i="33"/>
  <c r="AJ154" i="33"/>
  <c r="AJ153" i="33"/>
  <c r="AJ152" i="33"/>
  <c r="AJ151" i="33"/>
  <c r="AJ170" i="34"/>
  <c r="AJ169" i="34"/>
  <c r="AJ168" i="34"/>
  <c r="AJ167" i="34"/>
  <c r="AJ166" i="34"/>
  <c r="AJ165" i="34"/>
  <c r="AJ164" i="34"/>
  <c r="AJ163" i="34"/>
  <c r="AJ162" i="34"/>
  <c r="AJ161" i="34"/>
  <c r="AJ160" i="34"/>
  <c r="AJ159" i="34"/>
  <c r="AJ158" i="34"/>
  <c r="AJ157" i="34"/>
  <c r="AJ156" i="34"/>
  <c r="AJ155" i="34"/>
  <c r="AJ154" i="34"/>
  <c r="AJ153" i="34"/>
  <c r="AJ152" i="34"/>
  <c r="AJ151" i="34"/>
  <c r="AJ170" i="35"/>
  <c r="AJ169" i="35"/>
  <c r="AJ168" i="35"/>
  <c r="AJ167" i="35"/>
  <c r="AJ166" i="35"/>
  <c r="AJ165" i="35"/>
  <c r="AJ164" i="35"/>
  <c r="AJ163" i="35"/>
  <c r="AJ162" i="35"/>
  <c r="AJ161" i="35"/>
  <c r="AJ160" i="35"/>
  <c r="AJ159" i="35"/>
  <c r="AJ158" i="35"/>
  <c r="AJ157" i="35"/>
  <c r="AJ156" i="35"/>
  <c r="AJ155" i="35"/>
  <c r="AJ154" i="35"/>
  <c r="AJ153" i="35"/>
  <c r="AJ152" i="35"/>
  <c r="AJ151" i="35"/>
  <c r="AJ170" i="36"/>
  <c r="AJ169" i="36"/>
  <c r="AJ168" i="36"/>
  <c r="AJ167" i="36"/>
  <c r="AJ166" i="36"/>
  <c r="AJ165" i="36"/>
  <c r="AJ164" i="36"/>
  <c r="AJ163" i="36"/>
  <c r="AJ162" i="36"/>
  <c r="AJ161" i="36"/>
  <c r="AJ160" i="36"/>
  <c r="AJ159" i="36"/>
  <c r="AJ158" i="36"/>
  <c r="AJ157" i="36"/>
  <c r="AJ156" i="36"/>
  <c r="AJ155" i="36"/>
  <c r="AJ154" i="36"/>
  <c r="AJ153" i="36"/>
  <c r="AJ152" i="36"/>
  <c r="AJ151" i="36"/>
  <c r="AJ142" i="36"/>
  <c r="AJ141" i="36"/>
  <c r="AJ140" i="36"/>
  <c r="AJ139" i="36"/>
  <c r="AJ138" i="36"/>
  <c r="AJ137" i="36"/>
  <c r="AJ136" i="36"/>
  <c r="AJ135" i="36"/>
  <c r="AJ134" i="36"/>
  <c r="AJ133" i="36"/>
  <c r="AJ132" i="36"/>
  <c r="AJ131" i="36"/>
  <c r="AJ130" i="36"/>
  <c r="AJ129" i="36"/>
  <c r="AJ128" i="36"/>
  <c r="AJ127" i="36"/>
  <c r="AJ126" i="36"/>
  <c r="AJ125" i="36"/>
  <c r="AJ124" i="36"/>
  <c r="AJ123" i="36"/>
  <c r="AJ142" i="37"/>
  <c r="AJ141" i="37"/>
  <c r="AJ140" i="37"/>
  <c r="AJ139" i="37"/>
  <c r="AJ138" i="37"/>
  <c r="AJ137" i="37"/>
  <c r="AJ136" i="37"/>
  <c r="AJ135" i="37"/>
  <c r="AJ134" i="37"/>
  <c r="AJ133" i="37"/>
  <c r="AJ132" i="37"/>
  <c r="AJ131" i="37"/>
  <c r="AJ130" i="37"/>
  <c r="AJ129" i="37"/>
  <c r="AJ128" i="37"/>
  <c r="AJ127" i="37"/>
  <c r="AJ126" i="37"/>
  <c r="AJ125" i="37"/>
  <c r="AJ124" i="37"/>
  <c r="AJ123" i="37"/>
  <c r="AJ142" i="38"/>
  <c r="AJ141" i="38"/>
  <c r="AJ140" i="38"/>
  <c r="AJ139" i="38"/>
  <c r="AJ138" i="38"/>
  <c r="AJ137" i="38"/>
  <c r="AJ136" i="38"/>
  <c r="AJ135" i="38"/>
  <c r="AJ134" i="38"/>
  <c r="AJ133" i="38"/>
  <c r="AJ132" i="38"/>
  <c r="AJ131" i="38"/>
  <c r="AJ130" i="38"/>
  <c r="AJ129" i="38"/>
  <c r="AJ128" i="38"/>
  <c r="AJ127" i="38"/>
  <c r="AJ126" i="38"/>
  <c r="AJ125" i="38"/>
  <c r="AJ124" i="38"/>
  <c r="AJ123" i="38"/>
  <c r="AJ142" i="39"/>
  <c r="AJ141" i="39"/>
  <c r="AJ140" i="39"/>
  <c r="AJ139" i="39"/>
  <c r="AJ138" i="39"/>
  <c r="AJ137" i="39"/>
  <c r="AJ136" i="39"/>
  <c r="AJ135" i="39"/>
  <c r="AJ134" i="39"/>
  <c r="AJ133" i="39"/>
  <c r="AJ132" i="39"/>
  <c r="AJ131" i="39"/>
  <c r="AJ130" i="39"/>
  <c r="AJ129" i="39"/>
  <c r="AJ128" i="39"/>
  <c r="AJ127" i="39"/>
  <c r="AJ126" i="39"/>
  <c r="AJ125" i="39"/>
  <c r="AJ124" i="39"/>
  <c r="AJ123" i="39"/>
  <c r="AJ142" i="40"/>
  <c r="AJ141" i="40"/>
  <c r="AJ140" i="40"/>
  <c r="AJ139" i="40"/>
  <c r="AJ138" i="40"/>
  <c r="AJ137" i="40"/>
  <c r="AJ136" i="40"/>
  <c r="AJ135" i="40"/>
  <c r="AJ134" i="40"/>
  <c r="AJ133" i="40"/>
  <c r="AJ132" i="40"/>
  <c r="AJ131" i="40"/>
  <c r="AJ130" i="40"/>
  <c r="AJ129" i="40"/>
  <c r="AJ128" i="40"/>
  <c r="AJ127" i="40"/>
  <c r="AJ126" i="40"/>
  <c r="AJ125" i="40"/>
  <c r="AJ124" i="40"/>
  <c r="AJ123" i="40"/>
  <c r="AJ142" i="30"/>
  <c r="AJ141" i="30"/>
  <c r="AJ140" i="30"/>
  <c r="AJ139" i="30"/>
  <c r="AJ138" i="30"/>
  <c r="AJ137" i="30"/>
  <c r="AJ136" i="30"/>
  <c r="AJ135" i="30"/>
  <c r="AJ134" i="30"/>
  <c r="AJ133" i="30"/>
  <c r="AJ132" i="30"/>
  <c r="AJ131" i="30"/>
  <c r="AJ130" i="30"/>
  <c r="AJ129" i="30"/>
  <c r="AJ128" i="30"/>
  <c r="AJ127" i="30"/>
  <c r="AJ126" i="30"/>
  <c r="AJ125" i="30"/>
  <c r="AJ124" i="30"/>
  <c r="AJ123" i="30"/>
  <c r="AJ142" i="31"/>
  <c r="AJ141" i="31"/>
  <c r="AJ140" i="31"/>
  <c r="AJ139" i="31"/>
  <c r="AJ138" i="31"/>
  <c r="AJ137" i="31"/>
  <c r="AJ136" i="31"/>
  <c r="AJ135" i="31"/>
  <c r="AJ134" i="31"/>
  <c r="AJ133" i="31"/>
  <c r="AJ132" i="31"/>
  <c r="AJ131" i="31"/>
  <c r="AJ130" i="31"/>
  <c r="AJ129" i="31"/>
  <c r="AJ128" i="31"/>
  <c r="AJ127" i="31"/>
  <c r="AJ126" i="31"/>
  <c r="AJ125" i="31"/>
  <c r="AJ124" i="31"/>
  <c r="AJ123" i="31"/>
  <c r="AJ142" i="32"/>
  <c r="AJ141" i="32"/>
  <c r="AJ140" i="32"/>
  <c r="AJ139" i="32"/>
  <c r="AJ138" i="32"/>
  <c r="AJ137" i="32"/>
  <c r="AJ136" i="32"/>
  <c r="AJ135" i="32"/>
  <c r="AJ134" i="32"/>
  <c r="AJ133" i="32"/>
  <c r="AJ132" i="32"/>
  <c r="AJ131" i="32"/>
  <c r="AJ130" i="32"/>
  <c r="AJ129" i="32"/>
  <c r="AJ128" i="32"/>
  <c r="AJ127" i="32"/>
  <c r="AJ126" i="32"/>
  <c r="AJ125" i="32"/>
  <c r="AJ124" i="32"/>
  <c r="AJ123" i="32"/>
  <c r="AJ142" i="33"/>
  <c r="AJ141" i="33"/>
  <c r="AJ140" i="33"/>
  <c r="AJ139" i="33"/>
  <c r="AJ138" i="33"/>
  <c r="AJ137" i="33"/>
  <c r="AJ136" i="33"/>
  <c r="AJ135" i="33"/>
  <c r="AJ134" i="33"/>
  <c r="AJ133" i="33"/>
  <c r="AJ132" i="33"/>
  <c r="AJ131" i="33"/>
  <c r="AJ130" i="33"/>
  <c r="AJ129" i="33"/>
  <c r="AJ128" i="33"/>
  <c r="AJ127" i="33"/>
  <c r="AJ126" i="33"/>
  <c r="AJ125" i="33"/>
  <c r="AJ124" i="33"/>
  <c r="AJ123" i="33"/>
  <c r="AJ142" i="34"/>
  <c r="AJ141" i="34"/>
  <c r="AJ140" i="34"/>
  <c r="AJ139" i="34"/>
  <c r="AJ138" i="34"/>
  <c r="AJ137" i="34"/>
  <c r="AJ136" i="34"/>
  <c r="AJ135" i="34"/>
  <c r="AJ134" i="34"/>
  <c r="AJ133" i="34"/>
  <c r="AJ132" i="34"/>
  <c r="AJ131" i="34"/>
  <c r="AJ130" i="34"/>
  <c r="AJ129" i="34"/>
  <c r="AJ128" i="34"/>
  <c r="AJ127" i="34"/>
  <c r="AJ126" i="34"/>
  <c r="AJ125" i="34"/>
  <c r="AJ124" i="34"/>
  <c r="AJ123" i="34"/>
  <c r="AJ142" i="35"/>
  <c r="AJ141" i="35"/>
  <c r="AJ140" i="35"/>
  <c r="AJ139" i="35"/>
  <c r="AJ138" i="35"/>
  <c r="AJ137" i="35"/>
  <c r="AJ136" i="35"/>
  <c r="AJ135" i="35"/>
  <c r="AJ134" i="35"/>
  <c r="AJ133" i="35"/>
  <c r="AJ132" i="35"/>
  <c r="AJ131" i="35"/>
  <c r="AJ130" i="35"/>
  <c r="AJ129" i="35"/>
  <c r="AJ128" i="35"/>
  <c r="AJ127" i="35"/>
  <c r="AJ126" i="35"/>
  <c r="AJ125" i="35"/>
  <c r="AJ124" i="35"/>
  <c r="AJ123" i="35"/>
  <c r="AJ118" i="35"/>
  <c r="AJ117" i="35"/>
  <c r="AJ116" i="35"/>
  <c r="AJ115" i="35"/>
  <c r="AJ114" i="35"/>
  <c r="AJ113" i="35"/>
  <c r="AJ112" i="35"/>
  <c r="AJ111" i="35"/>
  <c r="AJ110" i="35"/>
  <c r="AJ109" i="35"/>
  <c r="AJ108" i="35"/>
  <c r="AJ107" i="35"/>
  <c r="AJ106" i="35"/>
  <c r="AJ105" i="35"/>
  <c r="AJ104" i="35"/>
  <c r="AJ103" i="35"/>
  <c r="AJ102" i="35"/>
  <c r="AJ101" i="35"/>
  <c r="AJ100" i="35"/>
  <c r="AJ99" i="35"/>
  <c r="AJ118" i="36"/>
  <c r="AJ117" i="36"/>
  <c r="AJ116" i="36"/>
  <c r="AJ115" i="36"/>
  <c r="AJ114" i="36"/>
  <c r="AJ113" i="36"/>
  <c r="AJ112" i="36"/>
  <c r="AJ111" i="36"/>
  <c r="AJ110" i="36"/>
  <c r="AJ109" i="36"/>
  <c r="AJ108" i="36"/>
  <c r="AJ107" i="36"/>
  <c r="AJ106" i="36"/>
  <c r="AJ105" i="36"/>
  <c r="AJ104" i="36"/>
  <c r="AJ103" i="36"/>
  <c r="AJ102" i="36"/>
  <c r="AJ101" i="36"/>
  <c r="AJ100" i="36"/>
  <c r="AJ99" i="36"/>
  <c r="AJ118" i="37"/>
  <c r="AJ117" i="37"/>
  <c r="AJ116" i="37"/>
  <c r="AJ115" i="37"/>
  <c r="AJ114" i="37"/>
  <c r="AJ113" i="37"/>
  <c r="AJ112" i="37"/>
  <c r="AJ111" i="37"/>
  <c r="AJ110" i="37"/>
  <c r="AJ109" i="37"/>
  <c r="AJ108" i="37"/>
  <c r="AJ107" i="37"/>
  <c r="AJ106" i="37"/>
  <c r="AJ105" i="37"/>
  <c r="AJ104" i="37"/>
  <c r="AJ103" i="37"/>
  <c r="AJ102" i="37"/>
  <c r="AJ101" i="37"/>
  <c r="AJ100" i="37"/>
  <c r="AJ99" i="37"/>
  <c r="AJ118" i="38"/>
  <c r="AJ117" i="38"/>
  <c r="AJ116" i="38"/>
  <c r="AJ115" i="38"/>
  <c r="AJ114" i="38"/>
  <c r="AJ113" i="38"/>
  <c r="AJ112" i="38"/>
  <c r="AJ111" i="38"/>
  <c r="AJ110" i="38"/>
  <c r="AJ109" i="38"/>
  <c r="AJ108" i="38"/>
  <c r="AJ107" i="38"/>
  <c r="AJ106" i="38"/>
  <c r="AJ105" i="38"/>
  <c r="AJ104" i="38"/>
  <c r="AJ103" i="38"/>
  <c r="AJ102" i="38"/>
  <c r="AJ101" i="38"/>
  <c r="AJ100" i="38"/>
  <c r="AJ99" i="38"/>
  <c r="AJ118" i="39"/>
  <c r="AJ117" i="39"/>
  <c r="AJ116" i="39"/>
  <c r="AJ115" i="39"/>
  <c r="AJ114" i="39"/>
  <c r="AJ113" i="39"/>
  <c r="AJ112" i="39"/>
  <c r="AJ111" i="39"/>
  <c r="AJ110" i="39"/>
  <c r="AJ109" i="39"/>
  <c r="AJ108" i="39"/>
  <c r="AJ107" i="39"/>
  <c r="AJ106" i="39"/>
  <c r="AJ105" i="39"/>
  <c r="AJ104" i="39"/>
  <c r="AJ103" i="39"/>
  <c r="AJ102" i="39"/>
  <c r="AJ101" i="39"/>
  <c r="AJ100" i="39"/>
  <c r="AJ99" i="39"/>
  <c r="AJ118" i="40"/>
  <c r="AJ117" i="40"/>
  <c r="AJ116" i="40"/>
  <c r="AJ115" i="40"/>
  <c r="AJ114" i="40"/>
  <c r="AJ113" i="40"/>
  <c r="AJ112" i="40"/>
  <c r="AJ111" i="40"/>
  <c r="AJ110" i="40"/>
  <c r="AJ109" i="40"/>
  <c r="AJ108" i="40"/>
  <c r="AJ107" i="40"/>
  <c r="AJ106" i="40"/>
  <c r="AJ105" i="40"/>
  <c r="AJ104" i="40"/>
  <c r="AJ103" i="40"/>
  <c r="AJ102" i="40"/>
  <c r="AJ101" i="40"/>
  <c r="AJ100" i="40"/>
  <c r="AJ99" i="40"/>
  <c r="AJ118" i="30"/>
  <c r="AJ117" i="30"/>
  <c r="AJ116" i="30"/>
  <c r="AJ115" i="30"/>
  <c r="AJ114" i="30"/>
  <c r="AJ113" i="30"/>
  <c r="AJ112" i="30"/>
  <c r="AJ111" i="30"/>
  <c r="AJ110" i="30"/>
  <c r="AJ109" i="30"/>
  <c r="AJ108" i="30"/>
  <c r="AJ107" i="30"/>
  <c r="AJ106" i="30"/>
  <c r="AJ105" i="30"/>
  <c r="AJ104" i="30"/>
  <c r="AJ103" i="30"/>
  <c r="AJ102" i="30"/>
  <c r="AJ101" i="30"/>
  <c r="AJ100" i="30"/>
  <c r="AJ99" i="30"/>
  <c r="AJ118" i="31"/>
  <c r="AJ117" i="31"/>
  <c r="AJ116" i="31"/>
  <c r="AJ115" i="31"/>
  <c r="AJ114" i="31"/>
  <c r="AJ113" i="31"/>
  <c r="AJ112" i="31"/>
  <c r="AJ111" i="31"/>
  <c r="AJ110" i="31"/>
  <c r="AJ109" i="31"/>
  <c r="AJ108" i="31"/>
  <c r="AJ107" i="31"/>
  <c r="AJ106" i="31"/>
  <c r="AJ105" i="31"/>
  <c r="AJ104" i="31"/>
  <c r="AJ103" i="31"/>
  <c r="AJ102" i="31"/>
  <c r="AJ101" i="31"/>
  <c r="AJ100" i="31"/>
  <c r="AJ99" i="31"/>
  <c r="AJ118" i="32"/>
  <c r="AJ117" i="32"/>
  <c r="AJ116" i="32"/>
  <c r="AJ115" i="32"/>
  <c r="AJ114" i="32"/>
  <c r="AJ113" i="32"/>
  <c r="AJ112" i="32"/>
  <c r="AJ111" i="32"/>
  <c r="AJ110" i="32"/>
  <c r="AJ109" i="32"/>
  <c r="AJ108" i="32"/>
  <c r="AJ107" i="32"/>
  <c r="AJ106" i="32"/>
  <c r="AJ105" i="32"/>
  <c r="AJ104" i="32"/>
  <c r="AJ103" i="32"/>
  <c r="AJ102" i="32"/>
  <c r="AJ101" i="32"/>
  <c r="AJ100" i="32"/>
  <c r="AJ99" i="32"/>
  <c r="AJ118" i="33"/>
  <c r="AJ117" i="33"/>
  <c r="AJ116" i="33"/>
  <c r="AJ115" i="33"/>
  <c r="AJ114" i="33"/>
  <c r="AJ113" i="33"/>
  <c r="AJ112" i="33"/>
  <c r="AJ111" i="33"/>
  <c r="AJ110" i="33"/>
  <c r="AJ109" i="33"/>
  <c r="AJ108" i="33"/>
  <c r="AJ107" i="33"/>
  <c r="AJ106" i="33"/>
  <c r="AJ105" i="33"/>
  <c r="AJ104" i="33"/>
  <c r="AJ103" i="33"/>
  <c r="AJ102" i="33"/>
  <c r="AJ101" i="33"/>
  <c r="AJ100" i="33"/>
  <c r="AJ99" i="33"/>
  <c r="AJ118" i="34"/>
  <c r="AJ117" i="34"/>
  <c r="AJ116" i="34"/>
  <c r="AJ115" i="34"/>
  <c r="AJ114" i="34"/>
  <c r="AJ113" i="34"/>
  <c r="AJ112" i="34"/>
  <c r="AJ111" i="34"/>
  <c r="AJ110" i="34"/>
  <c r="AJ109" i="34"/>
  <c r="AJ108" i="34"/>
  <c r="AJ107" i="34"/>
  <c r="AJ106" i="34"/>
  <c r="AJ105" i="34"/>
  <c r="AJ104" i="34"/>
  <c r="AJ103" i="34"/>
  <c r="AJ102" i="34"/>
  <c r="AJ101" i="34"/>
  <c r="AJ100" i="34"/>
  <c r="AJ99" i="34"/>
  <c r="AI194" i="34"/>
  <c r="AI193" i="34"/>
  <c r="AI192" i="34"/>
  <c r="AI191" i="34"/>
  <c r="AI190" i="34"/>
  <c r="AI189" i="34"/>
  <c r="AI188" i="34"/>
  <c r="AI187" i="34"/>
  <c r="AI186" i="34"/>
  <c r="AI185" i="34"/>
  <c r="AI184" i="34"/>
  <c r="AI183" i="34"/>
  <c r="AI182" i="34"/>
  <c r="AI181" i="34"/>
  <c r="AI180" i="34"/>
  <c r="AI179" i="34"/>
  <c r="AI178" i="34"/>
  <c r="AI177" i="34"/>
  <c r="AI176" i="34"/>
  <c r="AI175" i="34"/>
  <c r="AI194" i="35"/>
  <c r="AI193" i="35"/>
  <c r="AI192" i="35"/>
  <c r="AI191" i="35"/>
  <c r="AI190" i="35"/>
  <c r="AI189" i="35"/>
  <c r="AI188" i="35"/>
  <c r="AI187" i="35"/>
  <c r="AI186" i="35"/>
  <c r="AI185" i="35"/>
  <c r="AI184" i="35"/>
  <c r="AI183" i="35"/>
  <c r="AI182" i="35"/>
  <c r="AI181" i="35"/>
  <c r="AI180" i="35"/>
  <c r="AI179" i="35"/>
  <c r="AI178" i="35"/>
  <c r="AI177" i="35"/>
  <c r="AI176" i="35"/>
  <c r="AI175" i="35"/>
  <c r="AI194" i="36"/>
  <c r="AI193" i="36"/>
  <c r="AI192" i="36"/>
  <c r="AI191" i="36"/>
  <c r="AI190" i="36"/>
  <c r="AI189" i="36"/>
  <c r="AI188" i="36"/>
  <c r="AI187" i="36"/>
  <c r="AI186" i="36"/>
  <c r="AI185" i="36"/>
  <c r="AI184" i="36"/>
  <c r="AI183" i="36"/>
  <c r="AI182" i="36"/>
  <c r="AI181" i="36"/>
  <c r="AI180" i="36"/>
  <c r="AI179" i="36"/>
  <c r="AI178" i="36"/>
  <c r="AI177" i="36"/>
  <c r="AI176" i="36"/>
  <c r="AI175" i="36"/>
  <c r="AI194" i="37"/>
  <c r="AI193" i="37"/>
  <c r="AI192" i="37"/>
  <c r="AI191" i="37"/>
  <c r="AI190" i="37"/>
  <c r="AI189" i="37"/>
  <c r="AI188" i="37"/>
  <c r="AI187" i="37"/>
  <c r="AI186" i="37"/>
  <c r="AI185" i="37"/>
  <c r="AI184" i="37"/>
  <c r="AI183" i="37"/>
  <c r="AI182" i="37"/>
  <c r="AI181" i="37"/>
  <c r="AI180" i="37"/>
  <c r="AI179" i="37"/>
  <c r="AI178" i="37"/>
  <c r="AI177" i="37"/>
  <c r="AI176" i="37"/>
  <c r="AI175" i="37"/>
  <c r="AI194" i="38"/>
  <c r="AI193" i="38"/>
  <c r="AI192" i="38"/>
  <c r="AI191" i="38"/>
  <c r="AI190" i="38"/>
  <c r="AI189" i="38"/>
  <c r="AI188" i="38"/>
  <c r="AI187" i="38"/>
  <c r="AI186" i="38"/>
  <c r="AI185" i="38"/>
  <c r="AI184" i="38"/>
  <c r="AI183" i="38"/>
  <c r="AI182" i="38"/>
  <c r="AI181" i="38"/>
  <c r="AI180" i="38"/>
  <c r="AI179" i="38"/>
  <c r="AI178" i="38"/>
  <c r="AI177" i="38"/>
  <c r="AI176" i="38"/>
  <c r="AI175" i="38"/>
  <c r="AI194" i="39"/>
  <c r="AI193" i="39"/>
  <c r="AI192" i="39"/>
  <c r="AI191" i="39"/>
  <c r="AI190" i="39"/>
  <c r="AI189" i="39"/>
  <c r="AI188" i="39"/>
  <c r="AI187" i="39"/>
  <c r="AI186" i="39"/>
  <c r="AI185" i="39"/>
  <c r="AI184" i="39"/>
  <c r="AI183" i="39"/>
  <c r="AI182" i="39"/>
  <c r="AI181" i="39"/>
  <c r="AI180" i="39"/>
  <c r="AI179" i="39"/>
  <c r="AI178" i="39"/>
  <c r="AI177" i="39"/>
  <c r="AI176" i="39"/>
  <c r="AI175" i="39"/>
  <c r="AI194" i="40"/>
  <c r="AI193" i="40"/>
  <c r="AI192" i="40"/>
  <c r="AI191" i="40"/>
  <c r="AI190" i="40"/>
  <c r="AI189" i="40"/>
  <c r="AI188" i="40"/>
  <c r="AI187" i="40"/>
  <c r="AI186" i="40"/>
  <c r="AI185" i="40"/>
  <c r="AI184" i="40"/>
  <c r="AI183" i="40"/>
  <c r="AI182" i="40"/>
  <c r="AI181" i="40"/>
  <c r="AI180" i="40"/>
  <c r="AI179" i="40"/>
  <c r="AI178" i="40"/>
  <c r="AI177" i="40"/>
  <c r="AI176" i="40"/>
  <c r="AI175" i="40"/>
  <c r="AI194" i="30"/>
  <c r="AI193" i="30"/>
  <c r="AI192" i="30"/>
  <c r="AI191" i="30"/>
  <c r="AI190" i="30"/>
  <c r="AI189" i="30"/>
  <c r="AI188" i="30"/>
  <c r="AI187" i="30"/>
  <c r="AI186" i="30"/>
  <c r="AI185" i="30"/>
  <c r="AI184" i="30"/>
  <c r="AI183" i="30"/>
  <c r="AI182" i="30"/>
  <c r="AI181" i="30"/>
  <c r="AI180" i="30"/>
  <c r="AI179" i="30"/>
  <c r="AI178" i="30"/>
  <c r="AI177" i="30"/>
  <c r="AI176" i="30"/>
  <c r="AI175" i="30"/>
  <c r="AI194" i="31"/>
  <c r="AI193" i="31"/>
  <c r="AI192" i="31"/>
  <c r="AI191" i="31"/>
  <c r="AI190" i="31"/>
  <c r="AI189" i="31"/>
  <c r="AI188" i="31"/>
  <c r="AI187" i="31"/>
  <c r="AI186" i="31"/>
  <c r="AI185" i="31"/>
  <c r="AI184" i="31"/>
  <c r="AI183" i="31"/>
  <c r="AI182" i="31"/>
  <c r="AI181" i="31"/>
  <c r="AI180" i="31"/>
  <c r="AI179" i="31"/>
  <c r="AI178" i="31"/>
  <c r="AI177" i="31"/>
  <c r="AI176" i="31"/>
  <c r="AI175" i="31"/>
  <c r="AI194" i="32"/>
  <c r="AI193" i="32"/>
  <c r="AI192" i="32"/>
  <c r="AI191" i="32"/>
  <c r="AI190" i="32"/>
  <c r="AI189" i="32"/>
  <c r="AI188" i="32"/>
  <c r="AI187" i="32"/>
  <c r="AI186" i="32"/>
  <c r="AI185" i="32"/>
  <c r="AI184" i="32"/>
  <c r="AI183" i="32"/>
  <c r="AI182" i="32"/>
  <c r="AI181" i="32"/>
  <c r="AI180" i="32"/>
  <c r="AI179" i="32"/>
  <c r="AI178" i="32"/>
  <c r="AI177" i="32"/>
  <c r="AI176" i="32"/>
  <c r="AI175" i="32"/>
  <c r="AI194" i="33"/>
  <c r="AI193" i="33"/>
  <c r="AI192" i="33"/>
  <c r="AI191" i="33"/>
  <c r="AI190" i="33"/>
  <c r="AI189" i="33"/>
  <c r="AI188" i="33"/>
  <c r="AI187" i="33"/>
  <c r="AI186" i="33"/>
  <c r="AI185" i="33"/>
  <c r="AI184" i="33"/>
  <c r="AI183" i="33"/>
  <c r="AI182" i="33"/>
  <c r="AI181" i="33"/>
  <c r="AI180" i="33"/>
  <c r="AI179" i="33"/>
  <c r="AI178" i="33"/>
  <c r="AI177" i="33"/>
  <c r="AI176" i="33"/>
  <c r="AI175" i="33"/>
  <c r="AI170" i="33"/>
  <c r="AI169" i="33"/>
  <c r="AI168" i="33"/>
  <c r="AI167" i="33"/>
  <c r="AI166" i="33"/>
  <c r="AI165" i="33"/>
  <c r="AI164" i="33"/>
  <c r="AI163" i="33"/>
  <c r="AI162" i="33"/>
  <c r="AI161" i="33"/>
  <c r="AI160" i="33"/>
  <c r="AI159" i="33"/>
  <c r="AI158" i="33"/>
  <c r="AI157" i="33"/>
  <c r="AI156" i="33"/>
  <c r="AI155" i="33"/>
  <c r="AI154" i="33"/>
  <c r="AI153" i="33"/>
  <c r="AI152" i="33"/>
  <c r="AI151" i="33"/>
  <c r="AI170" i="34"/>
  <c r="AI169" i="34"/>
  <c r="AI168" i="34"/>
  <c r="AI167" i="34"/>
  <c r="AI166" i="34"/>
  <c r="AI165" i="34"/>
  <c r="AI164" i="34"/>
  <c r="AI163" i="34"/>
  <c r="AI162" i="34"/>
  <c r="AI161" i="34"/>
  <c r="AI160" i="34"/>
  <c r="AI159" i="34"/>
  <c r="AI158" i="34"/>
  <c r="AI157" i="34"/>
  <c r="AI156" i="34"/>
  <c r="AI155" i="34"/>
  <c r="AI154" i="34"/>
  <c r="AI153" i="34"/>
  <c r="AI152" i="34"/>
  <c r="AI151" i="34"/>
  <c r="AI170" i="35"/>
  <c r="AI169" i="35"/>
  <c r="AI168" i="35"/>
  <c r="AI167" i="35"/>
  <c r="AI166" i="35"/>
  <c r="AI165" i="35"/>
  <c r="AI164" i="35"/>
  <c r="AI163" i="35"/>
  <c r="AI162" i="35"/>
  <c r="AI161" i="35"/>
  <c r="AI160" i="35"/>
  <c r="AI159" i="35"/>
  <c r="AI158" i="35"/>
  <c r="AI157" i="35"/>
  <c r="AI156" i="35"/>
  <c r="AI155" i="35"/>
  <c r="AI154" i="35"/>
  <c r="AI153" i="35"/>
  <c r="AI152" i="35"/>
  <c r="AI151" i="35"/>
  <c r="AI170" i="36"/>
  <c r="AI169" i="36"/>
  <c r="AI168" i="36"/>
  <c r="AI167" i="36"/>
  <c r="AI166" i="36"/>
  <c r="AI165" i="36"/>
  <c r="AI164" i="36"/>
  <c r="AI163" i="36"/>
  <c r="AI162" i="36"/>
  <c r="AI161" i="36"/>
  <c r="AI160" i="36"/>
  <c r="AI159" i="36"/>
  <c r="AI158" i="36"/>
  <c r="AI157" i="36"/>
  <c r="AI156" i="36"/>
  <c r="AI155" i="36"/>
  <c r="AI154" i="36"/>
  <c r="AI153" i="36"/>
  <c r="AI152" i="36"/>
  <c r="AI151" i="36"/>
  <c r="AI170" i="37"/>
  <c r="AI169" i="37"/>
  <c r="AI168" i="37"/>
  <c r="AI167" i="37"/>
  <c r="AI166" i="37"/>
  <c r="AI165" i="37"/>
  <c r="AI164" i="37"/>
  <c r="AI163" i="37"/>
  <c r="AI162" i="37"/>
  <c r="AI161" i="37"/>
  <c r="AI160" i="37"/>
  <c r="AI159" i="37"/>
  <c r="AI158" i="37"/>
  <c r="AI157" i="37"/>
  <c r="AI156" i="37"/>
  <c r="AI155" i="37"/>
  <c r="AI154" i="37"/>
  <c r="AI153" i="37"/>
  <c r="AI152" i="37"/>
  <c r="AI151" i="37"/>
  <c r="AI170" i="38"/>
  <c r="AI169" i="38"/>
  <c r="AI168" i="38"/>
  <c r="AI167" i="38"/>
  <c r="AI166" i="38"/>
  <c r="AI165" i="38"/>
  <c r="AI164" i="38"/>
  <c r="AI163" i="38"/>
  <c r="AI162" i="38"/>
  <c r="AI161" i="38"/>
  <c r="AI160" i="38"/>
  <c r="AI159" i="38"/>
  <c r="AI158" i="38"/>
  <c r="AI157" i="38"/>
  <c r="AI156" i="38"/>
  <c r="AI155" i="38"/>
  <c r="AI154" i="38"/>
  <c r="AI153" i="38"/>
  <c r="AI152" i="38"/>
  <c r="AI151" i="38"/>
  <c r="AI170" i="39"/>
  <c r="AI169" i="39"/>
  <c r="AI168" i="39"/>
  <c r="AI167" i="39"/>
  <c r="AI166" i="39"/>
  <c r="AI165" i="39"/>
  <c r="AI164" i="39"/>
  <c r="AI163" i="39"/>
  <c r="AI162" i="39"/>
  <c r="AI161" i="39"/>
  <c r="AI160" i="39"/>
  <c r="AI159" i="39"/>
  <c r="AI158" i="39"/>
  <c r="AI157" i="39"/>
  <c r="AI156" i="39"/>
  <c r="AI155" i="39"/>
  <c r="AI154" i="39"/>
  <c r="AI153" i="39"/>
  <c r="AI152" i="39"/>
  <c r="AI151" i="39"/>
  <c r="AI170" i="40"/>
  <c r="AI169" i="40"/>
  <c r="AI168" i="40"/>
  <c r="AI167" i="40"/>
  <c r="AI166" i="40"/>
  <c r="AI165" i="40"/>
  <c r="AI164" i="40"/>
  <c r="AI163" i="40"/>
  <c r="AI162" i="40"/>
  <c r="AI161" i="40"/>
  <c r="AI160" i="40"/>
  <c r="AI159" i="40"/>
  <c r="AI158" i="40"/>
  <c r="AI157" i="40"/>
  <c r="AI156" i="40"/>
  <c r="AI155" i="40"/>
  <c r="AI154" i="40"/>
  <c r="AI153" i="40"/>
  <c r="AI152" i="40"/>
  <c r="AI151" i="40"/>
  <c r="AI170" i="30"/>
  <c r="AI169" i="30"/>
  <c r="AI168" i="30"/>
  <c r="AI167" i="30"/>
  <c r="AI166" i="30"/>
  <c r="AI165" i="30"/>
  <c r="AI164" i="30"/>
  <c r="AI163" i="30"/>
  <c r="AI162" i="30"/>
  <c r="AI161" i="30"/>
  <c r="AI160" i="30"/>
  <c r="AI159" i="30"/>
  <c r="AI158" i="30"/>
  <c r="AI157" i="30"/>
  <c r="AI156" i="30"/>
  <c r="AI155" i="30"/>
  <c r="AI154" i="30"/>
  <c r="AI153" i="30"/>
  <c r="AI152" i="30"/>
  <c r="AI151" i="30"/>
  <c r="AI170" i="31"/>
  <c r="AI169" i="31"/>
  <c r="AI168" i="31"/>
  <c r="AI167" i="31"/>
  <c r="AI166" i="31"/>
  <c r="AI165" i="31"/>
  <c r="AI164" i="31"/>
  <c r="AI163" i="31"/>
  <c r="AI162" i="31"/>
  <c r="AI161" i="31"/>
  <c r="AI160" i="31"/>
  <c r="AI159" i="31"/>
  <c r="AI158" i="31"/>
  <c r="AI157" i="31"/>
  <c r="AI156" i="31"/>
  <c r="AI155" i="31"/>
  <c r="AI154" i="31"/>
  <c r="AI153" i="31"/>
  <c r="AI152" i="31"/>
  <c r="AI151" i="31"/>
  <c r="AI170" i="32"/>
  <c r="AI169" i="32"/>
  <c r="AI168" i="32"/>
  <c r="AI167" i="32"/>
  <c r="AI166" i="32"/>
  <c r="AI165" i="32"/>
  <c r="AI164" i="32"/>
  <c r="AI163" i="32"/>
  <c r="AI162" i="32"/>
  <c r="AI161" i="32"/>
  <c r="AI160" i="32"/>
  <c r="AI159" i="32"/>
  <c r="AI158" i="32"/>
  <c r="AI157" i="32"/>
  <c r="AI156" i="32"/>
  <c r="AI155" i="32"/>
  <c r="AI154" i="32"/>
  <c r="AI153" i="32"/>
  <c r="AI152" i="32"/>
  <c r="AI151" i="32"/>
  <c r="AI142" i="32"/>
  <c r="AI141" i="32"/>
  <c r="AI140" i="32"/>
  <c r="AI139" i="32"/>
  <c r="AI138" i="32"/>
  <c r="AI137" i="32"/>
  <c r="AI136" i="32"/>
  <c r="AI135" i="32"/>
  <c r="AI134" i="32"/>
  <c r="AI133" i="32"/>
  <c r="AI132" i="32"/>
  <c r="AI131" i="32"/>
  <c r="AI130" i="32"/>
  <c r="AI129" i="32"/>
  <c r="AI128" i="32"/>
  <c r="AI127" i="32"/>
  <c r="AI126" i="32"/>
  <c r="AI125" i="32"/>
  <c r="AI124" i="32"/>
  <c r="AI123" i="32"/>
  <c r="AI142" i="33"/>
  <c r="AI141" i="33"/>
  <c r="AI140" i="33"/>
  <c r="AI139" i="33"/>
  <c r="AI138" i="33"/>
  <c r="AI137" i="33"/>
  <c r="AI136" i="33"/>
  <c r="AI135" i="33"/>
  <c r="AI134" i="33"/>
  <c r="AI133" i="33"/>
  <c r="AI132" i="33"/>
  <c r="AI131" i="33"/>
  <c r="AI130" i="33"/>
  <c r="AI129" i="33"/>
  <c r="AI128" i="33"/>
  <c r="AI127" i="33"/>
  <c r="AI126" i="33"/>
  <c r="AI125" i="33"/>
  <c r="AI124" i="33"/>
  <c r="AI123" i="33"/>
  <c r="AI142" i="34"/>
  <c r="AI141" i="34"/>
  <c r="AI140" i="34"/>
  <c r="AI139" i="34"/>
  <c r="AI138" i="34"/>
  <c r="AI137" i="34"/>
  <c r="AI136" i="34"/>
  <c r="AI135" i="34"/>
  <c r="AI134" i="34"/>
  <c r="AI133" i="34"/>
  <c r="AI132" i="34"/>
  <c r="AI131" i="34"/>
  <c r="AI130" i="34"/>
  <c r="AI129" i="34"/>
  <c r="AI128" i="34"/>
  <c r="AI127" i="34"/>
  <c r="AI126" i="34"/>
  <c r="AI125" i="34"/>
  <c r="AI124" i="34"/>
  <c r="AI123" i="34"/>
  <c r="AI142" i="35"/>
  <c r="AI141" i="35"/>
  <c r="AI140" i="35"/>
  <c r="AI139" i="35"/>
  <c r="AI138" i="35"/>
  <c r="AI137" i="35"/>
  <c r="AI136" i="35"/>
  <c r="AI135" i="35"/>
  <c r="AI134" i="35"/>
  <c r="AI133" i="35"/>
  <c r="AI132" i="35"/>
  <c r="AI131" i="35"/>
  <c r="AI130" i="35"/>
  <c r="AI129" i="35"/>
  <c r="AI128" i="35"/>
  <c r="AI127" i="35"/>
  <c r="AI126" i="35"/>
  <c r="AI125" i="35"/>
  <c r="AI124" i="35"/>
  <c r="AI123" i="35"/>
  <c r="AI142" i="36"/>
  <c r="AI141" i="36"/>
  <c r="AI140" i="36"/>
  <c r="AI139" i="36"/>
  <c r="AI138" i="36"/>
  <c r="AI137" i="36"/>
  <c r="AI136" i="36"/>
  <c r="AI135" i="36"/>
  <c r="AI134" i="36"/>
  <c r="AI133" i="36"/>
  <c r="AI132" i="36"/>
  <c r="AI131" i="36"/>
  <c r="AI130" i="36"/>
  <c r="AI129" i="36"/>
  <c r="AI128" i="36"/>
  <c r="AI127" i="36"/>
  <c r="AI126" i="36"/>
  <c r="AI125" i="36"/>
  <c r="AI124" i="36"/>
  <c r="AI123" i="36"/>
  <c r="AI142" i="37"/>
  <c r="AI141" i="37"/>
  <c r="AI140" i="37"/>
  <c r="AI139" i="37"/>
  <c r="AI138" i="37"/>
  <c r="AI137" i="37"/>
  <c r="AI136" i="37"/>
  <c r="AI135" i="37"/>
  <c r="AI134" i="37"/>
  <c r="AI133" i="37"/>
  <c r="AI132" i="37"/>
  <c r="AI131" i="37"/>
  <c r="AI130" i="37"/>
  <c r="AI129" i="37"/>
  <c r="AI128" i="37"/>
  <c r="AI127" i="37"/>
  <c r="AI126" i="37"/>
  <c r="AI125" i="37"/>
  <c r="AI124" i="37"/>
  <c r="AI123" i="37"/>
  <c r="AI142" i="38"/>
  <c r="AI141" i="38"/>
  <c r="AI140" i="38"/>
  <c r="AI139" i="38"/>
  <c r="AI138" i="38"/>
  <c r="AI137" i="38"/>
  <c r="AI136" i="38"/>
  <c r="AI135" i="38"/>
  <c r="AI134" i="38"/>
  <c r="AI133" i="38"/>
  <c r="AI132" i="38"/>
  <c r="AI131" i="38"/>
  <c r="AI130" i="38"/>
  <c r="AI129" i="38"/>
  <c r="AI128" i="38"/>
  <c r="AI127" i="38"/>
  <c r="AI126" i="38"/>
  <c r="AI125" i="38"/>
  <c r="AI124" i="38"/>
  <c r="AI123" i="38"/>
  <c r="AI142" i="39"/>
  <c r="AI141" i="39"/>
  <c r="AI140" i="39"/>
  <c r="AI139" i="39"/>
  <c r="AI138" i="39"/>
  <c r="AI137" i="39"/>
  <c r="AI136" i="39"/>
  <c r="AI135" i="39"/>
  <c r="AI134" i="39"/>
  <c r="AI133" i="39"/>
  <c r="AI132" i="39"/>
  <c r="AI131" i="39"/>
  <c r="AI130" i="39"/>
  <c r="AI129" i="39"/>
  <c r="AI128" i="39"/>
  <c r="AI127" i="39"/>
  <c r="AI126" i="39"/>
  <c r="AI125" i="39"/>
  <c r="AI124" i="39"/>
  <c r="AI123" i="39"/>
  <c r="AI142" i="40"/>
  <c r="AI141" i="40"/>
  <c r="AI140" i="40"/>
  <c r="AI139" i="40"/>
  <c r="AI138" i="40"/>
  <c r="AI137" i="40"/>
  <c r="AI136" i="40"/>
  <c r="AI135" i="40"/>
  <c r="AI134" i="40"/>
  <c r="AI133" i="40"/>
  <c r="AI132" i="40"/>
  <c r="AI131" i="40"/>
  <c r="AI130" i="40"/>
  <c r="AI129" i="40"/>
  <c r="AI128" i="40"/>
  <c r="AI127" i="40"/>
  <c r="AI126" i="40"/>
  <c r="AI125" i="40"/>
  <c r="AI124" i="40"/>
  <c r="AI123" i="40"/>
  <c r="AI142" i="30"/>
  <c r="AI141" i="30"/>
  <c r="AI140" i="30"/>
  <c r="AI139" i="30"/>
  <c r="AI138" i="30"/>
  <c r="AI137" i="30"/>
  <c r="AI136" i="30"/>
  <c r="AI135" i="30"/>
  <c r="AI134" i="30"/>
  <c r="AI133" i="30"/>
  <c r="AI132" i="30"/>
  <c r="AI131" i="30"/>
  <c r="AI130" i="30"/>
  <c r="AI129" i="30"/>
  <c r="AI128" i="30"/>
  <c r="AI127" i="30"/>
  <c r="AI126" i="30"/>
  <c r="AI125" i="30"/>
  <c r="AI124" i="30"/>
  <c r="AI123" i="30"/>
  <c r="AI142" i="31"/>
  <c r="AI141" i="31"/>
  <c r="AI140" i="31"/>
  <c r="AI139" i="31"/>
  <c r="AI138" i="31"/>
  <c r="AI137" i="31"/>
  <c r="AI136" i="31"/>
  <c r="AI135" i="31"/>
  <c r="AI134" i="31"/>
  <c r="AI133" i="31"/>
  <c r="AI132" i="31"/>
  <c r="AI131" i="31"/>
  <c r="AI130" i="31"/>
  <c r="AI129" i="31"/>
  <c r="AI128" i="31"/>
  <c r="AI127" i="31"/>
  <c r="AI126" i="31"/>
  <c r="AI125" i="31"/>
  <c r="AI124" i="31"/>
  <c r="AI123" i="31"/>
  <c r="AI118" i="31"/>
  <c r="AI117" i="31"/>
  <c r="AI116" i="31"/>
  <c r="AI115" i="31"/>
  <c r="AI114" i="31"/>
  <c r="AI113" i="31"/>
  <c r="AI112" i="31"/>
  <c r="AI111" i="31"/>
  <c r="AI110" i="31"/>
  <c r="AI109" i="31"/>
  <c r="AI108" i="31"/>
  <c r="AI107" i="31"/>
  <c r="AI106" i="31"/>
  <c r="AI105" i="31"/>
  <c r="AI104" i="31"/>
  <c r="AI103" i="31"/>
  <c r="AI102" i="31"/>
  <c r="AI101" i="31"/>
  <c r="AI100" i="31"/>
  <c r="AI99" i="31"/>
  <c r="AI118" i="32"/>
  <c r="AI117" i="32"/>
  <c r="AI116" i="32"/>
  <c r="AI115" i="32"/>
  <c r="AI114" i="32"/>
  <c r="AI113" i="32"/>
  <c r="AI112" i="32"/>
  <c r="AI111" i="32"/>
  <c r="AI110" i="32"/>
  <c r="AI109" i="32"/>
  <c r="AI108" i="32"/>
  <c r="AI107" i="32"/>
  <c r="AI106" i="32"/>
  <c r="AI105" i="32"/>
  <c r="AI104" i="32"/>
  <c r="AI103" i="32"/>
  <c r="AI102" i="32"/>
  <c r="AI101" i="32"/>
  <c r="AI100" i="32"/>
  <c r="AI99" i="32"/>
  <c r="AI118" i="33"/>
  <c r="AI117" i="33"/>
  <c r="AI116" i="33"/>
  <c r="AI115" i="33"/>
  <c r="AI114" i="33"/>
  <c r="AI113" i="33"/>
  <c r="AI112" i="33"/>
  <c r="AI111" i="33"/>
  <c r="AI110" i="33"/>
  <c r="AI109" i="33"/>
  <c r="AI108" i="33"/>
  <c r="AI107" i="33"/>
  <c r="AI106" i="33"/>
  <c r="AI105" i="33"/>
  <c r="AI104" i="33"/>
  <c r="AI103" i="33"/>
  <c r="AI102" i="33"/>
  <c r="AI101" i="33"/>
  <c r="AI100" i="33"/>
  <c r="AI99" i="33"/>
  <c r="AI118" i="34"/>
  <c r="AI117" i="34"/>
  <c r="AI116" i="34"/>
  <c r="AI115" i="34"/>
  <c r="AI114" i="34"/>
  <c r="AI113" i="34"/>
  <c r="AI112" i="34"/>
  <c r="AI111" i="34"/>
  <c r="AI110" i="34"/>
  <c r="AI109" i="34"/>
  <c r="AI108" i="34"/>
  <c r="AI107" i="34"/>
  <c r="AI106" i="34"/>
  <c r="AI105" i="34"/>
  <c r="AI104" i="34"/>
  <c r="AI103" i="34"/>
  <c r="AI102" i="34"/>
  <c r="AI101" i="34"/>
  <c r="AI100" i="34"/>
  <c r="AI99" i="34"/>
  <c r="AI118" i="35"/>
  <c r="AI117" i="35"/>
  <c r="AI116" i="35"/>
  <c r="AI115" i="35"/>
  <c r="AI114" i="35"/>
  <c r="AI113" i="35"/>
  <c r="AI112" i="35"/>
  <c r="AI111" i="35"/>
  <c r="AI110" i="35"/>
  <c r="AI109" i="35"/>
  <c r="AI108" i="35"/>
  <c r="AI107" i="35"/>
  <c r="AI106" i="35"/>
  <c r="AI105" i="35"/>
  <c r="AI104" i="35"/>
  <c r="AI103" i="35"/>
  <c r="AI102" i="35"/>
  <c r="AI101" i="35"/>
  <c r="AI100" i="35"/>
  <c r="AI99" i="35"/>
  <c r="AI118" i="36"/>
  <c r="AI117" i="36"/>
  <c r="AI116" i="36"/>
  <c r="AI115" i="36"/>
  <c r="AI114" i="36"/>
  <c r="AI113" i="36"/>
  <c r="AI112" i="36"/>
  <c r="AI111" i="36"/>
  <c r="AI110" i="36"/>
  <c r="AI109" i="36"/>
  <c r="AI108" i="36"/>
  <c r="AI107" i="36"/>
  <c r="AI106" i="36"/>
  <c r="AI105" i="36"/>
  <c r="AI104" i="36"/>
  <c r="AI103" i="36"/>
  <c r="AI102" i="36"/>
  <c r="AI101" i="36"/>
  <c r="AI100" i="36"/>
  <c r="AI99" i="36"/>
  <c r="AI118" i="37"/>
  <c r="AI117" i="37"/>
  <c r="AI116" i="37"/>
  <c r="AI115" i="37"/>
  <c r="AI114" i="37"/>
  <c r="AI113" i="37"/>
  <c r="AI112" i="37"/>
  <c r="AI111" i="37"/>
  <c r="AI110" i="37"/>
  <c r="AI109" i="37"/>
  <c r="AI108" i="37"/>
  <c r="AI107" i="37"/>
  <c r="AI106" i="37"/>
  <c r="AI105" i="37"/>
  <c r="AI104" i="37"/>
  <c r="AI103" i="37"/>
  <c r="AI102" i="37"/>
  <c r="AI101" i="37"/>
  <c r="AI100" i="37"/>
  <c r="AI99" i="37"/>
  <c r="AI118" i="38"/>
  <c r="AI117" i="38"/>
  <c r="AI116" i="38"/>
  <c r="AI115" i="38"/>
  <c r="AI114" i="38"/>
  <c r="AI113" i="38"/>
  <c r="AI112" i="38"/>
  <c r="AI111" i="38"/>
  <c r="AI110" i="38"/>
  <c r="AI109" i="38"/>
  <c r="AI108" i="38"/>
  <c r="AI107" i="38"/>
  <c r="AI106" i="38"/>
  <c r="AI105" i="38"/>
  <c r="AI104" i="38"/>
  <c r="AI103" i="38"/>
  <c r="AI102" i="38"/>
  <c r="AI101" i="38"/>
  <c r="AI100" i="38"/>
  <c r="AI99" i="38"/>
  <c r="AI118" i="39"/>
  <c r="AI117" i="39"/>
  <c r="AI116" i="39"/>
  <c r="AI115" i="39"/>
  <c r="AI114" i="39"/>
  <c r="AI113" i="39"/>
  <c r="AI112" i="39"/>
  <c r="AI111" i="39"/>
  <c r="AI110" i="39"/>
  <c r="AI109" i="39"/>
  <c r="AI108" i="39"/>
  <c r="AI107" i="39"/>
  <c r="AI106" i="39"/>
  <c r="AI105" i="39"/>
  <c r="AI104" i="39"/>
  <c r="AI103" i="39"/>
  <c r="AI102" i="39"/>
  <c r="AI101" i="39"/>
  <c r="AI100" i="39"/>
  <c r="AI99" i="39"/>
  <c r="AI118" i="40"/>
  <c r="AI117" i="40"/>
  <c r="AI116" i="40"/>
  <c r="AI115" i="40"/>
  <c r="AI114" i="40"/>
  <c r="AI113" i="40"/>
  <c r="AI112" i="40"/>
  <c r="AI111" i="40"/>
  <c r="AI110" i="40"/>
  <c r="AI109" i="40"/>
  <c r="AI108" i="40"/>
  <c r="AI107" i="40"/>
  <c r="AI106" i="40"/>
  <c r="AI105" i="40"/>
  <c r="AI104" i="40"/>
  <c r="AI103" i="40"/>
  <c r="AI102" i="40"/>
  <c r="AI101" i="40"/>
  <c r="AI100" i="40"/>
  <c r="AI99" i="40"/>
  <c r="AI118" i="30"/>
  <c r="AI117" i="30"/>
  <c r="AI116" i="30"/>
  <c r="AI115" i="30"/>
  <c r="AI114" i="30"/>
  <c r="AI113" i="30"/>
  <c r="AI112" i="30"/>
  <c r="AI111" i="30"/>
  <c r="AI110" i="30"/>
  <c r="AI109" i="30"/>
  <c r="AI108" i="30"/>
  <c r="AI107" i="30"/>
  <c r="AI106" i="30"/>
  <c r="AI105" i="30"/>
  <c r="AI104" i="30"/>
  <c r="AI103" i="30"/>
  <c r="AI102" i="30"/>
  <c r="AI101" i="30"/>
  <c r="AI100" i="30"/>
  <c r="AI99" i="30"/>
  <c r="AJ194" i="22"/>
  <c r="AI194" i="22"/>
  <c r="AJ193" i="22"/>
  <c r="AI193" i="22"/>
  <c r="AJ192" i="22"/>
  <c r="AI192" i="22"/>
  <c r="AJ191" i="22"/>
  <c r="AI191" i="22"/>
  <c r="AJ190" i="22"/>
  <c r="AI190" i="22"/>
  <c r="AJ189" i="22"/>
  <c r="AI189" i="22"/>
  <c r="AJ188" i="22"/>
  <c r="AI188" i="22"/>
  <c r="AJ187" i="22"/>
  <c r="AI187" i="22"/>
  <c r="AJ186" i="22"/>
  <c r="AI186" i="22"/>
  <c r="AJ185" i="22"/>
  <c r="AI185" i="22"/>
  <c r="AJ184" i="22"/>
  <c r="AI184" i="22"/>
  <c r="AJ183" i="22"/>
  <c r="AI183" i="22"/>
  <c r="AJ182" i="22"/>
  <c r="AI182" i="22"/>
  <c r="AJ181" i="22"/>
  <c r="AI181" i="22"/>
  <c r="AJ180" i="22"/>
  <c r="AI180" i="22"/>
  <c r="AJ179" i="22"/>
  <c r="AI179" i="22"/>
  <c r="AJ178" i="22"/>
  <c r="AI178" i="22"/>
  <c r="AJ177" i="22"/>
  <c r="AI177" i="22"/>
  <c r="AJ176" i="22"/>
  <c r="AI176" i="22"/>
  <c r="AJ175" i="22"/>
  <c r="AI175" i="22"/>
  <c r="AJ170" i="22"/>
  <c r="AI170" i="22"/>
  <c r="AJ169" i="22"/>
  <c r="AI169" i="22"/>
  <c r="AJ168" i="22"/>
  <c r="AI168" i="22"/>
  <c r="AJ167" i="22"/>
  <c r="AI167" i="22"/>
  <c r="AJ166" i="22"/>
  <c r="AI166" i="22"/>
  <c r="AJ165" i="22"/>
  <c r="AI165" i="22"/>
  <c r="AJ164" i="22"/>
  <c r="AI164" i="22"/>
  <c r="AJ163" i="22"/>
  <c r="AI163" i="22"/>
  <c r="AJ162" i="22"/>
  <c r="AI162" i="22"/>
  <c r="AJ161" i="22"/>
  <c r="AI161" i="22"/>
  <c r="AJ160" i="22"/>
  <c r="AI160" i="22"/>
  <c r="AJ159" i="22"/>
  <c r="AI159" i="22"/>
  <c r="AJ158" i="22"/>
  <c r="AI158" i="22"/>
  <c r="AJ157" i="22"/>
  <c r="AI157" i="22"/>
  <c r="AJ156" i="22"/>
  <c r="AI156" i="22"/>
  <c r="AJ155" i="22"/>
  <c r="AI155" i="22"/>
  <c r="AJ154" i="22"/>
  <c r="AI154" i="22"/>
  <c r="AJ153" i="22"/>
  <c r="AI153" i="22"/>
  <c r="AJ152" i="22"/>
  <c r="AI152" i="22"/>
  <c r="AJ151" i="22"/>
  <c r="AI151" i="22"/>
  <c r="AJ142" i="22"/>
  <c r="AI142" i="22"/>
  <c r="AJ141" i="22"/>
  <c r="AI141" i="22"/>
  <c r="AJ140" i="22"/>
  <c r="AI140" i="22"/>
  <c r="AJ139" i="22"/>
  <c r="AI139" i="22"/>
  <c r="AJ138" i="22"/>
  <c r="AI138" i="22"/>
  <c r="AJ137" i="22"/>
  <c r="AI137" i="22"/>
  <c r="AJ136" i="22"/>
  <c r="AI136" i="22"/>
  <c r="AJ135" i="22"/>
  <c r="AI135" i="22"/>
  <c r="AJ134" i="22"/>
  <c r="AI134" i="22"/>
  <c r="AJ133" i="22"/>
  <c r="AI133" i="22"/>
  <c r="AJ132" i="22"/>
  <c r="AI132" i="22"/>
  <c r="AJ131" i="22"/>
  <c r="AI131" i="22"/>
  <c r="AJ130" i="22"/>
  <c r="AI130" i="22"/>
  <c r="AJ129" i="22"/>
  <c r="AI129" i="22"/>
  <c r="AJ128" i="22"/>
  <c r="AI128" i="22"/>
  <c r="AJ127" i="22"/>
  <c r="AI127" i="22"/>
  <c r="AJ126" i="22"/>
  <c r="AI126" i="22"/>
  <c r="AJ125" i="22"/>
  <c r="AI125" i="22"/>
  <c r="AJ124" i="22"/>
  <c r="AI124" i="22"/>
  <c r="AJ123" i="22"/>
  <c r="AI123" i="22"/>
  <c r="AI100" i="22"/>
  <c r="AJ100" i="22"/>
  <c r="AI101" i="22"/>
  <c r="AJ101" i="22"/>
  <c r="AI102" i="22"/>
  <c r="AJ102" i="22"/>
  <c r="AI103" i="22"/>
  <c r="AJ103" i="22"/>
  <c r="AI104" i="22"/>
  <c r="AJ104" i="22"/>
  <c r="AI105" i="22"/>
  <c r="AJ105" i="22"/>
  <c r="AI106" i="22"/>
  <c r="AJ106" i="22"/>
  <c r="AI107" i="22"/>
  <c r="AJ107" i="22"/>
  <c r="AI108" i="22"/>
  <c r="AJ108" i="22"/>
  <c r="AI109" i="22"/>
  <c r="AJ109" i="22"/>
  <c r="AI110" i="22"/>
  <c r="AJ110" i="22"/>
  <c r="AI111" i="22"/>
  <c r="AJ111" i="22"/>
  <c r="AI112" i="22"/>
  <c r="AJ112" i="22"/>
  <c r="AI113" i="22"/>
  <c r="AJ113" i="22"/>
  <c r="AI114" i="22"/>
  <c r="AJ114" i="22"/>
  <c r="AI115" i="22"/>
  <c r="AJ115" i="22"/>
  <c r="AI116" i="22"/>
  <c r="AJ116" i="22"/>
  <c r="AI117" i="22"/>
  <c r="AJ117" i="22"/>
  <c r="AI118" i="22"/>
  <c r="AJ118" i="22"/>
  <c r="AJ99" i="22"/>
  <c r="AI99" i="22"/>
  <c r="AM194" i="30"/>
  <c r="AM193" i="30"/>
  <c r="AM192" i="30"/>
  <c r="AM191" i="30"/>
  <c r="AM190" i="30"/>
  <c r="AM189" i="30"/>
  <c r="AM188" i="30"/>
  <c r="AM187" i="30"/>
  <c r="AM186" i="30"/>
  <c r="AM185" i="30"/>
  <c r="AM184" i="30"/>
  <c r="AM183" i="30"/>
  <c r="AM182" i="30"/>
  <c r="AM181" i="30"/>
  <c r="AM180" i="30"/>
  <c r="AM179" i="30"/>
  <c r="AM178" i="30"/>
  <c r="AM177" i="30"/>
  <c r="AM176" i="30"/>
  <c r="AM175" i="30"/>
  <c r="AM194" i="31"/>
  <c r="AM193" i="31"/>
  <c r="AM192" i="31"/>
  <c r="AM191" i="31"/>
  <c r="AM190" i="31"/>
  <c r="AM189" i="31"/>
  <c r="AM188" i="31"/>
  <c r="AM187" i="31"/>
  <c r="AM186" i="31"/>
  <c r="AM185" i="31"/>
  <c r="AM184" i="31"/>
  <c r="AM183" i="31"/>
  <c r="AM182" i="31"/>
  <c r="AM181" i="31"/>
  <c r="AM180" i="31"/>
  <c r="AM179" i="31"/>
  <c r="AM178" i="31"/>
  <c r="AM177" i="31"/>
  <c r="AM176" i="31"/>
  <c r="AM175" i="31"/>
  <c r="AM194" i="32"/>
  <c r="AM193" i="32"/>
  <c r="AM192" i="32"/>
  <c r="AM191" i="32"/>
  <c r="AM190" i="32"/>
  <c r="AM189" i="32"/>
  <c r="AM188" i="32"/>
  <c r="AM187" i="32"/>
  <c r="AM186" i="32"/>
  <c r="AM185" i="32"/>
  <c r="AM184" i="32"/>
  <c r="AM183" i="32"/>
  <c r="AM182" i="32"/>
  <c r="AM181" i="32"/>
  <c r="AM180" i="32"/>
  <c r="AM179" i="32"/>
  <c r="AM178" i="32"/>
  <c r="AM177" i="32"/>
  <c r="AM176" i="32"/>
  <c r="AM175" i="32"/>
  <c r="AM194" i="33"/>
  <c r="AM193" i="33"/>
  <c r="AM192" i="33"/>
  <c r="AM191" i="33"/>
  <c r="AM190" i="33"/>
  <c r="AM189" i="33"/>
  <c r="AM188" i="33"/>
  <c r="AM187" i="33"/>
  <c r="AM186" i="33"/>
  <c r="AM185" i="33"/>
  <c r="AM184" i="33"/>
  <c r="AM183" i="33"/>
  <c r="AM182" i="33"/>
  <c r="AM181" i="33"/>
  <c r="AM180" i="33"/>
  <c r="AM179" i="33"/>
  <c r="AM178" i="33"/>
  <c r="AM177" i="33"/>
  <c r="AM176" i="33"/>
  <c r="AM175" i="33"/>
  <c r="AM194" i="34"/>
  <c r="AM193" i="34"/>
  <c r="AM192" i="34"/>
  <c r="AM191" i="34"/>
  <c r="AM190" i="34"/>
  <c r="AM189" i="34"/>
  <c r="AM188" i="34"/>
  <c r="AM187" i="34"/>
  <c r="AM186" i="34"/>
  <c r="AM185" i="34"/>
  <c r="AM184" i="34"/>
  <c r="AM183" i="34"/>
  <c r="AM182" i="34"/>
  <c r="AM181" i="34"/>
  <c r="AM180" i="34"/>
  <c r="AM179" i="34"/>
  <c r="AM178" i="34"/>
  <c r="AM177" i="34"/>
  <c r="AM176" i="34"/>
  <c r="AM175" i="34"/>
  <c r="AM194" i="35"/>
  <c r="AM193" i="35"/>
  <c r="AM192" i="35"/>
  <c r="AM191" i="35"/>
  <c r="AM190" i="35"/>
  <c r="AM189" i="35"/>
  <c r="AM188" i="35"/>
  <c r="AM187" i="35"/>
  <c r="AM186" i="35"/>
  <c r="AM185" i="35"/>
  <c r="AM184" i="35"/>
  <c r="AM183" i="35"/>
  <c r="AM182" i="35"/>
  <c r="AM181" i="35"/>
  <c r="AM180" i="35"/>
  <c r="AM179" i="35"/>
  <c r="AM178" i="35"/>
  <c r="AM177" i="35"/>
  <c r="AM176" i="35"/>
  <c r="AM175" i="35"/>
  <c r="AM194" i="36"/>
  <c r="AM193" i="36"/>
  <c r="AM192" i="36"/>
  <c r="AM191" i="36"/>
  <c r="AM190" i="36"/>
  <c r="AM189" i="36"/>
  <c r="AM188" i="36"/>
  <c r="AM187" i="36"/>
  <c r="AM186" i="36"/>
  <c r="AM185" i="36"/>
  <c r="AM184" i="36"/>
  <c r="AM183" i="36"/>
  <c r="AM182" i="36"/>
  <c r="AM181" i="36"/>
  <c r="AM180" i="36"/>
  <c r="AM179" i="36"/>
  <c r="AM178" i="36"/>
  <c r="AM177" i="36"/>
  <c r="AM176" i="36"/>
  <c r="AM175" i="36"/>
  <c r="AM194" i="37"/>
  <c r="AM193" i="37"/>
  <c r="AM192" i="37"/>
  <c r="AM191" i="37"/>
  <c r="AM190" i="37"/>
  <c r="AM189" i="37"/>
  <c r="AM188" i="37"/>
  <c r="AM187" i="37"/>
  <c r="AM186" i="37"/>
  <c r="AM185" i="37"/>
  <c r="AM184" i="37"/>
  <c r="AM183" i="37"/>
  <c r="AM182" i="37"/>
  <c r="AM181" i="37"/>
  <c r="AM180" i="37"/>
  <c r="AM179" i="37"/>
  <c r="AM178" i="37"/>
  <c r="AM177" i="37"/>
  <c r="AM176" i="37"/>
  <c r="AM175" i="37"/>
  <c r="AM194" i="38"/>
  <c r="AM193" i="38"/>
  <c r="AM192" i="38"/>
  <c r="AM191" i="38"/>
  <c r="AM190" i="38"/>
  <c r="AM189" i="38"/>
  <c r="AM188" i="38"/>
  <c r="AM187" i="38"/>
  <c r="AM186" i="38"/>
  <c r="AM185" i="38"/>
  <c r="AM184" i="38"/>
  <c r="AM183" i="38"/>
  <c r="AM182" i="38"/>
  <c r="AM181" i="38"/>
  <c r="AM180" i="38"/>
  <c r="AM179" i="38"/>
  <c r="AM178" i="38"/>
  <c r="AM177" i="38"/>
  <c r="AM176" i="38"/>
  <c r="AM175" i="38"/>
  <c r="AM194" i="39"/>
  <c r="AM193" i="39"/>
  <c r="AM192" i="39"/>
  <c r="AM191" i="39"/>
  <c r="AM190" i="39"/>
  <c r="AM189" i="39"/>
  <c r="AM188" i="39"/>
  <c r="AM187" i="39"/>
  <c r="AM186" i="39"/>
  <c r="AM185" i="39"/>
  <c r="AM184" i="39"/>
  <c r="AM183" i="39"/>
  <c r="AM182" i="39"/>
  <c r="AM181" i="39"/>
  <c r="AM180" i="39"/>
  <c r="AM179" i="39"/>
  <c r="AM178" i="39"/>
  <c r="AM177" i="39"/>
  <c r="AM176" i="39"/>
  <c r="AM175" i="39"/>
  <c r="AM194" i="40"/>
  <c r="AM193" i="40"/>
  <c r="AM192" i="40"/>
  <c r="AM191" i="40"/>
  <c r="AM190" i="40"/>
  <c r="AM189" i="40"/>
  <c r="AM188" i="40"/>
  <c r="AM187" i="40"/>
  <c r="AM186" i="40"/>
  <c r="AM185" i="40"/>
  <c r="AM184" i="40"/>
  <c r="AM183" i="40"/>
  <c r="AM182" i="40"/>
  <c r="AM181" i="40"/>
  <c r="AM180" i="40"/>
  <c r="AM179" i="40"/>
  <c r="AM178" i="40"/>
  <c r="AM177" i="40"/>
  <c r="AM176" i="40"/>
  <c r="AM175" i="40"/>
  <c r="AM194" i="22"/>
  <c r="AM193" i="22"/>
  <c r="AM192" i="22"/>
  <c r="AM191" i="22"/>
  <c r="AM190" i="22"/>
  <c r="AM189" i="22"/>
  <c r="AM188" i="22"/>
  <c r="AM187" i="22"/>
  <c r="AM186" i="22"/>
  <c r="AM185" i="22"/>
  <c r="AM184" i="22"/>
  <c r="AM183" i="22"/>
  <c r="AM182" i="22"/>
  <c r="AM181" i="22"/>
  <c r="AM180" i="22"/>
  <c r="AM179" i="22"/>
  <c r="AM178" i="22"/>
  <c r="AM177" i="22"/>
  <c r="AM176" i="22"/>
  <c r="AM175" i="22"/>
  <c r="AM152" i="30"/>
  <c r="AM153" i="30"/>
  <c r="AM154" i="30"/>
  <c r="AM155" i="30"/>
  <c r="AM156" i="30"/>
  <c r="AM157" i="30"/>
  <c r="AM158" i="30"/>
  <c r="AM159" i="30"/>
  <c r="AM160" i="30"/>
  <c r="AM161" i="30"/>
  <c r="AM162" i="30"/>
  <c r="AM163" i="30"/>
  <c r="AM164" i="30"/>
  <c r="AM165" i="30"/>
  <c r="AM166" i="30"/>
  <c r="AM167" i="30"/>
  <c r="AM168" i="30"/>
  <c r="AM169" i="30"/>
  <c r="AM170" i="30"/>
  <c r="AM152" i="31"/>
  <c r="AM153" i="31"/>
  <c r="AM154" i="31"/>
  <c r="AM155" i="31"/>
  <c r="AM156" i="31"/>
  <c r="AM157" i="31"/>
  <c r="AM158" i="31"/>
  <c r="AM159" i="31"/>
  <c r="AM160" i="31"/>
  <c r="AM161" i="31"/>
  <c r="AM162" i="31"/>
  <c r="AM163" i="31"/>
  <c r="AM164" i="31"/>
  <c r="AM165" i="31"/>
  <c r="AM166" i="31"/>
  <c r="AM167" i="31"/>
  <c r="AM168" i="31"/>
  <c r="AM169" i="31"/>
  <c r="AM170" i="31"/>
  <c r="AM152" i="32"/>
  <c r="AM153" i="32"/>
  <c r="AM154" i="32"/>
  <c r="AM155" i="32"/>
  <c r="AM156" i="32"/>
  <c r="AM157" i="32"/>
  <c r="AM158" i="32"/>
  <c r="AM159" i="32"/>
  <c r="AM160" i="32"/>
  <c r="AM161" i="32"/>
  <c r="AM162" i="32"/>
  <c r="AM163" i="32"/>
  <c r="AM164" i="32"/>
  <c r="AM165" i="32"/>
  <c r="AM166" i="32"/>
  <c r="AM167" i="32"/>
  <c r="AM168" i="32"/>
  <c r="AM169" i="32"/>
  <c r="AM170" i="32"/>
  <c r="AM152" i="33"/>
  <c r="AM153" i="33"/>
  <c r="AM154" i="33"/>
  <c r="AM155" i="33"/>
  <c r="AM156" i="33"/>
  <c r="AM157" i="33"/>
  <c r="AM158" i="33"/>
  <c r="AM159" i="33"/>
  <c r="AM160" i="33"/>
  <c r="AM161" i="33"/>
  <c r="AM162" i="33"/>
  <c r="AM163" i="33"/>
  <c r="AM164" i="33"/>
  <c r="AM165" i="33"/>
  <c r="AM166" i="33"/>
  <c r="AM167" i="33"/>
  <c r="AM168" i="33"/>
  <c r="AM169" i="33"/>
  <c r="AM170" i="33"/>
  <c r="AM152" i="34"/>
  <c r="AM153" i="34"/>
  <c r="AM154" i="34"/>
  <c r="AM155" i="34"/>
  <c r="AM156" i="34"/>
  <c r="AM157" i="34"/>
  <c r="AM158" i="34"/>
  <c r="AM159" i="34"/>
  <c r="AM160" i="34"/>
  <c r="AM161" i="34"/>
  <c r="AM162" i="34"/>
  <c r="AM163" i="34"/>
  <c r="AM164" i="34"/>
  <c r="AM165" i="34"/>
  <c r="AM166" i="34"/>
  <c r="AM167" i="34"/>
  <c r="AM168" i="34"/>
  <c r="AM169" i="34"/>
  <c r="AM170" i="34"/>
  <c r="AM152" i="35"/>
  <c r="AM153" i="35"/>
  <c r="AM154" i="35"/>
  <c r="AM155" i="35"/>
  <c r="AM156" i="35"/>
  <c r="AM157" i="35"/>
  <c r="AM158" i="35"/>
  <c r="AM159" i="35"/>
  <c r="AM160" i="35"/>
  <c r="AM161" i="35"/>
  <c r="AM162" i="35"/>
  <c r="AM163" i="35"/>
  <c r="AM164" i="35"/>
  <c r="AM165" i="35"/>
  <c r="AM166" i="35"/>
  <c r="AM167" i="35"/>
  <c r="AM168" i="35"/>
  <c r="AM169" i="35"/>
  <c r="AM170" i="35"/>
  <c r="AM152" i="36"/>
  <c r="AM153" i="36"/>
  <c r="AM154" i="36"/>
  <c r="AM155" i="36"/>
  <c r="AM156" i="36"/>
  <c r="AM157" i="36"/>
  <c r="AM158" i="36"/>
  <c r="AM159" i="36"/>
  <c r="AM160" i="36"/>
  <c r="AM161" i="36"/>
  <c r="AM162" i="36"/>
  <c r="AM163" i="36"/>
  <c r="AM164" i="36"/>
  <c r="AM165" i="36"/>
  <c r="AM166" i="36"/>
  <c r="AM167" i="36"/>
  <c r="AM168" i="36"/>
  <c r="AM169" i="36"/>
  <c r="AM170" i="36"/>
  <c r="AM152" i="37"/>
  <c r="AM153" i="37"/>
  <c r="AM154" i="37"/>
  <c r="AM155" i="37"/>
  <c r="AM156" i="37"/>
  <c r="AM157" i="37"/>
  <c r="AM158" i="37"/>
  <c r="AM159" i="37"/>
  <c r="AM160" i="37"/>
  <c r="AM161" i="37"/>
  <c r="AM162" i="37"/>
  <c r="AM163" i="37"/>
  <c r="AM164" i="37"/>
  <c r="AM165" i="37"/>
  <c r="AM166" i="37"/>
  <c r="AM167" i="37"/>
  <c r="AM168" i="37"/>
  <c r="AM169" i="37"/>
  <c r="AM170" i="37"/>
  <c r="AM152" i="38"/>
  <c r="AM153" i="38"/>
  <c r="AM154" i="38"/>
  <c r="AM155" i="38"/>
  <c r="AM156" i="38"/>
  <c r="AM157" i="38"/>
  <c r="AM158" i="38"/>
  <c r="AM159" i="38"/>
  <c r="AM160" i="38"/>
  <c r="AM161" i="38"/>
  <c r="AM162" i="38"/>
  <c r="AM163" i="38"/>
  <c r="AM164" i="38"/>
  <c r="AM165" i="38"/>
  <c r="AM166" i="38"/>
  <c r="AM167" i="38"/>
  <c r="AM168" i="38"/>
  <c r="AM169" i="38"/>
  <c r="AM170" i="38"/>
  <c r="AM152" i="39"/>
  <c r="AM153" i="39"/>
  <c r="AM154" i="39"/>
  <c r="AM155" i="39"/>
  <c r="AM156" i="39"/>
  <c r="AM157" i="39"/>
  <c r="AM158" i="39"/>
  <c r="AM159" i="39"/>
  <c r="AM160" i="39"/>
  <c r="AM161" i="39"/>
  <c r="AM162" i="39"/>
  <c r="AM163" i="39"/>
  <c r="AM164" i="39"/>
  <c r="AM165" i="39"/>
  <c r="AM166" i="39"/>
  <c r="AM167" i="39"/>
  <c r="AM168" i="39"/>
  <c r="AM169" i="39"/>
  <c r="AM170" i="39"/>
  <c r="AM152" i="40"/>
  <c r="AM153" i="40"/>
  <c r="AM154" i="40"/>
  <c r="AM155" i="40"/>
  <c r="AM156" i="40"/>
  <c r="AM157" i="40"/>
  <c r="AM158" i="40"/>
  <c r="AM159" i="40"/>
  <c r="AM160" i="40"/>
  <c r="AM161" i="40"/>
  <c r="AM162" i="40"/>
  <c r="AM163" i="40"/>
  <c r="AM164" i="40"/>
  <c r="AM165" i="40"/>
  <c r="AM166" i="40"/>
  <c r="AM167" i="40"/>
  <c r="AM168" i="40"/>
  <c r="AM169" i="40"/>
  <c r="AM170" i="40"/>
  <c r="AM152" i="22"/>
  <c r="AM153" i="22"/>
  <c r="AM154" i="22"/>
  <c r="AM155" i="22"/>
  <c r="AM156" i="22"/>
  <c r="AM157" i="22"/>
  <c r="AM158" i="22"/>
  <c r="AM159" i="22"/>
  <c r="AM160" i="22"/>
  <c r="AM161" i="22"/>
  <c r="AM162" i="22"/>
  <c r="AM163" i="22"/>
  <c r="AM164" i="22"/>
  <c r="AM165" i="22"/>
  <c r="AM166" i="22"/>
  <c r="AM167" i="22"/>
  <c r="AM168" i="22"/>
  <c r="AM169" i="22"/>
  <c r="AM170" i="22"/>
  <c r="AM151" i="30"/>
  <c r="AM151" i="31"/>
  <c r="AM151" i="32"/>
  <c r="AM151" i="33"/>
  <c r="AM151" i="34"/>
  <c r="AM151" i="35"/>
  <c r="AM151" i="36"/>
  <c r="AM151" i="37"/>
  <c r="AM151" i="38"/>
  <c r="AM151" i="39"/>
  <c r="AM151" i="40"/>
  <c r="AM151" i="22"/>
  <c r="AM142" i="30"/>
  <c r="AM141" i="30"/>
  <c r="AM140" i="30"/>
  <c r="AM139" i="30"/>
  <c r="AM138" i="30"/>
  <c r="AM137" i="30"/>
  <c r="AM136" i="30"/>
  <c r="AM135" i="30"/>
  <c r="AM134" i="30"/>
  <c r="AM133" i="30"/>
  <c r="AM132" i="30"/>
  <c r="AM131" i="30"/>
  <c r="AM130" i="30"/>
  <c r="AM129" i="30"/>
  <c r="AM128" i="30"/>
  <c r="AM127" i="30"/>
  <c r="AM126" i="30"/>
  <c r="AM125" i="30"/>
  <c r="AM124" i="30"/>
  <c r="AM123" i="30"/>
  <c r="AM142" i="31"/>
  <c r="AM141" i="31"/>
  <c r="AM140" i="31"/>
  <c r="AM139" i="31"/>
  <c r="AM138" i="31"/>
  <c r="AM137" i="31"/>
  <c r="AM136" i="31"/>
  <c r="AM135" i="31"/>
  <c r="AM134" i="31"/>
  <c r="AM133" i="31"/>
  <c r="AM132" i="31"/>
  <c r="AM131" i="31"/>
  <c r="AM130" i="31"/>
  <c r="AM129" i="31"/>
  <c r="AM128" i="31"/>
  <c r="AM127" i="31"/>
  <c r="AM126" i="31"/>
  <c r="AM125" i="31"/>
  <c r="AM124" i="31"/>
  <c r="AM123" i="31"/>
  <c r="AM142" i="32"/>
  <c r="AM141" i="32"/>
  <c r="AM140" i="32"/>
  <c r="AM139" i="32"/>
  <c r="AM138" i="32"/>
  <c r="AM137" i="32"/>
  <c r="AM136" i="32"/>
  <c r="AM135" i="32"/>
  <c r="AM134" i="32"/>
  <c r="AM133" i="32"/>
  <c r="AM132" i="32"/>
  <c r="AM131" i="32"/>
  <c r="AM130" i="32"/>
  <c r="AM129" i="32"/>
  <c r="AM128" i="32"/>
  <c r="AM127" i="32"/>
  <c r="AM126" i="32"/>
  <c r="AM125" i="32"/>
  <c r="AM124" i="32"/>
  <c r="AM123" i="32"/>
  <c r="AM142" i="33"/>
  <c r="AM141" i="33"/>
  <c r="AM140" i="33"/>
  <c r="AM139" i="33"/>
  <c r="AM138" i="33"/>
  <c r="AM137" i="33"/>
  <c r="AM136" i="33"/>
  <c r="AM135" i="33"/>
  <c r="AM134" i="33"/>
  <c r="AM133" i="33"/>
  <c r="AM132" i="33"/>
  <c r="AM131" i="33"/>
  <c r="AM130" i="33"/>
  <c r="AM129" i="33"/>
  <c r="AM128" i="33"/>
  <c r="AM127" i="33"/>
  <c r="AM126" i="33"/>
  <c r="AM125" i="33"/>
  <c r="AM124" i="33"/>
  <c r="AM123" i="33"/>
  <c r="AM142" i="34"/>
  <c r="AM141" i="34"/>
  <c r="AM140" i="34"/>
  <c r="AM139" i="34"/>
  <c r="AM138" i="34"/>
  <c r="AM137" i="34"/>
  <c r="AM136" i="34"/>
  <c r="AM135" i="34"/>
  <c r="AM134" i="34"/>
  <c r="AM133" i="34"/>
  <c r="AM132" i="34"/>
  <c r="AM131" i="34"/>
  <c r="AM130" i="34"/>
  <c r="AM129" i="34"/>
  <c r="AM128" i="34"/>
  <c r="AM127" i="34"/>
  <c r="AM126" i="34"/>
  <c r="AM125" i="34"/>
  <c r="AM124" i="34"/>
  <c r="AM123" i="34"/>
  <c r="AM142" i="35"/>
  <c r="AM141" i="35"/>
  <c r="AM140" i="35"/>
  <c r="AM139" i="35"/>
  <c r="AM138" i="35"/>
  <c r="AM137" i="35"/>
  <c r="AM136" i="35"/>
  <c r="AM135" i="35"/>
  <c r="AM134" i="35"/>
  <c r="AM133" i="35"/>
  <c r="AM132" i="35"/>
  <c r="AM131" i="35"/>
  <c r="AM130" i="35"/>
  <c r="AM129" i="35"/>
  <c r="AM128" i="35"/>
  <c r="AM127" i="35"/>
  <c r="AM126" i="35"/>
  <c r="AM125" i="35"/>
  <c r="AM124" i="35"/>
  <c r="AM123" i="35"/>
  <c r="AM142" i="36"/>
  <c r="AM141" i="36"/>
  <c r="AM140" i="36"/>
  <c r="AM139" i="36"/>
  <c r="AM138" i="36"/>
  <c r="AM137" i="36"/>
  <c r="AM136" i="36"/>
  <c r="AM135" i="36"/>
  <c r="AM134" i="36"/>
  <c r="AM133" i="36"/>
  <c r="AM132" i="36"/>
  <c r="AM131" i="36"/>
  <c r="AM130" i="36"/>
  <c r="AM129" i="36"/>
  <c r="AM128" i="36"/>
  <c r="AM127" i="36"/>
  <c r="AM126" i="36"/>
  <c r="AM125" i="36"/>
  <c r="AM124" i="36"/>
  <c r="AM123" i="36"/>
  <c r="AM142" i="37"/>
  <c r="AM141" i="37"/>
  <c r="AM140" i="37"/>
  <c r="AM139" i="37"/>
  <c r="AM138" i="37"/>
  <c r="AM137" i="37"/>
  <c r="AM136" i="37"/>
  <c r="AM135" i="37"/>
  <c r="AM134" i="37"/>
  <c r="AM133" i="37"/>
  <c r="AM132" i="37"/>
  <c r="AM131" i="37"/>
  <c r="AM130" i="37"/>
  <c r="AM129" i="37"/>
  <c r="AM128" i="37"/>
  <c r="AM127" i="37"/>
  <c r="AM126" i="37"/>
  <c r="AM125" i="37"/>
  <c r="AM124" i="37"/>
  <c r="AM123" i="37"/>
  <c r="AM142" i="38"/>
  <c r="AM141" i="38"/>
  <c r="AM140" i="38"/>
  <c r="AM139" i="38"/>
  <c r="AM138" i="38"/>
  <c r="AM137" i="38"/>
  <c r="AM136" i="38"/>
  <c r="AM135" i="38"/>
  <c r="AM134" i="38"/>
  <c r="AM133" i="38"/>
  <c r="AM132" i="38"/>
  <c r="AM131" i="38"/>
  <c r="AM130" i="38"/>
  <c r="AM129" i="38"/>
  <c r="AM128" i="38"/>
  <c r="AM127" i="38"/>
  <c r="AM126" i="38"/>
  <c r="AM125" i="38"/>
  <c r="AM124" i="38"/>
  <c r="AM123" i="38"/>
  <c r="AM142" i="39"/>
  <c r="AM141" i="39"/>
  <c r="AM140" i="39"/>
  <c r="AM139" i="39"/>
  <c r="AM138" i="39"/>
  <c r="AM137" i="39"/>
  <c r="AM136" i="39"/>
  <c r="AM135" i="39"/>
  <c r="AM134" i="39"/>
  <c r="AM133" i="39"/>
  <c r="AM132" i="39"/>
  <c r="AM131" i="39"/>
  <c r="AM130" i="39"/>
  <c r="AM129" i="39"/>
  <c r="AM128" i="39"/>
  <c r="AM127" i="39"/>
  <c r="AM126" i="39"/>
  <c r="AM125" i="39"/>
  <c r="AM124" i="39"/>
  <c r="AM123" i="39"/>
  <c r="AM142" i="40"/>
  <c r="AM141" i="40"/>
  <c r="AM140" i="40"/>
  <c r="AM139" i="40"/>
  <c r="AM138" i="40"/>
  <c r="AM137" i="40"/>
  <c r="AM136" i="40"/>
  <c r="AM135" i="40"/>
  <c r="AM134" i="40"/>
  <c r="AM133" i="40"/>
  <c r="AM132" i="40"/>
  <c r="AM131" i="40"/>
  <c r="AM130" i="40"/>
  <c r="AM129" i="40"/>
  <c r="AM128" i="40"/>
  <c r="AM127" i="40"/>
  <c r="AM126" i="40"/>
  <c r="AM125" i="40"/>
  <c r="AM124" i="40"/>
  <c r="AM123" i="40"/>
  <c r="AM142" i="22"/>
  <c r="AM141" i="22"/>
  <c r="AM140" i="22"/>
  <c r="AM139" i="22"/>
  <c r="AM138" i="22"/>
  <c r="AM137" i="22"/>
  <c r="AM136" i="22"/>
  <c r="AM135" i="22"/>
  <c r="AM134" i="22"/>
  <c r="AM133" i="22"/>
  <c r="AM132" i="22"/>
  <c r="AM131" i="22"/>
  <c r="AM130" i="22"/>
  <c r="AM129" i="22"/>
  <c r="AM128" i="22"/>
  <c r="AM127" i="22"/>
  <c r="AM126" i="22"/>
  <c r="AM125" i="22"/>
  <c r="AM124" i="22"/>
  <c r="AM123" i="22"/>
  <c r="AM100" i="30"/>
  <c r="AM101" i="30"/>
  <c r="AM102" i="30"/>
  <c r="AM103" i="30"/>
  <c r="AM104" i="30"/>
  <c r="AM105" i="30"/>
  <c r="AM106" i="30"/>
  <c r="AM107" i="30"/>
  <c r="AM108" i="30"/>
  <c r="AM109" i="30"/>
  <c r="AM110" i="30"/>
  <c r="AM111" i="30"/>
  <c r="AM112" i="30"/>
  <c r="AM113" i="30"/>
  <c r="AM114" i="30"/>
  <c r="AM115" i="30"/>
  <c r="AM116" i="30"/>
  <c r="AM117" i="30"/>
  <c r="AM118" i="30"/>
  <c r="AM100" i="31"/>
  <c r="AM101" i="31"/>
  <c r="AM102" i="31"/>
  <c r="AM103" i="31"/>
  <c r="AM104" i="31"/>
  <c r="AM105" i="31"/>
  <c r="AM106" i="31"/>
  <c r="AM107" i="31"/>
  <c r="AM108" i="31"/>
  <c r="AM109" i="31"/>
  <c r="AM110" i="31"/>
  <c r="AM111" i="31"/>
  <c r="AM112" i="31"/>
  <c r="AM113" i="31"/>
  <c r="AM114" i="31"/>
  <c r="AM115" i="31"/>
  <c r="AM116" i="31"/>
  <c r="AM117" i="31"/>
  <c r="AM118" i="31"/>
  <c r="AM100" i="32"/>
  <c r="AM101" i="32"/>
  <c r="AM102" i="32"/>
  <c r="AM103" i="32"/>
  <c r="AM104" i="32"/>
  <c r="AM105" i="32"/>
  <c r="AM106" i="32"/>
  <c r="AM107" i="32"/>
  <c r="AM108" i="32"/>
  <c r="AM109" i="32"/>
  <c r="AM110" i="32"/>
  <c r="AM111" i="32"/>
  <c r="AM112" i="32"/>
  <c r="AM113" i="32"/>
  <c r="AM114" i="32"/>
  <c r="AM115" i="32"/>
  <c r="AM116" i="32"/>
  <c r="AM117" i="32"/>
  <c r="AM118" i="32"/>
  <c r="AM100" i="33"/>
  <c r="AM101" i="33"/>
  <c r="AM102" i="33"/>
  <c r="AM103" i="33"/>
  <c r="AM104" i="33"/>
  <c r="AM105" i="33"/>
  <c r="AM106" i="33"/>
  <c r="AM107" i="33"/>
  <c r="AM108" i="33"/>
  <c r="AM109" i="33"/>
  <c r="AM110" i="33"/>
  <c r="AM111" i="33"/>
  <c r="AM112" i="33"/>
  <c r="AM113" i="33"/>
  <c r="AM114" i="33"/>
  <c r="AM115" i="33"/>
  <c r="AM116" i="33"/>
  <c r="AM117" i="33"/>
  <c r="AM118" i="33"/>
  <c r="AM100" i="34"/>
  <c r="AM101" i="34"/>
  <c r="AM102" i="34"/>
  <c r="AM103" i="34"/>
  <c r="AM104" i="34"/>
  <c r="AM105" i="34"/>
  <c r="AM106" i="34"/>
  <c r="AM107" i="34"/>
  <c r="AM108" i="34"/>
  <c r="AM109" i="34"/>
  <c r="AM110" i="34"/>
  <c r="AM111" i="34"/>
  <c r="AM112" i="34"/>
  <c r="AM113" i="34"/>
  <c r="AM114" i="34"/>
  <c r="AM115" i="34"/>
  <c r="AM116" i="34"/>
  <c r="AM117" i="34"/>
  <c r="AM118" i="34"/>
  <c r="AM100" i="35"/>
  <c r="AM101" i="35"/>
  <c r="AM102" i="35"/>
  <c r="AM103" i="35"/>
  <c r="AM104" i="35"/>
  <c r="AM105" i="35"/>
  <c r="AM106" i="35"/>
  <c r="AM107" i="35"/>
  <c r="AM108" i="35"/>
  <c r="AM109" i="35"/>
  <c r="AM110" i="35"/>
  <c r="AM111" i="35"/>
  <c r="AM112" i="35"/>
  <c r="AM113" i="35"/>
  <c r="AM114" i="35"/>
  <c r="AM115" i="35"/>
  <c r="AM116" i="35"/>
  <c r="AM117" i="35"/>
  <c r="AM118" i="35"/>
  <c r="AM100" i="36"/>
  <c r="AM101" i="36"/>
  <c r="AM102" i="36"/>
  <c r="AM103" i="36"/>
  <c r="AM104" i="36"/>
  <c r="AM105" i="36"/>
  <c r="AM106" i="36"/>
  <c r="AM107" i="36"/>
  <c r="AM108" i="36"/>
  <c r="AM109" i="36"/>
  <c r="AM110" i="36"/>
  <c r="AM111" i="36"/>
  <c r="AM112" i="36"/>
  <c r="AM113" i="36"/>
  <c r="AM114" i="36"/>
  <c r="AM115" i="36"/>
  <c r="AM116" i="36"/>
  <c r="AM117" i="36"/>
  <c r="AM118" i="36"/>
  <c r="AM100" i="37"/>
  <c r="AM101" i="37"/>
  <c r="AM102" i="37"/>
  <c r="AM103" i="37"/>
  <c r="AM104" i="37"/>
  <c r="AM105" i="37"/>
  <c r="AM106" i="37"/>
  <c r="AM107" i="37"/>
  <c r="AM108" i="37"/>
  <c r="AM109" i="37"/>
  <c r="AM110" i="37"/>
  <c r="AM111" i="37"/>
  <c r="AM112" i="37"/>
  <c r="AM113" i="37"/>
  <c r="AM114" i="37"/>
  <c r="AM115" i="37"/>
  <c r="AM116" i="37"/>
  <c r="AM117" i="37"/>
  <c r="AM118" i="37"/>
  <c r="AM100" i="38"/>
  <c r="AM101" i="38"/>
  <c r="AM102" i="38"/>
  <c r="AM103" i="38"/>
  <c r="AM104" i="38"/>
  <c r="AM105" i="38"/>
  <c r="AM106" i="38"/>
  <c r="AM107" i="38"/>
  <c r="AM108" i="38"/>
  <c r="AM109" i="38"/>
  <c r="AM110" i="38"/>
  <c r="AM111" i="38"/>
  <c r="AM112" i="38"/>
  <c r="AM113" i="38"/>
  <c r="AM114" i="38"/>
  <c r="AM115" i="38"/>
  <c r="AM116" i="38"/>
  <c r="AM117" i="38"/>
  <c r="AM118" i="38"/>
  <c r="AM100" i="39"/>
  <c r="AM101" i="39"/>
  <c r="AM102" i="39"/>
  <c r="AM103" i="39"/>
  <c r="AM104" i="39"/>
  <c r="AM105" i="39"/>
  <c r="AM106" i="39"/>
  <c r="AM107" i="39"/>
  <c r="AM108" i="39"/>
  <c r="AM109" i="39"/>
  <c r="AM110" i="39"/>
  <c r="AM111" i="39"/>
  <c r="AM112" i="39"/>
  <c r="AM113" i="39"/>
  <c r="AM114" i="39"/>
  <c r="AM115" i="39"/>
  <c r="AM116" i="39"/>
  <c r="AM117" i="39"/>
  <c r="AM118" i="39"/>
  <c r="AM100" i="40"/>
  <c r="AM101" i="40"/>
  <c r="AM102" i="40"/>
  <c r="AM103" i="40"/>
  <c r="AM104" i="40"/>
  <c r="AM105" i="40"/>
  <c r="AM106" i="40"/>
  <c r="AM107" i="40"/>
  <c r="AM108" i="40"/>
  <c r="AM109" i="40"/>
  <c r="AM110" i="40"/>
  <c r="AM111" i="40"/>
  <c r="AM112" i="40"/>
  <c r="AM113" i="40"/>
  <c r="AM114" i="40"/>
  <c r="AM115" i="40"/>
  <c r="AM116" i="40"/>
  <c r="AM117" i="40"/>
  <c r="AM118" i="40"/>
  <c r="AM100" i="22"/>
  <c r="AM101" i="22"/>
  <c r="AM102" i="22"/>
  <c r="AM103" i="22"/>
  <c r="AM104" i="22"/>
  <c r="AM105" i="22"/>
  <c r="AM106" i="22"/>
  <c r="AM107" i="22"/>
  <c r="AM108" i="22"/>
  <c r="AM109" i="22"/>
  <c r="AM110" i="22"/>
  <c r="AM111" i="22"/>
  <c r="AM112" i="22"/>
  <c r="AM113" i="22"/>
  <c r="AM114" i="22"/>
  <c r="AM115" i="22"/>
  <c r="AM116" i="22"/>
  <c r="AM117" i="22"/>
  <c r="AM118" i="22"/>
  <c r="AM99" i="30"/>
  <c r="AM99" i="31"/>
  <c r="AM99" i="32"/>
  <c r="AM99" i="33"/>
  <c r="AM99" i="34"/>
  <c r="AM99" i="35"/>
  <c r="AM99" i="36"/>
  <c r="AM99" i="37"/>
  <c r="AM99" i="38"/>
  <c r="AM99" i="39"/>
  <c r="AM99" i="40"/>
  <c r="AM99" i="22"/>
  <c r="AH194" i="30"/>
  <c r="AG194" i="30"/>
  <c r="AH193" i="30"/>
  <c r="AG193" i="30"/>
  <c r="AH192" i="30"/>
  <c r="AG192" i="30"/>
  <c r="AH191" i="30"/>
  <c r="AG191" i="30"/>
  <c r="AH190" i="30"/>
  <c r="AG190" i="30"/>
  <c r="AH189" i="30"/>
  <c r="AG189" i="30"/>
  <c r="AH188" i="30"/>
  <c r="AG188" i="30"/>
  <c r="AH187" i="30"/>
  <c r="AG187" i="30"/>
  <c r="AH186" i="30"/>
  <c r="AG186" i="30"/>
  <c r="AH185" i="30"/>
  <c r="AG185" i="30"/>
  <c r="AH184" i="30"/>
  <c r="AG184" i="30"/>
  <c r="AH183" i="30"/>
  <c r="AG183" i="30"/>
  <c r="AH182" i="30"/>
  <c r="AG182" i="30"/>
  <c r="AH181" i="30"/>
  <c r="AG181" i="30"/>
  <c r="AH180" i="30"/>
  <c r="AG180" i="30"/>
  <c r="AH179" i="30"/>
  <c r="AG179" i="30"/>
  <c r="AH178" i="30"/>
  <c r="AG178" i="30"/>
  <c r="AH177" i="30"/>
  <c r="AG177" i="30"/>
  <c r="AH176" i="30"/>
  <c r="AG176" i="30"/>
  <c r="AH175" i="30"/>
  <c r="AG175" i="30"/>
  <c r="AH194" i="31"/>
  <c r="AG194" i="31"/>
  <c r="AH193" i="31"/>
  <c r="AG193" i="31"/>
  <c r="AH192" i="31"/>
  <c r="AG192" i="31"/>
  <c r="AH191" i="31"/>
  <c r="AG191" i="31"/>
  <c r="AH190" i="31"/>
  <c r="AG190" i="31"/>
  <c r="AH189" i="31"/>
  <c r="AG189" i="31"/>
  <c r="AH188" i="31"/>
  <c r="AG188" i="31"/>
  <c r="AH187" i="31"/>
  <c r="AG187" i="31"/>
  <c r="AH186" i="31"/>
  <c r="AG186" i="31"/>
  <c r="AH185" i="31"/>
  <c r="AG185" i="31"/>
  <c r="AH184" i="31"/>
  <c r="AG184" i="31"/>
  <c r="AH183" i="31"/>
  <c r="AG183" i="31"/>
  <c r="AH182" i="31"/>
  <c r="AG182" i="31"/>
  <c r="AH181" i="31"/>
  <c r="AG181" i="31"/>
  <c r="AH180" i="31"/>
  <c r="AG180" i="31"/>
  <c r="AH179" i="31"/>
  <c r="AG179" i="31"/>
  <c r="AH178" i="31"/>
  <c r="AG178" i="31"/>
  <c r="AH177" i="31"/>
  <c r="AG177" i="31"/>
  <c r="AH176" i="31"/>
  <c r="AG176" i="31"/>
  <c r="AH175" i="31"/>
  <c r="AG175" i="31"/>
  <c r="AH194" i="32"/>
  <c r="AG194" i="32"/>
  <c r="AH193" i="32"/>
  <c r="AG193" i="32"/>
  <c r="AH192" i="32"/>
  <c r="AG192" i="32"/>
  <c r="AH191" i="32"/>
  <c r="AG191" i="32"/>
  <c r="AH190" i="32"/>
  <c r="AG190" i="32"/>
  <c r="AH189" i="32"/>
  <c r="AG189" i="32"/>
  <c r="AH188" i="32"/>
  <c r="AG188" i="32"/>
  <c r="AH187" i="32"/>
  <c r="AG187" i="32"/>
  <c r="AH186" i="32"/>
  <c r="AG186" i="32"/>
  <c r="AH185" i="32"/>
  <c r="AG185" i="32"/>
  <c r="AH184" i="32"/>
  <c r="AG184" i="32"/>
  <c r="AH183" i="32"/>
  <c r="AG183" i="32"/>
  <c r="AH182" i="32"/>
  <c r="AG182" i="32"/>
  <c r="AH181" i="32"/>
  <c r="AG181" i="32"/>
  <c r="AH180" i="32"/>
  <c r="AG180" i="32"/>
  <c r="AH179" i="32"/>
  <c r="AG179" i="32"/>
  <c r="AH178" i="32"/>
  <c r="AG178" i="32"/>
  <c r="AH177" i="32"/>
  <c r="AG177" i="32"/>
  <c r="AH176" i="32"/>
  <c r="AG176" i="32"/>
  <c r="AH175" i="32"/>
  <c r="AG175" i="32"/>
  <c r="AH194" i="33"/>
  <c r="AG194" i="33"/>
  <c r="AH193" i="33"/>
  <c r="AG193" i="33"/>
  <c r="AH192" i="33"/>
  <c r="AG192" i="33"/>
  <c r="AH191" i="33"/>
  <c r="AG191" i="33"/>
  <c r="AH190" i="33"/>
  <c r="AG190" i="33"/>
  <c r="AH189" i="33"/>
  <c r="AG189" i="33"/>
  <c r="AH188" i="33"/>
  <c r="AG188" i="33"/>
  <c r="AH187" i="33"/>
  <c r="AG187" i="33"/>
  <c r="AH186" i="33"/>
  <c r="AG186" i="33"/>
  <c r="AH185" i="33"/>
  <c r="AG185" i="33"/>
  <c r="AH184" i="33"/>
  <c r="AG184" i="33"/>
  <c r="AH183" i="33"/>
  <c r="AG183" i="33"/>
  <c r="AH182" i="33"/>
  <c r="AG182" i="33"/>
  <c r="AH181" i="33"/>
  <c r="AG181" i="33"/>
  <c r="AH180" i="33"/>
  <c r="AG180" i="33"/>
  <c r="AH179" i="33"/>
  <c r="AG179" i="33"/>
  <c r="AH178" i="33"/>
  <c r="AG178" i="33"/>
  <c r="AH177" i="33"/>
  <c r="AG177" i="33"/>
  <c r="AH176" i="33"/>
  <c r="AG176" i="33"/>
  <c r="AH175" i="33"/>
  <c r="AG175" i="33"/>
  <c r="AH194" i="34"/>
  <c r="AG194" i="34"/>
  <c r="AH193" i="34"/>
  <c r="AG193" i="34"/>
  <c r="AH192" i="34"/>
  <c r="AG192" i="34"/>
  <c r="AH191" i="34"/>
  <c r="AG191" i="34"/>
  <c r="AH190" i="34"/>
  <c r="AG190" i="34"/>
  <c r="AH189" i="34"/>
  <c r="AG189" i="34"/>
  <c r="AH188" i="34"/>
  <c r="AG188" i="34"/>
  <c r="AH187" i="34"/>
  <c r="AG187" i="34"/>
  <c r="AH186" i="34"/>
  <c r="AG186" i="34"/>
  <c r="AH185" i="34"/>
  <c r="AG185" i="34"/>
  <c r="AH184" i="34"/>
  <c r="AG184" i="34"/>
  <c r="AH183" i="34"/>
  <c r="AG183" i="34"/>
  <c r="AH182" i="34"/>
  <c r="AG182" i="34"/>
  <c r="AH181" i="34"/>
  <c r="AG181" i="34"/>
  <c r="AH180" i="34"/>
  <c r="AG180" i="34"/>
  <c r="AH179" i="34"/>
  <c r="AG179" i="34"/>
  <c r="AH178" i="34"/>
  <c r="AG178" i="34"/>
  <c r="AH177" i="34"/>
  <c r="AG177" i="34"/>
  <c r="AH176" i="34"/>
  <c r="AG176" i="34"/>
  <c r="AH175" i="34"/>
  <c r="AG175" i="34"/>
  <c r="AH194" i="35"/>
  <c r="AG194" i="35"/>
  <c r="AH193" i="35"/>
  <c r="AG193" i="35"/>
  <c r="AH192" i="35"/>
  <c r="AG192" i="35"/>
  <c r="AH191" i="35"/>
  <c r="AG191" i="35"/>
  <c r="AH190" i="35"/>
  <c r="AG190" i="35"/>
  <c r="AH189" i="35"/>
  <c r="AG189" i="35"/>
  <c r="AH188" i="35"/>
  <c r="AG188" i="35"/>
  <c r="AH187" i="35"/>
  <c r="AG187" i="35"/>
  <c r="AH186" i="35"/>
  <c r="AG186" i="35"/>
  <c r="AH185" i="35"/>
  <c r="AG185" i="35"/>
  <c r="AH184" i="35"/>
  <c r="AG184" i="35"/>
  <c r="AH183" i="35"/>
  <c r="AG183" i="35"/>
  <c r="AH182" i="35"/>
  <c r="AG182" i="35"/>
  <c r="AH181" i="35"/>
  <c r="AG181" i="35"/>
  <c r="AH180" i="35"/>
  <c r="AG180" i="35"/>
  <c r="AH179" i="35"/>
  <c r="AG179" i="35"/>
  <c r="AH178" i="35"/>
  <c r="AG178" i="35"/>
  <c r="AH177" i="35"/>
  <c r="AG177" i="35"/>
  <c r="AH176" i="35"/>
  <c r="AG176" i="35"/>
  <c r="AH175" i="35"/>
  <c r="AG175" i="35"/>
  <c r="AH194" i="36"/>
  <c r="AG194" i="36"/>
  <c r="AH193" i="36"/>
  <c r="AG193" i="36"/>
  <c r="AH192" i="36"/>
  <c r="AG192" i="36"/>
  <c r="AH191" i="36"/>
  <c r="AG191" i="36"/>
  <c r="AH190" i="36"/>
  <c r="AG190" i="36"/>
  <c r="AH189" i="36"/>
  <c r="AG189" i="36"/>
  <c r="AH188" i="36"/>
  <c r="AG188" i="36"/>
  <c r="AH187" i="36"/>
  <c r="AG187" i="36"/>
  <c r="AH186" i="36"/>
  <c r="AG186" i="36"/>
  <c r="AH185" i="36"/>
  <c r="AG185" i="36"/>
  <c r="AH184" i="36"/>
  <c r="AG184" i="36"/>
  <c r="AH183" i="36"/>
  <c r="AG183" i="36"/>
  <c r="AH182" i="36"/>
  <c r="AG182" i="36"/>
  <c r="AH181" i="36"/>
  <c r="AG181" i="36"/>
  <c r="AH180" i="36"/>
  <c r="AG180" i="36"/>
  <c r="AH179" i="36"/>
  <c r="AG179" i="36"/>
  <c r="AH178" i="36"/>
  <c r="AG178" i="36"/>
  <c r="AH177" i="36"/>
  <c r="AG177" i="36"/>
  <c r="AH176" i="36"/>
  <c r="AG176" i="36"/>
  <c r="AH175" i="36"/>
  <c r="AG175" i="36"/>
  <c r="AH194" i="37"/>
  <c r="AG194" i="37"/>
  <c r="AH193" i="37"/>
  <c r="AG193" i="37"/>
  <c r="AH192" i="37"/>
  <c r="AG192" i="37"/>
  <c r="AH191" i="37"/>
  <c r="AG191" i="37"/>
  <c r="AH190" i="37"/>
  <c r="AG190" i="37"/>
  <c r="AH189" i="37"/>
  <c r="AG189" i="37"/>
  <c r="AH188" i="37"/>
  <c r="AG188" i="37"/>
  <c r="AH187" i="37"/>
  <c r="AG187" i="37"/>
  <c r="AH186" i="37"/>
  <c r="AG186" i="37"/>
  <c r="AH185" i="37"/>
  <c r="AG185" i="37"/>
  <c r="AH184" i="37"/>
  <c r="AG184" i="37"/>
  <c r="AH183" i="37"/>
  <c r="AG183" i="37"/>
  <c r="AH182" i="37"/>
  <c r="AG182" i="37"/>
  <c r="AH181" i="37"/>
  <c r="AG181" i="37"/>
  <c r="AH180" i="37"/>
  <c r="AG180" i="37"/>
  <c r="AH179" i="37"/>
  <c r="AG179" i="37"/>
  <c r="AH178" i="37"/>
  <c r="AG178" i="37"/>
  <c r="AH177" i="37"/>
  <c r="AG177" i="37"/>
  <c r="AH176" i="37"/>
  <c r="AG176" i="37"/>
  <c r="AH175" i="37"/>
  <c r="AG175" i="37"/>
  <c r="AH194" i="38"/>
  <c r="AG194" i="38"/>
  <c r="AH193" i="38"/>
  <c r="AG193" i="38"/>
  <c r="AH192" i="38"/>
  <c r="AG192" i="38"/>
  <c r="AH191" i="38"/>
  <c r="AG191" i="38"/>
  <c r="AH190" i="38"/>
  <c r="AG190" i="38"/>
  <c r="AH189" i="38"/>
  <c r="AG189" i="38"/>
  <c r="AH188" i="38"/>
  <c r="AG188" i="38"/>
  <c r="AH187" i="38"/>
  <c r="AG187" i="38"/>
  <c r="AH186" i="38"/>
  <c r="AG186" i="38"/>
  <c r="AH185" i="38"/>
  <c r="AG185" i="38"/>
  <c r="AH184" i="38"/>
  <c r="AG184" i="38"/>
  <c r="AH183" i="38"/>
  <c r="AG183" i="38"/>
  <c r="AH182" i="38"/>
  <c r="AG182" i="38"/>
  <c r="AH181" i="38"/>
  <c r="AG181" i="38"/>
  <c r="AH180" i="38"/>
  <c r="AG180" i="38"/>
  <c r="AH179" i="38"/>
  <c r="AG179" i="38"/>
  <c r="AH178" i="38"/>
  <c r="AG178" i="38"/>
  <c r="AH177" i="38"/>
  <c r="AG177" i="38"/>
  <c r="AH176" i="38"/>
  <c r="AG176" i="38"/>
  <c r="AH175" i="38"/>
  <c r="AG175" i="38"/>
  <c r="AH194" i="39"/>
  <c r="AG194" i="39"/>
  <c r="AH193" i="39"/>
  <c r="AG193" i="39"/>
  <c r="AH192" i="39"/>
  <c r="AG192" i="39"/>
  <c r="AH191" i="39"/>
  <c r="AG191" i="39"/>
  <c r="AH190" i="39"/>
  <c r="AG190" i="39"/>
  <c r="AH189" i="39"/>
  <c r="AG189" i="39"/>
  <c r="AH188" i="39"/>
  <c r="AG188" i="39"/>
  <c r="AH187" i="39"/>
  <c r="AG187" i="39"/>
  <c r="AH186" i="39"/>
  <c r="AG186" i="39"/>
  <c r="AH185" i="39"/>
  <c r="AG185" i="39"/>
  <c r="AH184" i="39"/>
  <c r="AG184" i="39"/>
  <c r="AH183" i="39"/>
  <c r="AG183" i="39"/>
  <c r="AH182" i="39"/>
  <c r="AG182" i="39"/>
  <c r="AH181" i="39"/>
  <c r="AG181" i="39"/>
  <c r="AH180" i="39"/>
  <c r="AG180" i="39"/>
  <c r="AH179" i="39"/>
  <c r="AG179" i="39"/>
  <c r="AH178" i="39"/>
  <c r="AG178" i="39"/>
  <c r="AH177" i="39"/>
  <c r="AG177" i="39"/>
  <c r="AH176" i="39"/>
  <c r="AG176" i="39"/>
  <c r="AH175" i="39"/>
  <c r="AG175" i="39"/>
  <c r="AH194" i="40"/>
  <c r="AG194" i="40"/>
  <c r="AH193" i="40"/>
  <c r="AG193" i="40"/>
  <c r="AH192" i="40"/>
  <c r="AG192" i="40"/>
  <c r="AH191" i="40"/>
  <c r="AG191" i="40"/>
  <c r="AH190" i="40"/>
  <c r="AG190" i="40"/>
  <c r="AH189" i="40"/>
  <c r="AG189" i="40"/>
  <c r="AH188" i="40"/>
  <c r="AG188" i="40"/>
  <c r="AH187" i="40"/>
  <c r="AG187" i="40"/>
  <c r="AH186" i="40"/>
  <c r="AG186" i="40"/>
  <c r="AH185" i="40"/>
  <c r="AG185" i="40"/>
  <c r="AH184" i="40"/>
  <c r="AG184" i="40"/>
  <c r="AH183" i="40"/>
  <c r="AG183" i="40"/>
  <c r="AH182" i="40"/>
  <c r="AG182" i="40"/>
  <c r="AH181" i="40"/>
  <c r="AG181" i="40"/>
  <c r="AH180" i="40"/>
  <c r="AG180" i="40"/>
  <c r="AH179" i="40"/>
  <c r="AG179" i="40"/>
  <c r="AH178" i="40"/>
  <c r="AG178" i="40"/>
  <c r="AH177" i="40"/>
  <c r="AG177" i="40"/>
  <c r="AH176" i="40"/>
  <c r="AG176" i="40"/>
  <c r="AH175" i="40"/>
  <c r="AG175" i="40"/>
  <c r="AH194" i="22"/>
  <c r="AG194" i="22"/>
  <c r="AH193" i="22"/>
  <c r="AG193" i="22"/>
  <c r="AH192" i="22"/>
  <c r="AG192" i="22"/>
  <c r="AH191" i="22"/>
  <c r="AG191" i="22"/>
  <c r="AH190" i="22"/>
  <c r="AG190" i="22"/>
  <c r="AH189" i="22"/>
  <c r="AG189" i="22"/>
  <c r="AH188" i="22"/>
  <c r="AG188" i="22"/>
  <c r="AH187" i="22"/>
  <c r="AG187" i="22"/>
  <c r="AH186" i="22"/>
  <c r="AG186" i="22"/>
  <c r="AH185" i="22"/>
  <c r="AG185" i="22"/>
  <c r="AH184" i="22"/>
  <c r="AG184" i="22"/>
  <c r="AH183" i="22"/>
  <c r="AG183" i="22"/>
  <c r="AH182" i="22"/>
  <c r="AG182" i="22"/>
  <c r="AH181" i="22"/>
  <c r="AG181" i="22"/>
  <c r="AH180" i="22"/>
  <c r="AG180" i="22"/>
  <c r="AH179" i="22"/>
  <c r="AG179" i="22"/>
  <c r="AH178" i="22"/>
  <c r="AG178" i="22"/>
  <c r="AH177" i="22"/>
  <c r="AG177" i="22"/>
  <c r="AH176" i="22"/>
  <c r="AG176" i="22"/>
  <c r="AH175" i="22"/>
  <c r="AG175" i="22"/>
  <c r="AH170" i="30"/>
  <c r="AG170" i="30"/>
  <c r="AH169" i="30"/>
  <c r="AG169" i="30"/>
  <c r="AH168" i="30"/>
  <c r="AG168" i="30"/>
  <c r="AH167" i="30"/>
  <c r="AG167" i="30"/>
  <c r="AH166" i="30"/>
  <c r="AG166" i="30"/>
  <c r="AH165" i="30"/>
  <c r="AG165" i="30"/>
  <c r="AH164" i="30"/>
  <c r="AG164" i="30"/>
  <c r="AH163" i="30"/>
  <c r="AG163" i="30"/>
  <c r="AH162" i="30"/>
  <c r="AG162" i="30"/>
  <c r="AH161" i="30"/>
  <c r="AG161" i="30"/>
  <c r="AH160" i="30"/>
  <c r="AG160" i="30"/>
  <c r="AH159" i="30"/>
  <c r="AG159" i="30"/>
  <c r="AH158" i="30"/>
  <c r="AG158" i="30"/>
  <c r="AH157" i="30"/>
  <c r="AG157" i="30"/>
  <c r="AH156" i="30"/>
  <c r="AG156" i="30"/>
  <c r="AH155" i="30"/>
  <c r="AG155" i="30"/>
  <c r="AH154" i="30"/>
  <c r="AG154" i="30"/>
  <c r="AH153" i="30"/>
  <c r="AG153" i="30"/>
  <c r="AH152" i="30"/>
  <c r="AG152" i="30"/>
  <c r="AH151" i="30"/>
  <c r="AG151" i="30"/>
  <c r="AH170" i="31"/>
  <c r="AG170" i="31"/>
  <c r="AH169" i="31"/>
  <c r="AG169" i="31"/>
  <c r="AH168" i="31"/>
  <c r="AG168" i="31"/>
  <c r="AH167" i="31"/>
  <c r="AG167" i="31"/>
  <c r="AH166" i="31"/>
  <c r="AG166" i="31"/>
  <c r="AH165" i="31"/>
  <c r="AG165" i="31"/>
  <c r="AH164" i="31"/>
  <c r="AG164" i="31"/>
  <c r="AH163" i="31"/>
  <c r="AG163" i="31"/>
  <c r="AH162" i="31"/>
  <c r="AG162" i="31"/>
  <c r="AH161" i="31"/>
  <c r="AG161" i="31"/>
  <c r="AH160" i="31"/>
  <c r="AG160" i="31"/>
  <c r="AH159" i="31"/>
  <c r="AG159" i="31"/>
  <c r="AH158" i="31"/>
  <c r="AG158" i="31"/>
  <c r="AH157" i="31"/>
  <c r="AG157" i="31"/>
  <c r="AH156" i="31"/>
  <c r="AG156" i="31"/>
  <c r="AH155" i="31"/>
  <c r="AG155" i="31"/>
  <c r="AH154" i="31"/>
  <c r="AG154" i="31"/>
  <c r="AH153" i="31"/>
  <c r="AG153" i="31"/>
  <c r="AH152" i="31"/>
  <c r="AG152" i="31"/>
  <c r="AH151" i="31"/>
  <c r="AG151" i="31"/>
  <c r="AH170" i="32"/>
  <c r="AG170" i="32"/>
  <c r="AH169" i="32"/>
  <c r="AG169" i="32"/>
  <c r="AH168" i="32"/>
  <c r="AG168" i="32"/>
  <c r="AH167" i="32"/>
  <c r="AG167" i="32"/>
  <c r="AH166" i="32"/>
  <c r="AG166" i="32"/>
  <c r="AH165" i="32"/>
  <c r="AG165" i="32"/>
  <c r="AH164" i="32"/>
  <c r="AG164" i="32"/>
  <c r="AH163" i="32"/>
  <c r="AG163" i="32"/>
  <c r="AH162" i="32"/>
  <c r="AG162" i="32"/>
  <c r="AH161" i="32"/>
  <c r="AG161" i="32"/>
  <c r="AH160" i="32"/>
  <c r="AG160" i="32"/>
  <c r="AH159" i="32"/>
  <c r="AG159" i="32"/>
  <c r="AH158" i="32"/>
  <c r="AG158" i="32"/>
  <c r="AH157" i="32"/>
  <c r="AG157" i="32"/>
  <c r="AH156" i="32"/>
  <c r="AG156" i="32"/>
  <c r="AH155" i="32"/>
  <c r="AG155" i="32"/>
  <c r="AH154" i="32"/>
  <c r="AG154" i="32"/>
  <c r="AH153" i="32"/>
  <c r="AG153" i="32"/>
  <c r="AH152" i="32"/>
  <c r="AG152" i="32"/>
  <c r="AH151" i="32"/>
  <c r="AG151" i="32"/>
  <c r="AH170" i="33"/>
  <c r="AG170" i="33"/>
  <c r="AH169" i="33"/>
  <c r="AG169" i="33"/>
  <c r="AH168" i="33"/>
  <c r="AG168" i="33"/>
  <c r="AH167" i="33"/>
  <c r="AG167" i="33"/>
  <c r="AH166" i="33"/>
  <c r="AG166" i="33"/>
  <c r="AH165" i="33"/>
  <c r="AG165" i="33"/>
  <c r="AH164" i="33"/>
  <c r="AG164" i="33"/>
  <c r="AH163" i="33"/>
  <c r="AG163" i="33"/>
  <c r="AH162" i="33"/>
  <c r="AG162" i="33"/>
  <c r="AH161" i="33"/>
  <c r="AG161" i="33"/>
  <c r="AH160" i="33"/>
  <c r="AG160" i="33"/>
  <c r="AH159" i="33"/>
  <c r="AG159" i="33"/>
  <c r="AH158" i="33"/>
  <c r="AG158" i="33"/>
  <c r="AH157" i="33"/>
  <c r="AG157" i="33"/>
  <c r="AH156" i="33"/>
  <c r="AG156" i="33"/>
  <c r="AH155" i="33"/>
  <c r="AG155" i="33"/>
  <c r="AH154" i="33"/>
  <c r="AG154" i="33"/>
  <c r="AH153" i="33"/>
  <c r="AG153" i="33"/>
  <c r="AH152" i="33"/>
  <c r="AG152" i="33"/>
  <c r="AH151" i="33"/>
  <c r="AG151" i="33"/>
  <c r="AH170" i="34"/>
  <c r="AG170" i="34"/>
  <c r="AH169" i="34"/>
  <c r="AG169" i="34"/>
  <c r="AH168" i="34"/>
  <c r="AG168" i="34"/>
  <c r="AH167" i="34"/>
  <c r="AG167" i="34"/>
  <c r="AH166" i="34"/>
  <c r="AG166" i="34"/>
  <c r="AH165" i="34"/>
  <c r="AG165" i="34"/>
  <c r="AH164" i="34"/>
  <c r="AG164" i="34"/>
  <c r="AH163" i="34"/>
  <c r="AG163" i="34"/>
  <c r="AH162" i="34"/>
  <c r="AG162" i="34"/>
  <c r="AH161" i="34"/>
  <c r="AG161" i="34"/>
  <c r="AH160" i="34"/>
  <c r="AG160" i="34"/>
  <c r="AH159" i="34"/>
  <c r="AG159" i="34"/>
  <c r="AH158" i="34"/>
  <c r="AG158" i="34"/>
  <c r="AH157" i="34"/>
  <c r="AG157" i="34"/>
  <c r="AH156" i="34"/>
  <c r="AG156" i="34"/>
  <c r="AH155" i="34"/>
  <c r="AG155" i="34"/>
  <c r="AH154" i="34"/>
  <c r="AG154" i="34"/>
  <c r="AH153" i="34"/>
  <c r="AG153" i="34"/>
  <c r="AH152" i="34"/>
  <c r="AG152" i="34"/>
  <c r="AH151" i="34"/>
  <c r="AG151" i="34"/>
  <c r="AH170" i="35"/>
  <c r="AG170" i="35"/>
  <c r="AH169" i="35"/>
  <c r="AG169" i="35"/>
  <c r="AH168" i="35"/>
  <c r="AG168" i="35"/>
  <c r="AH167" i="35"/>
  <c r="AG167" i="35"/>
  <c r="AH166" i="35"/>
  <c r="AG166" i="35"/>
  <c r="AH165" i="35"/>
  <c r="AG165" i="35"/>
  <c r="AH164" i="35"/>
  <c r="AG164" i="35"/>
  <c r="AH163" i="35"/>
  <c r="AG163" i="35"/>
  <c r="AH162" i="35"/>
  <c r="AG162" i="35"/>
  <c r="AH161" i="35"/>
  <c r="AG161" i="35"/>
  <c r="AH160" i="35"/>
  <c r="AG160" i="35"/>
  <c r="AH159" i="35"/>
  <c r="AG159" i="35"/>
  <c r="AH158" i="35"/>
  <c r="AG158" i="35"/>
  <c r="AH157" i="35"/>
  <c r="AG157" i="35"/>
  <c r="AH156" i="35"/>
  <c r="AG156" i="35"/>
  <c r="AH155" i="35"/>
  <c r="AG155" i="35"/>
  <c r="AH154" i="35"/>
  <c r="AG154" i="35"/>
  <c r="AH153" i="35"/>
  <c r="AG153" i="35"/>
  <c r="AH152" i="35"/>
  <c r="AG152" i="35"/>
  <c r="AH151" i="35"/>
  <c r="AG151" i="35"/>
  <c r="AH170" i="36"/>
  <c r="AG170" i="36"/>
  <c r="AH169" i="36"/>
  <c r="AG169" i="36"/>
  <c r="AH168" i="36"/>
  <c r="AG168" i="36"/>
  <c r="AH167" i="36"/>
  <c r="AG167" i="36"/>
  <c r="AH166" i="36"/>
  <c r="AG166" i="36"/>
  <c r="AH165" i="36"/>
  <c r="AG165" i="36"/>
  <c r="AH164" i="36"/>
  <c r="AG164" i="36"/>
  <c r="AH163" i="36"/>
  <c r="AG163" i="36"/>
  <c r="AH162" i="36"/>
  <c r="AG162" i="36"/>
  <c r="AH161" i="36"/>
  <c r="AG161" i="36"/>
  <c r="AH160" i="36"/>
  <c r="AG160" i="36"/>
  <c r="AH159" i="36"/>
  <c r="AG159" i="36"/>
  <c r="AH158" i="36"/>
  <c r="AG158" i="36"/>
  <c r="AH157" i="36"/>
  <c r="AG157" i="36"/>
  <c r="AH156" i="36"/>
  <c r="AG156" i="36"/>
  <c r="AH155" i="36"/>
  <c r="AG155" i="36"/>
  <c r="AH154" i="36"/>
  <c r="AG154" i="36"/>
  <c r="AH153" i="36"/>
  <c r="AG153" i="36"/>
  <c r="AH152" i="36"/>
  <c r="AG152" i="36"/>
  <c r="AH151" i="36"/>
  <c r="AG151" i="36"/>
  <c r="AH170" i="37"/>
  <c r="AG170" i="37"/>
  <c r="AH169" i="37"/>
  <c r="AG169" i="37"/>
  <c r="AH168" i="37"/>
  <c r="AG168" i="37"/>
  <c r="AH167" i="37"/>
  <c r="AG167" i="37"/>
  <c r="AH166" i="37"/>
  <c r="AG166" i="37"/>
  <c r="AH165" i="37"/>
  <c r="AG165" i="37"/>
  <c r="AH164" i="37"/>
  <c r="AG164" i="37"/>
  <c r="AH163" i="37"/>
  <c r="AG163" i="37"/>
  <c r="AH162" i="37"/>
  <c r="AG162" i="37"/>
  <c r="AH161" i="37"/>
  <c r="AG161" i="37"/>
  <c r="AH160" i="37"/>
  <c r="AG160" i="37"/>
  <c r="AH159" i="37"/>
  <c r="AG159" i="37"/>
  <c r="AH158" i="37"/>
  <c r="AG158" i="37"/>
  <c r="AH157" i="37"/>
  <c r="AG157" i="37"/>
  <c r="AH156" i="37"/>
  <c r="AG156" i="37"/>
  <c r="AH155" i="37"/>
  <c r="AG155" i="37"/>
  <c r="AH154" i="37"/>
  <c r="AG154" i="37"/>
  <c r="AH153" i="37"/>
  <c r="AG153" i="37"/>
  <c r="AH152" i="37"/>
  <c r="AG152" i="37"/>
  <c r="AH151" i="37"/>
  <c r="AG151" i="37"/>
  <c r="AH170" i="38"/>
  <c r="AG170" i="38"/>
  <c r="AH169" i="38"/>
  <c r="AG169" i="38"/>
  <c r="AH168" i="38"/>
  <c r="AG168" i="38"/>
  <c r="AH167" i="38"/>
  <c r="AG167" i="38"/>
  <c r="AH166" i="38"/>
  <c r="AG166" i="38"/>
  <c r="AH165" i="38"/>
  <c r="AG165" i="38"/>
  <c r="AH164" i="38"/>
  <c r="AG164" i="38"/>
  <c r="AH163" i="38"/>
  <c r="AG163" i="38"/>
  <c r="AH162" i="38"/>
  <c r="AG162" i="38"/>
  <c r="AH161" i="38"/>
  <c r="AG161" i="38"/>
  <c r="AH160" i="38"/>
  <c r="AG160" i="38"/>
  <c r="AH159" i="38"/>
  <c r="AG159" i="38"/>
  <c r="AH158" i="38"/>
  <c r="AG158" i="38"/>
  <c r="AH157" i="38"/>
  <c r="AG157" i="38"/>
  <c r="AH156" i="38"/>
  <c r="AG156" i="38"/>
  <c r="AH155" i="38"/>
  <c r="AG155" i="38"/>
  <c r="AH154" i="38"/>
  <c r="AG154" i="38"/>
  <c r="AH153" i="38"/>
  <c r="AG153" i="38"/>
  <c r="AH152" i="38"/>
  <c r="AG152" i="38"/>
  <c r="AH151" i="38"/>
  <c r="AG151" i="38"/>
  <c r="AH170" i="39"/>
  <c r="AG170" i="39"/>
  <c r="AH169" i="39"/>
  <c r="AG169" i="39"/>
  <c r="AH168" i="39"/>
  <c r="AG168" i="39"/>
  <c r="AH167" i="39"/>
  <c r="AG167" i="39"/>
  <c r="AH166" i="39"/>
  <c r="AG166" i="39"/>
  <c r="AH165" i="39"/>
  <c r="AG165" i="39"/>
  <c r="AH164" i="39"/>
  <c r="AG164" i="39"/>
  <c r="AH163" i="39"/>
  <c r="AG163" i="39"/>
  <c r="AH162" i="39"/>
  <c r="AG162" i="39"/>
  <c r="AH161" i="39"/>
  <c r="AG161" i="39"/>
  <c r="AH160" i="39"/>
  <c r="AG160" i="39"/>
  <c r="AH159" i="39"/>
  <c r="AG159" i="39"/>
  <c r="AH158" i="39"/>
  <c r="AG158" i="39"/>
  <c r="AH157" i="39"/>
  <c r="AG157" i="39"/>
  <c r="AH156" i="39"/>
  <c r="AG156" i="39"/>
  <c r="AH155" i="39"/>
  <c r="AG155" i="39"/>
  <c r="AH154" i="39"/>
  <c r="AG154" i="39"/>
  <c r="AH153" i="39"/>
  <c r="AG153" i="39"/>
  <c r="AH152" i="39"/>
  <c r="AG152" i="39"/>
  <c r="AH151" i="39"/>
  <c r="AG151" i="39"/>
  <c r="AH170" i="40"/>
  <c r="AG170" i="40"/>
  <c r="AH169" i="40"/>
  <c r="AG169" i="40"/>
  <c r="AH168" i="40"/>
  <c r="AG168" i="40"/>
  <c r="AH167" i="40"/>
  <c r="AG167" i="40"/>
  <c r="AH166" i="40"/>
  <c r="AG166" i="40"/>
  <c r="AH165" i="40"/>
  <c r="AG165" i="40"/>
  <c r="AH164" i="40"/>
  <c r="AG164" i="40"/>
  <c r="AH163" i="40"/>
  <c r="AG163" i="40"/>
  <c r="AH162" i="40"/>
  <c r="AG162" i="40"/>
  <c r="AH161" i="40"/>
  <c r="AG161" i="40"/>
  <c r="AH160" i="40"/>
  <c r="AG160" i="40"/>
  <c r="AH159" i="40"/>
  <c r="AG159" i="40"/>
  <c r="AH158" i="40"/>
  <c r="AG158" i="40"/>
  <c r="AH157" i="40"/>
  <c r="AG157" i="40"/>
  <c r="AH156" i="40"/>
  <c r="AG156" i="40"/>
  <c r="AH155" i="40"/>
  <c r="AG155" i="40"/>
  <c r="AH154" i="40"/>
  <c r="AG154" i="40"/>
  <c r="AH153" i="40"/>
  <c r="AG153" i="40"/>
  <c r="AH152" i="40"/>
  <c r="AG152" i="40"/>
  <c r="AH151" i="40"/>
  <c r="AG151" i="40"/>
  <c r="AH170" i="22"/>
  <c r="AG170" i="22"/>
  <c r="AH169" i="22"/>
  <c r="AG169" i="22"/>
  <c r="AH168" i="22"/>
  <c r="AG168" i="22"/>
  <c r="AH167" i="22"/>
  <c r="AG167" i="22"/>
  <c r="AH166" i="22"/>
  <c r="AG166" i="22"/>
  <c r="AH165" i="22"/>
  <c r="AG165" i="22"/>
  <c r="AH164" i="22"/>
  <c r="AG164" i="22"/>
  <c r="AH163" i="22"/>
  <c r="AG163" i="22"/>
  <c r="AH162" i="22"/>
  <c r="AG162" i="22"/>
  <c r="AH161" i="22"/>
  <c r="AG161" i="22"/>
  <c r="AH160" i="22"/>
  <c r="AG160" i="22"/>
  <c r="AH159" i="22"/>
  <c r="AG159" i="22"/>
  <c r="AH158" i="22"/>
  <c r="AG158" i="22"/>
  <c r="AH157" i="22"/>
  <c r="AG157" i="22"/>
  <c r="AH156" i="22"/>
  <c r="AG156" i="22"/>
  <c r="AH155" i="22"/>
  <c r="AG155" i="22"/>
  <c r="AH154" i="22"/>
  <c r="AG154" i="22"/>
  <c r="AH153" i="22"/>
  <c r="AG153" i="22"/>
  <c r="AH152" i="22"/>
  <c r="AG152" i="22"/>
  <c r="AH151" i="22"/>
  <c r="AG151" i="22"/>
  <c r="AH142" i="30"/>
  <c r="AG142" i="30"/>
  <c r="AH141" i="30"/>
  <c r="AG141" i="30"/>
  <c r="AH140" i="30"/>
  <c r="AG140" i="30"/>
  <c r="AH139" i="30"/>
  <c r="AG139" i="30"/>
  <c r="AH138" i="30"/>
  <c r="AG138" i="30"/>
  <c r="AH137" i="30"/>
  <c r="AG137" i="30"/>
  <c r="AH136" i="30"/>
  <c r="AG136" i="30"/>
  <c r="AH135" i="30"/>
  <c r="AG135" i="30"/>
  <c r="AH134" i="30"/>
  <c r="AG134" i="30"/>
  <c r="AH133" i="30"/>
  <c r="AG133" i="30"/>
  <c r="AH132" i="30"/>
  <c r="AG132" i="30"/>
  <c r="AH131" i="30"/>
  <c r="AG131" i="30"/>
  <c r="AH130" i="30"/>
  <c r="AG130" i="30"/>
  <c r="AH129" i="30"/>
  <c r="AG129" i="30"/>
  <c r="AH128" i="30"/>
  <c r="AG128" i="30"/>
  <c r="AH127" i="30"/>
  <c r="AG127" i="30"/>
  <c r="AH126" i="30"/>
  <c r="AG126" i="30"/>
  <c r="AH125" i="30"/>
  <c r="AG125" i="30"/>
  <c r="AH124" i="30"/>
  <c r="AG124" i="30"/>
  <c r="AH123" i="30"/>
  <c r="AG123" i="30"/>
  <c r="AH142" i="31"/>
  <c r="AG142" i="31"/>
  <c r="AH141" i="31"/>
  <c r="AG141" i="31"/>
  <c r="AH140" i="31"/>
  <c r="AG140" i="31"/>
  <c r="AH139" i="31"/>
  <c r="AG139" i="31"/>
  <c r="AH138" i="31"/>
  <c r="AG138" i="31"/>
  <c r="AH137" i="31"/>
  <c r="AG137" i="31"/>
  <c r="AH136" i="31"/>
  <c r="AG136" i="31"/>
  <c r="AH135" i="31"/>
  <c r="AG135" i="31"/>
  <c r="AH134" i="31"/>
  <c r="AG134" i="31"/>
  <c r="AH133" i="31"/>
  <c r="AG133" i="31"/>
  <c r="AH132" i="31"/>
  <c r="AG132" i="31"/>
  <c r="AH131" i="31"/>
  <c r="AG131" i="31"/>
  <c r="AH130" i="31"/>
  <c r="AG130" i="31"/>
  <c r="AH129" i="31"/>
  <c r="AG129" i="31"/>
  <c r="AH128" i="31"/>
  <c r="AG128" i="31"/>
  <c r="AH127" i="31"/>
  <c r="AG127" i="31"/>
  <c r="AH126" i="31"/>
  <c r="AG126" i="31"/>
  <c r="AH125" i="31"/>
  <c r="AG125" i="31"/>
  <c r="AH124" i="31"/>
  <c r="AG124" i="31"/>
  <c r="AH123" i="31"/>
  <c r="AG123" i="31"/>
  <c r="AH142" i="32"/>
  <c r="AG142" i="32"/>
  <c r="AH141" i="32"/>
  <c r="AG141" i="32"/>
  <c r="AH140" i="32"/>
  <c r="AG140" i="32"/>
  <c r="AH139" i="32"/>
  <c r="AG139" i="32"/>
  <c r="AH138" i="32"/>
  <c r="AG138" i="32"/>
  <c r="AH137" i="32"/>
  <c r="AG137" i="32"/>
  <c r="AH136" i="32"/>
  <c r="AG136" i="32"/>
  <c r="AH135" i="32"/>
  <c r="AG135" i="32"/>
  <c r="AH134" i="32"/>
  <c r="AG134" i="32"/>
  <c r="AH133" i="32"/>
  <c r="AG133" i="32"/>
  <c r="AH132" i="32"/>
  <c r="AG132" i="32"/>
  <c r="AH131" i="32"/>
  <c r="AG131" i="32"/>
  <c r="AH130" i="32"/>
  <c r="AG130" i="32"/>
  <c r="AH129" i="32"/>
  <c r="AG129" i="32"/>
  <c r="AH128" i="32"/>
  <c r="AG128" i="32"/>
  <c r="AH127" i="32"/>
  <c r="AG127" i="32"/>
  <c r="AH126" i="32"/>
  <c r="AG126" i="32"/>
  <c r="AH125" i="32"/>
  <c r="AG125" i="32"/>
  <c r="AH124" i="32"/>
  <c r="AG124" i="32"/>
  <c r="AH123" i="32"/>
  <c r="AG123" i="32"/>
  <c r="AH142" i="33"/>
  <c r="AG142" i="33"/>
  <c r="AH141" i="33"/>
  <c r="AG141" i="33"/>
  <c r="AH140" i="33"/>
  <c r="AG140" i="33"/>
  <c r="AH139" i="33"/>
  <c r="AG139" i="33"/>
  <c r="AH138" i="33"/>
  <c r="AG138" i="33"/>
  <c r="AH137" i="33"/>
  <c r="AG137" i="33"/>
  <c r="AH136" i="33"/>
  <c r="AG136" i="33"/>
  <c r="AH135" i="33"/>
  <c r="AG135" i="33"/>
  <c r="AH134" i="33"/>
  <c r="AG134" i="33"/>
  <c r="AH133" i="33"/>
  <c r="AG133" i="33"/>
  <c r="AH132" i="33"/>
  <c r="AG132" i="33"/>
  <c r="AH131" i="33"/>
  <c r="AG131" i="33"/>
  <c r="AH130" i="33"/>
  <c r="AG130" i="33"/>
  <c r="AH129" i="33"/>
  <c r="AG129" i="33"/>
  <c r="AH128" i="33"/>
  <c r="AG128" i="33"/>
  <c r="AH127" i="33"/>
  <c r="AG127" i="33"/>
  <c r="AH126" i="33"/>
  <c r="AG126" i="33"/>
  <c r="AH125" i="33"/>
  <c r="AG125" i="33"/>
  <c r="AH124" i="33"/>
  <c r="AG124" i="33"/>
  <c r="AH123" i="33"/>
  <c r="AG123" i="33"/>
  <c r="AH142" i="34"/>
  <c r="AG142" i="34"/>
  <c r="AH141" i="34"/>
  <c r="AG141" i="34"/>
  <c r="AH140" i="34"/>
  <c r="AG140" i="34"/>
  <c r="AH139" i="34"/>
  <c r="AG139" i="34"/>
  <c r="AH138" i="34"/>
  <c r="AG138" i="34"/>
  <c r="AH137" i="34"/>
  <c r="AG137" i="34"/>
  <c r="AH136" i="34"/>
  <c r="AG136" i="34"/>
  <c r="AH135" i="34"/>
  <c r="AG135" i="34"/>
  <c r="AH134" i="34"/>
  <c r="AG134" i="34"/>
  <c r="AH133" i="34"/>
  <c r="AG133" i="34"/>
  <c r="AH132" i="34"/>
  <c r="AG132" i="34"/>
  <c r="AH131" i="34"/>
  <c r="AG131" i="34"/>
  <c r="AH130" i="34"/>
  <c r="AG130" i="34"/>
  <c r="AH129" i="34"/>
  <c r="AG129" i="34"/>
  <c r="AH128" i="34"/>
  <c r="AG128" i="34"/>
  <c r="AH127" i="34"/>
  <c r="AG127" i="34"/>
  <c r="AH126" i="34"/>
  <c r="AG126" i="34"/>
  <c r="AH125" i="34"/>
  <c r="AG125" i="34"/>
  <c r="AH124" i="34"/>
  <c r="AG124" i="34"/>
  <c r="AH123" i="34"/>
  <c r="AG123" i="34"/>
  <c r="AH142" i="35"/>
  <c r="AG142" i="35"/>
  <c r="AH141" i="35"/>
  <c r="AG141" i="35"/>
  <c r="AH140" i="35"/>
  <c r="AG140" i="35"/>
  <c r="AH139" i="35"/>
  <c r="AG139" i="35"/>
  <c r="AH138" i="35"/>
  <c r="AG138" i="35"/>
  <c r="AH137" i="35"/>
  <c r="AG137" i="35"/>
  <c r="AH136" i="35"/>
  <c r="AG136" i="35"/>
  <c r="AH135" i="35"/>
  <c r="AG135" i="35"/>
  <c r="AH134" i="35"/>
  <c r="AG134" i="35"/>
  <c r="AH133" i="35"/>
  <c r="AG133" i="35"/>
  <c r="AH132" i="35"/>
  <c r="AG132" i="35"/>
  <c r="AH131" i="35"/>
  <c r="AG131" i="35"/>
  <c r="AH130" i="35"/>
  <c r="AG130" i="35"/>
  <c r="AH129" i="35"/>
  <c r="AG129" i="35"/>
  <c r="AH128" i="35"/>
  <c r="AG128" i="35"/>
  <c r="AH127" i="35"/>
  <c r="AG127" i="35"/>
  <c r="AH126" i="35"/>
  <c r="AG126" i="35"/>
  <c r="AH125" i="35"/>
  <c r="AG125" i="35"/>
  <c r="AH124" i="35"/>
  <c r="AG124" i="35"/>
  <c r="AH123" i="35"/>
  <c r="AG123" i="35"/>
  <c r="AH142" i="36"/>
  <c r="AG142" i="36"/>
  <c r="AH141" i="36"/>
  <c r="AG141" i="36"/>
  <c r="AH140" i="36"/>
  <c r="AG140" i="36"/>
  <c r="AH139" i="36"/>
  <c r="AG139" i="36"/>
  <c r="AH138" i="36"/>
  <c r="AG138" i="36"/>
  <c r="AH137" i="36"/>
  <c r="AG137" i="36"/>
  <c r="AH136" i="36"/>
  <c r="AG136" i="36"/>
  <c r="AH135" i="36"/>
  <c r="AG135" i="36"/>
  <c r="AH134" i="36"/>
  <c r="AG134" i="36"/>
  <c r="AH133" i="36"/>
  <c r="AG133" i="36"/>
  <c r="AH132" i="36"/>
  <c r="AG132" i="36"/>
  <c r="AH131" i="36"/>
  <c r="AG131" i="36"/>
  <c r="AH130" i="36"/>
  <c r="AG130" i="36"/>
  <c r="AH129" i="36"/>
  <c r="AG129" i="36"/>
  <c r="AH128" i="36"/>
  <c r="AG128" i="36"/>
  <c r="AH127" i="36"/>
  <c r="AG127" i="36"/>
  <c r="AH126" i="36"/>
  <c r="AG126" i="36"/>
  <c r="AH125" i="36"/>
  <c r="AG125" i="36"/>
  <c r="AH124" i="36"/>
  <c r="AG124" i="36"/>
  <c r="AH123" i="36"/>
  <c r="AG123" i="36"/>
  <c r="AH142" i="37"/>
  <c r="AG142" i="37"/>
  <c r="AH141" i="37"/>
  <c r="AG141" i="37"/>
  <c r="AH140" i="37"/>
  <c r="AG140" i="37"/>
  <c r="AH139" i="37"/>
  <c r="AG139" i="37"/>
  <c r="AH138" i="37"/>
  <c r="AG138" i="37"/>
  <c r="AH137" i="37"/>
  <c r="AG137" i="37"/>
  <c r="AH136" i="37"/>
  <c r="AG136" i="37"/>
  <c r="AH135" i="37"/>
  <c r="AG135" i="37"/>
  <c r="AH134" i="37"/>
  <c r="AG134" i="37"/>
  <c r="AH133" i="37"/>
  <c r="AG133" i="37"/>
  <c r="AH132" i="37"/>
  <c r="AG132" i="37"/>
  <c r="AH131" i="37"/>
  <c r="AG131" i="37"/>
  <c r="AH130" i="37"/>
  <c r="AG130" i="37"/>
  <c r="AH129" i="37"/>
  <c r="AG129" i="37"/>
  <c r="AH128" i="37"/>
  <c r="AG128" i="37"/>
  <c r="AH127" i="37"/>
  <c r="AG127" i="37"/>
  <c r="AH126" i="37"/>
  <c r="AG126" i="37"/>
  <c r="AH125" i="37"/>
  <c r="AG125" i="37"/>
  <c r="AH124" i="37"/>
  <c r="AG124" i="37"/>
  <c r="AH123" i="37"/>
  <c r="AG123" i="37"/>
  <c r="AH142" i="38"/>
  <c r="AG142" i="38"/>
  <c r="AH141" i="38"/>
  <c r="AG141" i="38"/>
  <c r="AH140" i="38"/>
  <c r="AG140" i="38"/>
  <c r="AH139" i="38"/>
  <c r="AG139" i="38"/>
  <c r="AH138" i="38"/>
  <c r="AG138" i="38"/>
  <c r="AH137" i="38"/>
  <c r="AG137" i="38"/>
  <c r="AH136" i="38"/>
  <c r="AG136" i="38"/>
  <c r="AH135" i="38"/>
  <c r="AG135" i="38"/>
  <c r="AH134" i="38"/>
  <c r="AG134" i="38"/>
  <c r="AH133" i="38"/>
  <c r="AG133" i="38"/>
  <c r="AH132" i="38"/>
  <c r="AG132" i="38"/>
  <c r="AH131" i="38"/>
  <c r="AG131" i="38"/>
  <c r="AH130" i="38"/>
  <c r="AG130" i="38"/>
  <c r="AH129" i="38"/>
  <c r="AG129" i="38"/>
  <c r="AH128" i="38"/>
  <c r="AG128" i="38"/>
  <c r="AH127" i="38"/>
  <c r="AG127" i="38"/>
  <c r="AH126" i="38"/>
  <c r="AG126" i="38"/>
  <c r="AH125" i="38"/>
  <c r="AG125" i="38"/>
  <c r="AH124" i="38"/>
  <c r="AG124" i="38"/>
  <c r="AH123" i="38"/>
  <c r="AG123" i="38"/>
  <c r="AH142" i="39"/>
  <c r="AG142" i="39"/>
  <c r="AH141" i="39"/>
  <c r="AG141" i="39"/>
  <c r="AH140" i="39"/>
  <c r="AG140" i="39"/>
  <c r="AH139" i="39"/>
  <c r="AG139" i="39"/>
  <c r="AH138" i="39"/>
  <c r="AG138" i="39"/>
  <c r="AH137" i="39"/>
  <c r="AG137" i="39"/>
  <c r="AH136" i="39"/>
  <c r="AG136" i="39"/>
  <c r="AH135" i="39"/>
  <c r="AG135" i="39"/>
  <c r="AH134" i="39"/>
  <c r="AG134" i="39"/>
  <c r="AH133" i="39"/>
  <c r="AG133" i="39"/>
  <c r="AH132" i="39"/>
  <c r="AG132" i="39"/>
  <c r="AH131" i="39"/>
  <c r="AG131" i="39"/>
  <c r="AH130" i="39"/>
  <c r="AG130" i="39"/>
  <c r="AH129" i="39"/>
  <c r="AG129" i="39"/>
  <c r="AH128" i="39"/>
  <c r="AG128" i="39"/>
  <c r="AH127" i="39"/>
  <c r="AG127" i="39"/>
  <c r="AH126" i="39"/>
  <c r="AG126" i="39"/>
  <c r="AH125" i="39"/>
  <c r="AG125" i="39"/>
  <c r="AH124" i="39"/>
  <c r="AG124" i="39"/>
  <c r="AH123" i="39"/>
  <c r="AG123" i="39"/>
  <c r="AH142" i="40"/>
  <c r="AG142" i="40"/>
  <c r="AH141" i="40"/>
  <c r="AG141" i="40"/>
  <c r="AH140" i="40"/>
  <c r="AG140" i="40"/>
  <c r="AH139" i="40"/>
  <c r="AG139" i="40"/>
  <c r="AH138" i="40"/>
  <c r="AG138" i="40"/>
  <c r="AH137" i="40"/>
  <c r="AG137" i="40"/>
  <c r="AH136" i="40"/>
  <c r="AG136" i="40"/>
  <c r="AH135" i="40"/>
  <c r="AG135" i="40"/>
  <c r="AH134" i="40"/>
  <c r="AG134" i="40"/>
  <c r="AH133" i="40"/>
  <c r="AG133" i="40"/>
  <c r="AH132" i="40"/>
  <c r="AG132" i="40"/>
  <c r="AH131" i="40"/>
  <c r="AG131" i="40"/>
  <c r="AH130" i="40"/>
  <c r="AG130" i="40"/>
  <c r="AH129" i="40"/>
  <c r="AG129" i="40"/>
  <c r="AH128" i="40"/>
  <c r="AG128" i="40"/>
  <c r="AH127" i="40"/>
  <c r="AG127" i="40"/>
  <c r="AH126" i="40"/>
  <c r="AG126" i="40"/>
  <c r="AH125" i="40"/>
  <c r="AG125" i="40"/>
  <c r="AH124" i="40"/>
  <c r="AG124" i="40"/>
  <c r="AH123" i="40"/>
  <c r="AG123" i="40"/>
  <c r="AH142" i="22"/>
  <c r="AG142" i="22"/>
  <c r="AH141" i="22"/>
  <c r="AG141" i="22"/>
  <c r="AH140" i="22"/>
  <c r="AG140" i="22"/>
  <c r="AH139" i="22"/>
  <c r="AG139" i="22"/>
  <c r="AH138" i="22"/>
  <c r="AG138" i="22"/>
  <c r="AH137" i="22"/>
  <c r="AG137" i="22"/>
  <c r="AH136" i="22"/>
  <c r="AG136" i="22"/>
  <c r="AH135" i="22"/>
  <c r="AG135" i="22"/>
  <c r="AH134" i="22"/>
  <c r="AG134" i="22"/>
  <c r="AH133" i="22"/>
  <c r="AG133" i="22"/>
  <c r="AH132" i="22"/>
  <c r="AG132" i="22"/>
  <c r="AH131" i="22"/>
  <c r="AG131" i="22"/>
  <c r="AH130" i="22"/>
  <c r="AG130" i="22"/>
  <c r="AH129" i="22"/>
  <c r="AG129" i="22"/>
  <c r="AH128" i="22"/>
  <c r="AG128" i="22"/>
  <c r="AH127" i="22"/>
  <c r="AG127" i="22"/>
  <c r="AH126" i="22"/>
  <c r="AG126" i="22"/>
  <c r="AH125" i="22"/>
  <c r="AG125" i="22"/>
  <c r="AH124" i="22"/>
  <c r="AG124" i="22"/>
  <c r="AH123" i="22"/>
  <c r="AG123" i="22"/>
  <c r="AG100" i="30"/>
  <c r="AH100" i="30"/>
  <c r="AG101" i="30"/>
  <c r="AH101" i="30"/>
  <c r="AG102" i="30"/>
  <c r="AH102" i="30"/>
  <c r="AG103" i="30"/>
  <c r="AH103" i="30"/>
  <c r="AG104" i="30"/>
  <c r="AH104" i="30"/>
  <c r="AG105" i="30"/>
  <c r="AH105" i="30"/>
  <c r="AG106" i="30"/>
  <c r="AH106" i="30"/>
  <c r="AG107" i="30"/>
  <c r="AH107" i="30"/>
  <c r="AG108" i="30"/>
  <c r="AH108" i="30"/>
  <c r="AG109" i="30"/>
  <c r="AH109" i="30"/>
  <c r="AG110" i="30"/>
  <c r="AH110" i="30"/>
  <c r="AG111" i="30"/>
  <c r="AH111" i="30"/>
  <c r="AG112" i="30"/>
  <c r="AH112" i="30"/>
  <c r="AG113" i="30"/>
  <c r="AH113" i="30"/>
  <c r="AG114" i="30"/>
  <c r="AH114" i="30"/>
  <c r="AG115" i="30"/>
  <c r="AH115" i="30"/>
  <c r="AG116" i="30"/>
  <c r="AH116" i="30"/>
  <c r="AG117" i="30"/>
  <c r="AH117" i="30"/>
  <c r="AG118" i="30"/>
  <c r="AH118" i="30"/>
  <c r="AG100" i="31"/>
  <c r="AH100" i="31"/>
  <c r="AG101" i="31"/>
  <c r="AH101" i="31"/>
  <c r="AG102" i="31"/>
  <c r="AH102" i="31"/>
  <c r="AG103" i="31"/>
  <c r="AH103" i="31"/>
  <c r="AG104" i="31"/>
  <c r="AH104" i="31"/>
  <c r="AG105" i="31"/>
  <c r="AH105" i="31"/>
  <c r="AG106" i="31"/>
  <c r="AH106" i="31"/>
  <c r="AG107" i="31"/>
  <c r="AH107" i="31"/>
  <c r="AG108" i="31"/>
  <c r="AH108" i="31"/>
  <c r="AG109" i="31"/>
  <c r="AH109" i="31"/>
  <c r="AG110" i="31"/>
  <c r="AH110" i="31"/>
  <c r="AG111" i="31"/>
  <c r="AH111" i="31"/>
  <c r="AG112" i="31"/>
  <c r="AH112" i="31"/>
  <c r="AG113" i="31"/>
  <c r="AH113" i="31"/>
  <c r="AG114" i="31"/>
  <c r="AH114" i="31"/>
  <c r="AG115" i="31"/>
  <c r="AH115" i="31"/>
  <c r="AG116" i="31"/>
  <c r="AH116" i="31"/>
  <c r="AG117" i="31"/>
  <c r="AH117" i="31"/>
  <c r="AG118" i="31"/>
  <c r="AH118" i="31"/>
  <c r="AG100" i="32"/>
  <c r="AH100" i="32"/>
  <c r="AG101" i="32"/>
  <c r="AH101" i="32"/>
  <c r="AG102" i="32"/>
  <c r="AH102" i="32"/>
  <c r="AG103" i="32"/>
  <c r="AH103" i="32"/>
  <c r="AG104" i="32"/>
  <c r="AH104" i="32"/>
  <c r="AG105" i="32"/>
  <c r="AH105" i="32"/>
  <c r="AG106" i="32"/>
  <c r="AH106" i="32"/>
  <c r="AG107" i="32"/>
  <c r="AH107" i="32"/>
  <c r="AG108" i="32"/>
  <c r="AH108" i="32"/>
  <c r="AG109" i="32"/>
  <c r="AH109" i="32"/>
  <c r="AG110" i="32"/>
  <c r="AH110" i="32"/>
  <c r="AG111" i="32"/>
  <c r="AH111" i="32"/>
  <c r="AG112" i="32"/>
  <c r="AH112" i="32"/>
  <c r="AG113" i="32"/>
  <c r="AH113" i="32"/>
  <c r="AG114" i="32"/>
  <c r="AH114" i="32"/>
  <c r="AG115" i="32"/>
  <c r="AH115" i="32"/>
  <c r="AG116" i="32"/>
  <c r="AH116" i="32"/>
  <c r="AG117" i="32"/>
  <c r="AH117" i="32"/>
  <c r="AG118" i="32"/>
  <c r="AH118" i="32"/>
  <c r="AG100" i="33"/>
  <c r="AH100" i="33"/>
  <c r="AG101" i="33"/>
  <c r="AH101" i="33"/>
  <c r="AG102" i="33"/>
  <c r="AH102" i="33"/>
  <c r="AG103" i="33"/>
  <c r="AH103" i="33"/>
  <c r="AG104" i="33"/>
  <c r="AH104" i="33"/>
  <c r="AG105" i="33"/>
  <c r="AH105" i="33"/>
  <c r="AG106" i="33"/>
  <c r="AH106" i="33"/>
  <c r="AG107" i="33"/>
  <c r="AH107" i="33"/>
  <c r="AG108" i="33"/>
  <c r="AH108" i="33"/>
  <c r="AG109" i="33"/>
  <c r="AH109" i="33"/>
  <c r="AG110" i="33"/>
  <c r="AH110" i="33"/>
  <c r="AG111" i="33"/>
  <c r="AH111" i="33"/>
  <c r="AG112" i="33"/>
  <c r="AH112" i="33"/>
  <c r="AG113" i="33"/>
  <c r="AH113" i="33"/>
  <c r="AG114" i="33"/>
  <c r="AH114" i="33"/>
  <c r="AG115" i="33"/>
  <c r="AH115" i="33"/>
  <c r="AG116" i="33"/>
  <c r="AH116" i="33"/>
  <c r="AG117" i="33"/>
  <c r="AH117" i="33"/>
  <c r="AG118" i="33"/>
  <c r="AH118" i="33"/>
  <c r="AG100" i="34"/>
  <c r="AH100" i="34"/>
  <c r="AG101" i="34"/>
  <c r="AH101" i="34"/>
  <c r="AG102" i="34"/>
  <c r="AH102" i="34"/>
  <c r="AG103" i="34"/>
  <c r="AH103" i="34"/>
  <c r="AG104" i="34"/>
  <c r="AH104" i="34"/>
  <c r="AG105" i="34"/>
  <c r="AH105" i="34"/>
  <c r="AG106" i="34"/>
  <c r="AH106" i="34"/>
  <c r="AG107" i="34"/>
  <c r="AH107" i="34"/>
  <c r="AG108" i="34"/>
  <c r="AH108" i="34"/>
  <c r="AG109" i="34"/>
  <c r="AH109" i="34"/>
  <c r="AG110" i="34"/>
  <c r="AH110" i="34"/>
  <c r="AG111" i="34"/>
  <c r="AH111" i="34"/>
  <c r="AG112" i="34"/>
  <c r="AH112" i="34"/>
  <c r="AG113" i="34"/>
  <c r="AH113" i="34"/>
  <c r="AG114" i="34"/>
  <c r="AH114" i="34"/>
  <c r="AG115" i="34"/>
  <c r="AH115" i="34"/>
  <c r="AG116" i="34"/>
  <c r="AH116" i="34"/>
  <c r="AG117" i="34"/>
  <c r="AH117" i="34"/>
  <c r="AG118" i="34"/>
  <c r="AH118" i="34"/>
  <c r="AG100" i="35"/>
  <c r="AH100" i="35"/>
  <c r="AG101" i="35"/>
  <c r="AH101" i="35"/>
  <c r="AG102" i="35"/>
  <c r="AH102" i="35"/>
  <c r="AG103" i="35"/>
  <c r="AH103" i="35"/>
  <c r="AG104" i="35"/>
  <c r="AH104" i="35"/>
  <c r="AG105" i="35"/>
  <c r="AH105" i="35"/>
  <c r="AG106" i="35"/>
  <c r="AH106" i="35"/>
  <c r="AG107" i="35"/>
  <c r="AH107" i="35"/>
  <c r="AG108" i="35"/>
  <c r="AH108" i="35"/>
  <c r="AG109" i="35"/>
  <c r="AH109" i="35"/>
  <c r="AG110" i="35"/>
  <c r="AH110" i="35"/>
  <c r="AG111" i="35"/>
  <c r="AH111" i="35"/>
  <c r="AG112" i="35"/>
  <c r="AH112" i="35"/>
  <c r="AG113" i="35"/>
  <c r="AH113" i="35"/>
  <c r="AG114" i="35"/>
  <c r="AH114" i="35"/>
  <c r="AG115" i="35"/>
  <c r="AH115" i="35"/>
  <c r="AG116" i="35"/>
  <c r="AH116" i="35"/>
  <c r="AG117" i="35"/>
  <c r="AH117" i="35"/>
  <c r="AG118" i="35"/>
  <c r="AH118" i="35"/>
  <c r="AG100" i="36"/>
  <c r="AH100" i="36"/>
  <c r="AG101" i="36"/>
  <c r="AH101" i="36"/>
  <c r="AG102" i="36"/>
  <c r="AH102" i="36"/>
  <c r="AG103" i="36"/>
  <c r="AH103" i="36"/>
  <c r="AG104" i="36"/>
  <c r="AH104" i="36"/>
  <c r="AG105" i="36"/>
  <c r="AH105" i="36"/>
  <c r="AG106" i="36"/>
  <c r="AH106" i="36"/>
  <c r="AG107" i="36"/>
  <c r="AH107" i="36"/>
  <c r="AG108" i="36"/>
  <c r="AH108" i="36"/>
  <c r="AG109" i="36"/>
  <c r="AH109" i="36"/>
  <c r="AG110" i="36"/>
  <c r="AH110" i="36"/>
  <c r="AG111" i="36"/>
  <c r="AH111" i="36"/>
  <c r="AG112" i="36"/>
  <c r="AH112" i="36"/>
  <c r="AG113" i="36"/>
  <c r="AH113" i="36"/>
  <c r="AG114" i="36"/>
  <c r="AH114" i="36"/>
  <c r="AG115" i="36"/>
  <c r="AH115" i="36"/>
  <c r="AG116" i="36"/>
  <c r="AH116" i="36"/>
  <c r="AG117" i="36"/>
  <c r="AH117" i="36"/>
  <c r="AG118" i="36"/>
  <c r="AH118" i="36"/>
  <c r="AG100" i="37"/>
  <c r="AH100" i="37"/>
  <c r="AG101" i="37"/>
  <c r="AH101" i="37"/>
  <c r="AG102" i="37"/>
  <c r="AH102" i="37"/>
  <c r="AG103" i="37"/>
  <c r="AH103" i="37"/>
  <c r="AG104" i="37"/>
  <c r="AH104" i="37"/>
  <c r="AG105" i="37"/>
  <c r="AH105" i="37"/>
  <c r="AG106" i="37"/>
  <c r="AH106" i="37"/>
  <c r="AG107" i="37"/>
  <c r="AH107" i="37"/>
  <c r="AG108" i="37"/>
  <c r="AH108" i="37"/>
  <c r="AG109" i="37"/>
  <c r="AH109" i="37"/>
  <c r="AG110" i="37"/>
  <c r="AH110" i="37"/>
  <c r="AG111" i="37"/>
  <c r="AH111" i="37"/>
  <c r="AG112" i="37"/>
  <c r="AH112" i="37"/>
  <c r="AG113" i="37"/>
  <c r="AH113" i="37"/>
  <c r="AG114" i="37"/>
  <c r="AH114" i="37"/>
  <c r="AG115" i="37"/>
  <c r="AH115" i="37"/>
  <c r="AG116" i="37"/>
  <c r="AH116" i="37"/>
  <c r="AG117" i="37"/>
  <c r="AH117" i="37"/>
  <c r="AG118" i="37"/>
  <c r="AH118" i="37"/>
  <c r="AG100" i="38"/>
  <c r="AH100" i="38"/>
  <c r="AG101" i="38"/>
  <c r="AH101" i="38"/>
  <c r="AG102" i="38"/>
  <c r="AH102" i="38"/>
  <c r="AG103" i="38"/>
  <c r="AH103" i="38"/>
  <c r="AG104" i="38"/>
  <c r="AH104" i="38"/>
  <c r="AG105" i="38"/>
  <c r="AH105" i="38"/>
  <c r="AG106" i="38"/>
  <c r="AH106" i="38"/>
  <c r="AG107" i="38"/>
  <c r="AH107" i="38"/>
  <c r="AG108" i="38"/>
  <c r="AH108" i="38"/>
  <c r="AG109" i="38"/>
  <c r="AH109" i="38"/>
  <c r="AG110" i="38"/>
  <c r="AH110" i="38"/>
  <c r="AG111" i="38"/>
  <c r="AH111" i="38"/>
  <c r="AG112" i="38"/>
  <c r="AH112" i="38"/>
  <c r="AG113" i="38"/>
  <c r="AH113" i="38"/>
  <c r="AG114" i="38"/>
  <c r="AH114" i="38"/>
  <c r="AG115" i="38"/>
  <c r="AH115" i="38"/>
  <c r="AG116" i="38"/>
  <c r="AH116" i="38"/>
  <c r="AG117" i="38"/>
  <c r="AH117" i="38"/>
  <c r="AG118" i="38"/>
  <c r="AH118" i="38"/>
  <c r="AG100" i="39"/>
  <c r="AH100" i="39"/>
  <c r="AG101" i="39"/>
  <c r="AH101" i="39"/>
  <c r="AG102" i="39"/>
  <c r="AH102" i="39"/>
  <c r="AG103" i="39"/>
  <c r="AH103" i="39"/>
  <c r="AG104" i="39"/>
  <c r="AH104" i="39"/>
  <c r="AG105" i="39"/>
  <c r="AH105" i="39"/>
  <c r="AG106" i="39"/>
  <c r="AH106" i="39"/>
  <c r="AG107" i="39"/>
  <c r="AH107" i="39"/>
  <c r="AG108" i="39"/>
  <c r="AH108" i="39"/>
  <c r="AG109" i="39"/>
  <c r="AH109" i="39"/>
  <c r="AG110" i="39"/>
  <c r="AH110" i="39"/>
  <c r="AG111" i="39"/>
  <c r="AH111" i="39"/>
  <c r="AG112" i="39"/>
  <c r="AH112" i="39"/>
  <c r="AG113" i="39"/>
  <c r="AH113" i="39"/>
  <c r="AG114" i="39"/>
  <c r="AH114" i="39"/>
  <c r="AG115" i="39"/>
  <c r="AH115" i="39"/>
  <c r="AG116" i="39"/>
  <c r="AH116" i="39"/>
  <c r="AG117" i="39"/>
  <c r="AH117" i="39"/>
  <c r="AG118" i="39"/>
  <c r="AH118" i="39"/>
  <c r="AG100" i="40"/>
  <c r="AH100" i="40"/>
  <c r="AG101" i="40"/>
  <c r="AH101" i="40"/>
  <c r="AG102" i="40"/>
  <c r="AH102" i="40"/>
  <c r="AG103" i="40"/>
  <c r="AH103" i="40"/>
  <c r="AG104" i="40"/>
  <c r="AH104" i="40"/>
  <c r="AG105" i="40"/>
  <c r="AH105" i="40"/>
  <c r="AG106" i="40"/>
  <c r="AH106" i="40"/>
  <c r="AG107" i="40"/>
  <c r="AH107" i="40"/>
  <c r="AG108" i="40"/>
  <c r="AH108" i="40"/>
  <c r="AG109" i="40"/>
  <c r="AH109" i="40"/>
  <c r="AG110" i="40"/>
  <c r="AH110" i="40"/>
  <c r="AG111" i="40"/>
  <c r="AH111" i="40"/>
  <c r="AG112" i="40"/>
  <c r="AH112" i="40"/>
  <c r="AG113" i="40"/>
  <c r="AH113" i="40"/>
  <c r="AG114" i="40"/>
  <c r="AH114" i="40"/>
  <c r="AG115" i="40"/>
  <c r="AH115" i="40"/>
  <c r="AG116" i="40"/>
  <c r="AH116" i="40"/>
  <c r="AG117" i="40"/>
  <c r="AH117" i="40"/>
  <c r="AG118" i="40"/>
  <c r="AH118" i="40"/>
  <c r="AG100" i="22"/>
  <c r="AH100" i="22"/>
  <c r="AG101" i="22"/>
  <c r="AH101" i="22"/>
  <c r="AG102" i="22"/>
  <c r="AH102" i="22"/>
  <c r="AG103" i="22"/>
  <c r="AH103" i="22"/>
  <c r="AG104" i="22"/>
  <c r="AH104" i="22"/>
  <c r="AG105" i="22"/>
  <c r="AH105" i="22"/>
  <c r="AG106" i="22"/>
  <c r="AH106" i="22"/>
  <c r="AG107" i="22"/>
  <c r="AH107" i="22"/>
  <c r="AG108" i="22"/>
  <c r="AH108" i="22"/>
  <c r="AG109" i="22"/>
  <c r="AH109" i="22"/>
  <c r="AG110" i="22"/>
  <c r="AH110" i="22"/>
  <c r="AG111" i="22"/>
  <c r="AH111" i="22"/>
  <c r="AG112" i="22"/>
  <c r="AH112" i="22"/>
  <c r="AG113" i="22"/>
  <c r="AH113" i="22"/>
  <c r="AG114" i="22"/>
  <c r="AH114" i="22"/>
  <c r="AG115" i="22"/>
  <c r="AH115" i="22"/>
  <c r="AG116" i="22"/>
  <c r="AH116" i="22"/>
  <c r="AG117" i="22"/>
  <c r="AH117" i="22"/>
  <c r="AG118" i="22"/>
  <c r="AH118" i="22"/>
  <c r="AH99" i="30"/>
  <c r="AH99" i="31"/>
  <c r="AH99" i="32"/>
  <c r="AH99" i="33"/>
  <c r="AH99" i="34"/>
  <c r="AH99" i="35"/>
  <c r="AH99" i="36"/>
  <c r="AH99" i="37"/>
  <c r="AH99" i="38"/>
  <c r="AH99" i="39"/>
  <c r="AH99" i="40"/>
  <c r="AH99" i="22"/>
  <c r="AG99" i="30"/>
  <c r="AG99" i="31"/>
  <c r="AG99" i="32"/>
  <c r="AG99" i="33"/>
  <c r="AG99" i="34"/>
  <c r="AG99" i="35"/>
  <c r="AG99" i="36"/>
  <c r="AG99" i="37"/>
  <c r="AG99" i="38"/>
  <c r="AG99" i="39"/>
  <c r="AG99" i="40"/>
  <c r="AG99" i="22"/>
  <c r="AF194" i="30"/>
  <c r="AF194" i="31"/>
  <c r="AF194" i="32"/>
  <c r="AF194" i="33"/>
  <c r="AF194" i="34"/>
  <c r="AF194" i="35"/>
  <c r="AF194" i="36"/>
  <c r="AF194" i="37"/>
  <c r="AF194" i="38"/>
  <c r="AF194" i="39"/>
  <c r="AF194" i="40"/>
  <c r="AF194" i="22"/>
  <c r="AE194" i="30"/>
  <c r="AF193" i="30"/>
  <c r="AE193" i="30"/>
  <c r="AF192" i="30"/>
  <c r="AE192" i="30"/>
  <c r="AF191" i="30"/>
  <c r="AE191" i="30"/>
  <c r="AF190" i="30"/>
  <c r="AE190" i="30"/>
  <c r="AF189" i="30"/>
  <c r="AE189" i="30"/>
  <c r="AF188" i="30"/>
  <c r="AE188" i="30"/>
  <c r="AF187" i="30"/>
  <c r="AE187" i="30"/>
  <c r="AF186" i="30"/>
  <c r="AE186" i="30"/>
  <c r="AF185" i="30"/>
  <c r="AE185" i="30"/>
  <c r="AF184" i="30"/>
  <c r="AE184" i="30"/>
  <c r="AF183" i="30"/>
  <c r="AE183" i="30"/>
  <c r="AF182" i="30"/>
  <c r="AE182" i="30"/>
  <c r="AF181" i="30"/>
  <c r="AE181" i="30"/>
  <c r="AF180" i="30"/>
  <c r="AE180" i="30"/>
  <c r="AF179" i="30"/>
  <c r="AE179" i="30"/>
  <c r="AF178" i="30"/>
  <c r="AE178" i="30"/>
  <c r="AF177" i="30"/>
  <c r="AE177" i="30"/>
  <c r="AF176" i="30"/>
  <c r="AE176" i="30"/>
  <c r="AF175" i="30"/>
  <c r="AE175" i="30"/>
  <c r="AE194" i="31"/>
  <c r="AF193" i="31"/>
  <c r="AE193" i="31"/>
  <c r="AF192" i="31"/>
  <c r="AE192" i="31"/>
  <c r="AF191" i="31"/>
  <c r="AE191" i="31"/>
  <c r="AF190" i="31"/>
  <c r="AE190" i="31"/>
  <c r="AF189" i="31"/>
  <c r="AE189" i="31"/>
  <c r="AF188" i="31"/>
  <c r="AE188" i="31"/>
  <c r="AF187" i="31"/>
  <c r="AE187" i="31"/>
  <c r="AF186" i="31"/>
  <c r="AE186" i="31"/>
  <c r="AF185" i="31"/>
  <c r="AE185" i="31"/>
  <c r="AF184" i="31"/>
  <c r="AE184" i="31"/>
  <c r="AF183" i="31"/>
  <c r="AE183" i="31"/>
  <c r="AF182" i="31"/>
  <c r="AE182" i="31"/>
  <c r="AF181" i="31"/>
  <c r="AE181" i="31"/>
  <c r="AF180" i="31"/>
  <c r="AE180" i="31"/>
  <c r="AF179" i="31"/>
  <c r="AE179" i="31"/>
  <c r="AF178" i="31"/>
  <c r="AE178" i="31"/>
  <c r="AF177" i="31"/>
  <c r="AE177" i="31"/>
  <c r="AF176" i="31"/>
  <c r="AE176" i="31"/>
  <c r="AF175" i="31"/>
  <c r="AE175" i="31"/>
  <c r="AE194" i="32"/>
  <c r="AF193" i="32"/>
  <c r="AE193" i="32"/>
  <c r="AF192" i="32"/>
  <c r="AE192" i="32"/>
  <c r="AF191" i="32"/>
  <c r="AE191" i="32"/>
  <c r="AF190" i="32"/>
  <c r="AE190" i="32"/>
  <c r="AF189" i="32"/>
  <c r="AE189" i="32"/>
  <c r="AF188" i="32"/>
  <c r="AE188" i="32"/>
  <c r="AF187" i="32"/>
  <c r="AE187" i="32"/>
  <c r="AF186" i="32"/>
  <c r="AE186" i="32"/>
  <c r="AF185" i="32"/>
  <c r="AE185" i="32"/>
  <c r="AF184" i="32"/>
  <c r="AE184" i="32"/>
  <c r="AF183" i="32"/>
  <c r="AE183" i="32"/>
  <c r="AF182" i="32"/>
  <c r="AE182" i="32"/>
  <c r="AF181" i="32"/>
  <c r="AE181" i="32"/>
  <c r="AF180" i="32"/>
  <c r="AE180" i="32"/>
  <c r="AF179" i="32"/>
  <c r="AE179" i="32"/>
  <c r="AF178" i="32"/>
  <c r="AE178" i="32"/>
  <c r="AF177" i="32"/>
  <c r="AE177" i="32"/>
  <c r="AF176" i="32"/>
  <c r="AE176" i="32"/>
  <c r="AF175" i="32"/>
  <c r="AE175" i="32"/>
  <c r="AE194" i="33"/>
  <c r="AF193" i="33"/>
  <c r="AE193" i="33"/>
  <c r="AF192" i="33"/>
  <c r="AE192" i="33"/>
  <c r="AF191" i="33"/>
  <c r="AE191" i="33"/>
  <c r="AF190" i="33"/>
  <c r="AE190" i="33"/>
  <c r="AF189" i="33"/>
  <c r="AE189" i="33"/>
  <c r="AF188" i="33"/>
  <c r="AE188" i="33"/>
  <c r="AF187" i="33"/>
  <c r="AE187" i="33"/>
  <c r="AF186" i="33"/>
  <c r="AE186" i="33"/>
  <c r="AF185" i="33"/>
  <c r="AE185" i="33"/>
  <c r="AF184" i="33"/>
  <c r="AE184" i="33"/>
  <c r="AF183" i="33"/>
  <c r="AE183" i="33"/>
  <c r="AF182" i="33"/>
  <c r="AE182" i="33"/>
  <c r="AF181" i="33"/>
  <c r="AE181" i="33"/>
  <c r="AF180" i="33"/>
  <c r="AE180" i="33"/>
  <c r="AF179" i="33"/>
  <c r="AE179" i="33"/>
  <c r="AF178" i="33"/>
  <c r="AE178" i="33"/>
  <c r="AF177" i="33"/>
  <c r="AE177" i="33"/>
  <c r="AF176" i="33"/>
  <c r="AE176" i="33"/>
  <c r="AF175" i="33"/>
  <c r="AE175" i="33"/>
  <c r="AE194" i="34"/>
  <c r="AF193" i="34"/>
  <c r="AE193" i="34"/>
  <c r="AF192" i="34"/>
  <c r="AE192" i="34"/>
  <c r="AF191" i="34"/>
  <c r="AE191" i="34"/>
  <c r="AF190" i="34"/>
  <c r="AE190" i="34"/>
  <c r="AF189" i="34"/>
  <c r="AE189" i="34"/>
  <c r="AF188" i="34"/>
  <c r="AE188" i="34"/>
  <c r="AF187" i="34"/>
  <c r="AE187" i="34"/>
  <c r="AF186" i="34"/>
  <c r="AE186" i="34"/>
  <c r="AF185" i="34"/>
  <c r="AE185" i="34"/>
  <c r="AF184" i="34"/>
  <c r="AE184" i="34"/>
  <c r="AF183" i="34"/>
  <c r="AE183" i="34"/>
  <c r="AF182" i="34"/>
  <c r="AE182" i="34"/>
  <c r="AF181" i="34"/>
  <c r="AE181" i="34"/>
  <c r="AF180" i="34"/>
  <c r="AE180" i="34"/>
  <c r="AF179" i="34"/>
  <c r="AE179" i="34"/>
  <c r="AF178" i="34"/>
  <c r="AE178" i="34"/>
  <c r="AF177" i="34"/>
  <c r="AE177" i="34"/>
  <c r="AF176" i="34"/>
  <c r="AE176" i="34"/>
  <c r="AF175" i="34"/>
  <c r="AE175" i="34"/>
  <c r="AE194" i="35"/>
  <c r="AF193" i="35"/>
  <c r="AE193" i="35"/>
  <c r="AF192" i="35"/>
  <c r="AE192" i="35"/>
  <c r="AF191" i="35"/>
  <c r="AE191" i="35"/>
  <c r="AF190" i="35"/>
  <c r="AE190" i="35"/>
  <c r="AF189" i="35"/>
  <c r="AE189" i="35"/>
  <c r="AF188" i="35"/>
  <c r="AE188" i="35"/>
  <c r="AF187" i="35"/>
  <c r="AE187" i="35"/>
  <c r="AF186" i="35"/>
  <c r="AE186" i="35"/>
  <c r="AF185" i="35"/>
  <c r="AE185" i="35"/>
  <c r="AF184" i="35"/>
  <c r="AE184" i="35"/>
  <c r="AF183" i="35"/>
  <c r="AE183" i="35"/>
  <c r="AF182" i="35"/>
  <c r="AE182" i="35"/>
  <c r="AF181" i="35"/>
  <c r="AE181" i="35"/>
  <c r="AF180" i="35"/>
  <c r="AE180" i="35"/>
  <c r="AF179" i="35"/>
  <c r="AE179" i="35"/>
  <c r="AF178" i="35"/>
  <c r="AE178" i="35"/>
  <c r="AF177" i="35"/>
  <c r="AE177" i="35"/>
  <c r="AF176" i="35"/>
  <c r="AE176" i="35"/>
  <c r="AF175" i="35"/>
  <c r="AE175" i="35"/>
  <c r="AE194" i="36"/>
  <c r="AF193" i="36"/>
  <c r="AE193" i="36"/>
  <c r="AF192" i="36"/>
  <c r="AE192" i="36"/>
  <c r="AF191" i="36"/>
  <c r="AE191" i="36"/>
  <c r="AF190" i="36"/>
  <c r="AE190" i="36"/>
  <c r="AF189" i="36"/>
  <c r="AE189" i="36"/>
  <c r="AF188" i="36"/>
  <c r="AE188" i="36"/>
  <c r="AF187" i="36"/>
  <c r="AE187" i="36"/>
  <c r="AF186" i="36"/>
  <c r="AE186" i="36"/>
  <c r="AF185" i="36"/>
  <c r="AE185" i="36"/>
  <c r="AF184" i="36"/>
  <c r="AE184" i="36"/>
  <c r="AF183" i="36"/>
  <c r="AE183" i="36"/>
  <c r="AF182" i="36"/>
  <c r="AE182" i="36"/>
  <c r="AF181" i="36"/>
  <c r="AE181" i="36"/>
  <c r="AF180" i="36"/>
  <c r="AE180" i="36"/>
  <c r="AF179" i="36"/>
  <c r="AE179" i="36"/>
  <c r="AF178" i="36"/>
  <c r="AE178" i="36"/>
  <c r="AF177" i="36"/>
  <c r="AE177" i="36"/>
  <c r="AF176" i="36"/>
  <c r="AE176" i="36"/>
  <c r="AF175" i="36"/>
  <c r="AE175" i="36"/>
  <c r="AE194" i="37"/>
  <c r="AF193" i="37"/>
  <c r="AE193" i="37"/>
  <c r="AF192" i="37"/>
  <c r="AE192" i="37"/>
  <c r="AF191" i="37"/>
  <c r="AE191" i="37"/>
  <c r="AF190" i="37"/>
  <c r="AE190" i="37"/>
  <c r="AF189" i="37"/>
  <c r="AE189" i="37"/>
  <c r="AF188" i="37"/>
  <c r="AE188" i="37"/>
  <c r="AF187" i="37"/>
  <c r="AE187" i="37"/>
  <c r="AF186" i="37"/>
  <c r="AE186" i="37"/>
  <c r="AF185" i="37"/>
  <c r="AE185" i="37"/>
  <c r="AF184" i="37"/>
  <c r="AE184" i="37"/>
  <c r="AF183" i="37"/>
  <c r="AE183" i="37"/>
  <c r="AF182" i="37"/>
  <c r="AE182" i="37"/>
  <c r="AF181" i="37"/>
  <c r="AE181" i="37"/>
  <c r="AF180" i="37"/>
  <c r="AE180" i="37"/>
  <c r="AF179" i="37"/>
  <c r="AE179" i="37"/>
  <c r="AF178" i="37"/>
  <c r="AE178" i="37"/>
  <c r="AF177" i="37"/>
  <c r="AE177" i="37"/>
  <c r="AF176" i="37"/>
  <c r="AE176" i="37"/>
  <c r="AF175" i="37"/>
  <c r="AE175" i="37"/>
  <c r="AE194" i="38"/>
  <c r="AF193" i="38"/>
  <c r="AE193" i="38"/>
  <c r="AF192" i="38"/>
  <c r="AE192" i="38"/>
  <c r="AF191" i="38"/>
  <c r="AE191" i="38"/>
  <c r="AF190" i="38"/>
  <c r="AE190" i="38"/>
  <c r="AF189" i="38"/>
  <c r="AE189" i="38"/>
  <c r="AF188" i="38"/>
  <c r="AE188" i="38"/>
  <c r="AF187" i="38"/>
  <c r="AE187" i="38"/>
  <c r="AF186" i="38"/>
  <c r="AE186" i="38"/>
  <c r="AF185" i="38"/>
  <c r="AE185" i="38"/>
  <c r="AF184" i="38"/>
  <c r="AE184" i="38"/>
  <c r="AF183" i="38"/>
  <c r="AE183" i="38"/>
  <c r="AF182" i="38"/>
  <c r="AE182" i="38"/>
  <c r="AF181" i="38"/>
  <c r="AE181" i="38"/>
  <c r="AF180" i="38"/>
  <c r="AE180" i="38"/>
  <c r="AF179" i="38"/>
  <c r="AE179" i="38"/>
  <c r="AF178" i="38"/>
  <c r="AE178" i="38"/>
  <c r="AF177" i="38"/>
  <c r="AE177" i="38"/>
  <c r="AF176" i="38"/>
  <c r="AE176" i="38"/>
  <c r="AF175" i="38"/>
  <c r="AE175" i="38"/>
  <c r="AE194" i="39"/>
  <c r="AF193" i="39"/>
  <c r="AE193" i="39"/>
  <c r="AF192" i="39"/>
  <c r="AE192" i="39"/>
  <c r="AF191" i="39"/>
  <c r="AE191" i="39"/>
  <c r="AF190" i="39"/>
  <c r="AE190" i="39"/>
  <c r="AF189" i="39"/>
  <c r="AE189" i="39"/>
  <c r="AF188" i="39"/>
  <c r="AE188" i="39"/>
  <c r="AF187" i="39"/>
  <c r="AE187" i="39"/>
  <c r="AF186" i="39"/>
  <c r="AE186" i="39"/>
  <c r="AF185" i="39"/>
  <c r="AE185" i="39"/>
  <c r="AF184" i="39"/>
  <c r="AE184" i="39"/>
  <c r="AF183" i="39"/>
  <c r="AE183" i="39"/>
  <c r="AF182" i="39"/>
  <c r="AE182" i="39"/>
  <c r="AF181" i="39"/>
  <c r="AE181" i="39"/>
  <c r="AF180" i="39"/>
  <c r="AE180" i="39"/>
  <c r="AF179" i="39"/>
  <c r="AE179" i="39"/>
  <c r="AF178" i="39"/>
  <c r="AE178" i="39"/>
  <c r="AF177" i="39"/>
  <c r="AE177" i="39"/>
  <c r="AF176" i="39"/>
  <c r="AE176" i="39"/>
  <c r="AF175" i="39"/>
  <c r="AE175" i="39"/>
  <c r="AE194" i="40"/>
  <c r="AF193" i="40"/>
  <c r="AE193" i="40"/>
  <c r="AF192" i="40"/>
  <c r="AE192" i="40"/>
  <c r="AF191" i="40"/>
  <c r="AE191" i="40"/>
  <c r="AF190" i="40"/>
  <c r="AE190" i="40"/>
  <c r="AF189" i="40"/>
  <c r="AE189" i="40"/>
  <c r="AF188" i="40"/>
  <c r="AE188" i="40"/>
  <c r="AF187" i="40"/>
  <c r="AE187" i="40"/>
  <c r="AF186" i="40"/>
  <c r="AE186" i="40"/>
  <c r="AF185" i="40"/>
  <c r="AE185" i="40"/>
  <c r="AF184" i="40"/>
  <c r="AE184" i="40"/>
  <c r="AF183" i="40"/>
  <c r="AE183" i="40"/>
  <c r="AF182" i="40"/>
  <c r="AE182" i="40"/>
  <c r="AF181" i="40"/>
  <c r="AE181" i="40"/>
  <c r="AF180" i="40"/>
  <c r="AE180" i="40"/>
  <c r="AF179" i="40"/>
  <c r="AE179" i="40"/>
  <c r="AF178" i="40"/>
  <c r="AE178" i="40"/>
  <c r="AF177" i="40"/>
  <c r="AE177" i="40"/>
  <c r="AF176" i="40"/>
  <c r="AE176" i="40"/>
  <c r="AF175" i="40"/>
  <c r="AE175" i="40"/>
  <c r="AE194" i="22"/>
  <c r="AF193" i="22"/>
  <c r="AE193" i="22"/>
  <c r="AF192" i="22"/>
  <c r="AE192" i="22"/>
  <c r="AF191" i="22"/>
  <c r="AE191" i="22"/>
  <c r="AF190" i="22"/>
  <c r="AE190" i="22"/>
  <c r="AF189" i="22"/>
  <c r="AE189" i="22"/>
  <c r="AF188" i="22"/>
  <c r="AE188" i="22"/>
  <c r="AF187" i="22"/>
  <c r="AE187" i="22"/>
  <c r="AF186" i="22"/>
  <c r="AE186" i="22"/>
  <c r="AF185" i="22"/>
  <c r="AE185" i="22"/>
  <c r="AF184" i="22"/>
  <c r="AE184" i="22"/>
  <c r="AF183" i="22"/>
  <c r="AE183" i="22"/>
  <c r="AF182" i="22"/>
  <c r="AE182" i="22"/>
  <c r="AF181" i="22"/>
  <c r="AE181" i="22"/>
  <c r="AF180" i="22"/>
  <c r="AE180" i="22"/>
  <c r="AF179" i="22"/>
  <c r="AE179" i="22"/>
  <c r="AF178" i="22"/>
  <c r="AE178" i="22"/>
  <c r="AF177" i="22"/>
  <c r="AE177" i="22"/>
  <c r="AF176" i="22"/>
  <c r="AE176" i="22"/>
  <c r="AF175" i="22"/>
  <c r="AE175" i="22"/>
  <c r="AE152" i="30"/>
  <c r="AF152" i="30"/>
  <c r="AE153" i="30"/>
  <c r="AF153" i="30"/>
  <c r="AE154" i="30"/>
  <c r="AF154" i="30"/>
  <c r="AE155" i="30"/>
  <c r="AF155" i="30"/>
  <c r="AE156" i="30"/>
  <c r="AF156" i="30"/>
  <c r="AE157" i="30"/>
  <c r="AF157" i="30"/>
  <c r="AE158" i="30"/>
  <c r="AF158" i="30"/>
  <c r="AE159" i="30"/>
  <c r="AF159" i="30"/>
  <c r="AE160" i="30"/>
  <c r="AF160" i="30"/>
  <c r="AE161" i="30"/>
  <c r="AF161" i="30"/>
  <c r="AE162" i="30"/>
  <c r="AF162" i="30"/>
  <c r="AE163" i="30"/>
  <c r="AF163" i="30"/>
  <c r="AE164" i="30"/>
  <c r="AF164" i="30"/>
  <c r="AE165" i="30"/>
  <c r="AF165" i="30"/>
  <c r="AE166" i="30"/>
  <c r="AF166" i="30"/>
  <c r="AE167" i="30"/>
  <c r="AF167" i="30"/>
  <c r="AE168" i="30"/>
  <c r="AF168" i="30"/>
  <c r="AE169" i="30"/>
  <c r="AF169" i="30"/>
  <c r="AE170" i="30"/>
  <c r="AF170" i="30"/>
  <c r="AE152" i="31"/>
  <c r="AF152" i="31"/>
  <c r="AE153" i="31"/>
  <c r="AF153" i="31"/>
  <c r="AE154" i="31"/>
  <c r="AF154" i="31"/>
  <c r="AE155" i="31"/>
  <c r="AF155" i="31"/>
  <c r="AE156" i="31"/>
  <c r="AF156" i="31"/>
  <c r="AE157" i="31"/>
  <c r="AF157" i="31"/>
  <c r="AE158" i="31"/>
  <c r="AF158" i="31"/>
  <c r="AE159" i="31"/>
  <c r="AF159" i="31"/>
  <c r="AE160" i="31"/>
  <c r="AF160" i="31"/>
  <c r="AE161" i="31"/>
  <c r="AF161" i="31"/>
  <c r="AE162" i="31"/>
  <c r="AF162" i="31"/>
  <c r="AE163" i="31"/>
  <c r="AF163" i="31"/>
  <c r="AE164" i="31"/>
  <c r="AF164" i="31"/>
  <c r="AE165" i="31"/>
  <c r="AF165" i="31"/>
  <c r="AE166" i="31"/>
  <c r="AF166" i="31"/>
  <c r="AE167" i="31"/>
  <c r="AF167" i="31"/>
  <c r="AE168" i="31"/>
  <c r="AF168" i="31"/>
  <c r="AE169" i="31"/>
  <c r="AF169" i="31"/>
  <c r="AE170" i="31"/>
  <c r="AF170" i="31"/>
  <c r="AE152" i="32"/>
  <c r="AF152" i="32"/>
  <c r="AE153" i="32"/>
  <c r="AF153" i="32"/>
  <c r="AE154" i="32"/>
  <c r="AF154" i="32"/>
  <c r="AE155" i="32"/>
  <c r="AF155" i="32"/>
  <c r="AE156" i="32"/>
  <c r="AF156" i="32"/>
  <c r="AE157" i="32"/>
  <c r="AF157" i="32"/>
  <c r="AE158" i="32"/>
  <c r="AF158" i="32"/>
  <c r="AE159" i="32"/>
  <c r="AF159" i="32"/>
  <c r="AE160" i="32"/>
  <c r="AF160" i="32"/>
  <c r="AE161" i="32"/>
  <c r="AF161" i="32"/>
  <c r="AE162" i="32"/>
  <c r="AF162" i="32"/>
  <c r="AE163" i="32"/>
  <c r="AF163" i="32"/>
  <c r="AE164" i="32"/>
  <c r="AF164" i="32"/>
  <c r="AE165" i="32"/>
  <c r="AF165" i="32"/>
  <c r="AE166" i="32"/>
  <c r="AF166" i="32"/>
  <c r="AE167" i="32"/>
  <c r="AF167" i="32"/>
  <c r="AE168" i="32"/>
  <c r="AF168" i="32"/>
  <c r="AE169" i="32"/>
  <c r="AF169" i="32"/>
  <c r="AE170" i="32"/>
  <c r="AF170" i="32"/>
  <c r="AE152" i="33"/>
  <c r="AF152" i="33"/>
  <c r="AE153" i="33"/>
  <c r="AF153" i="33"/>
  <c r="AE154" i="33"/>
  <c r="AF154" i="33"/>
  <c r="AE155" i="33"/>
  <c r="AF155" i="33"/>
  <c r="AE156" i="33"/>
  <c r="AF156" i="33"/>
  <c r="AE157" i="33"/>
  <c r="AF157" i="33"/>
  <c r="AE158" i="33"/>
  <c r="AF158" i="33"/>
  <c r="AE159" i="33"/>
  <c r="AF159" i="33"/>
  <c r="AE160" i="33"/>
  <c r="AF160" i="33"/>
  <c r="AE161" i="33"/>
  <c r="AF161" i="33"/>
  <c r="AE162" i="33"/>
  <c r="AF162" i="33"/>
  <c r="AE163" i="33"/>
  <c r="AF163" i="33"/>
  <c r="AE164" i="33"/>
  <c r="AF164" i="33"/>
  <c r="AE165" i="33"/>
  <c r="AF165" i="33"/>
  <c r="AE166" i="33"/>
  <c r="AF166" i="33"/>
  <c r="AE167" i="33"/>
  <c r="AF167" i="33"/>
  <c r="AE168" i="33"/>
  <c r="AF168" i="33"/>
  <c r="AE169" i="33"/>
  <c r="AF169" i="33"/>
  <c r="AE170" i="33"/>
  <c r="AF170" i="33"/>
  <c r="AE152" i="34"/>
  <c r="AF152" i="34"/>
  <c r="AE153" i="34"/>
  <c r="AF153" i="34"/>
  <c r="AE154" i="34"/>
  <c r="AF154" i="34"/>
  <c r="AE155" i="34"/>
  <c r="AF155" i="34"/>
  <c r="AE156" i="34"/>
  <c r="AF156" i="34"/>
  <c r="AE157" i="34"/>
  <c r="AF157" i="34"/>
  <c r="AE158" i="34"/>
  <c r="AF158" i="34"/>
  <c r="AE159" i="34"/>
  <c r="AF159" i="34"/>
  <c r="AE160" i="34"/>
  <c r="AF160" i="34"/>
  <c r="AE161" i="34"/>
  <c r="AF161" i="34"/>
  <c r="AE162" i="34"/>
  <c r="AF162" i="34"/>
  <c r="AE163" i="34"/>
  <c r="AF163" i="34"/>
  <c r="AE164" i="34"/>
  <c r="AF164" i="34"/>
  <c r="AE165" i="34"/>
  <c r="AF165" i="34"/>
  <c r="AE166" i="34"/>
  <c r="AF166" i="34"/>
  <c r="AE167" i="34"/>
  <c r="AF167" i="34"/>
  <c r="AE168" i="34"/>
  <c r="AF168" i="34"/>
  <c r="AE169" i="34"/>
  <c r="AF169" i="34"/>
  <c r="AE170" i="34"/>
  <c r="AF170" i="34"/>
  <c r="AE152" i="35"/>
  <c r="AF152" i="35"/>
  <c r="AE153" i="35"/>
  <c r="AF153" i="35"/>
  <c r="AE154" i="35"/>
  <c r="AF154" i="35"/>
  <c r="AE155" i="35"/>
  <c r="AF155" i="35"/>
  <c r="AE156" i="35"/>
  <c r="AF156" i="35"/>
  <c r="AE157" i="35"/>
  <c r="AF157" i="35"/>
  <c r="AE158" i="35"/>
  <c r="AF158" i="35"/>
  <c r="AE159" i="35"/>
  <c r="AF159" i="35"/>
  <c r="AE160" i="35"/>
  <c r="AF160" i="35"/>
  <c r="AE161" i="35"/>
  <c r="AF161" i="35"/>
  <c r="AE162" i="35"/>
  <c r="AF162" i="35"/>
  <c r="AE163" i="35"/>
  <c r="AF163" i="35"/>
  <c r="AE164" i="35"/>
  <c r="AF164" i="35"/>
  <c r="AE165" i="35"/>
  <c r="AF165" i="35"/>
  <c r="AE166" i="35"/>
  <c r="AF166" i="35"/>
  <c r="AE167" i="35"/>
  <c r="AF167" i="35"/>
  <c r="AE168" i="35"/>
  <c r="AF168" i="35"/>
  <c r="AE169" i="35"/>
  <c r="AF169" i="35"/>
  <c r="AE170" i="35"/>
  <c r="AF170" i="35"/>
  <c r="AE152" i="36"/>
  <c r="AF152" i="36"/>
  <c r="AE153" i="36"/>
  <c r="AF153" i="36"/>
  <c r="AE154" i="36"/>
  <c r="AF154" i="36"/>
  <c r="AE155" i="36"/>
  <c r="AF155" i="36"/>
  <c r="AE156" i="36"/>
  <c r="AF156" i="36"/>
  <c r="AE157" i="36"/>
  <c r="AF157" i="36"/>
  <c r="AE158" i="36"/>
  <c r="AF158" i="36"/>
  <c r="AE159" i="36"/>
  <c r="AF159" i="36"/>
  <c r="AE160" i="36"/>
  <c r="AF160" i="36"/>
  <c r="AE161" i="36"/>
  <c r="AF161" i="36"/>
  <c r="AE162" i="36"/>
  <c r="AF162" i="36"/>
  <c r="AE163" i="36"/>
  <c r="AF163" i="36"/>
  <c r="AE164" i="36"/>
  <c r="AF164" i="36"/>
  <c r="AE165" i="36"/>
  <c r="AF165" i="36"/>
  <c r="AE166" i="36"/>
  <c r="AF166" i="36"/>
  <c r="AE167" i="36"/>
  <c r="AF167" i="36"/>
  <c r="AE168" i="36"/>
  <c r="AF168" i="36"/>
  <c r="AE169" i="36"/>
  <c r="AF169" i="36"/>
  <c r="AE170" i="36"/>
  <c r="AF170" i="36"/>
  <c r="AE152" i="37"/>
  <c r="AF152" i="37"/>
  <c r="AE153" i="37"/>
  <c r="AF153" i="37"/>
  <c r="AE154" i="37"/>
  <c r="AF154" i="37"/>
  <c r="AE155" i="37"/>
  <c r="AF155" i="37"/>
  <c r="AE156" i="37"/>
  <c r="AF156" i="37"/>
  <c r="AE157" i="37"/>
  <c r="AF157" i="37"/>
  <c r="AE158" i="37"/>
  <c r="AF158" i="37"/>
  <c r="AE159" i="37"/>
  <c r="AF159" i="37"/>
  <c r="AE160" i="37"/>
  <c r="AF160" i="37"/>
  <c r="AE161" i="37"/>
  <c r="AF161" i="37"/>
  <c r="AE162" i="37"/>
  <c r="AF162" i="37"/>
  <c r="AE163" i="37"/>
  <c r="AF163" i="37"/>
  <c r="AE164" i="37"/>
  <c r="AF164" i="37"/>
  <c r="AE165" i="37"/>
  <c r="AF165" i="37"/>
  <c r="AE166" i="37"/>
  <c r="AF166" i="37"/>
  <c r="AE167" i="37"/>
  <c r="AF167" i="37"/>
  <c r="AE168" i="37"/>
  <c r="AF168" i="37"/>
  <c r="AE169" i="37"/>
  <c r="AF169" i="37"/>
  <c r="AE170" i="37"/>
  <c r="AF170" i="37"/>
  <c r="AE152" i="38"/>
  <c r="AF152" i="38"/>
  <c r="AE153" i="38"/>
  <c r="AF153" i="38"/>
  <c r="AE154" i="38"/>
  <c r="AF154" i="38"/>
  <c r="AE155" i="38"/>
  <c r="AF155" i="38"/>
  <c r="AE156" i="38"/>
  <c r="AF156" i="38"/>
  <c r="AE157" i="38"/>
  <c r="AF157" i="38"/>
  <c r="AE158" i="38"/>
  <c r="AF158" i="38"/>
  <c r="AE159" i="38"/>
  <c r="AF159" i="38"/>
  <c r="AE160" i="38"/>
  <c r="AF160" i="38"/>
  <c r="AE161" i="38"/>
  <c r="AF161" i="38"/>
  <c r="AE162" i="38"/>
  <c r="AF162" i="38"/>
  <c r="AE163" i="38"/>
  <c r="AF163" i="38"/>
  <c r="AE164" i="38"/>
  <c r="AF164" i="38"/>
  <c r="AE165" i="38"/>
  <c r="AF165" i="38"/>
  <c r="AE166" i="38"/>
  <c r="AF166" i="38"/>
  <c r="AE167" i="38"/>
  <c r="AF167" i="38"/>
  <c r="AE168" i="38"/>
  <c r="AF168" i="38"/>
  <c r="AE169" i="38"/>
  <c r="AF169" i="38"/>
  <c r="AE170" i="38"/>
  <c r="AF170" i="38"/>
  <c r="AE152" i="39"/>
  <c r="AF152" i="39"/>
  <c r="AE153" i="39"/>
  <c r="AF153" i="39"/>
  <c r="AE154" i="39"/>
  <c r="AF154" i="39"/>
  <c r="AE155" i="39"/>
  <c r="AF155" i="39"/>
  <c r="AE156" i="39"/>
  <c r="AF156" i="39"/>
  <c r="AE157" i="39"/>
  <c r="AF157" i="39"/>
  <c r="AE158" i="39"/>
  <c r="AF158" i="39"/>
  <c r="AE159" i="39"/>
  <c r="AF159" i="39"/>
  <c r="AE160" i="39"/>
  <c r="AF160" i="39"/>
  <c r="AE161" i="39"/>
  <c r="AF161" i="39"/>
  <c r="AE162" i="39"/>
  <c r="AF162" i="39"/>
  <c r="AE163" i="39"/>
  <c r="AF163" i="39"/>
  <c r="AE164" i="39"/>
  <c r="AF164" i="39"/>
  <c r="AE165" i="39"/>
  <c r="AF165" i="39"/>
  <c r="AE166" i="39"/>
  <c r="AF166" i="39"/>
  <c r="AE167" i="39"/>
  <c r="AF167" i="39"/>
  <c r="AE168" i="39"/>
  <c r="AF168" i="39"/>
  <c r="AE169" i="39"/>
  <c r="AF169" i="39"/>
  <c r="AE170" i="39"/>
  <c r="AF170" i="39"/>
  <c r="AE152" i="40"/>
  <c r="AF152" i="40"/>
  <c r="AE153" i="40"/>
  <c r="AF153" i="40"/>
  <c r="AE154" i="40"/>
  <c r="AF154" i="40"/>
  <c r="AE155" i="40"/>
  <c r="AF155" i="40"/>
  <c r="AE156" i="40"/>
  <c r="AF156" i="40"/>
  <c r="AE157" i="40"/>
  <c r="AF157" i="40"/>
  <c r="AE158" i="40"/>
  <c r="AF158" i="40"/>
  <c r="AE159" i="40"/>
  <c r="AF159" i="40"/>
  <c r="AE160" i="40"/>
  <c r="AF160" i="40"/>
  <c r="AE161" i="40"/>
  <c r="AF161" i="40"/>
  <c r="AE162" i="40"/>
  <c r="AF162" i="40"/>
  <c r="AE163" i="40"/>
  <c r="AF163" i="40"/>
  <c r="AE164" i="40"/>
  <c r="AF164" i="40"/>
  <c r="AE165" i="40"/>
  <c r="AF165" i="40"/>
  <c r="AE166" i="40"/>
  <c r="AF166" i="40"/>
  <c r="AE167" i="40"/>
  <c r="AF167" i="40"/>
  <c r="AE168" i="40"/>
  <c r="AF168" i="40"/>
  <c r="AE169" i="40"/>
  <c r="AF169" i="40"/>
  <c r="AE170" i="40"/>
  <c r="AF170" i="40"/>
  <c r="AE152" i="22"/>
  <c r="AF152" i="22"/>
  <c r="AE153" i="22"/>
  <c r="AF153" i="22"/>
  <c r="AE154" i="22"/>
  <c r="AF154" i="22"/>
  <c r="AE155" i="22"/>
  <c r="AF155" i="22"/>
  <c r="AE156" i="22"/>
  <c r="AF156" i="22"/>
  <c r="AE157" i="22"/>
  <c r="AF157" i="22"/>
  <c r="AE158" i="22"/>
  <c r="AF158" i="22"/>
  <c r="AE159" i="22"/>
  <c r="AF159" i="22"/>
  <c r="AE160" i="22"/>
  <c r="AF160" i="22"/>
  <c r="AE161" i="22"/>
  <c r="AF161" i="22"/>
  <c r="AE162" i="22"/>
  <c r="AF162" i="22"/>
  <c r="AE163" i="22"/>
  <c r="AF163" i="22"/>
  <c r="AE164" i="22"/>
  <c r="AF164" i="22"/>
  <c r="AE165" i="22"/>
  <c r="AF165" i="22"/>
  <c r="AE166" i="22"/>
  <c r="AF166" i="22"/>
  <c r="AE167" i="22"/>
  <c r="AF167" i="22"/>
  <c r="AE168" i="22"/>
  <c r="AF168" i="22"/>
  <c r="AE169" i="22"/>
  <c r="AF169" i="22"/>
  <c r="AE170" i="22"/>
  <c r="AF170" i="22"/>
  <c r="AF151" i="30"/>
  <c r="AF151" i="31"/>
  <c r="AF151" i="32"/>
  <c r="AF151" i="33"/>
  <c r="AF151" i="34"/>
  <c r="AF151" i="35"/>
  <c r="AF151" i="36"/>
  <c r="AF151" i="37"/>
  <c r="AF151" i="38"/>
  <c r="AF151" i="39"/>
  <c r="AF151" i="40"/>
  <c r="AF151" i="22"/>
  <c r="AE151" i="30"/>
  <c r="AE151" i="31"/>
  <c r="AE151" i="32"/>
  <c r="AE151" i="33"/>
  <c r="AE151" i="34"/>
  <c r="AE151" i="35"/>
  <c r="AE151" i="36"/>
  <c r="AE151" i="37"/>
  <c r="AE151" i="38"/>
  <c r="AE151" i="39"/>
  <c r="AE151" i="40"/>
  <c r="AE151" i="22"/>
  <c r="AD194" i="30"/>
  <c r="AC194" i="30"/>
  <c r="AB194" i="30"/>
  <c r="AA194" i="30"/>
  <c r="AD193" i="30"/>
  <c r="AC193" i="30"/>
  <c r="AB193" i="30"/>
  <c r="AA193" i="30"/>
  <c r="AD192" i="30"/>
  <c r="AC192" i="30"/>
  <c r="AB192" i="30"/>
  <c r="AA192" i="30"/>
  <c r="AD191" i="30"/>
  <c r="AC191" i="30"/>
  <c r="AB191" i="30"/>
  <c r="AA191" i="30"/>
  <c r="AD190" i="30"/>
  <c r="AC190" i="30"/>
  <c r="AB190" i="30"/>
  <c r="AA190" i="30"/>
  <c r="AD189" i="30"/>
  <c r="AC189" i="30"/>
  <c r="AB189" i="30"/>
  <c r="AA189" i="30"/>
  <c r="AD188" i="30"/>
  <c r="AC188" i="30"/>
  <c r="AB188" i="30"/>
  <c r="AA188" i="30"/>
  <c r="AD187" i="30"/>
  <c r="AC187" i="30"/>
  <c r="AB187" i="30"/>
  <c r="AA187" i="30"/>
  <c r="AD186" i="30"/>
  <c r="AC186" i="30"/>
  <c r="AB186" i="30"/>
  <c r="AA186" i="30"/>
  <c r="AD185" i="30"/>
  <c r="AC185" i="30"/>
  <c r="AB185" i="30"/>
  <c r="AA185" i="30"/>
  <c r="AD184" i="30"/>
  <c r="AC184" i="30"/>
  <c r="AB184" i="30"/>
  <c r="AA184" i="30"/>
  <c r="AD183" i="30"/>
  <c r="AC183" i="30"/>
  <c r="AB183" i="30"/>
  <c r="AA183" i="30"/>
  <c r="AD182" i="30"/>
  <c r="AC182" i="30"/>
  <c r="AB182" i="30"/>
  <c r="AA182" i="30"/>
  <c r="AD181" i="30"/>
  <c r="AC181" i="30"/>
  <c r="AB181" i="30"/>
  <c r="AA181" i="30"/>
  <c r="AD180" i="30"/>
  <c r="AC180" i="30"/>
  <c r="AB180" i="30"/>
  <c r="AA180" i="30"/>
  <c r="AD179" i="30"/>
  <c r="AC179" i="30"/>
  <c r="AB179" i="30"/>
  <c r="AA179" i="30"/>
  <c r="AD178" i="30"/>
  <c r="AC178" i="30"/>
  <c r="AB178" i="30"/>
  <c r="AA178" i="30"/>
  <c r="AD177" i="30"/>
  <c r="AC177" i="30"/>
  <c r="AB177" i="30"/>
  <c r="AA177" i="30"/>
  <c r="AD176" i="30"/>
  <c r="AC176" i="30"/>
  <c r="AB176" i="30"/>
  <c r="AA176" i="30"/>
  <c r="AD175" i="30"/>
  <c r="AC175" i="30"/>
  <c r="AB175" i="30"/>
  <c r="AA175" i="30"/>
  <c r="AD194" i="31"/>
  <c r="AC194" i="31"/>
  <c r="AB194" i="31"/>
  <c r="AA194" i="31"/>
  <c r="AD193" i="31"/>
  <c r="AC193" i="31"/>
  <c r="AB193" i="31"/>
  <c r="AA193" i="31"/>
  <c r="AD192" i="31"/>
  <c r="AC192" i="31"/>
  <c r="AB192" i="31"/>
  <c r="AA192" i="31"/>
  <c r="AD191" i="31"/>
  <c r="AC191" i="31"/>
  <c r="AB191" i="31"/>
  <c r="AA191" i="31"/>
  <c r="AD190" i="31"/>
  <c r="AC190" i="31"/>
  <c r="AB190" i="31"/>
  <c r="AA190" i="31"/>
  <c r="AD189" i="31"/>
  <c r="AC189" i="31"/>
  <c r="AB189" i="31"/>
  <c r="AA189" i="31"/>
  <c r="AD188" i="31"/>
  <c r="AC188" i="31"/>
  <c r="AB188" i="31"/>
  <c r="AA188" i="31"/>
  <c r="AD187" i="31"/>
  <c r="AC187" i="31"/>
  <c r="AB187" i="31"/>
  <c r="AA187" i="31"/>
  <c r="AD186" i="31"/>
  <c r="AC186" i="31"/>
  <c r="AB186" i="31"/>
  <c r="AA186" i="31"/>
  <c r="AD185" i="31"/>
  <c r="AC185" i="31"/>
  <c r="AB185" i="31"/>
  <c r="AA185" i="31"/>
  <c r="AD184" i="31"/>
  <c r="AC184" i="31"/>
  <c r="AB184" i="31"/>
  <c r="AA184" i="31"/>
  <c r="AD183" i="31"/>
  <c r="AC183" i="31"/>
  <c r="AB183" i="31"/>
  <c r="AA183" i="31"/>
  <c r="AD182" i="31"/>
  <c r="AC182" i="31"/>
  <c r="AB182" i="31"/>
  <c r="AA182" i="31"/>
  <c r="AD181" i="31"/>
  <c r="AC181" i="31"/>
  <c r="AB181" i="31"/>
  <c r="AA181" i="31"/>
  <c r="AD180" i="31"/>
  <c r="AC180" i="31"/>
  <c r="AB180" i="31"/>
  <c r="AA180" i="31"/>
  <c r="AD179" i="31"/>
  <c r="AC179" i="31"/>
  <c r="AB179" i="31"/>
  <c r="AA179" i="31"/>
  <c r="AD178" i="31"/>
  <c r="AC178" i="31"/>
  <c r="AB178" i="31"/>
  <c r="AA178" i="31"/>
  <c r="AD177" i="31"/>
  <c r="AC177" i="31"/>
  <c r="AB177" i="31"/>
  <c r="AA177" i="31"/>
  <c r="AD176" i="31"/>
  <c r="AC176" i="31"/>
  <c r="AB176" i="31"/>
  <c r="AA176" i="31"/>
  <c r="AD175" i="31"/>
  <c r="AC175" i="31"/>
  <c r="AB175" i="31"/>
  <c r="AA175" i="31"/>
  <c r="AD194" i="32"/>
  <c r="AC194" i="32"/>
  <c r="AB194" i="32"/>
  <c r="AA194" i="32"/>
  <c r="AD193" i="32"/>
  <c r="AC193" i="32"/>
  <c r="AB193" i="32"/>
  <c r="AA193" i="32"/>
  <c r="AD192" i="32"/>
  <c r="AC192" i="32"/>
  <c r="AB192" i="32"/>
  <c r="AA192" i="32"/>
  <c r="AD191" i="32"/>
  <c r="AC191" i="32"/>
  <c r="AB191" i="32"/>
  <c r="AA191" i="32"/>
  <c r="AD190" i="32"/>
  <c r="AC190" i="32"/>
  <c r="AB190" i="32"/>
  <c r="AA190" i="32"/>
  <c r="AD189" i="32"/>
  <c r="AC189" i="32"/>
  <c r="AB189" i="32"/>
  <c r="AA189" i="32"/>
  <c r="AD188" i="32"/>
  <c r="AC188" i="32"/>
  <c r="AB188" i="32"/>
  <c r="AA188" i="32"/>
  <c r="AD187" i="32"/>
  <c r="AC187" i="32"/>
  <c r="AB187" i="32"/>
  <c r="AA187" i="32"/>
  <c r="AD186" i="32"/>
  <c r="AC186" i="32"/>
  <c r="AB186" i="32"/>
  <c r="AA186" i="32"/>
  <c r="AD185" i="32"/>
  <c r="AC185" i="32"/>
  <c r="AB185" i="32"/>
  <c r="AA185" i="32"/>
  <c r="AD184" i="32"/>
  <c r="AC184" i="32"/>
  <c r="AB184" i="32"/>
  <c r="AA184" i="32"/>
  <c r="AD183" i="32"/>
  <c r="AC183" i="32"/>
  <c r="AB183" i="32"/>
  <c r="AA183" i="32"/>
  <c r="AD182" i="32"/>
  <c r="AC182" i="32"/>
  <c r="AB182" i="32"/>
  <c r="AA182" i="32"/>
  <c r="AD181" i="32"/>
  <c r="AC181" i="32"/>
  <c r="AB181" i="32"/>
  <c r="AA181" i="32"/>
  <c r="AD180" i="32"/>
  <c r="AC180" i="32"/>
  <c r="AB180" i="32"/>
  <c r="AA180" i="32"/>
  <c r="AD179" i="32"/>
  <c r="AC179" i="32"/>
  <c r="AB179" i="32"/>
  <c r="AA179" i="32"/>
  <c r="AD178" i="32"/>
  <c r="AC178" i="32"/>
  <c r="AB178" i="32"/>
  <c r="AA178" i="32"/>
  <c r="AD177" i="32"/>
  <c r="AC177" i="32"/>
  <c r="AB177" i="32"/>
  <c r="AA177" i="32"/>
  <c r="AD176" i="32"/>
  <c r="AC176" i="32"/>
  <c r="AB176" i="32"/>
  <c r="AA176" i="32"/>
  <c r="AD175" i="32"/>
  <c r="AC175" i="32"/>
  <c r="AB175" i="32"/>
  <c r="AA175" i="32"/>
  <c r="AD194" i="33"/>
  <c r="AC194" i="33"/>
  <c r="AB194" i="33"/>
  <c r="AA194" i="33"/>
  <c r="AD193" i="33"/>
  <c r="AC193" i="33"/>
  <c r="AB193" i="33"/>
  <c r="AA193" i="33"/>
  <c r="AD192" i="33"/>
  <c r="AC192" i="33"/>
  <c r="AB192" i="33"/>
  <c r="AA192" i="33"/>
  <c r="AD191" i="33"/>
  <c r="AC191" i="33"/>
  <c r="AB191" i="33"/>
  <c r="AA191" i="33"/>
  <c r="AD190" i="33"/>
  <c r="AC190" i="33"/>
  <c r="AB190" i="33"/>
  <c r="AA190" i="33"/>
  <c r="AD189" i="33"/>
  <c r="AC189" i="33"/>
  <c r="AB189" i="33"/>
  <c r="AA189" i="33"/>
  <c r="AD188" i="33"/>
  <c r="AC188" i="33"/>
  <c r="AB188" i="33"/>
  <c r="AA188" i="33"/>
  <c r="AD187" i="33"/>
  <c r="AC187" i="33"/>
  <c r="AB187" i="33"/>
  <c r="AA187" i="33"/>
  <c r="AD186" i="33"/>
  <c r="AC186" i="33"/>
  <c r="AB186" i="33"/>
  <c r="AA186" i="33"/>
  <c r="AD185" i="33"/>
  <c r="AC185" i="33"/>
  <c r="AB185" i="33"/>
  <c r="AA185" i="33"/>
  <c r="AD184" i="33"/>
  <c r="AC184" i="33"/>
  <c r="AB184" i="33"/>
  <c r="AA184" i="33"/>
  <c r="AD183" i="33"/>
  <c r="AC183" i="33"/>
  <c r="AB183" i="33"/>
  <c r="AA183" i="33"/>
  <c r="AD182" i="33"/>
  <c r="AC182" i="33"/>
  <c r="AB182" i="33"/>
  <c r="AA182" i="33"/>
  <c r="AD181" i="33"/>
  <c r="AC181" i="33"/>
  <c r="AB181" i="33"/>
  <c r="AA181" i="33"/>
  <c r="AD180" i="33"/>
  <c r="AC180" i="33"/>
  <c r="AB180" i="33"/>
  <c r="AA180" i="33"/>
  <c r="AD179" i="33"/>
  <c r="AC179" i="33"/>
  <c r="AB179" i="33"/>
  <c r="AA179" i="33"/>
  <c r="AD178" i="33"/>
  <c r="AC178" i="33"/>
  <c r="AB178" i="33"/>
  <c r="AA178" i="33"/>
  <c r="AD177" i="33"/>
  <c r="AC177" i="33"/>
  <c r="AB177" i="33"/>
  <c r="AA177" i="33"/>
  <c r="AD176" i="33"/>
  <c r="AC176" i="33"/>
  <c r="AB176" i="33"/>
  <c r="AA176" i="33"/>
  <c r="AD175" i="33"/>
  <c r="AC175" i="33"/>
  <c r="AB175" i="33"/>
  <c r="AA175" i="33"/>
  <c r="AD194" i="34"/>
  <c r="AC194" i="34"/>
  <c r="AB194" i="34"/>
  <c r="AA194" i="34"/>
  <c r="AD193" i="34"/>
  <c r="AC193" i="34"/>
  <c r="AB193" i="34"/>
  <c r="AA193" i="34"/>
  <c r="AD192" i="34"/>
  <c r="AC192" i="34"/>
  <c r="AB192" i="34"/>
  <c r="AA192" i="34"/>
  <c r="AD191" i="34"/>
  <c r="AC191" i="34"/>
  <c r="AB191" i="34"/>
  <c r="AA191" i="34"/>
  <c r="AD190" i="34"/>
  <c r="AC190" i="34"/>
  <c r="AB190" i="34"/>
  <c r="AA190" i="34"/>
  <c r="AD189" i="34"/>
  <c r="AC189" i="34"/>
  <c r="AB189" i="34"/>
  <c r="AA189" i="34"/>
  <c r="AD188" i="34"/>
  <c r="AC188" i="34"/>
  <c r="AB188" i="34"/>
  <c r="AA188" i="34"/>
  <c r="AD187" i="34"/>
  <c r="AC187" i="34"/>
  <c r="AB187" i="34"/>
  <c r="AA187" i="34"/>
  <c r="AD186" i="34"/>
  <c r="AC186" i="34"/>
  <c r="AB186" i="34"/>
  <c r="AA186" i="34"/>
  <c r="AD185" i="34"/>
  <c r="AC185" i="34"/>
  <c r="AB185" i="34"/>
  <c r="AA185" i="34"/>
  <c r="AD184" i="34"/>
  <c r="AC184" i="34"/>
  <c r="AB184" i="34"/>
  <c r="AA184" i="34"/>
  <c r="AD183" i="34"/>
  <c r="AC183" i="34"/>
  <c r="AB183" i="34"/>
  <c r="AA183" i="34"/>
  <c r="AD182" i="34"/>
  <c r="AC182" i="34"/>
  <c r="AB182" i="34"/>
  <c r="AA182" i="34"/>
  <c r="AD181" i="34"/>
  <c r="AC181" i="34"/>
  <c r="AB181" i="34"/>
  <c r="AA181" i="34"/>
  <c r="AD180" i="34"/>
  <c r="AC180" i="34"/>
  <c r="AB180" i="34"/>
  <c r="AA180" i="34"/>
  <c r="AD179" i="34"/>
  <c r="AC179" i="34"/>
  <c r="AB179" i="34"/>
  <c r="AA179" i="34"/>
  <c r="AD178" i="34"/>
  <c r="AC178" i="34"/>
  <c r="AB178" i="34"/>
  <c r="AA178" i="34"/>
  <c r="AD177" i="34"/>
  <c r="AC177" i="34"/>
  <c r="AB177" i="34"/>
  <c r="AA177" i="34"/>
  <c r="AD176" i="34"/>
  <c r="AC176" i="34"/>
  <c r="AB176" i="34"/>
  <c r="AA176" i="34"/>
  <c r="AD175" i="34"/>
  <c r="AC175" i="34"/>
  <c r="AB175" i="34"/>
  <c r="AA175" i="34"/>
  <c r="AD194" i="35"/>
  <c r="AC194" i="35"/>
  <c r="AB194" i="35"/>
  <c r="AA194" i="35"/>
  <c r="AD193" i="35"/>
  <c r="AC193" i="35"/>
  <c r="AB193" i="35"/>
  <c r="AA193" i="35"/>
  <c r="AD192" i="35"/>
  <c r="AC192" i="35"/>
  <c r="AB192" i="35"/>
  <c r="AA192" i="35"/>
  <c r="AD191" i="35"/>
  <c r="AC191" i="35"/>
  <c r="AB191" i="35"/>
  <c r="AA191" i="35"/>
  <c r="AD190" i="35"/>
  <c r="AC190" i="35"/>
  <c r="AB190" i="35"/>
  <c r="AA190" i="35"/>
  <c r="AD189" i="35"/>
  <c r="AC189" i="35"/>
  <c r="AB189" i="35"/>
  <c r="AA189" i="35"/>
  <c r="AD188" i="35"/>
  <c r="AC188" i="35"/>
  <c r="AB188" i="35"/>
  <c r="AA188" i="35"/>
  <c r="AD187" i="35"/>
  <c r="AC187" i="35"/>
  <c r="AB187" i="35"/>
  <c r="AA187" i="35"/>
  <c r="AD186" i="35"/>
  <c r="AC186" i="35"/>
  <c r="AB186" i="35"/>
  <c r="AA186" i="35"/>
  <c r="AD185" i="35"/>
  <c r="AC185" i="35"/>
  <c r="AB185" i="35"/>
  <c r="AA185" i="35"/>
  <c r="AD184" i="35"/>
  <c r="AC184" i="35"/>
  <c r="AB184" i="35"/>
  <c r="AA184" i="35"/>
  <c r="AD183" i="35"/>
  <c r="AC183" i="35"/>
  <c r="AB183" i="35"/>
  <c r="AA183" i="35"/>
  <c r="AD182" i="35"/>
  <c r="AC182" i="35"/>
  <c r="AB182" i="35"/>
  <c r="AA182" i="35"/>
  <c r="AD181" i="35"/>
  <c r="AC181" i="35"/>
  <c r="AB181" i="35"/>
  <c r="AA181" i="35"/>
  <c r="AD180" i="35"/>
  <c r="AC180" i="35"/>
  <c r="AB180" i="35"/>
  <c r="AA180" i="35"/>
  <c r="AD179" i="35"/>
  <c r="AC179" i="35"/>
  <c r="AB179" i="35"/>
  <c r="AA179" i="35"/>
  <c r="AD178" i="35"/>
  <c r="AC178" i="35"/>
  <c r="AB178" i="35"/>
  <c r="AA178" i="35"/>
  <c r="AD177" i="35"/>
  <c r="AC177" i="35"/>
  <c r="AB177" i="35"/>
  <c r="AA177" i="35"/>
  <c r="AD176" i="35"/>
  <c r="AC176" i="35"/>
  <c r="AB176" i="35"/>
  <c r="AA176" i="35"/>
  <c r="AD175" i="35"/>
  <c r="AC175" i="35"/>
  <c r="AB175" i="35"/>
  <c r="AA175" i="35"/>
  <c r="AD194" i="36"/>
  <c r="AC194" i="36"/>
  <c r="AB194" i="36"/>
  <c r="AA194" i="36"/>
  <c r="AD193" i="36"/>
  <c r="AC193" i="36"/>
  <c r="AB193" i="36"/>
  <c r="AA193" i="36"/>
  <c r="AD192" i="36"/>
  <c r="AC192" i="36"/>
  <c r="AB192" i="36"/>
  <c r="AA192" i="36"/>
  <c r="AD191" i="36"/>
  <c r="AC191" i="36"/>
  <c r="AB191" i="36"/>
  <c r="AA191" i="36"/>
  <c r="AD190" i="36"/>
  <c r="AC190" i="36"/>
  <c r="AB190" i="36"/>
  <c r="AA190" i="36"/>
  <c r="AD189" i="36"/>
  <c r="AC189" i="36"/>
  <c r="AB189" i="36"/>
  <c r="AA189" i="36"/>
  <c r="AD188" i="36"/>
  <c r="AC188" i="36"/>
  <c r="AB188" i="36"/>
  <c r="AA188" i="36"/>
  <c r="AD187" i="36"/>
  <c r="AC187" i="36"/>
  <c r="AB187" i="36"/>
  <c r="AA187" i="36"/>
  <c r="AD186" i="36"/>
  <c r="AC186" i="36"/>
  <c r="AB186" i="36"/>
  <c r="AA186" i="36"/>
  <c r="AD185" i="36"/>
  <c r="AC185" i="36"/>
  <c r="AB185" i="36"/>
  <c r="AA185" i="36"/>
  <c r="AD184" i="36"/>
  <c r="AC184" i="36"/>
  <c r="AB184" i="36"/>
  <c r="AA184" i="36"/>
  <c r="AD183" i="36"/>
  <c r="AC183" i="36"/>
  <c r="AB183" i="36"/>
  <c r="AA183" i="36"/>
  <c r="AD182" i="36"/>
  <c r="AC182" i="36"/>
  <c r="AB182" i="36"/>
  <c r="AA182" i="36"/>
  <c r="AD181" i="36"/>
  <c r="AC181" i="36"/>
  <c r="AB181" i="36"/>
  <c r="AA181" i="36"/>
  <c r="AD180" i="36"/>
  <c r="AC180" i="36"/>
  <c r="AB180" i="36"/>
  <c r="AA180" i="36"/>
  <c r="AD179" i="36"/>
  <c r="AC179" i="36"/>
  <c r="AB179" i="36"/>
  <c r="AA179" i="36"/>
  <c r="AD178" i="36"/>
  <c r="AC178" i="36"/>
  <c r="AB178" i="36"/>
  <c r="AA178" i="36"/>
  <c r="AD177" i="36"/>
  <c r="AC177" i="36"/>
  <c r="AB177" i="36"/>
  <c r="AA177" i="36"/>
  <c r="AD176" i="36"/>
  <c r="AC176" i="36"/>
  <c r="AB176" i="36"/>
  <c r="AA176" i="36"/>
  <c r="AD175" i="36"/>
  <c r="AC175" i="36"/>
  <c r="AB175" i="36"/>
  <c r="AA175" i="36"/>
  <c r="AD194" i="37"/>
  <c r="AC194" i="37"/>
  <c r="AB194" i="37"/>
  <c r="AA194" i="37"/>
  <c r="AD193" i="37"/>
  <c r="AC193" i="37"/>
  <c r="AB193" i="37"/>
  <c r="AA193" i="37"/>
  <c r="AD192" i="37"/>
  <c r="AC192" i="37"/>
  <c r="AB192" i="37"/>
  <c r="AA192" i="37"/>
  <c r="AD191" i="37"/>
  <c r="AC191" i="37"/>
  <c r="AB191" i="37"/>
  <c r="AA191" i="37"/>
  <c r="AD190" i="37"/>
  <c r="AC190" i="37"/>
  <c r="AB190" i="37"/>
  <c r="AA190" i="37"/>
  <c r="AD189" i="37"/>
  <c r="AC189" i="37"/>
  <c r="AB189" i="37"/>
  <c r="AA189" i="37"/>
  <c r="AD188" i="37"/>
  <c r="AC188" i="37"/>
  <c r="AB188" i="37"/>
  <c r="AA188" i="37"/>
  <c r="AD187" i="37"/>
  <c r="AC187" i="37"/>
  <c r="AB187" i="37"/>
  <c r="AA187" i="37"/>
  <c r="AD186" i="37"/>
  <c r="AC186" i="37"/>
  <c r="AB186" i="37"/>
  <c r="AA186" i="37"/>
  <c r="AD185" i="37"/>
  <c r="AC185" i="37"/>
  <c r="AB185" i="37"/>
  <c r="AA185" i="37"/>
  <c r="AD184" i="37"/>
  <c r="AC184" i="37"/>
  <c r="AB184" i="37"/>
  <c r="AA184" i="37"/>
  <c r="AD183" i="37"/>
  <c r="AC183" i="37"/>
  <c r="AB183" i="37"/>
  <c r="AA183" i="37"/>
  <c r="AD182" i="37"/>
  <c r="AC182" i="37"/>
  <c r="AB182" i="37"/>
  <c r="AA182" i="37"/>
  <c r="AD181" i="37"/>
  <c r="AC181" i="37"/>
  <c r="AB181" i="37"/>
  <c r="AA181" i="37"/>
  <c r="AD180" i="37"/>
  <c r="AC180" i="37"/>
  <c r="AB180" i="37"/>
  <c r="AA180" i="37"/>
  <c r="AD179" i="37"/>
  <c r="AC179" i="37"/>
  <c r="AB179" i="37"/>
  <c r="AA179" i="37"/>
  <c r="AD178" i="37"/>
  <c r="AC178" i="37"/>
  <c r="AB178" i="37"/>
  <c r="AA178" i="37"/>
  <c r="AD177" i="37"/>
  <c r="AC177" i="37"/>
  <c r="AB177" i="37"/>
  <c r="AA177" i="37"/>
  <c r="AD176" i="37"/>
  <c r="AC176" i="37"/>
  <c r="AB176" i="37"/>
  <c r="AA176" i="37"/>
  <c r="AD175" i="37"/>
  <c r="AC175" i="37"/>
  <c r="AB175" i="37"/>
  <c r="AA175" i="37"/>
  <c r="AD194" i="38"/>
  <c r="AC194" i="38"/>
  <c r="AB194" i="38"/>
  <c r="AA194" i="38"/>
  <c r="AD193" i="38"/>
  <c r="AC193" i="38"/>
  <c r="AB193" i="38"/>
  <c r="AA193" i="38"/>
  <c r="AD192" i="38"/>
  <c r="AC192" i="38"/>
  <c r="AB192" i="38"/>
  <c r="AA192" i="38"/>
  <c r="AD191" i="38"/>
  <c r="AC191" i="38"/>
  <c r="AB191" i="38"/>
  <c r="AA191" i="38"/>
  <c r="AD190" i="38"/>
  <c r="AC190" i="38"/>
  <c r="AB190" i="38"/>
  <c r="AA190" i="38"/>
  <c r="AD189" i="38"/>
  <c r="AC189" i="38"/>
  <c r="AB189" i="38"/>
  <c r="AA189" i="38"/>
  <c r="AD188" i="38"/>
  <c r="AC188" i="38"/>
  <c r="AB188" i="38"/>
  <c r="AA188" i="38"/>
  <c r="AD187" i="38"/>
  <c r="AC187" i="38"/>
  <c r="AB187" i="38"/>
  <c r="AA187" i="38"/>
  <c r="AD186" i="38"/>
  <c r="AC186" i="38"/>
  <c r="AB186" i="38"/>
  <c r="AA186" i="38"/>
  <c r="AD185" i="38"/>
  <c r="AC185" i="38"/>
  <c r="AB185" i="38"/>
  <c r="AA185" i="38"/>
  <c r="AD184" i="38"/>
  <c r="AC184" i="38"/>
  <c r="AB184" i="38"/>
  <c r="AA184" i="38"/>
  <c r="AD183" i="38"/>
  <c r="AC183" i="38"/>
  <c r="AB183" i="38"/>
  <c r="AA183" i="38"/>
  <c r="AD182" i="38"/>
  <c r="AC182" i="38"/>
  <c r="AB182" i="38"/>
  <c r="AA182" i="38"/>
  <c r="AD181" i="38"/>
  <c r="AC181" i="38"/>
  <c r="AB181" i="38"/>
  <c r="AA181" i="38"/>
  <c r="AD180" i="38"/>
  <c r="AC180" i="38"/>
  <c r="AB180" i="38"/>
  <c r="AA180" i="38"/>
  <c r="AD179" i="38"/>
  <c r="AC179" i="38"/>
  <c r="AB179" i="38"/>
  <c r="AA179" i="38"/>
  <c r="AD178" i="38"/>
  <c r="AC178" i="38"/>
  <c r="AB178" i="38"/>
  <c r="AA178" i="38"/>
  <c r="AD177" i="38"/>
  <c r="AC177" i="38"/>
  <c r="AB177" i="38"/>
  <c r="AA177" i="38"/>
  <c r="AD176" i="38"/>
  <c r="AC176" i="38"/>
  <c r="AB176" i="38"/>
  <c r="AA176" i="38"/>
  <c r="AD175" i="38"/>
  <c r="AC175" i="38"/>
  <c r="AB175" i="38"/>
  <c r="AA175" i="38"/>
  <c r="AD194" i="39"/>
  <c r="AC194" i="39"/>
  <c r="AB194" i="39"/>
  <c r="AA194" i="39"/>
  <c r="AD193" i="39"/>
  <c r="AC193" i="39"/>
  <c r="AB193" i="39"/>
  <c r="AA193" i="39"/>
  <c r="AD192" i="39"/>
  <c r="AC192" i="39"/>
  <c r="AB192" i="39"/>
  <c r="AA192" i="39"/>
  <c r="AD191" i="39"/>
  <c r="AC191" i="39"/>
  <c r="AB191" i="39"/>
  <c r="AA191" i="39"/>
  <c r="AD190" i="39"/>
  <c r="AC190" i="39"/>
  <c r="AB190" i="39"/>
  <c r="AA190" i="39"/>
  <c r="AD189" i="39"/>
  <c r="AC189" i="39"/>
  <c r="AB189" i="39"/>
  <c r="AA189" i="39"/>
  <c r="AD188" i="39"/>
  <c r="AC188" i="39"/>
  <c r="AB188" i="39"/>
  <c r="AA188" i="39"/>
  <c r="AD187" i="39"/>
  <c r="AC187" i="39"/>
  <c r="AB187" i="39"/>
  <c r="AA187" i="39"/>
  <c r="AD186" i="39"/>
  <c r="AC186" i="39"/>
  <c r="AB186" i="39"/>
  <c r="AA186" i="39"/>
  <c r="AD185" i="39"/>
  <c r="AC185" i="39"/>
  <c r="AB185" i="39"/>
  <c r="AA185" i="39"/>
  <c r="AD184" i="39"/>
  <c r="AC184" i="39"/>
  <c r="AB184" i="39"/>
  <c r="AA184" i="39"/>
  <c r="AD183" i="39"/>
  <c r="AC183" i="39"/>
  <c r="AB183" i="39"/>
  <c r="AA183" i="39"/>
  <c r="AD182" i="39"/>
  <c r="AC182" i="39"/>
  <c r="AB182" i="39"/>
  <c r="AA182" i="39"/>
  <c r="AD181" i="39"/>
  <c r="AC181" i="39"/>
  <c r="AB181" i="39"/>
  <c r="AA181" i="39"/>
  <c r="AD180" i="39"/>
  <c r="AC180" i="39"/>
  <c r="AB180" i="39"/>
  <c r="AA180" i="39"/>
  <c r="AD179" i="39"/>
  <c r="AC179" i="39"/>
  <c r="AB179" i="39"/>
  <c r="AA179" i="39"/>
  <c r="AD178" i="39"/>
  <c r="AC178" i="39"/>
  <c r="AB178" i="39"/>
  <c r="AA178" i="39"/>
  <c r="AD177" i="39"/>
  <c r="AC177" i="39"/>
  <c r="AB177" i="39"/>
  <c r="AA177" i="39"/>
  <c r="AD176" i="39"/>
  <c r="AC176" i="39"/>
  <c r="AB176" i="39"/>
  <c r="AA176" i="39"/>
  <c r="AD175" i="39"/>
  <c r="AC175" i="39"/>
  <c r="AB175" i="39"/>
  <c r="AA175" i="39"/>
  <c r="AD194" i="40"/>
  <c r="AC194" i="40"/>
  <c r="AB194" i="40"/>
  <c r="AA194" i="40"/>
  <c r="AD193" i="40"/>
  <c r="AC193" i="40"/>
  <c r="AB193" i="40"/>
  <c r="AA193" i="40"/>
  <c r="AD192" i="40"/>
  <c r="AC192" i="40"/>
  <c r="AB192" i="40"/>
  <c r="AA192" i="40"/>
  <c r="AD191" i="40"/>
  <c r="AC191" i="40"/>
  <c r="AB191" i="40"/>
  <c r="AA191" i="40"/>
  <c r="AD190" i="40"/>
  <c r="AC190" i="40"/>
  <c r="AB190" i="40"/>
  <c r="AA190" i="40"/>
  <c r="AD189" i="40"/>
  <c r="AC189" i="40"/>
  <c r="AB189" i="40"/>
  <c r="AA189" i="40"/>
  <c r="AD188" i="40"/>
  <c r="AC188" i="40"/>
  <c r="AB188" i="40"/>
  <c r="AA188" i="40"/>
  <c r="AD187" i="40"/>
  <c r="AC187" i="40"/>
  <c r="AB187" i="40"/>
  <c r="AA187" i="40"/>
  <c r="AD186" i="40"/>
  <c r="AC186" i="40"/>
  <c r="AB186" i="40"/>
  <c r="AA186" i="40"/>
  <c r="AD185" i="40"/>
  <c r="AC185" i="40"/>
  <c r="AB185" i="40"/>
  <c r="AA185" i="40"/>
  <c r="AD184" i="40"/>
  <c r="AC184" i="40"/>
  <c r="AB184" i="40"/>
  <c r="AA184" i="40"/>
  <c r="AD183" i="40"/>
  <c r="AC183" i="40"/>
  <c r="AB183" i="40"/>
  <c r="AA183" i="40"/>
  <c r="AD182" i="40"/>
  <c r="AC182" i="40"/>
  <c r="AB182" i="40"/>
  <c r="AA182" i="40"/>
  <c r="AD181" i="40"/>
  <c r="AC181" i="40"/>
  <c r="AB181" i="40"/>
  <c r="AA181" i="40"/>
  <c r="AD180" i="40"/>
  <c r="AC180" i="40"/>
  <c r="AB180" i="40"/>
  <c r="AA180" i="40"/>
  <c r="AD179" i="40"/>
  <c r="AC179" i="40"/>
  <c r="AB179" i="40"/>
  <c r="AA179" i="40"/>
  <c r="AD178" i="40"/>
  <c r="AC178" i="40"/>
  <c r="AB178" i="40"/>
  <c r="AA178" i="40"/>
  <c r="AD177" i="40"/>
  <c r="AC177" i="40"/>
  <c r="AB177" i="40"/>
  <c r="AA177" i="40"/>
  <c r="AD176" i="40"/>
  <c r="AC176" i="40"/>
  <c r="AB176" i="40"/>
  <c r="AA176" i="40"/>
  <c r="AD175" i="40"/>
  <c r="AC175" i="40"/>
  <c r="AB175" i="40"/>
  <c r="AA175" i="40"/>
  <c r="AD194" i="22"/>
  <c r="AC194" i="22"/>
  <c r="AB194" i="22"/>
  <c r="AA194" i="22"/>
  <c r="AD193" i="22"/>
  <c r="AC193" i="22"/>
  <c r="AB193" i="22"/>
  <c r="AA193" i="22"/>
  <c r="AD192" i="22"/>
  <c r="AC192" i="22"/>
  <c r="AB192" i="22"/>
  <c r="AA192" i="22"/>
  <c r="AD191" i="22"/>
  <c r="AC191" i="22"/>
  <c r="AB191" i="22"/>
  <c r="AA191" i="22"/>
  <c r="AD190" i="22"/>
  <c r="AC190" i="22"/>
  <c r="AB190" i="22"/>
  <c r="AA190" i="22"/>
  <c r="AD189" i="22"/>
  <c r="AC189" i="22"/>
  <c r="AB189" i="22"/>
  <c r="AA189" i="22"/>
  <c r="AD188" i="22"/>
  <c r="AC188" i="22"/>
  <c r="AB188" i="22"/>
  <c r="AA188" i="22"/>
  <c r="AD187" i="22"/>
  <c r="AC187" i="22"/>
  <c r="AB187" i="22"/>
  <c r="AA187" i="22"/>
  <c r="AD186" i="22"/>
  <c r="AC186" i="22"/>
  <c r="AB186" i="22"/>
  <c r="AA186" i="22"/>
  <c r="AD185" i="22"/>
  <c r="AC185" i="22"/>
  <c r="AB185" i="22"/>
  <c r="AA185" i="22"/>
  <c r="AD184" i="22"/>
  <c r="AC184" i="22"/>
  <c r="AB184" i="22"/>
  <c r="AA184" i="22"/>
  <c r="AD183" i="22"/>
  <c r="AC183" i="22"/>
  <c r="AB183" i="22"/>
  <c r="AA183" i="22"/>
  <c r="AD182" i="22"/>
  <c r="AC182" i="22"/>
  <c r="AB182" i="22"/>
  <c r="AA182" i="22"/>
  <c r="AD181" i="22"/>
  <c r="AC181" i="22"/>
  <c r="AB181" i="22"/>
  <c r="AA181" i="22"/>
  <c r="AD180" i="22"/>
  <c r="AC180" i="22"/>
  <c r="AB180" i="22"/>
  <c r="AA180" i="22"/>
  <c r="AD179" i="22"/>
  <c r="AC179" i="22"/>
  <c r="AB179" i="22"/>
  <c r="AA179" i="22"/>
  <c r="AD178" i="22"/>
  <c r="AC178" i="22"/>
  <c r="AB178" i="22"/>
  <c r="AA178" i="22"/>
  <c r="AD177" i="22"/>
  <c r="AC177" i="22"/>
  <c r="AB177" i="22"/>
  <c r="AA177" i="22"/>
  <c r="AD176" i="22"/>
  <c r="AC176" i="22"/>
  <c r="AB176" i="22"/>
  <c r="AA176" i="22"/>
  <c r="AD175" i="22"/>
  <c r="AC175" i="22"/>
  <c r="AB175" i="22"/>
  <c r="AA175" i="22"/>
  <c r="AD170" i="30"/>
  <c r="AC170" i="30"/>
  <c r="AB170" i="30"/>
  <c r="AA170" i="30"/>
  <c r="AD169" i="30"/>
  <c r="AC169" i="30"/>
  <c r="AB169" i="30"/>
  <c r="AA169" i="30"/>
  <c r="AD168" i="30"/>
  <c r="AC168" i="30"/>
  <c r="AB168" i="30"/>
  <c r="AA168" i="30"/>
  <c r="AD167" i="30"/>
  <c r="AC167" i="30"/>
  <c r="AB167" i="30"/>
  <c r="AA167" i="30"/>
  <c r="AD166" i="30"/>
  <c r="AC166" i="30"/>
  <c r="AB166" i="30"/>
  <c r="AA166" i="30"/>
  <c r="AD165" i="30"/>
  <c r="AC165" i="30"/>
  <c r="AB165" i="30"/>
  <c r="AA165" i="30"/>
  <c r="AD164" i="30"/>
  <c r="AC164" i="30"/>
  <c r="AB164" i="30"/>
  <c r="AA164" i="30"/>
  <c r="AD163" i="30"/>
  <c r="AC163" i="30"/>
  <c r="AB163" i="30"/>
  <c r="AA163" i="30"/>
  <c r="AD162" i="30"/>
  <c r="AC162" i="30"/>
  <c r="AB162" i="30"/>
  <c r="AA162" i="30"/>
  <c r="AD161" i="30"/>
  <c r="AC161" i="30"/>
  <c r="AB161" i="30"/>
  <c r="AA161" i="30"/>
  <c r="AD160" i="30"/>
  <c r="AC160" i="30"/>
  <c r="AB160" i="30"/>
  <c r="AA160" i="30"/>
  <c r="AD159" i="30"/>
  <c r="AC159" i="30"/>
  <c r="AB159" i="30"/>
  <c r="AA159" i="30"/>
  <c r="AD158" i="30"/>
  <c r="AC158" i="30"/>
  <c r="AB158" i="30"/>
  <c r="AA158" i="30"/>
  <c r="AD157" i="30"/>
  <c r="AC157" i="30"/>
  <c r="AB157" i="30"/>
  <c r="AA157" i="30"/>
  <c r="AD156" i="30"/>
  <c r="AC156" i="30"/>
  <c r="AB156" i="30"/>
  <c r="AA156" i="30"/>
  <c r="AD155" i="30"/>
  <c r="AC155" i="30"/>
  <c r="AB155" i="30"/>
  <c r="AA155" i="30"/>
  <c r="AD154" i="30"/>
  <c r="AC154" i="30"/>
  <c r="AB154" i="30"/>
  <c r="AA154" i="30"/>
  <c r="AD153" i="30"/>
  <c r="AC153" i="30"/>
  <c r="AB153" i="30"/>
  <c r="AA153" i="30"/>
  <c r="AD152" i="30"/>
  <c r="AC152" i="30"/>
  <c r="AB152" i="30"/>
  <c r="AA152" i="30"/>
  <c r="AD151" i="30"/>
  <c r="AC151" i="30"/>
  <c r="AB151" i="30"/>
  <c r="AA151" i="30"/>
  <c r="AD170" i="31"/>
  <c r="AC170" i="31"/>
  <c r="AB170" i="31"/>
  <c r="AA170" i="31"/>
  <c r="AD169" i="31"/>
  <c r="AC169" i="31"/>
  <c r="AB169" i="31"/>
  <c r="AA169" i="31"/>
  <c r="AD168" i="31"/>
  <c r="AC168" i="31"/>
  <c r="AB168" i="31"/>
  <c r="AA168" i="31"/>
  <c r="AD167" i="31"/>
  <c r="AC167" i="31"/>
  <c r="AB167" i="31"/>
  <c r="AA167" i="31"/>
  <c r="AD166" i="31"/>
  <c r="AC166" i="31"/>
  <c r="AB166" i="31"/>
  <c r="AA166" i="31"/>
  <c r="AD165" i="31"/>
  <c r="AC165" i="31"/>
  <c r="AB165" i="31"/>
  <c r="AA165" i="31"/>
  <c r="AD164" i="31"/>
  <c r="AC164" i="31"/>
  <c r="AB164" i="31"/>
  <c r="AA164" i="31"/>
  <c r="AD163" i="31"/>
  <c r="AC163" i="31"/>
  <c r="AB163" i="31"/>
  <c r="AA163" i="31"/>
  <c r="AD162" i="31"/>
  <c r="AC162" i="31"/>
  <c r="AB162" i="31"/>
  <c r="AA162" i="31"/>
  <c r="AD161" i="31"/>
  <c r="AC161" i="31"/>
  <c r="AB161" i="31"/>
  <c r="AA161" i="31"/>
  <c r="AD160" i="31"/>
  <c r="AC160" i="31"/>
  <c r="AB160" i="31"/>
  <c r="AA160" i="31"/>
  <c r="AD159" i="31"/>
  <c r="AC159" i="31"/>
  <c r="AB159" i="31"/>
  <c r="AA159" i="31"/>
  <c r="AD158" i="31"/>
  <c r="AC158" i="31"/>
  <c r="AB158" i="31"/>
  <c r="AA158" i="31"/>
  <c r="AD157" i="31"/>
  <c r="AC157" i="31"/>
  <c r="AB157" i="31"/>
  <c r="AA157" i="31"/>
  <c r="AD156" i="31"/>
  <c r="AC156" i="31"/>
  <c r="AB156" i="31"/>
  <c r="AA156" i="31"/>
  <c r="AD155" i="31"/>
  <c r="AC155" i="31"/>
  <c r="AB155" i="31"/>
  <c r="AA155" i="31"/>
  <c r="AD154" i="31"/>
  <c r="AC154" i="31"/>
  <c r="AB154" i="31"/>
  <c r="AA154" i="31"/>
  <c r="AD153" i="31"/>
  <c r="AC153" i="31"/>
  <c r="AB153" i="31"/>
  <c r="AA153" i="31"/>
  <c r="AD152" i="31"/>
  <c r="AC152" i="31"/>
  <c r="AB152" i="31"/>
  <c r="AA152" i="31"/>
  <c r="AD151" i="31"/>
  <c r="AC151" i="31"/>
  <c r="AB151" i="31"/>
  <c r="AA151" i="31"/>
  <c r="AD170" i="32"/>
  <c r="AC170" i="32"/>
  <c r="AB170" i="32"/>
  <c r="AA170" i="32"/>
  <c r="AD169" i="32"/>
  <c r="AC169" i="32"/>
  <c r="AB169" i="32"/>
  <c r="AA169" i="32"/>
  <c r="AD168" i="32"/>
  <c r="AC168" i="32"/>
  <c r="AB168" i="32"/>
  <c r="AA168" i="32"/>
  <c r="AD167" i="32"/>
  <c r="AC167" i="32"/>
  <c r="AB167" i="32"/>
  <c r="AA167" i="32"/>
  <c r="AD166" i="32"/>
  <c r="AC166" i="32"/>
  <c r="AB166" i="32"/>
  <c r="AA166" i="32"/>
  <c r="AD165" i="32"/>
  <c r="AC165" i="32"/>
  <c r="AB165" i="32"/>
  <c r="AA165" i="32"/>
  <c r="AD164" i="32"/>
  <c r="AC164" i="32"/>
  <c r="AB164" i="32"/>
  <c r="AA164" i="32"/>
  <c r="AD163" i="32"/>
  <c r="AC163" i="32"/>
  <c r="AB163" i="32"/>
  <c r="AA163" i="32"/>
  <c r="AD162" i="32"/>
  <c r="AC162" i="32"/>
  <c r="AB162" i="32"/>
  <c r="AA162" i="32"/>
  <c r="AD161" i="32"/>
  <c r="AC161" i="32"/>
  <c r="AB161" i="32"/>
  <c r="AA161" i="32"/>
  <c r="AD160" i="32"/>
  <c r="AC160" i="32"/>
  <c r="AB160" i="32"/>
  <c r="AA160" i="32"/>
  <c r="AD159" i="32"/>
  <c r="AC159" i="32"/>
  <c r="AB159" i="32"/>
  <c r="AA159" i="32"/>
  <c r="AD158" i="32"/>
  <c r="AC158" i="32"/>
  <c r="AB158" i="32"/>
  <c r="AA158" i="32"/>
  <c r="AD157" i="32"/>
  <c r="AC157" i="32"/>
  <c r="AB157" i="32"/>
  <c r="AA157" i="32"/>
  <c r="AD156" i="32"/>
  <c r="AC156" i="32"/>
  <c r="AB156" i="32"/>
  <c r="AA156" i="32"/>
  <c r="AD155" i="32"/>
  <c r="AC155" i="32"/>
  <c r="AB155" i="32"/>
  <c r="AA155" i="32"/>
  <c r="AD154" i="32"/>
  <c r="AC154" i="32"/>
  <c r="AB154" i="32"/>
  <c r="AA154" i="32"/>
  <c r="AD153" i="32"/>
  <c r="AC153" i="32"/>
  <c r="AB153" i="32"/>
  <c r="AA153" i="32"/>
  <c r="AD152" i="32"/>
  <c r="AC152" i="32"/>
  <c r="AB152" i="32"/>
  <c r="AA152" i="32"/>
  <c r="AD151" i="32"/>
  <c r="AC151" i="32"/>
  <c r="AB151" i="32"/>
  <c r="AA151" i="32"/>
  <c r="AD170" i="33"/>
  <c r="AC170" i="33"/>
  <c r="AB170" i="33"/>
  <c r="AA170" i="33"/>
  <c r="AD169" i="33"/>
  <c r="AC169" i="33"/>
  <c r="AB169" i="33"/>
  <c r="AA169" i="33"/>
  <c r="AD168" i="33"/>
  <c r="AC168" i="33"/>
  <c r="AB168" i="33"/>
  <c r="AA168" i="33"/>
  <c r="AD167" i="33"/>
  <c r="AC167" i="33"/>
  <c r="AB167" i="33"/>
  <c r="AA167" i="33"/>
  <c r="AD166" i="33"/>
  <c r="AC166" i="33"/>
  <c r="AB166" i="33"/>
  <c r="AA166" i="33"/>
  <c r="AD165" i="33"/>
  <c r="AC165" i="33"/>
  <c r="AB165" i="33"/>
  <c r="AA165" i="33"/>
  <c r="AD164" i="33"/>
  <c r="AC164" i="33"/>
  <c r="AB164" i="33"/>
  <c r="AA164" i="33"/>
  <c r="AD163" i="33"/>
  <c r="AC163" i="33"/>
  <c r="AB163" i="33"/>
  <c r="AA163" i="33"/>
  <c r="AD162" i="33"/>
  <c r="AC162" i="33"/>
  <c r="AB162" i="33"/>
  <c r="AA162" i="33"/>
  <c r="AD161" i="33"/>
  <c r="AC161" i="33"/>
  <c r="AB161" i="33"/>
  <c r="AA161" i="33"/>
  <c r="AD160" i="33"/>
  <c r="AC160" i="33"/>
  <c r="AB160" i="33"/>
  <c r="AA160" i="33"/>
  <c r="AD159" i="33"/>
  <c r="AC159" i="33"/>
  <c r="AB159" i="33"/>
  <c r="AA159" i="33"/>
  <c r="AD158" i="33"/>
  <c r="AC158" i="33"/>
  <c r="AB158" i="33"/>
  <c r="AA158" i="33"/>
  <c r="AD157" i="33"/>
  <c r="AC157" i="33"/>
  <c r="AB157" i="33"/>
  <c r="AA157" i="33"/>
  <c r="AD156" i="33"/>
  <c r="AC156" i="33"/>
  <c r="AB156" i="33"/>
  <c r="AA156" i="33"/>
  <c r="AD155" i="33"/>
  <c r="AC155" i="33"/>
  <c r="AB155" i="33"/>
  <c r="AA155" i="33"/>
  <c r="AD154" i="33"/>
  <c r="AC154" i="33"/>
  <c r="AB154" i="33"/>
  <c r="AA154" i="33"/>
  <c r="AD153" i="33"/>
  <c r="AC153" i="33"/>
  <c r="AB153" i="33"/>
  <c r="AA153" i="33"/>
  <c r="AD152" i="33"/>
  <c r="AC152" i="33"/>
  <c r="AB152" i="33"/>
  <c r="AA152" i="33"/>
  <c r="AD151" i="33"/>
  <c r="AC151" i="33"/>
  <c r="AB151" i="33"/>
  <c r="AA151" i="33"/>
  <c r="AD170" i="34"/>
  <c r="AC170" i="34"/>
  <c r="AB170" i="34"/>
  <c r="AA170" i="34"/>
  <c r="AD169" i="34"/>
  <c r="AC169" i="34"/>
  <c r="AB169" i="34"/>
  <c r="AA169" i="34"/>
  <c r="AD168" i="34"/>
  <c r="AC168" i="34"/>
  <c r="AB168" i="34"/>
  <c r="AA168" i="34"/>
  <c r="AD167" i="34"/>
  <c r="AC167" i="34"/>
  <c r="AB167" i="34"/>
  <c r="AA167" i="34"/>
  <c r="AD166" i="34"/>
  <c r="AC166" i="34"/>
  <c r="AB166" i="34"/>
  <c r="AA166" i="34"/>
  <c r="AD165" i="34"/>
  <c r="AC165" i="34"/>
  <c r="AB165" i="34"/>
  <c r="AA165" i="34"/>
  <c r="AD164" i="34"/>
  <c r="AC164" i="34"/>
  <c r="AB164" i="34"/>
  <c r="AA164" i="34"/>
  <c r="AD163" i="34"/>
  <c r="AC163" i="34"/>
  <c r="AB163" i="34"/>
  <c r="AA163" i="34"/>
  <c r="AD162" i="34"/>
  <c r="AC162" i="34"/>
  <c r="AB162" i="34"/>
  <c r="AA162" i="34"/>
  <c r="AD161" i="34"/>
  <c r="AC161" i="34"/>
  <c r="AB161" i="34"/>
  <c r="AA161" i="34"/>
  <c r="AD160" i="34"/>
  <c r="AC160" i="34"/>
  <c r="AB160" i="34"/>
  <c r="AA160" i="34"/>
  <c r="AD159" i="34"/>
  <c r="AC159" i="34"/>
  <c r="AB159" i="34"/>
  <c r="AA159" i="34"/>
  <c r="AD158" i="34"/>
  <c r="AC158" i="34"/>
  <c r="AB158" i="34"/>
  <c r="AA158" i="34"/>
  <c r="AD157" i="34"/>
  <c r="AC157" i="34"/>
  <c r="AB157" i="34"/>
  <c r="AA157" i="34"/>
  <c r="AD156" i="34"/>
  <c r="AC156" i="34"/>
  <c r="AB156" i="34"/>
  <c r="AA156" i="34"/>
  <c r="AD155" i="34"/>
  <c r="AC155" i="34"/>
  <c r="AB155" i="34"/>
  <c r="AA155" i="34"/>
  <c r="AD154" i="34"/>
  <c r="AC154" i="34"/>
  <c r="AB154" i="34"/>
  <c r="AA154" i="34"/>
  <c r="AD153" i="34"/>
  <c r="AC153" i="34"/>
  <c r="AB153" i="34"/>
  <c r="AA153" i="34"/>
  <c r="AD152" i="34"/>
  <c r="AC152" i="34"/>
  <c r="AB152" i="34"/>
  <c r="AA152" i="34"/>
  <c r="AD151" i="34"/>
  <c r="AC151" i="34"/>
  <c r="AB151" i="34"/>
  <c r="AA151" i="34"/>
  <c r="AD170" i="35"/>
  <c r="AC170" i="35"/>
  <c r="AB170" i="35"/>
  <c r="AA170" i="35"/>
  <c r="AD169" i="35"/>
  <c r="AC169" i="35"/>
  <c r="AB169" i="35"/>
  <c r="AA169" i="35"/>
  <c r="AD168" i="35"/>
  <c r="AC168" i="35"/>
  <c r="AB168" i="35"/>
  <c r="AA168" i="35"/>
  <c r="AD167" i="35"/>
  <c r="AC167" i="35"/>
  <c r="AB167" i="35"/>
  <c r="AA167" i="35"/>
  <c r="AD166" i="35"/>
  <c r="AC166" i="35"/>
  <c r="AB166" i="35"/>
  <c r="AA166" i="35"/>
  <c r="AD165" i="35"/>
  <c r="AC165" i="35"/>
  <c r="AB165" i="35"/>
  <c r="AA165" i="35"/>
  <c r="AD164" i="35"/>
  <c r="AC164" i="35"/>
  <c r="AB164" i="35"/>
  <c r="AA164" i="35"/>
  <c r="AD163" i="35"/>
  <c r="AC163" i="35"/>
  <c r="AB163" i="35"/>
  <c r="AA163" i="35"/>
  <c r="AD162" i="35"/>
  <c r="AC162" i="35"/>
  <c r="AB162" i="35"/>
  <c r="AA162" i="35"/>
  <c r="AD161" i="35"/>
  <c r="AC161" i="35"/>
  <c r="AB161" i="35"/>
  <c r="AA161" i="35"/>
  <c r="AD160" i="35"/>
  <c r="AC160" i="35"/>
  <c r="AB160" i="35"/>
  <c r="AA160" i="35"/>
  <c r="AD159" i="35"/>
  <c r="AC159" i="35"/>
  <c r="AB159" i="35"/>
  <c r="AA159" i="35"/>
  <c r="AD158" i="35"/>
  <c r="AC158" i="35"/>
  <c r="AB158" i="35"/>
  <c r="AA158" i="35"/>
  <c r="AD157" i="35"/>
  <c r="AC157" i="35"/>
  <c r="AB157" i="35"/>
  <c r="AA157" i="35"/>
  <c r="AD156" i="35"/>
  <c r="AC156" i="35"/>
  <c r="AB156" i="35"/>
  <c r="AA156" i="35"/>
  <c r="AD155" i="35"/>
  <c r="AC155" i="35"/>
  <c r="AB155" i="35"/>
  <c r="AA155" i="35"/>
  <c r="AD154" i="35"/>
  <c r="AC154" i="35"/>
  <c r="AB154" i="35"/>
  <c r="AA154" i="35"/>
  <c r="AD153" i="35"/>
  <c r="AC153" i="35"/>
  <c r="AB153" i="35"/>
  <c r="AA153" i="35"/>
  <c r="AD152" i="35"/>
  <c r="AC152" i="35"/>
  <c r="AB152" i="35"/>
  <c r="AA152" i="35"/>
  <c r="AD151" i="35"/>
  <c r="AC151" i="35"/>
  <c r="AB151" i="35"/>
  <c r="AA151" i="35"/>
  <c r="AD170" i="36"/>
  <c r="AC170" i="36"/>
  <c r="AB170" i="36"/>
  <c r="AA170" i="36"/>
  <c r="AD169" i="36"/>
  <c r="AC169" i="36"/>
  <c r="AB169" i="36"/>
  <c r="AA169" i="36"/>
  <c r="AD168" i="36"/>
  <c r="AC168" i="36"/>
  <c r="AB168" i="36"/>
  <c r="AA168" i="36"/>
  <c r="AD167" i="36"/>
  <c r="AC167" i="36"/>
  <c r="AB167" i="36"/>
  <c r="AA167" i="36"/>
  <c r="AD166" i="36"/>
  <c r="AC166" i="36"/>
  <c r="AB166" i="36"/>
  <c r="AA166" i="36"/>
  <c r="AD165" i="36"/>
  <c r="AC165" i="36"/>
  <c r="AB165" i="36"/>
  <c r="AA165" i="36"/>
  <c r="AD164" i="36"/>
  <c r="AC164" i="36"/>
  <c r="AB164" i="36"/>
  <c r="AA164" i="36"/>
  <c r="AD163" i="36"/>
  <c r="AC163" i="36"/>
  <c r="AB163" i="36"/>
  <c r="AA163" i="36"/>
  <c r="AD162" i="36"/>
  <c r="AC162" i="36"/>
  <c r="AB162" i="36"/>
  <c r="AA162" i="36"/>
  <c r="AD161" i="36"/>
  <c r="AC161" i="36"/>
  <c r="AB161" i="36"/>
  <c r="AA161" i="36"/>
  <c r="AD160" i="36"/>
  <c r="AC160" i="36"/>
  <c r="AB160" i="36"/>
  <c r="AA160" i="36"/>
  <c r="AD159" i="36"/>
  <c r="AC159" i="36"/>
  <c r="AB159" i="36"/>
  <c r="AA159" i="36"/>
  <c r="AD158" i="36"/>
  <c r="AC158" i="36"/>
  <c r="AB158" i="36"/>
  <c r="AA158" i="36"/>
  <c r="AD157" i="36"/>
  <c r="AC157" i="36"/>
  <c r="AB157" i="36"/>
  <c r="AA157" i="36"/>
  <c r="AD156" i="36"/>
  <c r="AC156" i="36"/>
  <c r="AB156" i="36"/>
  <c r="AA156" i="36"/>
  <c r="AD155" i="36"/>
  <c r="AC155" i="36"/>
  <c r="AB155" i="36"/>
  <c r="AA155" i="36"/>
  <c r="AD154" i="36"/>
  <c r="AC154" i="36"/>
  <c r="AB154" i="36"/>
  <c r="AA154" i="36"/>
  <c r="AD153" i="36"/>
  <c r="AC153" i="36"/>
  <c r="AB153" i="36"/>
  <c r="AA153" i="36"/>
  <c r="AD152" i="36"/>
  <c r="AC152" i="36"/>
  <c r="AB152" i="36"/>
  <c r="AA152" i="36"/>
  <c r="AD151" i="36"/>
  <c r="AC151" i="36"/>
  <c r="AB151" i="36"/>
  <c r="AA151" i="36"/>
  <c r="AD170" i="37"/>
  <c r="AC170" i="37"/>
  <c r="AB170" i="37"/>
  <c r="AA170" i="37"/>
  <c r="AD169" i="37"/>
  <c r="AC169" i="37"/>
  <c r="AB169" i="37"/>
  <c r="AA169" i="37"/>
  <c r="AD168" i="37"/>
  <c r="AC168" i="37"/>
  <c r="AB168" i="37"/>
  <c r="AA168" i="37"/>
  <c r="AD167" i="37"/>
  <c r="AC167" i="37"/>
  <c r="AB167" i="37"/>
  <c r="AA167" i="37"/>
  <c r="AD166" i="37"/>
  <c r="AC166" i="37"/>
  <c r="AB166" i="37"/>
  <c r="AA166" i="37"/>
  <c r="AD165" i="37"/>
  <c r="AC165" i="37"/>
  <c r="AB165" i="37"/>
  <c r="AA165" i="37"/>
  <c r="AD164" i="37"/>
  <c r="AC164" i="37"/>
  <c r="AB164" i="37"/>
  <c r="AA164" i="37"/>
  <c r="AD163" i="37"/>
  <c r="AC163" i="37"/>
  <c r="AB163" i="37"/>
  <c r="AA163" i="37"/>
  <c r="AD162" i="37"/>
  <c r="AC162" i="37"/>
  <c r="AB162" i="37"/>
  <c r="AA162" i="37"/>
  <c r="AD161" i="37"/>
  <c r="AC161" i="37"/>
  <c r="AB161" i="37"/>
  <c r="AA161" i="37"/>
  <c r="AD160" i="37"/>
  <c r="AC160" i="37"/>
  <c r="AB160" i="37"/>
  <c r="AA160" i="37"/>
  <c r="AD159" i="37"/>
  <c r="AC159" i="37"/>
  <c r="AB159" i="37"/>
  <c r="AA159" i="37"/>
  <c r="AD158" i="37"/>
  <c r="AC158" i="37"/>
  <c r="AB158" i="37"/>
  <c r="AA158" i="37"/>
  <c r="AD157" i="37"/>
  <c r="AC157" i="37"/>
  <c r="AB157" i="37"/>
  <c r="AA157" i="37"/>
  <c r="AD156" i="37"/>
  <c r="AC156" i="37"/>
  <c r="AB156" i="37"/>
  <c r="AA156" i="37"/>
  <c r="AD155" i="37"/>
  <c r="AC155" i="37"/>
  <c r="AB155" i="37"/>
  <c r="AA155" i="37"/>
  <c r="AD154" i="37"/>
  <c r="AC154" i="37"/>
  <c r="AB154" i="37"/>
  <c r="AA154" i="37"/>
  <c r="AD153" i="37"/>
  <c r="AC153" i="37"/>
  <c r="AB153" i="37"/>
  <c r="AA153" i="37"/>
  <c r="AD152" i="37"/>
  <c r="AC152" i="37"/>
  <c r="AB152" i="37"/>
  <c r="AA152" i="37"/>
  <c r="AD151" i="37"/>
  <c r="AC151" i="37"/>
  <c r="AB151" i="37"/>
  <c r="AA151" i="37"/>
  <c r="AD170" i="38"/>
  <c r="AC170" i="38"/>
  <c r="AB170" i="38"/>
  <c r="AA170" i="38"/>
  <c r="AD169" i="38"/>
  <c r="AC169" i="38"/>
  <c r="AB169" i="38"/>
  <c r="AA169" i="38"/>
  <c r="AD168" i="38"/>
  <c r="AC168" i="38"/>
  <c r="AB168" i="38"/>
  <c r="AA168" i="38"/>
  <c r="AD167" i="38"/>
  <c r="AC167" i="38"/>
  <c r="AB167" i="38"/>
  <c r="AA167" i="38"/>
  <c r="AD166" i="38"/>
  <c r="AC166" i="38"/>
  <c r="AB166" i="38"/>
  <c r="AA166" i="38"/>
  <c r="AD165" i="38"/>
  <c r="AC165" i="38"/>
  <c r="AB165" i="38"/>
  <c r="AA165" i="38"/>
  <c r="AD164" i="38"/>
  <c r="AC164" i="38"/>
  <c r="AB164" i="38"/>
  <c r="AA164" i="38"/>
  <c r="AD163" i="38"/>
  <c r="AC163" i="38"/>
  <c r="AB163" i="38"/>
  <c r="AA163" i="38"/>
  <c r="AD162" i="38"/>
  <c r="AC162" i="38"/>
  <c r="AB162" i="38"/>
  <c r="AA162" i="38"/>
  <c r="AD161" i="38"/>
  <c r="AC161" i="38"/>
  <c r="AB161" i="38"/>
  <c r="AA161" i="38"/>
  <c r="AD160" i="38"/>
  <c r="AC160" i="38"/>
  <c r="AB160" i="38"/>
  <c r="AA160" i="38"/>
  <c r="AD159" i="38"/>
  <c r="AC159" i="38"/>
  <c r="AB159" i="38"/>
  <c r="AA159" i="38"/>
  <c r="AD158" i="38"/>
  <c r="AC158" i="38"/>
  <c r="AB158" i="38"/>
  <c r="AA158" i="38"/>
  <c r="AD157" i="38"/>
  <c r="AC157" i="38"/>
  <c r="AB157" i="38"/>
  <c r="AA157" i="38"/>
  <c r="AD156" i="38"/>
  <c r="AC156" i="38"/>
  <c r="AB156" i="38"/>
  <c r="AA156" i="38"/>
  <c r="AD155" i="38"/>
  <c r="AC155" i="38"/>
  <c r="AB155" i="38"/>
  <c r="AA155" i="38"/>
  <c r="AD154" i="38"/>
  <c r="AC154" i="38"/>
  <c r="AB154" i="38"/>
  <c r="AA154" i="38"/>
  <c r="AD153" i="38"/>
  <c r="AC153" i="38"/>
  <c r="AB153" i="38"/>
  <c r="AA153" i="38"/>
  <c r="AD152" i="38"/>
  <c r="AC152" i="38"/>
  <c r="AB152" i="38"/>
  <c r="AA152" i="38"/>
  <c r="AD151" i="38"/>
  <c r="AC151" i="38"/>
  <c r="AB151" i="38"/>
  <c r="AA151" i="38"/>
  <c r="AD170" i="39"/>
  <c r="AC170" i="39"/>
  <c r="AB170" i="39"/>
  <c r="AA170" i="39"/>
  <c r="AD169" i="39"/>
  <c r="AC169" i="39"/>
  <c r="AB169" i="39"/>
  <c r="AA169" i="39"/>
  <c r="AD168" i="39"/>
  <c r="AC168" i="39"/>
  <c r="AB168" i="39"/>
  <c r="AA168" i="39"/>
  <c r="AD167" i="39"/>
  <c r="AC167" i="39"/>
  <c r="AB167" i="39"/>
  <c r="AA167" i="39"/>
  <c r="AD166" i="39"/>
  <c r="AC166" i="39"/>
  <c r="AB166" i="39"/>
  <c r="AA166" i="39"/>
  <c r="AD165" i="39"/>
  <c r="AC165" i="39"/>
  <c r="AB165" i="39"/>
  <c r="AA165" i="39"/>
  <c r="AD164" i="39"/>
  <c r="AC164" i="39"/>
  <c r="AB164" i="39"/>
  <c r="AA164" i="39"/>
  <c r="AD163" i="39"/>
  <c r="AC163" i="39"/>
  <c r="AB163" i="39"/>
  <c r="AA163" i="39"/>
  <c r="AD162" i="39"/>
  <c r="AC162" i="39"/>
  <c r="AB162" i="39"/>
  <c r="AA162" i="39"/>
  <c r="AD161" i="39"/>
  <c r="AC161" i="39"/>
  <c r="AB161" i="39"/>
  <c r="AA161" i="39"/>
  <c r="AD160" i="39"/>
  <c r="AC160" i="39"/>
  <c r="AB160" i="39"/>
  <c r="AA160" i="39"/>
  <c r="AD159" i="39"/>
  <c r="AC159" i="39"/>
  <c r="AB159" i="39"/>
  <c r="AA159" i="39"/>
  <c r="AD158" i="39"/>
  <c r="AC158" i="39"/>
  <c r="AB158" i="39"/>
  <c r="AA158" i="39"/>
  <c r="AD157" i="39"/>
  <c r="AC157" i="39"/>
  <c r="AB157" i="39"/>
  <c r="AA157" i="39"/>
  <c r="AD156" i="39"/>
  <c r="AC156" i="39"/>
  <c r="AB156" i="39"/>
  <c r="AA156" i="39"/>
  <c r="AD155" i="39"/>
  <c r="AC155" i="39"/>
  <c r="AB155" i="39"/>
  <c r="AA155" i="39"/>
  <c r="AD154" i="39"/>
  <c r="AC154" i="39"/>
  <c r="AB154" i="39"/>
  <c r="AA154" i="39"/>
  <c r="AD153" i="39"/>
  <c r="AC153" i="39"/>
  <c r="AB153" i="39"/>
  <c r="AA153" i="39"/>
  <c r="AD152" i="39"/>
  <c r="AC152" i="39"/>
  <c r="AB152" i="39"/>
  <c r="AA152" i="39"/>
  <c r="AD151" i="39"/>
  <c r="AC151" i="39"/>
  <c r="AB151" i="39"/>
  <c r="AA151" i="39"/>
  <c r="AD170" i="40"/>
  <c r="AC170" i="40"/>
  <c r="AB170" i="40"/>
  <c r="AA170" i="40"/>
  <c r="AD169" i="40"/>
  <c r="AC169" i="40"/>
  <c r="AB169" i="40"/>
  <c r="AA169" i="40"/>
  <c r="AD168" i="40"/>
  <c r="AC168" i="40"/>
  <c r="AB168" i="40"/>
  <c r="AA168" i="40"/>
  <c r="AD167" i="40"/>
  <c r="AC167" i="40"/>
  <c r="AB167" i="40"/>
  <c r="AA167" i="40"/>
  <c r="AD166" i="40"/>
  <c r="AC166" i="40"/>
  <c r="AB166" i="40"/>
  <c r="AA166" i="40"/>
  <c r="AD165" i="40"/>
  <c r="AC165" i="40"/>
  <c r="AB165" i="40"/>
  <c r="AA165" i="40"/>
  <c r="AD164" i="40"/>
  <c r="AC164" i="40"/>
  <c r="AB164" i="40"/>
  <c r="AA164" i="40"/>
  <c r="AD163" i="40"/>
  <c r="AC163" i="40"/>
  <c r="AB163" i="40"/>
  <c r="AA163" i="40"/>
  <c r="AD162" i="40"/>
  <c r="AC162" i="40"/>
  <c r="AB162" i="40"/>
  <c r="AA162" i="40"/>
  <c r="AD161" i="40"/>
  <c r="AC161" i="40"/>
  <c r="AB161" i="40"/>
  <c r="AA161" i="40"/>
  <c r="AD160" i="40"/>
  <c r="AC160" i="40"/>
  <c r="AB160" i="40"/>
  <c r="AA160" i="40"/>
  <c r="AD159" i="40"/>
  <c r="AC159" i="40"/>
  <c r="AB159" i="40"/>
  <c r="AA159" i="40"/>
  <c r="AD158" i="40"/>
  <c r="AC158" i="40"/>
  <c r="AB158" i="40"/>
  <c r="AA158" i="40"/>
  <c r="AD157" i="40"/>
  <c r="AC157" i="40"/>
  <c r="AB157" i="40"/>
  <c r="AA157" i="40"/>
  <c r="AD156" i="40"/>
  <c r="AC156" i="40"/>
  <c r="AB156" i="40"/>
  <c r="AA156" i="40"/>
  <c r="AD155" i="40"/>
  <c r="AC155" i="40"/>
  <c r="AB155" i="40"/>
  <c r="AA155" i="40"/>
  <c r="AD154" i="40"/>
  <c r="AC154" i="40"/>
  <c r="AB154" i="40"/>
  <c r="AA154" i="40"/>
  <c r="AD153" i="40"/>
  <c r="AC153" i="40"/>
  <c r="AB153" i="40"/>
  <c r="AA153" i="40"/>
  <c r="AD152" i="40"/>
  <c r="AC152" i="40"/>
  <c r="AB152" i="40"/>
  <c r="AA152" i="40"/>
  <c r="AD151" i="40"/>
  <c r="AC151" i="40"/>
  <c r="AB151" i="40"/>
  <c r="AA151" i="40"/>
  <c r="AD170" i="22"/>
  <c r="AC170" i="22"/>
  <c r="AB170" i="22"/>
  <c r="AA170" i="22"/>
  <c r="AD169" i="22"/>
  <c r="AC169" i="22"/>
  <c r="AB169" i="22"/>
  <c r="AA169" i="22"/>
  <c r="AD168" i="22"/>
  <c r="AC168" i="22"/>
  <c r="AB168" i="22"/>
  <c r="AA168" i="22"/>
  <c r="AD167" i="22"/>
  <c r="AC167" i="22"/>
  <c r="AB167" i="22"/>
  <c r="AA167" i="22"/>
  <c r="AD166" i="22"/>
  <c r="AC166" i="22"/>
  <c r="AB166" i="22"/>
  <c r="AA166" i="22"/>
  <c r="AD165" i="22"/>
  <c r="AC165" i="22"/>
  <c r="AB165" i="22"/>
  <c r="AA165" i="22"/>
  <c r="AD164" i="22"/>
  <c r="AC164" i="22"/>
  <c r="AB164" i="22"/>
  <c r="AA164" i="22"/>
  <c r="AD163" i="22"/>
  <c r="AC163" i="22"/>
  <c r="AB163" i="22"/>
  <c r="AA163" i="22"/>
  <c r="AD162" i="22"/>
  <c r="AC162" i="22"/>
  <c r="AB162" i="22"/>
  <c r="AA162" i="22"/>
  <c r="AD161" i="22"/>
  <c r="AC161" i="22"/>
  <c r="AB161" i="22"/>
  <c r="AA161" i="22"/>
  <c r="AD160" i="22"/>
  <c r="AC160" i="22"/>
  <c r="AB160" i="22"/>
  <c r="AA160" i="22"/>
  <c r="AD159" i="22"/>
  <c r="AC159" i="22"/>
  <c r="AB159" i="22"/>
  <c r="AA159" i="22"/>
  <c r="AD158" i="22"/>
  <c r="AC158" i="22"/>
  <c r="AB158" i="22"/>
  <c r="AA158" i="22"/>
  <c r="AD157" i="22"/>
  <c r="AC157" i="22"/>
  <c r="AB157" i="22"/>
  <c r="AA157" i="22"/>
  <c r="AD156" i="22"/>
  <c r="AC156" i="22"/>
  <c r="AB156" i="22"/>
  <c r="AA156" i="22"/>
  <c r="AD155" i="22"/>
  <c r="AC155" i="22"/>
  <c r="AB155" i="22"/>
  <c r="AA155" i="22"/>
  <c r="AD154" i="22"/>
  <c r="AC154" i="22"/>
  <c r="AB154" i="22"/>
  <c r="AA154" i="22"/>
  <c r="AD153" i="22"/>
  <c r="AC153" i="22"/>
  <c r="AB153" i="22"/>
  <c r="AA153" i="22"/>
  <c r="AD152" i="22"/>
  <c r="AC152" i="22"/>
  <c r="AB152" i="22"/>
  <c r="AA152" i="22"/>
  <c r="AD151" i="22"/>
  <c r="AC151" i="22"/>
  <c r="AB151" i="22"/>
  <c r="AA151" i="22"/>
  <c r="AD142" i="30"/>
  <c r="AC142" i="30"/>
  <c r="AB142" i="30"/>
  <c r="AA142" i="30"/>
  <c r="AD141" i="30"/>
  <c r="AC141" i="30"/>
  <c r="AB141" i="30"/>
  <c r="AA141" i="30"/>
  <c r="AD140" i="30"/>
  <c r="AC140" i="30"/>
  <c r="AB140" i="30"/>
  <c r="AA140" i="30"/>
  <c r="AD139" i="30"/>
  <c r="AC139" i="30"/>
  <c r="AB139" i="30"/>
  <c r="AA139" i="30"/>
  <c r="AD138" i="30"/>
  <c r="AC138" i="30"/>
  <c r="AB138" i="30"/>
  <c r="AA138" i="30"/>
  <c r="AD137" i="30"/>
  <c r="AC137" i="30"/>
  <c r="AB137" i="30"/>
  <c r="AA137" i="30"/>
  <c r="AD136" i="30"/>
  <c r="AC136" i="30"/>
  <c r="AB136" i="30"/>
  <c r="AA136" i="30"/>
  <c r="AD135" i="30"/>
  <c r="AC135" i="30"/>
  <c r="AB135" i="30"/>
  <c r="AA135" i="30"/>
  <c r="AD134" i="30"/>
  <c r="AC134" i="30"/>
  <c r="AB134" i="30"/>
  <c r="AA134" i="30"/>
  <c r="AD133" i="30"/>
  <c r="AC133" i="30"/>
  <c r="AB133" i="30"/>
  <c r="AA133" i="30"/>
  <c r="AD132" i="30"/>
  <c r="AC132" i="30"/>
  <c r="AB132" i="30"/>
  <c r="AA132" i="30"/>
  <c r="AD131" i="30"/>
  <c r="AC131" i="30"/>
  <c r="AB131" i="30"/>
  <c r="AA131" i="30"/>
  <c r="AD130" i="30"/>
  <c r="AC130" i="30"/>
  <c r="AB130" i="30"/>
  <c r="AA130" i="30"/>
  <c r="AD129" i="30"/>
  <c r="AC129" i="30"/>
  <c r="AB129" i="30"/>
  <c r="AA129" i="30"/>
  <c r="AD128" i="30"/>
  <c r="AC128" i="30"/>
  <c r="AB128" i="30"/>
  <c r="AA128" i="30"/>
  <c r="AD127" i="30"/>
  <c r="AC127" i="30"/>
  <c r="AB127" i="30"/>
  <c r="AA127" i="30"/>
  <c r="AD126" i="30"/>
  <c r="AC126" i="30"/>
  <c r="AB126" i="30"/>
  <c r="AA126" i="30"/>
  <c r="AD125" i="30"/>
  <c r="AC125" i="30"/>
  <c r="AB125" i="30"/>
  <c r="AA125" i="30"/>
  <c r="AD124" i="30"/>
  <c r="AC124" i="30"/>
  <c r="AB124" i="30"/>
  <c r="AA124" i="30"/>
  <c r="AD123" i="30"/>
  <c r="AC123" i="30"/>
  <c r="AB123" i="30"/>
  <c r="AA123" i="30"/>
  <c r="AD142" i="31"/>
  <c r="AC142" i="31"/>
  <c r="AB142" i="31"/>
  <c r="AA142" i="31"/>
  <c r="AD141" i="31"/>
  <c r="AC141" i="31"/>
  <c r="AB141" i="31"/>
  <c r="AA141" i="31"/>
  <c r="AD140" i="31"/>
  <c r="AC140" i="31"/>
  <c r="AB140" i="31"/>
  <c r="AA140" i="31"/>
  <c r="AD139" i="31"/>
  <c r="AC139" i="31"/>
  <c r="AB139" i="31"/>
  <c r="AA139" i="31"/>
  <c r="AD138" i="31"/>
  <c r="AC138" i="31"/>
  <c r="AB138" i="31"/>
  <c r="AA138" i="31"/>
  <c r="AD137" i="31"/>
  <c r="AC137" i="31"/>
  <c r="AB137" i="31"/>
  <c r="AA137" i="31"/>
  <c r="AD136" i="31"/>
  <c r="AC136" i="31"/>
  <c r="AB136" i="31"/>
  <c r="AA136" i="31"/>
  <c r="AD135" i="31"/>
  <c r="AC135" i="31"/>
  <c r="AB135" i="31"/>
  <c r="AA135" i="31"/>
  <c r="AD134" i="31"/>
  <c r="AC134" i="31"/>
  <c r="AB134" i="31"/>
  <c r="AA134" i="31"/>
  <c r="AD133" i="31"/>
  <c r="AC133" i="31"/>
  <c r="AB133" i="31"/>
  <c r="AA133" i="31"/>
  <c r="AD132" i="31"/>
  <c r="AC132" i="31"/>
  <c r="AB132" i="31"/>
  <c r="AA132" i="31"/>
  <c r="AD131" i="31"/>
  <c r="AC131" i="31"/>
  <c r="AB131" i="31"/>
  <c r="AA131" i="31"/>
  <c r="AD130" i="31"/>
  <c r="AC130" i="31"/>
  <c r="AB130" i="31"/>
  <c r="AA130" i="31"/>
  <c r="AD129" i="31"/>
  <c r="AC129" i="31"/>
  <c r="AB129" i="31"/>
  <c r="AA129" i="31"/>
  <c r="AD128" i="31"/>
  <c r="AC128" i="31"/>
  <c r="AB128" i="31"/>
  <c r="AA128" i="31"/>
  <c r="AD127" i="31"/>
  <c r="AC127" i="31"/>
  <c r="AB127" i="31"/>
  <c r="AA127" i="31"/>
  <c r="AD126" i="31"/>
  <c r="AC126" i="31"/>
  <c r="AB126" i="31"/>
  <c r="AA126" i="31"/>
  <c r="AD125" i="31"/>
  <c r="AC125" i="31"/>
  <c r="AB125" i="31"/>
  <c r="AA125" i="31"/>
  <c r="AD124" i="31"/>
  <c r="AC124" i="31"/>
  <c r="AB124" i="31"/>
  <c r="AA124" i="31"/>
  <c r="AD123" i="31"/>
  <c r="AC123" i="31"/>
  <c r="AB123" i="31"/>
  <c r="AA123" i="31"/>
  <c r="AD142" i="32"/>
  <c r="AC142" i="32"/>
  <c r="AB142" i="32"/>
  <c r="AA142" i="32"/>
  <c r="AD141" i="32"/>
  <c r="AC141" i="32"/>
  <c r="AB141" i="32"/>
  <c r="AA141" i="32"/>
  <c r="AD140" i="32"/>
  <c r="AC140" i="32"/>
  <c r="AB140" i="32"/>
  <c r="AA140" i="32"/>
  <c r="AD139" i="32"/>
  <c r="AC139" i="32"/>
  <c r="AB139" i="32"/>
  <c r="AA139" i="32"/>
  <c r="AD138" i="32"/>
  <c r="AC138" i="32"/>
  <c r="AB138" i="32"/>
  <c r="AA138" i="32"/>
  <c r="AD137" i="32"/>
  <c r="AC137" i="32"/>
  <c r="AB137" i="32"/>
  <c r="AA137" i="32"/>
  <c r="AD136" i="32"/>
  <c r="AC136" i="32"/>
  <c r="AB136" i="32"/>
  <c r="AA136" i="32"/>
  <c r="AD135" i="32"/>
  <c r="AC135" i="32"/>
  <c r="AB135" i="32"/>
  <c r="AA135" i="32"/>
  <c r="AD134" i="32"/>
  <c r="AC134" i="32"/>
  <c r="AB134" i="32"/>
  <c r="AA134" i="32"/>
  <c r="AD133" i="32"/>
  <c r="AC133" i="32"/>
  <c r="AB133" i="32"/>
  <c r="AA133" i="32"/>
  <c r="AD132" i="32"/>
  <c r="AC132" i="32"/>
  <c r="AB132" i="32"/>
  <c r="AA132" i="32"/>
  <c r="AD131" i="32"/>
  <c r="AC131" i="32"/>
  <c r="AB131" i="32"/>
  <c r="AA131" i="32"/>
  <c r="AD130" i="32"/>
  <c r="AC130" i="32"/>
  <c r="AB130" i="32"/>
  <c r="AA130" i="32"/>
  <c r="AD129" i="32"/>
  <c r="AC129" i="32"/>
  <c r="AB129" i="32"/>
  <c r="AA129" i="32"/>
  <c r="AD128" i="32"/>
  <c r="AC128" i="32"/>
  <c r="AB128" i="32"/>
  <c r="AA128" i="32"/>
  <c r="AD127" i="32"/>
  <c r="AC127" i="32"/>
  <c r="AB127" i="32"/>
  <c r="AA127" i="32"/>
  <c r="AD126" i="32"/>
  <c r="AC126" i="32"/>
  <c r="AB126" i="32"/>
  <c r="AA126" i="32"/>
  <c r="AD125" i="32"/>
  <c r="AC125" i="32"/>
  <c r="AB125" i="32"/>
  <c r="AA125" i="32"/>
  <c r="AD124" i="32"/>
  <c r="AC124" i="32"/>
  <c r="AB124" i="32"/>
  <c r="AA124" i="32"/>
  <c r="AD123" i="32"/>
  <c r="AC123" i="32"/>
  <c r="AB123" i="32"/>
  <c r="AA123" i="32"/>
  <c r="AD142" i="33"/>
  <c r="AC142" i="33"/>
  <c r="AB142" i="33"/>
  <c r="AA142" i="33"/>
  <c r="AD141" i="33"/>
  <c r="AC141" i="33"/>
  <c r="AB141" i="33"/>
  <c r="AA141" i="33"/>
  <c r="AD140" i="33"/>
  <c r="AC140" i="33"/>
  <c r="AB140" i="33"/>
  <c r="AA140" i="33"/>
  <c r="AD139" i="33"/>
  <c r="AC139" i="33"/>
  <c r="AB139" i="33"/>
  <c r="AA139" i="33"/>
  <c r="AD138" i="33"/>
  <c r="AC138" i="33"/>
  <c r="AB138" i="33"/>
  <c r="AA138" i="33"/>
  <c r="AD137" i="33"/>
  <c r="AC137" i="33"/>
  <c r="AB137" i="33"/>
  <c r="AA137" i="33"/>
  <c r="AD136" i="33"/>
  <c r="AC136" i="33"/>
  <c r="AB136" i="33"/>
  <c r="AA136" i="33"/>
  <c r="AD135" i="33"/>
  <c r="AC135" i="33"/>
  <c r="AB135" i="33"/>
  <c r="AA135" i="33"/>
  <c r="AD134" i="33"/>
  <c r="AC134" i="33"/>
  <c r="AB134" i="33"/>
  <c r="AA134" i="33"/>
  <c r="AD133" i="33"/>
  <c r="AC133" i="33"/>
  <c r="AB133" i="33"/>
  <c r="AA133" i="33"/>
  <c r="AD132" i="33"/>
  <c r="AC132" i="33"/>
  <c r="AB132" i="33"/>
  <c r="AA132" i="33"/>
  <c r="AD131" i="33"/>
  <c r="AC131" i="33"/>
  <c r="AB131" i="33"/>
  <c r="AA131" i="33"/>
  <c r="AD130" i="33"/>
  <c r="AC130" i="33"/>
  <c r="AB130" i="33"/>
  <c r="AA130" i="33"/>
  <c r="AD129" i="33"/>
  <c r="AC129" i="33"/>
  <c r="AB129" i="33"/>
  <c r="AA129" i="33"/>
  <c r="AD128" i="33"/>
  <c r="AC128" i="33"/>
  <c r="AB128" i="33"/>
  <c r="AA128" i="33"/>
  <c r="AD127" i="33"/>
  <c r="AC127" i="33"/>
  <c r="AB127" i="33"/>
  <c r="AA127" i="33"/>
  <c r="AD126" i="33"/>
  <c r="AC126" i="33"/>
  <c r="AB126" i="33"/>
  <c r="AA126" i="33"/>
  <c r="AD125" i="33"/>
  <c r="AC125" i="33"/>
  <c r="AB125" i="33"/>
  <c r="AA125" i="33"/>
  <c r="AD124" i="33"/>
  <c r="AC124" i="33"/>
  <c r="AB124" i="33"/>
  <c r="AA124" i="33"/>
  <c r="AD123" i="33"/>
  <c r="AC123" i="33"/>
  <c r="AB123" i="33"/>
  <c r="AA123" i="33"/>
  <c r="AD142" i="34"/>
  <c r="AC142" i="34"/>
  <c r="AB142" i="34"/>
  <c r="AA142" i="34"/>
  <c r="AD141" i="34"/>
  <c r="AC141" i="34"/>
  <c r="AB141" i="34"/>
  <c r="AA141" i="34"/>
  <c r="AD140" i="34"/>
  <c r="AC140" i="34"/>
  <c r="AB140" i="34"/>
  <c r="AA140" i="34"/>
  <c r="AD139" i="34"/>
  <c r="AC139" i="34"/>
  <c r="AB139" i="34"/>
  <c r="AA139" i="34"/>
  <c r="AD138" i="34"/>
  <c r="AC138" i="34"/>
  <c r="AB138" i="34"/>
  <c r="AA138" i="34"/>
  <c r="AD137" i="34"/>
  <c r="AC137" i="34"/>
  <c r="AB137" i="34"/>
  <c r="AA137" i="34"/>
  <c r="AD136" i="34"/>
  <c r="AC136" i="34"/>
  <c r="AB136" i="34"/>
  <c r="AA136" i="34"/>
  <c r="AD135" i="34"/>
  <c r="AC135" i="34"/>
  <c r="AB135" i="34"/>
  <c r="AA135" i="34"/>
  <c r="AD134" i="34"/>
  <c r="AC134" i="34"/>
  <c r="AB134" i="34"/>
  <c r="AA134" i="34"/>
  <c r="AD133" i="34"/>
  <c r="AC133" i="34"/>
  <c r="AB133" i="34"/>
  <c r="AA133" i="34"/>
  <c r="AD132" i="34"/>
  <c r="AC132" i="34"/>
  <c r="AB132" i="34"/>
  <c r="AA132" i="34"/>
  <c r="AD131" i="34"/>
  <c r="AC131" i="34"/>
  <c r="AB131" i="34"/>
  <c r="AA131" i="34"/>
  <c r="AD130" i="34"/>
  <c r="AC130" i="34"/>
  <c r="AB130" i="34"/>
  <c r="AA130" i="34"/>
  <c r="AD129" i="34"/>
  <c r="AC129" i="34"/>
  <c r="AB129" i="34"/>
  <c r="AA129" i="34"/>
  <c r="AD128" i="34"/>
  <c r="AC128" i="34"/>
  <c r="AB128" i="34"/>
  <c r="AA128" i="34"/>
  <c r="AD127" i="34"/>
  <c r="AC127" i="34"/>
  <c r="AB127" i="34"/>
  <c r="AA127" i="34"/>
  <c r="AD126" i="34"/>
  <c r="AC126" i="34"/>
  <c r="AB126" i="34"/>
  <c r="AA126" i="34"/>
  <c r="AD125" i="34"/>
  <c r="AC125" i="34"/>
  <c r="AB125" i="34"/>
  <c r="AA125" i="34"/>
  <c r="AD124" i="34"/>
  <c r="AC124" i="34"/>
  <c r="AB124" i="34"/>
  <c r="AA124" i="34"/>
  <c r="AD123" i="34"/>
  <c r="AC123" i="34"/>
  <c r="AB123" i="34"/>
  <c r="AA123" i="34"/>
  <c r="AD142" i="35"/>
  <c r="AC142" i="35"/>
  <c r="AB142" i="35"/>
  <c r="AA142" i="35"/>
  <c r="AD141" i="35"/>
  <c r="AC141" i="35"/>
  <c r="AB141" i="35"/>
  <c r="AA141" i="35"/>
  <c r="AD140" i="35"/>
  <c r="AC140" i="35"/>
  <c r="AB140" i="35"/>
  <c r="AA140" i="35"/>
  <c r="AD139" i="35"/>
  <c r="AC139" i="35"/>
  <c r="AB139" i="35"/>
  <c r="AA139" i="35"/>
  <c r="AD138" i="35"/>
  <c r="AC138" i="35"/>
  <c r="AB138" i="35"/>
  <c r="AA138" i="35"/>
  <c r="AD137" i="35"/>
  <c r="AC137" i="35"/>
  <c r="AB137" i="35"/>
  <c r="AA137" i="35"/>
  <c r="AD136" i="35"/>
  <c r="AC136" i="35"/>
  <c r="AB136" i="35"/>
  <c r="AA136" i="35"/>
  <c r="AD135" i="35"/>
  <c r="AC135" i="35"/>
  <c r="AB135" i="35"/>
  <c r="AA135" i="35"/>
  <c r="AD134" i="35"/>
  <c r="AC134" i="35"/>
  <c r="AB134" i="35"/>
  <c r="AA134" i="35"/>
  <c r="AD133" i="35"/>
  <c r="AC133" i="35"/>
  <c r="AB133" i="35"/>
  <c r="AA133" i="35"/>
  <c r="AD132" i="35"/>
  <c r="AC132" i="35"/>
  <c r="AB132" i="35"/>
  <c r="AA132" i="35"/>
  <c r="AD131" i="35"/>
  <c r="AC131" i="35"/>
  <c r="AB131" i="35"/>
  <c r="AA131" i="35"/>
  <c r="AD130" i="35"/>
  <c r="AC130" i="35"/>
  <c r="AB130" i="35"/>
  <c r="AA130" i="35"/>
  <c r="AD129" i="35"/>
  <c r="AC129" i="35"/>
  <c r="AB129" i="35"/>
  <c r="AA129" i="35"/>
  <c r="AD128" i="35"/>
  <c r="AC128" i="35"/>
  <c r="AB128" i="35"/>
  <c r="AA128" i="35"/>
  <c r="AD127" i="35"/>
  <c r="AC127" i="35"/>
  <c r="AB127" i="35"/>
  <c r="AA127" i="35"/>
  <c r="AD126" i="35"/>
  <c r="AC126" i="35"/>
  <c r="AB126" i="35"/>
  <c r="AA126" i="35"/>
  <c r="AD125" i="35"/>
  <c r="AC125" i="35"/>
  <c r="AB125" i="35"/>
  <c r="AA125" i="35"/>
  <c r="AD124" i="35"/>
  <c r="AC124" i="35"/>
  <c r="AB124" i="35"/>
  <c r="AA124" i="35"/>
  <c r="AD123" i="35"/>
  <c r="AC123" i="35"/>
  <c r="AB123" i="35"/>
  <c r="AA123" i="35"/>
  <c r="AD142" i="36"/>
  <c r="AC142" i="36"/>
  <c r="AB142" i="36"/>
  <c r="AA142" i="36"/>
  <c r="AD141" i="36"/>
  <c r="AC141" i="36"/>
  <c r="AB141" i="36"/>
  <c r="AA141" i="36"/>
  <c r="AD140" i="36"/>
  <c r="AC140" i="36"/>
  <c r="AB140" i="36"/>
  <c r="AA140" i="36"/>
  <c r="AD139" i="36"/>
  <c r="AC139" i="36"/>
  <c r="AB139" i="36"/>
  <c r="AA139" i="36"/>
  <c r="AD138" i="36"/>
  <c r="AC138" i="36"/>
  <c r="AB138" i="36"/>
  <c r="AA138" i="36"/>
  <c r="AD137" i="36"/>
  <c r="AC137" i="36"/>
  <c r="AB137" i="36"/>
  <c r="AA137" i="36"/>
  <c r="AD136" i="36"/>
  <c r="AC136" i="36"/>
  <c r="AB136" i="36"/>
  <c r="AA136" i="36"/>
  <c r="AD135" i="36"/>
  <c r="AC135" i="36"/>
  <c r="AB135" i="36"/>
  <c r="AA135" i="36"/>
  <c r="AD134" i="36"/>
  <c r="AC134" i="36"/>
  <c r="AB134" i="36"/>
  <c r="AA134" i="36"/>
  <c r="AD133" i="36"/>
  <c r="AC133" i="36"/>
  <c r="AB133" i="36"/>
  <c r="AA133" i="36"/>
  <c r="AD132" i="36"/>
  <c r="AC132" i="36"/>
  <c r="AB132" i="36"/>
  <c r="AA132" i="36"/>
  <c r="AD131" i="36"/>
  <c r="AC131" i="36"/>
  <c r="AB131" i="36"/>
  <c r="AA131" i="36"/>
  <c r="AD130" i="36"/>
  <c r="AC130" i="36"/>
  <c r="AB130" i="36"/>
  <c r="AA130" i="36"/>
  <c r="AD129" i="36"/>
  <c r="AC129" i="36"/>
  <c r="AB129" i="36"/>
  <c r="AA129" i="36"/>
  <c r="AD128" i="36"/>
  <c r="AC128" i="36"/>
  <c r="AB128" i="36"/>
  <c r="AA128" i="36"/>
  <c r="AD127" i="36"/>
  <c r="AC127" i="36"/>
  <c r="AB127" i="36"/>
  <c r="AA127" i="36"/>
  <c r="AD126" i="36"/>
  <c r="AC126" i="36"/>
  <c r="AB126" i="36"/>
  <c r="AA126" i="36"/>
  <c r="AD125" i="36"/>
  <c r="AC125" i="36"/>
  <c r="AB125" i="36"/>
  <c r="AA125" i="36"/>
  <c r="AD124" i="36"/>
  <c r="AC124" i="36"/>
  <c r="AB124" i="36"/>
  <c r="AA124" i="36"/>
  <c r="AD123" i="36"/>
  <c r="AC123" i="36"/>
  <c r="AB123" i="36"/>
  <c r="AA123" i="36"/>
  <c r="AD142" i="37"/>
  <c r="AC142" i="37"/>
  <c r="AB142" i="37"/>
  <c r="AA142" i="37"/>
  <c r="AD141" i="37"/>
  <c r="AC141" i="37"/>
  <c r="AB141" i="37"/>
  <c r="AA141" i="37"/>
  <c r="AD140" i="37"/>
  <c r="AC140" i="37"/>
  <c r="AB140" i="37"/>
  <c r="AA140" i="37"/>
  <c r="AD139" i="37"/>
  <c r="AC139" i="37"/>
  <c r="AB139" i="37"/>
  <c r="AA139" i="37"/>
  <c r="AD138" i="37"/>
  <c r="AC138" i="37"/>
  <c r="AB138" i="37"/>
  <c r="AA138" i="37"/>
  <c r="AD137" i="37"/>
  <c r="AC137" i="37"/>
  <c r="AB137" i="37"/>
  <c r="AA137" i="37"/>
  <c r="AD136" i="37"/>
  <c r="AC136" i="37"/>
  <c r="AB136" i="37"/>
  <c r="AA136" i="37"/>
  <c r="AD135" i="37"/>
  <c r="AC135" i="37"/>
  <c r="AB135" i="37"/>
  <c r="AA135" i="37"/>
  <c r="AD134" i="37"/>
  <c r="AC134" i="37"/>
  <c r="AB134" i="37"/>
  <c r="AA134" i="37"/>
  <c r="AD133" i="37"/>
  <c r="AC133" i="37"/>
  <c r="AB133" i="37"/>
  <c r="AA133" i="37"/>
  <c r="AD132" i="37"/>
  <c r="AC132" i="37"/>
  <c r="AB132" i="37"/>
  <c r="AA132" i="37"/>
  <c r="AD131" i="37"/>
  <c r="AC131" i="37"/>
  <c r="AB131" i="37"/>
  <c r="AA131" i="37"/>
  <c r="AD130" i="37"/>
  <c r="AC130" i="37"/>
  <c r="AB130" i="37"/>
  <c r="AA130" i="37"/>
  <c r="AD129" i="37"/>
  <c r="AC129" i="37"/>
  <c r="AB129" i="37"/>
  <c r="AA129" i="37"/>
  <c r="AD128" i="37"/>
  <c r="AC128" i="37"/>
  <c r="AB128" i="37"/>
  <c r="AA128" i="37"/>
  <c r="AD127" i="37"/>
  <c r="AC127" i="37"/>
  <c r="AB127" i="37"/>
  <c r="AA127" i="37"/>
  <c r="AD126" i="37"/>
  <c r="AC126" i="37"/>
  <c r="AB126" i="37"/>
  <c r="AA126" i="37"/>
  <c r="AD125" i="37"/>
  <c r="AC125" i="37"/>
  <c r="AB125" i="37"/>
  <c r="AA125" i="37"/>
  <c r="AD124" i="37"/>
  <c r="AC124" i="37"/>
  <c r="AB124" i="37"/>
  <c r="AA124" i="37"/>
  <c r="AD123" i="37"/>
  <c r="AC123" i="37"/>
  <c r="AB123" i="37"/>
  <c r="AA123" i="37"/>
  <c r="AD142" i="38"/>
  <c r="AC142" i="38"/>
  <c r="AB142" i="38"/>
  <c r="AA142" i="38"/>
  <c r="AD141" i="38"/>
  <c r="AC141" i="38"/>
  <c r="AB141" i="38"/>
  <c r="AA141" i="38"/>
  <c r="AD140" i="38"/>
  <c r="AC140" i="38"/>
  <c r="AB140" i="38"/>
  <c r="AA140" i="38"/>
  <c r="AD139" i="38"/>
  <c r="AC139" i="38"/>
  <c r="AB139" i="38"/>
  <c r="AA139" i="38"/>
  <c r="AD138" i="38"/>
  <c r="AC138" i="38"/>
  <c r="AB138" i="38"/>
  <c r="AA138" i="38"/>
  <c r="AD137" i="38"/>
  <c r="AC137" i="38"/>
  <c r="AB137" i="38"/>
  <c r="AA137" i="38"/>
  <c r="AD136" i="38"/>
  <c r="AC136" i="38"/>
  <c r="AB136" i="38"/>
  <c r="AA136" i="38"/>
  <c r="AD135" i="38"/>
  <c r="AC135" i="38"/>
  <c r="AB135" i="38"/>
  <c r="AA135" i="38"/>
  <c r="AD134" i="38"/>
  <c r="AC134" i="38"/>
  <c r="AB134" i="38"/>
  <c r="AA134" i="38"/>
  <c r="AD133" i="38"/>
  <c r="AC133" i="38"/>
  <c r="AB133" i="38"/>
  <c r="AA133" i="38"/>
  <c r="AD132" i="38"/>
  <c r="AC132" i="38"/>
  <c r="AB132" i="38"/>
  <c r="AA132" i="38"/>
  <c r="AD131" i="38"/>
  <c r="AC131" i="38"/>
  <c r="AB131" i="38"/>
  <c r="AA131" i="38"/>
  <c r="AD130" i="38"/>
  <c r="AC130" i="38"/>
  <c r="AB130" i="38"/>
  <c r="AA130" i="38"/>
  <c r="AD129" i="38"/>
  <c r="AC129" i="38"/>
  <c r="AB129" i="38"/>
  <c r="AA129" i="38"/>
  <c r="AD128" i="38"/>
  <c r="AC128" i="38"/>
  <c r="AB128" i="38"/>
  <c r="AA128" i="38"/>
  <c r="AD127" i="38"/>
  <c r="AC127" i="38"/>
  <c r="AB127" i="38"/>
  <c r="AA127" i="38"/>
  <c r="AD126" i="38"/>
  <c r="AC126" i="38"/>
  <c r="AB126" i="38"/>
  <c r="AA126" i="38"/>
  <c r="AD125" i="38"/>
  <c r="AC125" i="38"/>
  <c r="AB125" i="38"/>
  <c r="AA125" i="38"/>
  <c r="AD124" i="38"/>
  <c r="AC124" i="38"/>
  <c r="AB124" i="38"/>
  <c r="AA124" i="38"/>
  <c r="AD123" i="38"/>
  <c r="AC123" i="38"/>
  <c r="AB123" i="38"/>
  <c r="AA123" i="38"/>
  <c r="AD142" i="39"/>
  <c r="AC142" i="39"/>
  <c r="AB142" i="39"/>
  <c r="AA142" i="39"/>
  <c r="AD141" i="39"/>
  <c r="AC141" i="39"/>
  <c r="AB141" i="39"/>
  <c r="AA141" i="39"/>
  <c r="AD140" i="39"/>
  <c r="AC140" i="39"/>
  <c r="AB140" i="39"/>
  <c r="AA140" i="39"/>
  <c r="AD139" i="39"/>
  <c r="AC139" i="39"/>
  <c r="AB139" i="39"/>
  <c r="AA139" i="39"/>
  <c r="AD138" i="39"/>
  <c r="AC138" i="39"/>
  <c r="AB138" i="39"/>
  <c r="AA138" i="39"/>
  <c r="AD137" i="39"/>
  <c r="AC137" i="39"/>
  <c r="AB137" i="39"/>
  <c r="AA137" i="39"/>
  <c r="AD136" i="39"/>
  <c r="AC136" i="39"/>
  <c r="AB136" i="39"/>
  <c r="AA136" i="39"/>
  <c r="AD135" i="39"/>
  <c r="AC135" i="39"/>
  <c r="AB135" i="39"/>
  <c r="AA135" i="39"/>
  <c r="AD134" i="39"/>
  <c r="AC134" i="39"/>
  <c r="AB134" i="39"/>
  <c r="AA134" i="39"/>
  <c r="AD133" i="39"/>
  <c r="AC133" i="39"/>
  <c r="AB133" i="39"/>
  <c r="AA133" i="39"/>
  <c r="AD132" i="39"/>
  <c r="AC132" i="39"/>
  <c r="AB132" i="39"/>
  <c r="AA132" i="39"/>
  <c r="AD131" i="39"/>
  <c r="AC131" i="39"/>
  <c r="AB131" i="39"/>
  <c r="AA131" i="39"/>
  <c r="AD130" i="39"/>
  <c r="AC130" i="39"/>
  <c r="AB130" i="39"/>
  <c r="AA130" i="39"/>
  <c r="AD129" i="39"/>
  <c r="AC129" i="39"/>
  <c r="AB129" i="39"/>
  <c r="AA129" i="39"/>
  <c r="AD128" i="39"/>
  <c r="AC128" i="39"/>
  <c r="AB128" i="39"/>
  <c r="AA128" i="39"/>
  <c r="AD127" i="39"/>
  <c r="AC127" i="39"/>
  <c r="AB127" i="39"/>
  <c r="AA127" i="39"/>
  <c r="AD126" i="39"/>
  <c r="AC126" i="39"/>
  <c r="AB126" i="39"/>
  <c r="AA126" i="39"/>
  <c r="AD125" i="39"/>
  <c r="AC125" i="39"/>
  <c r="AB125" i="39"/>
  <c r="AA125" i="39"/>
  <c r="AD124" i="39"/>
  <c r="AC124" i="39"/>
  <c r="AB124" i="39"/>
  <c r="AA124" i="39"/>
  <c r="AD123" i="39"/>
  <c r="AC123" i="39"/>
  <c r="AB123" i="39"/>
  <c r="AA123" i="39"/>
  <c r="AD142" i="40"/>
  <c r="AC142" i="40"/>
  <c r="AB142" i="40"/>
  <c r="AA142" i="40"/>
  <c r="AD141" i="40"/>
  <c r="AC141" i="40"/>
  <c r="AB141" i="40"/>
  <c r="AA141" i="40"/>
  <c r="AD140" i="40"/>
  <c r="AC140" i="40"/>
  <c r="AB140" i="40"/>
  <c r="AA140" i="40"/>
  <c r="AD139" i="40"/>
  <c r="AC139" i="40"/>
  <c r="AB139" i="40"/>
  <c r="AA139" i="40"/>
  <c r="AD138" i="40"/>
  <c r="AC138" i="40"/>
  <c r="AB138" i="40"/>
  <c r="AA138" i="40"/>
  <c r="AD137" i="40"/>
  <c r="AC137" i="40"/>
  <c r="AB137" i="40"/>
  <c r="AA137" i="40"/>
  <c r="AD136" i="40"/>
  <c r="AC136" i="40"/>
  <c r="AB136" i="40"/>
  <c r="AA136" i="40"/>
  <c r="AD135" i="40"/>
  <c r="AC135" i="40"/>
  <c r="AB135" i="40"/>
  <c r="AA135" i="40"/>
  <c r="AD134" i="40"/>
  <c r="AC134" i="40"/>
  <c r="AB134" i="40"/>
  <c r="AA134" i="40"/>
  <c r="AD133" i="40"/>
  <c r="AC133" i="40"/>
  <c r="AB133" i="40"/>
  <c r="AA133" i="40"/>
  <c r="AD132" i="40"/>
  <c r="AC132" i="40"/>
  <c r="AB132" i="40"/>
  <c r="AA132" i="40"/>
  <c r="AD131" i="40"/>
  <c r="AC131" i="40"/>
  <c r="AB131" i="40"/>
  <c r="AA131" i="40"/>
  <c r="AD130" i="40"/>
  <c r="AC130" i="40"/>
  <c r="AB130" i="40"/>
  <c r="AA130" i="40"/>
  <c r="AD129" i="40"/>
  <c r="AC129" i="40"/>
  <c r="AB129" i="40"/>
  <c r="AA129" i="40"/>
  <c r="AD128" i="40"/>
  <c r="AC128" i="40"/>
  <c r="AB128" i="40"/>
  <c r="AA128" i="40"/>
  <c r="AD127" i="40"/>
  <c r="AC127" i="40"/>
  <c r="AB127" i="40"/>
  <c r="AA127" i="40"/>
  <c r="AD126" i="40"/>
  <c r="AC126" i="40"/>
  <c r="AB126" i="40"/>
  <c r="AA126" i="40"/>
  <c r="AD125" i="40"/>
  <c r="AC125" i="40"/>
  <c r="AB125" i="40"/>
  <c r="AA125" i="40"/>
  <c r="AD124" i="40"/>
  <c r="AC124" i="40"/>
  <c r="AB124" i="40"/>
  <c r="AA124" i="40"/>
  <c r="AD123" i="40"/>
  <c r="AC123" i="40"/>
  <c r="AB123" i="40"/>
  <c r="AA123" i="40"/>
  <c r="AD142" i="22"/>
  <c r="AC142" i="22"/>
  <c r="AB142" i="22"/>
  <c r="AA142" i="22"/>
  <c r="AD141" i="22"/>
  <c r="AC141" i="22"/>
  <c r="AB141" i="22"/>
  <c r="AA141" i="22"/>
  <c r="AD140" i="22"/>
  <c r="AC140" i="22"/>
  <c r="AB140" i="22"/>
  <c r="AA140" i="22"/>
  <c r="AD139" i="22"/>
  <c r="AC139" i="22"/>
  <c r="AB139" i="22"/>
  <c r="AA139" i="22"/>
  <c r="AD138" i="22"/>
  <c r="AC138" i="22"/>
  <c r="AB138" i="22"/>
  <c r="AA138" i="22"/>
  <c r="AD137" i="22"/>
  <c r="AC137" i="22"/>
  <c r="AB137" i="22"/>
  <c r="AA137" i="22"/>
  <c r="AD136" i="22"/>
  <c r="AC136" i="22"/>
  <c r="AB136" i="22"/>
  <c r="AA136" i="22"/>
  <c r="AD135" i="22"/>
  <c r="AC135" i="22"/>
  <c r="AB135" i="22"/>
  <c r="AA135" i="22"/>
  <c r="AD134" i="22"/>
  <c r="AC134" i="22"/>
  <c r="AB134" i="22"/>
  <c r="AA134" i="22"/>
  <c r="AD133" i="22"/>
  <c r="AC133" i="22"/>
  <c r="AB133" i="22"/>
  <c r="AA133" i="22"/>
  <c r="AD132" i="22"/>
  <c r="AC132" i="22"/>
  <c r="AB132" i="22"/>
  <c r="AA132" i="22"/>
  <c r="AD131" i="22"/>
  <c r="AC131" i="22"/>
  <c r="AB131" i="22"/>
  <c r="AA131" i="22"/>
  <c r="AD130" i="22"/>
  <c r="AC130" i="22"/>
  <c r="AB130" i="22"/>
  <c r="AA130" i="22"/>
  <c r="AD129" i="22"/>
  <c r="AC129" i="22"/>
  <c r="AB129" i="22"/>
  <c r="AA129" i="22"/>
  <c r="AD128" i="22"/>
  <c r="AC128" i="22"/>
  <c r="AB128" i="22"/>
  <c r="AA128" i="22"/>
  <c r="AD127" i="22"/>
  <c r="AC127" i="22"/>
  <c r="AB127" i="22"/>
  <c r="AA127" i="22"/>
  <c r="AD126" i="22"/>
  <c r="AC126" i="22"/>
  <c r="AB126" i="22"/>
  <c r="AA126" i="22"/>
  <c r="AD125" i="22"/>
  <c r="AC125" i="22"/>
  <c r="AB125" i="22"/>
  <c r="AA125" i="22"/>
  <c r="AD124" i="22"/>
  <c r="AC124" i="22"/>
  <c r="AB124" i="22"/>
  <c r="AA124" i="22"/>
  <c r="AD123" i="22"/>
  <c r="AC123" i="22"/>
  <c r="AB123" i="22"/>
  <c r="AA123" i="22"/>
  <c r="AA100" i="30"/>
  <c r="AB100" i="30"/>
  <c r="AC100" i="30"/>
  <c r="AD100" i="30"/>
  <c r="AA101" i="30"/>
  <c r="AB101" i="30"/>
  <c r="AC101" i="30"/>
  <c r="AD101" i="30"/>
  <c r="AA102" i="30"/>
  <c r="AB102" i="30"/>
  <c r="AC102" i="30"/>
  <c r="AD102" i="30"/>
  <c r="AA103" i="30"/>
  <c r="AB103" i="30"/>
  <c r="AC103" i="30"/>
  <c r="AD103" i="30"/>
  <c r="AA104" i="30"/>
  <c r="AB104" i="30"/>
  <c r="AC104" i="30"/>
  <c r="AD104" i="30"/>
  <c r="AA105" i="30"/>
  <c r="AB105" i="30"/>
  <c r="AC105" i="30"/>
  <c r="AD105" i="30"/>
  <c r="AA106" i="30"/>
  <c r="AB106" i="30"/>
  <c r="AC106" i="30"/>
  <c r="AD106" i="30"/>
  <c r="AA107" i="30"/>
  <c r="AB107" i="30"/>
  <c r="AC107" i="30"/>
  <c r="AD107" i="30"/>
  <c r="AA108" i="30"/>
  <c r="AB108" i="30"/>
  <c r="AC108" i="30"/>
  <c r="AD108" i="30"/>
  <c r="AA109" i="30"/>
  <c r="AB109" i="30"/>
  <c r="AC109" i="30"/>
  <c r="AD109" i="30"/>
  <c r="AA110" i="30"/>
  <c r="AB110" i="30"/>
  <c r="AC110" i="30"/>
  <c r="AD110" i="30"/>
  <c r="AA111" i="30"/>
  <c r="AB111" i="30"/>
  <c r="AC111" i="30"/>
  <c r="AD111" i="30"/>
  <c r="AA112" i="30"/>
  <c r="AB112" i="30"/>
  <c r="AC112" i="30"/>
  <c r="AD112" i="30"/>
  <c r="AA113" i="30"/>
  <c r="AB113" i="30"/>
  <c r="AC113" i="30"/>
  <c r="AD113" i="30"/>
  <c r="AA114" i="30"/>
  <c r="AB114" i="30"/>
  <c r="AC114" i="30"/>
  <c r="AD114" i="30"/>
  <c r="AA115" i="30"/>
  <c r="AB115" i="30"/>
  <c r="AC115" i="30"/>
  <c r="AD115" i="30"/>
  <c r="AA116" i="30"/>
  <c r="AB116" i="30"/>
  <c r="AC116" i="30"/>
  <c r="AD116" i="30"/>
  <c r="AA117" i="30"/>
  <c r="AB117" i="30"/>
  <c r="AC117" i="30"/>
  <c r="AD117" i="30"/>
  <c r="AA118" i="30"/>
  <c r="AB118" i="30"/>
  <c r="AC118" i="30"/>
  <c r="AD118" i="30"/>
  <c r="AA100" i="31"/>
  <c r="AB100" i="31"/>
  <c r="AC100" i="31"/>
  <c r="AD100" i="31"/>
  <c r="AA101" i="31"/>
  <c r="AB101" i="31"/>
  <c r="AC101" i="31"/>
  <c r="AD101" i="31"/>
  <c r="AA102" i="31"/>
  <c r="AB102" i="31"/>
  <c r="AC102" i="31"/>
  <c r="AD102" i="31"/>
  <c r="AA103" i="31"/>
  <c r="AB103" i="31"/>
  <c r="AC103" i="31"/>
  <c r="AD103" i="31"/>
  <c r="AA104" i="31"/>
  <c r="AB104" i="31"/>
  <c r="AC104" i="31"/>
  <c r="AD104" i="31"/>
  <c r="AA105" i="31"/>
  <c r="AB105" i="31"/>
  <c r="AC105" i="31"/>
  <c r="AD105" i="31"/>
  <c r="AA106" i="31"/>
  <c r="AB106" i="31"/>
  <c r="AC106" i="31"/>
  <c r="AD106" i="31"/>
  <c r="AA107" i="31"/>
  <c r="AB107" i="31"/>
  <c r="AC107" i="31"/>
  <c r="AD107" i="31"/>
  <c r="AA108" i="31"/>
  <c r="AB108" i="31"/>
  <c r="AC108" i="31"/>
  <c r="AD108" i="31"/>
  <c r="AA109" i="31"/>
  <c r="AB109" i="31"/>
  <c r="AC109" i="31"/>
  <c r="AD109" i="31"/>
  <c r="AA110" i="31"/>
  <c r="AB110" i="31"/>
  <c r="AC110" i="31"/>
  <c r="AD110" i="31"/>
  <c r="AA111" i="31"/>
  <c r="AB111" i="31"/>
  <c r="AC111" i="31"/>
  <c r="AD111" i="31"/>
  <c r="AA112" i="31"/>
  <c r="AB112" i="31"/>
  <c r="AC112" i="31"/>
  <c r="AD112" i="31"/>
  <c r="AA113" i="31"/>
  <c r="AB113" i="31"/>
  <c r="AC113" i="31"/>
  <c r="AD113" i="31"/>
  <c r="AA114" i="31"/>
  <c r="AB114" i="31"/>
  <c r="AC114" i="31"/>
  <c r="AD114" i="31"/>
  <c r="AA115" i="31"/>
  <c r="AB115" i="31"/>
  <c r="AC115" i="31"/>
  <c r="AD115" i="31"/>
  <c r="AA116" i="31"/>
  <c r="AB116" i="31"/>
  <c r="AC116" i="31"/>
  <c r="AD116" i="31"/>
  <c r="AA117" i="31"/>
  <c r="AB117" i="31"/>
  <c r="AC117" i="31"/>
  <c r="AD117" i="31"/>
  <c r="AA118" i="31"/>
  <c r="AB118" i="31"/>
  <c r="AC118" i="31"/>
  <c r="AD118" i="31"/>
  <c r="AA100" i="32"/>
  <c r="AB100" i="32"/>
  <c r="AC100" i="32"/>
  <c r="AD100" i="32"/>
  <c r="AA101" i="32"/>
  <c r="AB101" i="32"/>
  <c r="AC101" i="32"/>
  <c r="AD101" i="32"/>
  <c r="AA102" i="32"/>
  <c r="AB102" i="32"/>
  <c r="AC102" i="32"/>
  <c r="AD102" i="32"/>
  <c r="AA103" i="32"/>
  <c r="AB103" i="32"/>
  <c r="AC103" i="32"/>
  <c r="AD103" i="32"/>
  <c r="AA104" i="32"/>
  <c r="AB104" i="32"/>
  <c r="AC104" i="32"/>
  <c r="AD104" i="32"/>
  <c r="AA105" i="32"/>
  <c r="AB105" i="32"/>
  <c r="AC105" i="32"/>
  <c r="AD105" i="32"/>
  <c r="AA106" i="32"/>
  <c r="AB106" i="32"/>
  <c r="AC106" i="32"/>
  <c r="AD106" i="32"/>
  <c r="AA107" i="32"/>
  <c r="AB107" i="32"/>
  <c r="AC107" i="32"/>
  <c r="AD107" i="32"/>
  <c r="AA108" i="32"/>
  <c r="AB108" i="32"/>
  <c r="AC108" i="32"/>
  <c r="AD108" i="32"/>
  <c r="AA109" i="32"/>
  <c r="AB109" i="32"/>
  <c r="AC109" i="32"/>
  <c r="AD109" i="32"/>
  <c r="AA110" i="32"/>
  <c r="AB110" i="32"/>
  <c r="AC110" i="32"/>
  <c r="AD110" i="32"/>
  <c r="AA111" i="32"/>
  <c r="AB111" i="32"/>
  <c r="AC111" i="32"/>
  <c r="AD111" i="32"/>
  <c r="AA112" i="32"/>
  <c r="AB112" i="32"/>
  <c r="AC112" i="32"/>
  <c r="AD112" i="32"/>
  <c r="AA113" i="32"/>
  <c r="AB113" i="32"/>
  <c r="AC113" i="32"/>
  <c r="AD113" i="32"/>
  <c r="AA114" i="32"/>
  <c r="AB114" i="32"/>
  <c r="AC114" i="32"/>
  <c r="AD114" i="32"/>
  <c r="AA115" i="32"/>
  <c r="AB115" i="32"/>
  <c r="AC115" i="32"/>
  <c r="AD115" i="32"/>
  <c r="AA116" i="32"/>
  <c r="AB116" i="32"/>
  <c r="AC116" i="32"/>
  <c r="AD116" i="32"/>
  <c r="AA117" i="32"/>
  <c r="AB117" i="32"/>
  <c r="AC117" i="32"/>
  <c r="AD117" i="32"/>
  <c r="AA118" i="32"/>
  <c r="AB118" i="32"/>
  <c r="AC118" i="32"/>
  <c r="AD118" i="32"/>
  <c r="AA100" i="33"/>
  <c r="AB100" i="33"/>
  <c r="AC100" i="33"/>
  <c r="AD100" i="33"/>
  <c r="AA101" i="33"/>
  <c r="AB101" i="33"/>
  <c r="AC101" i="33"/>
  <c r="AD101" i="33"/>
  <c r="AA102" i="33"/>
  <c r="AB102" i="33"/>
  <c r="AC102" i="33"/>
  <c r="AD102" i="33"/>
  <c r="AA103" i="33"/>
  <c r="AB103" i="33"/>
  <c r="AC103" i="33"/>
  <c r="AD103" i="33"/>
  <c r="AA104" i="33"/>
  <c r="AB104" i="33"/>
  <c r="AC104" i="33"/>
  <c r="AD104" i="33"/>
  <c r="AA105" i="33"/>
  <c r="AB105" i="33"/>
  <c r="AC105" i="33"/>
  <c r="AD105" i="33"/>
  <c r="AA106" i="33"/>
  <c r="AB106" i="33"/>
  <c r="AC106" i="33"/>
  <c r="AD106" i="33"/>
  <c r="AA107" i="33"/>
  <c r="AB107" i="33"/>
  <c r="AC107" i="33"/>
  <c r="AD107" i="33"/>
  <c r="AA108" i="33"/>
  <c r="AB108" i="33"/>
  <c r="AC108" i="33"/>
  <c r="AD108" i="33"/>
  <c r="AA109" i="33"/>
  <c r="AB109" i="33"/>
  <c r="AC109" i="33"/>
  <c r="AD109" i="33"/>
  <c r="AA110" i="33"/>
  <c r="AB110" i="33"/>
  <c r="AC110" i="33"/>
  <c r="AD110" i="33"/>
  <c r="AA111" i="33"/>
  <c r="AB111" i="33"/>
  <c r="AC111" i="33"/>
  <c r="AD111" i="33"/>
  <c r="AA112" i="33"/>
  <c r="AB112" i="33"/>
  <c r="AC112" i="33"/>
  <c r="AD112" i="33"/>
  <c r="AA113" i="33"/>
  <c r="AB113" i="33"/>
  <c r="AC113" i="33"/>
  <c r="AD113" i="33"/>
  <c r="AA114" i="33"/>
  <c r="AB114" i="33"/>
  <c r="AC114" i="33"/>
  <c r="AD114" i="33"/>
  <c r="AA115" i="33"/>
  <c r="AB115" i="33"/>
  <c r="AC115" i="33"/>
  <c r="AD115" i="33"/>
  <c r="AA116" i="33"/>
  <c r="AB116" i="33"/>
  <c r="AC116" i="33"/>
  <c r="AD116" i="33"/>
  <c r="AA117" i="33"/>
  <c r="AB117" i="33"/>
  <c r="AC117" i="33"/>
  <c r="AD117" i="33"/>
  <c r="AA118" i="33"/>
  <c r="AB118" i="33"/>
  <c r="AC118" i="33"/>
  <c r="AD118" i="33"/>
  <c r="AA100" i="34"/>
  <c r="AB100" i="34"/>
  <c r="AC100" i="34"/>
  <c r="AD100" i="34"/>
  <c r="AA101" i="34"/>
  <c r="AB101" i="34"/>
  <c r="AC101" i="34"/>
  <c r="AD101" i="34"/>
  <c r="AA102" i="34"/>
  <c r="AB102" i="34"/>
  <c r="AC102" i="34"/>
  <c r="AD102" i="34"/>
  <c r="AA103" i="34"/>
  <c r="AB103" i="34"/>
  <c r="AC103" i="34"/>
  <c r="AD103" i="34"/>
  <c r="AA104" i="34"/>
  <c r="AB104" i="34"/>
  <c r="AC104" i="34"/>
  <c r="AD104" i="34"/>
  <c r="AA105" i="34"/>
  <c r="AB105" i="34"/>
  <c r="AC105" i="34"/>
  <c r="AD105" i="34"/>
  <c r="AA106" i="34"/>
  <c r="AB106" i="34"/>
  <c r="AC106" i="34"/>
  <c r="AD106" i="34"/>
  <c r="AA107" i="34"/>
  <c r="AB107" i="34"/>
  <c r="AC107" i="34"/>
  <c r="AD107" i="34"/>
  <c r="AA108" i="34"/>
  <c r="AB108" i="34"/>
  <c r="AC108" i="34"/>
  <c r="AD108" i="34"/>
  <c r="AA109" i="34"/>
  <c r="AB109" i="34"/>
  <c r="AC109" i="34"/>
  <c r="AD109" i="34"/>
  <c r="AA110" i="34"/>
  <c r="AB110" i="34"/>
  <c r="AC110" i="34"/>
  <c r="AD110" i="34"/>
  <c r="AA111" i="34"/>
  <c r="AB111" i="34"/>
  <c r="AC111" i="34"/>
  <c r="AD111" i="34"/>
  <c r="AA112" i="34"/>
  <c r="AB112" i="34"/>
  <c r="AC112" i="34"/>
  <c r="AD112" i="34"/>
  <c r="AA113" i="34"/>
  <c r="AB113" i="34"/>
  <c r="AC113" i="34"/>
  <c r="AD113" i="34"/>
  <c r="AA114" i="34"/>
  <c r="AB114" i="34"/>
  <c r="AC114" i="34"/>
  <c r="AD114" i="34"/>
  <c r="AA115" i="34"/>
  <c r="AB115" i="34"/>
  <c r="AC115" i="34"/>
  <c r="AD115" i="34"/>
  <c r="AA116" i="34"/>
  <c r="AB116" i="34"/>
  <c r="AC116" i="34"/>
  <c r="AD116" i="34"/>
  <c r="AA117" i="34"/>
  <c r="AB117" i="34"/>
  <c r="AC117" i="34"/>
  <c r="AD117" i="34"/>
  <c r="AA118" i="34"/>
  <c r="AB118" i="34"/>
  <c r="AC118" i="34"/>
  <c r="AD118" i="34"/>
  <c r="AA100" i="35"/>
  <c r="AB100" i="35"/>
  <c r="AC100" i="35"/>
  <c r="AD100" i="35"/>
  <c r="AA101" i="35"/>
  <c r="AB101" i="35"/>
  <c r="AC101" i="35"/>
  <c r="AD101" i="35"/>
  <c r="AA102" i="35"/>
  <c r="AB102" i="35"/>
  <c r="AC102" i="35"/>
  <c r="AD102" i="35"/>
  <c r="AA103" i="35"/>
  <c r="AB103" i="35"/>
  <c r="AC103" i="35"/>
  <c r="AD103" i="35"/>
  <c r="AA104" i="35"/>
  <c r="AB104" i="35"/>
  <c r="AC104" i="35"/>
  <c r="AD104" i="35"/>
  <c r="AA105" i="35"/>
  <c r="AB105" i="35"/>
  <c r="AC105" i="35"/>
  <c r="AD105" i="35"/>
  <c r="AA106" i="35"/>
  <c r="AB106" i="35"/>
  <c r="AC106" i="35"/>
  <c r="AD106" i="35"/>
  <c r="AA107" i="35"/>
  <c r="AB107" i="35"/>
  <c r="AC107" i="35"/>
  <c r="AD107" i="35"/>
  <c r="AA108" i="35"/>
  <c r="AB108" i="35"/>
  <c r="AC108" i="35"/>
  <c r="AD108" i="35"/>
  <c r="AA109" i="35"/>
  <c r="AB109" i="35"/>
  <c r="AC109" i="35"/>
  <c r="AD109" i="35"/>
  <c r="AA110" i="35"/>
  <c r="AB110" i="35"/>
  <c r="AC110" i="35"/>
  <c r="AD110" i="35"/>
  <c r="AA111" i="35"/>
  <c r="AB111" i="35"/>
  <c r="AC111" i="35"/>
  <c r="AD111" i="35"/>
  <c r="AA112" i="35"/>
  <c r="AB112" i="35"/>
  <c r="AC112" i="35"/>
  <c r="AD112" i="35"/>
  <c r="AA113" i="35"/>
  <c r="AB113" i="35"/>
  <c r="AC113" i="35"/>
  <c r="AD113" i="35"/>
  <c r="AA114" i="35"/>
  <c r="AB114" i="35"/>
  <c r="AC114" i="35"/>
  <c r="AD114" i="35"/>
  <c r="AA115" i="35"/>
  <c r="AB115" i="35"/>
  <c r="AC115" i="35"/>
  <c r="AD115" i="35"/>
  <c r="AA116" i="35"/>
  <c r="AB116" i="35"/>
  <c r="AC116" i="35"/>
  <c r="AD116" i="35"/>
  <c r="AA117" i="35"/>
  <c r="AB117" i="35"/>
  <c r="AC117" i="35"/>
  <c r="AD117" i="35"/>
  <c r="AA118" i="35"/>
  <c r="AB118" i="35"/>
  <c r="AC118" i="35"/>
  <c r="AD118" i="35"/>
  <c r="AA100" i="36"/>
  <c r="AB100" i="36"/>
  <c r="AC100" i="36"/>
  <c r="AD100" i="36"/>
  <c r="AA101" i="36"/>
  <c r="AB101" i="36"/>
  <c r="AC101" i="36"/>
  <c r="AD101" i="36"/>
  <c r="AA102" i="36"/>
  <c r="AB102" i="36"/>
  <c r="AC102" i="36"/>
  <c r="AD102" i="36"/>
  <c r="AA103" i="36"/>
  <c r="AB103" i="36"/>
  <c r="AC103" i="36"/>
  <c r="AD103" i="36"/>
  <c r="AA104" i="36"/>
  <c r="AB104" i="36"/>
  <c r="AC104" i="36"/>
  <c r="AD104" i="36"/>
  <c r="AA105" i="36"/>
  <c r="AB105" i="36"/>
  <c r="AC105" i="36"/>
  <c r="AD105" i="36"/>
  <c r="AA106" i="36"/>
  <c r="AB106" i="36"/>
  <c r="AC106" i="36"/>
  <c r="AD106" i="36"/>
  <c r="AA107" i="36"/>
  <c r="AB107" i="36"/>
  <c r="AC107" i="36"/>
  <c r="AD107" i="36"/>
  <c r="AA108" i="36"/>
  <c r="AB108" i="36"/>
  <c r="AC108" i="36"/>
  <c r="AD108" i="36"/>
  <c r="AA109" i="36"/>
  <c r="AB109" i="36"/>
  <c r="AC109" i="36"/>
  <c r="AD109" i="36"/>
  <c r="AA110" i="36"/>
  <c r="AB110" i="36"/>
  <c r="AC110" i="36"/>
  <c r="AD110" i="36"/>
  <c r="AA111" i="36"/>
  <c r="AB111" i="36"/>
  <c r="AC111" i="36"/>
  <c r="AD111" i="36"/>
  <c r="AA112" i="36"/>
  <c r="AB112" i="36"/>
  <c r="AC112" i="36"/>
  <c r="AD112" i="36"/>
  <c r="AA113" i="36"/>
  <c r="AB113" i="36"/>
  <c r="AC113" i="36"/>
  <c r="AD113" i="36"/>
  <c r="AA114" i="36"/>
  <c r="AB114" i="36"/>
  <c r="AC114" i="36"/>
  <c r="AD114" i="36"/>
  <c r="AA115" i="36"/>
  <c r="AB115" i="36"/>
  <c r="AC115" i="36"/>
  <c r="AD115" i="36"/>
  <c r="AA116" i="36"/>
  <c r="AB116" i="36"/>
  <c r="AC116" i="36"/>
  <c r="AD116" i="36"/>
  <c r="AA117" i="36"/>
  <c r="AB117" i="36"/>
  <c r="AC117" i="36"/>
  <c r="AD117" i="36"/>
  <c r="AA118" i="36"/>
  <c r="AB118" i="36"/>
  <c r="AC118" i="36"/>
  <c r="AD118" i="36"/>
  <c r="AA100" i="37"/>
  <c r="AB100" i="37"/>
  <c r="AC100" i="37"/>
  <c r="AD100" i="37"/>
  <c r="AA101" i="37"/>
  <c r="AB101" i="37"/>
  <c r="AC101" i="37"/>
  <c r="AD101" i="37"/>
  <c r="AA102" i="37"/>
  <c r="AB102" i="37"/>
  <c r="AC102" i="37"/>
  <c r="AD102" i="37"/>
  <c r="AA103" i="37"/>
  <c r="AB103" i="37"/>
  <c r="AC103" i="37"/>
  <c r="AD103" i="37"/>
  <c r="AA104" i="37"/>
  <c r="AB104" i="37"/>
  <c r="AC104" i="37"/>
  <c r="AD104" i="37"/>
  <c r="AA105" i="37"/>
  <c r="AB105" i="37"/>
  <c r="AC105" i="37"/>
  <c r="AD105" i="37"/>
  <c r="AA106" i="37"/>
  <c r="AB106" i="37"/>
  <c r="AC106" i="37"/>
  <c r="AD106" i="37"/>
  <c r="AA107" i="37"/>
  <c r="AB107" i="37"/>
  <c r="AC107" i="37"/>
  <c r="AD107" i="37"/>
  <c r="AA108" i="37"/>
  <c r="AB108" i="37"/>
  <c r="AC108" i="37"/>
  <c r="AD108" i="37"/>
  <c r="AA109" i="37"/>
  <c r="AB109" i="37"/>
  <c r="AC109" i="37"/>
  <c r="AD109" i="37"/>
  <c r="AA110" i="37"/>
  <c r="AB110" i="37"/>
  <c r="AC110" i="37"/>
  <c r="AD110" i="37"/>
  <c r="AA111" i="37"/>
  <c r="AB111" i="37"/>
  <c r="AC111" i="37"/>
  <c r="AD111" i="37"/>
  <c r="AA112" i="37"/>
  <c r="AB112" i="37"/>
  <c r="AC112" i="37"/>
  <c r="AD112" i="37"/>
  <c r="AA113" i="37"/>
  <c r="AB113" i="37"/>
  <c r="AC113" i="37"/>
  <c r="AD113" i="37"/>
  <c r="AA114" i="37"/>
  <c r="AB114" i="37"/>
  <c r="AC114" i="37"/>
  <c r="AD114" i="37"/>
  <c r="AA115" i="37"/>
  <c r="AB115" i="37"/>
  <c r="AC115" i="37"/>
  <c r="AD115" i="37"/>
  <c r="AA116" i="37"/>
  <c r="AB116" i="37"/>
  <c r="AC116" i="37"/>
  <c r="AD116" i="37"/>
  <c r="AA117" i="37"/>
  <c r="AB117" i="37"/>
  <c r="AC117" i="37"/>
  <c r="AD117" i="37"/>
  <c r="AA118" i="37"/>
  <c r="AB118" i="37"/>
  <c r="AC118" i="37"/>
  <c r="AD118" i="37"/>
  <c r="AA100" i="38"/>
  <c r="AB100" i="38"/>
  <c r="AC100" i="38"/>
  <c r="AD100" i="38"/>
  <c r="AA101" i="38"/>
  <c r="AB101" i="38"/>
  <c r="AC101" i="38"/>
  <c r="AD101" i="38"/>
  <c r="AA102" i="38"/>
  <c r="AB102" i="38"/>
  <c r="AC102" i="38"/>
  <c r="AD102" i="38"/>
  <c r="AA103" i="38"/>
  <c r="AB103" i="38"/>
  <c r="AC103" i="38"/>
  <c r="AD103" i="38"/>
  <c r="AA104" i="38"/>
  <c r="AB104" i="38"/>
  <c r="AC104" i="38"/>
  <c r="AD104" i="38"/>
  <c r="AA105" i="38"/>
  <c r="AB105" i="38"/>
  <c r="AC105" i="38"/>
  <c r="AD105" i="38"/>
  <c r="AA106" i="38"/>
  <c r="AB106" i="38"/>
  <c r="AC106" i="38"/>
  <c r="AD106" i="38"/>
  <c r="AA107" i="38"/>
  <c r="AB107" i="38"/>
  <c r="AC107" i="38"/>
  <c r="AD107" i="38"/>
  <c r="AA108" i="38"/>
  <c r="AB108" i="38"/>
  <c r="AC108" i="38"/>
  <c r="AD108" i="38"/>
  <c r="AA109" i="38"/>
  <c r="AB109" i="38"/>
  <c r="AC109" i="38"/>
  <c r="AD109" i="38"/>
  <c r="AA110" i="38"/>
  <c r="AB110" i="38"/>
  <c r="AC110" i="38"/>
  <c r="AD110" i="38"/>
  <c r="AA111" i="38"/>
  <c r="AB111" i="38"/>
  <c r="AC111" i="38"/>
  <c r="AD111" i="38"/>
  <c r="AA112" i="38"/>
  <c r="AB112" i="38"/>
  <c r="AC112" i="38"/>
  <c r="AD112" i="38"/>
  <c r="AA113" i="38"/>
  <c r="AB113" i="38"/>
  <c r="AC113" i="38"/>
  <c r="AD113" i="38"/>
  <c r="AA114" i="38"/>
  <c r="AB114" i="38"/>
  <c r="AC114" i="38"/>
  <c r="AD114" i="38"/>
  <c r="AA115" i="38"/>
  <c r="AB115" i="38"/>
  <c r="AC115" i="38"/>
  <c r="AD115" i="38"/>
  <c r="AA116" i="38"/>
  <c r="AB116" i="38"/>
  <c r="AC116" i="38"/>
  <c r="AD116" i="38"/>
  <c r="AA117" i="38"/>
  <c r="AB117" i="38"/>
  <c r="AC117" i="38"/>
  <c r="AD117" i="38"/>
  <c r="AA118" i="38"/>
  <c r="AB118" i="38"/>
  <c r="AC118" i="38"/>
  <c r="AD118" i="38"/>
  <c r="AA100" i="39"/>
  <c r="AB100" i="39"/>
  <c r="AC100" i="39"/>
  <c r="AD100" i="39"/>
  <c r="AA101" i="39"/>
  <c r="AB101" i="39"/>
  <c r="AC101" i="39"/>
  <c r="AD101" i="39"/>
  <c r="AA102" i="39"/>
  <c r="AB102" i="39"/>
  <c r="AC102" i="39"/>
  <c r="AD102" i="39"/>
  <c r="AA103" i="39"/>
  <c r="AB103" i="39"/>
  <c r="AC103" i="39"/>
  <c r="AD103" i="39"/>
  <c r="AA104" i="39"/>
  <c r="AB104" i="39"/>
  <c r="AC104" i="39"/>
  <c r="AD104" i="39"/>
  <c r="AA105" i="39"/>
  <c r="AB105" i="39"/>
  <c r="AC105" i="39"/>
  <c r="AD105" i="39"/>
  <c r="AA106" i="39"/>
  <c r="AB106" i="39"/>
  <c r="AC106" i="39"/>
  <c r="AD106" i="39"/>
  <c r="AA107" i="39"/>
  <c r="AB107" i="39"/>
  <c r="AC107" i="39"/>
  <c r="AD107" i="39"/>
  <c r="AA108" i="39"/>
  <c r="AB108" i="39"/>
  <c r="AC108" i="39"/>
  <c r="AD108" i="39"/>
  <c r="AA109" i="39"/>
  <c r="AB109" i="39"/>
  <c r="AC109" i="39"/>
  <c r="AD109" i="39"/>
  <c r="AA110" i="39"/>
  <c r="AB110" i="39"/>
  <c r="AC110" i="39"/>
  <c r="AD110" i="39"/>
  <c r="AA111" i="39"/>
  <c r="AB111" i="39"/>
  <c r="AC111" i="39"/>
  <c r="AD111" i="39"/>
  <c r="AA112" i="39"/>
  <c r="AB112" i="39"/>
  <c r="AC112" i="39"/>
  <c r="AD112" i="39"/>
  <c r="AA113" i="39"/>
  <c r="AB113" i="39"/>
  <c r="AC113" i="39"/>
  <c r="AD113" i="39"/>
  <c r="AA114" i="39"/>
  <c r="AB114" i="39"/>
  <c r="AC114" i="39"/>
  <c r="AD114" i="39"/>
  <c r="AA115" i="39"/>
  <c r="AB115" i="39"/>
  <c r="AC115" i="39"/>
  <c r="AD115" i="39"/>
  <c r="AA116" i="39"/>
  <c r="AB116" i="39"/>
  <c r="AC116" i="39"/>
  <c r="AD116" i="39"/>
  <c r="AA117" i="39"/>
  <c r="AB117" i="39"/>
  <c r="AC117" i="39"/>
  <c r="AD117" i="39"/>
  <c r="AA118" i="39"/>
  <c r="AB118" i="39"/>
  <c r="AC118" i="39"/>
  <c r="AD118" i="39"/>
  <c r="AA100" i="40"/>
  <c r="AB100" i="40"/>
  <c r="AC100" i="40"/>
  <c r="AD100" i="40"/>
  <c r="AA101" i="40"/>
  <c r="AB101" i="40"/>
  <c r="AC101" i="40"/>
  <c r="AD101" i="40"/>
  <c r="AA102" i="40"/>
  <c r="AB102" i="40"/>
  <c r="AC102" i="40"/>
  <c r="AD102" i="40"/>
  <c r="AA103" i="40"/>
  <c r="AB103" i="40"/>
  <c r="AC103" i="40"/>
  <c r="AD103" i="40"/>
  <c r="AA104" i="40"/>
  <c r="AB104" i="40"/>
  <c r="AC104" i="40"/>
  <c r="AD104" i="40"/>
  <c r="AA105" i="40"/>
  <c r="AB105" i="40"/>
  <c r="AC105" i="40"/>
  <c r="AD105" i="40"/>
  <c r="AA106" i="40"/>
  <c r="AB106" i="40"/>
  <c r="AC106" i="40"/>
  <c r="AD106" i="40"/>
  <c r="AA107" i="40"/>
  <c r="AB107" i="40"/>
  <c r="AC107" i="40"/>
  <c r="AD107" i="40"/>
  <c r="AA108" i="40"/>
  <c r="AB108" i="40"/>
  <c r="AC108" i="40"/>
  <c r="AD108" i="40"/>
  <c r="AA109" i="40"/>
  <c r="AB109" i="40"/>
  <c r="AC109" i="40"/>
  <c r="AD109" i="40"/>
  <c r="AA110" i="40"/>
  <c r="AB110" i="40"/>
  <c r="AC110" i="40"/>
  <c r="AD110" i="40"/>
  <c r="AA111" i="40"/>
  <c r="AB111" i="40"/>
  <c r="AC111" i="40"/>
  <c r="AD111" i="40"/>
  <c r="AA112" i="40"/>
  <c r="AB112" i="40"/>
  <c r="AC112" i="40"/>
  <c r="AD112" i="40"/>
  <c r="AA113" i="40"/>
  <c r="AB113" i="40"/>
  <c r="AC113" i="40"/>
  <c r="AD113" i="40"/>
  <c r="AA114" i="40"/>
  <c r="AB114" i="40"/>
  <c r="AC114" i="40"/>
  <c r="AD114" i="40"/>
  <c r="AA115" i="40"/>
  <c r="AB115" i="40"/>
  <c r="AC115" i="40"/>
  <c r="AD115" i="40"/>
  <c r="AA116" i="40"/>
  <c r="AB116" i="40"/>
  <c r="AC116" i="40"/>
  <c r="AD116" i="40"/>
  <c r="AA117" i="40"/>
  <c r="AB117" i="40"/>
  <c r="AC117" i="40"/>
  <c r="AD117" i="40"/>
  <c r="AA118" i="40"/>
  <c r="AB118" i="40"/>
  <c r="AC118" i="40"/>
  <c r="AD118" i="40"/>
  <c r="AA100" i="22"/>
  <c r="AB100" i="22"/>
  <c r="AC100" i="22"/>
  <c r="AD100" i="22"/>
  <c r="AA101" i="22"/>
  <c r="AB101" i="22"/>
  <c r="AC101" i="22"/>
  <c r="AD101" i="22"/>
  <c r="AA102" i="22"/>
  <c r="AB102" i="22"/>
  <c r="AC102" i="22"/>
  <c r="AD102" i="22"/>
  <c r="AA103" i="22"/>
  <c r="AB103" i="22"/>
  <c r="AC103" i="22"/>
  <c r="AD103" i="22"/>
  <c r="AA104" i="22"/>
  <c r="AB104" i="22"/>
  <c r="AC104" i="22"/>
  <c r="AD104" i="22"/>
  <c r="AA105" i="22"/>
  <c r="AB105" i="22"/>
  <c r="AC105" i="22"/>
  <c r="AD105" i="22"/>
  <c r="AA106" i="22"/>
  <c r="AB106" i="22"/>
  <c r="AC106" i="22"/>
  <c r="AD106" i="22"/>
  <c r="AA107" i="22"/>
  <c r="AB107" i="22"/>
  <c r="AC107" i="22"/>
  <c r="AD107" i="22"/>
  <c r="AA108" i="22"/>
  <c r="AB108" i="22"/>
  <c r="AC108" i="22"/>
  <c r="AD108" i="22"/>
  <c r="AA109" i="22"/>
  <c r="AB109" i="22"/>
  <c r="AC109" i="22"/>
  <c r="AD109" i="22"/>
  <c r="AA110" i="22"/>
  <c r="AB110" i="22"/>
  <c r="AC110" i="22"/>
  <c r="AD110" i="22"/>
  <c r="AA111" i="22"/>
  <c r="AB111" i="22"/>
  <c r="AC111" i="22"/>
  <c r="AD111" i="22"/>
  <c r="AA112" i="22"/>
  <c r="AB112" i="22"/>
  <c r="AC112" i="22"/>
  <c r="AD112" i="22"/>
  <c r="AA113" i="22"/>
  <c r="AB113" i="22"/>
  <c r="AC113" i="22"/>
  <c r="AD113" i="22"/>
  <c r="AA114" i="22"/>
  <c r="AB114" i="22"/>
  <c r="AC114" i="22"/>
  <c r="AD114" i="22"/>
  <c r="AA115" i="22"/>
  <c r="AB115" i="22"/>
  <c r="AC115" i="22"/>
  <c r="AD115" i="22"/>
  <c r="AA116" i="22"/>
  <c r="AB116" i="22"/>
  <c r="AC116" i="22"/>
  <c r="AD116" i="22"/>
  <c r="AA117" i="22"/>
  <c r="AB117" i="22"/>
  <c r="AC117" i="22"/>
  <c r="AD117" i="22"/>
  <c r="AA118" i="22"/>
  <c r="AB118" i="22"/>
  <c r="AC118" i="22"/>
  <c r="AD118" i="22"/>
  <c r="AD99" i="30"/>
  <c r="AD99" i="31"/>
  <c r="AD99" i="32"/>
  <c r="AD99" i="33"/>
  <c r="AD99" i="34"/>
  <c r="AD99" i="35"/>
  <c r="AD99" i="36"/>
  <c r="AD99" i="37"/>
  <c r="AD99" i="38"/>
  <c r="AD99" i="39"/>
  <c r="AD99" i="40"/>
  <c r="AD99" i="22"/>
  <c r="AC99" i="30"/>
  <c r="AC99" i="31"/>
  <c r="AC99" i="32"/>
  <c r="AC99" i="33"/>
  <c r="AC99" i="34"/>
  <c r="AC99" i="35"/>
  <c r="AC99" i="36"/>
  <c r="AC99" i="37"/>
  <c r="AC99" i="38"/>
  <c r="AC99" i="39"/>
  <c r="AC99" i="40"/>
  <c r="AC99" i="22"/>
  <c r="AB99" i="30"/>
  <c r="AB99" i="31"/>
  <c r="AB99" i="32"/>
  <c r="AB99" i="33"/>
  <c r="AB99" i="34"/>
  <c r="AB99" i="35"/>
  <c r="AB99" i="36"/>
  <c r="AB99" i="37"/>
  <c r="AB99" i="38"/>
  <c r="AB99" i="39"/>
  <c r="AB99" i="40"/>
  <c r="AB99" i="22"/>
  <c r="AA99" i="30"/>
  <c r="AA99" i="31"/>
  <c r="AA99" i="32"/>
  <c r="AA99" i="33"/>
  <c r="AA99" i="34"/>
  <c r="AA99" i="35"/>
  <c r="AA99" i="36"/>
  <c r="AA99" i="37"/>
  <c r="AA99" i="38"/>
  <c r="AA99" i="39"/>
  <c r="AA99" i="40"/>
  <c r="AA99" i="22"/>
  <c r="Z176" i="30"/>
  <c r="Z177" i="30"/>
  <c r="Z178" i="30"/>
  <c r="Z179" i="30"/>
  <c r="Z180" i="30"/>
  <c r="Z181" i="30"/>
  <c r="Z182" i="30"/>
  <c r="Z183" i="30"/>
  <c r="Z184" i="30"/>
  <c r="Z185" i="30"/>
  <c r="Z186" i="30"/>
  <c r="Z187" i="30"/>
  <c r="Z188" i="30"/>
  <c r="Z189" i="30"/>
  <c r="Z190" i="30"/>
  <c r="Z191" i="30"/>
  <c r="Z192" i="30"/>
  <c r="Z193" i="30"/>
  <c r="Z194" i="30"/>
  <c r="Z176" i="31"/>
  <c r="Z177" i="31"/>
  <c r="Z178" i="31"/>
  <c r="Z179" i="31"/>
  <c r="Z180" i="31"/>
  <c r="Z181" i="31"/>
  <c r="Z182" i="31"/>
  <c r="Z183" i="31"/>
  <c r="Z184" i="31"/>
  <c r="Z185" i="31"/>
  <c r="Z186" i="31"/>
  <c r="Z187" i="31"/>
  <c r="Z188" i="31"/>
  <c r="Z189" i="31"/>
  <c r="Z190" i="31"/>
  <c r="Z191" i="31"/>
  <c r="Z192" i="31"/>
  <c r="Z193" i="31"/>
  <c r="Z194" i="31"/>
  <c r="Z176" i="32"/>
  <c r="Z177" i="32"/>
  <c r="Z178" i="32"/>
  <c r="Z179" i="32"/>
  <c r="Z180" i="32"/>
  <c r="Z181" i="32"/>
  <c r="Z182" i="32"/>
  <c r="Z183" i="32"/>
  <c r="Z184" i="32"/>
  <c r="Z185" i="32"/>
  <c r="Z186" i="32"/>
  <c r="Z187" i="32"/>
  <c r="Z188" i="32"/>
  <c r="Z189" i="32"/>
  <c r="Z190" i="32"/>
  <c r="Z191" i="32"/>
  <c r="Z192" i="32"/>
  <c r="Z193" i="32"/>
  <c r="Z194" i="32"/>
  <c r="Z176" i="33"/>
  <c r="Z177" i="33"/>
  <c r="Z178" i="33"/>
  <c r="Z179" i="33"/>
  <c r="Z180" i="33"/>
  <c r="Z181" i="33"/>
  <c r="Z182" i="33"/>
  <c r="Z183" i="33"/>
  <c r="Z184" i="33"/>
  <c r="Z185" i="33"/>
  <c r="Z186" i="33"/>
  <c r="Z187" i="33"/>
  <c r="Z188" i="33"/>
  <c r="Z189" i="33"/>
  <c r="Z190" i="33"/>
  <c r="Z191" i="33"/>
  <c r="Z192" i="33"/>
  <c r="Z193" i="33"/>
  <c r="Z194" i="33"/>
  <c r="Z176" i="34"/>
  <c r="Z177" i="34"/>
  <c r="Z178" i="34"/>
  <c r="Z179" i="34"/>
  <c r="Z180" i="34"/>
  <c r="Z181" i="34"/>
  <c r="Z182" i="34"/>
  <c r="Z183" i="34"/>
  <c r="Z184" i="34"/>
  <c r="Z185" i="34"/>
  <c r="Z186" i="34"/>
  <c r="Z187" i="34"/>
  <c r="Z188" i="34"/>
  <c r="Z189" i="34"/>
  <c r="Z190" i="34"/>
  <c r="Z191" i="34"/>
  <c r="Z192" i="34"/>
  <c r="Z193" i="34"/>
  <c r="Z194" i="34"/>
  <c r="Z176" i="35"/>
  <c r="Z177" i="35"/>
  <c r="Z178" i="35"/>
  <c r="Z179" i="35"/>
  <c r="Z180" i="35"/>
  <c r="Z181" i="35"/>
  <c r="Z182" i="35"/>
  <c r="Z183" i="35"/>
  <c r="Z184" i="35"/>
  <c r="Z185" i="35"/>
  <c r="Z186" i="35"/>
  <c r="Z187" i="35"/>
  <c r="Z188" i="35"/>
  <c r="Z189" i="35"/>
  <c r="Z190" i="35"/>
  <c r="Z191" i="35"/>
  <c r="Z192" i="35"/>
  <c r="Z193" i="35"/>
  <c r="Z194" i="35"/>
  <c r="Z176" i="36"/>
  <c r="Z177" i="36"/>
  <c r="Z178" i="36"/>
  <c r="Z179" i="36"/>
  <c r="Z180" i="36"/>
  <c r="Z181" i="36"/>
  <c r="Z182" i="36"/>
  <c r="Z183" i="36"/>
  <c r="Z184" i="36"/>
  <c r="Z185" i="36"/>
  <c r="Z186" i="36"/>
  <c r="Z187" i="36"/>
  <c r="Z188" i="36"/>
  <c r="Z189" i="36"/>
  <c r="Z190" i="36"/>
  <c r="Z191" i="36"/>
  <c r="Z192" i="36"/>
  <c r="Z193" i="36"/>
  <c r="Z194" i="36"/>
  <c r="Z176" i="37"/>
  <c r="Z177" i="37"/>
  <c r="Z178" i="37"/>
  <c r="Z179" i="37"/>
  <c r="Z180" i="37"/>
  <c r="Z181" i="37"/>
  <c r="Z182" i="37"/>
  <c r="Z183" i="37"/>
  <c r="Z184" i="37"/>
  <c r="Z185" i="37"/>
  <c r="Z186" i="37"/>
  <c r="Z187" i="37"/>
  <c r="Z188" i="37"/>
  <c r="Z189" i="37"/>
  <c r="Z190" i="37"/>
  <c r="Z191" i="37"/>
  <c r="Z192" i="37"/>
  <c r="Z193" i="37"/>
  <c r="Z194" i="37"/>
  <c r="Z176" i="38"/>
  <c r="Z177" i="38"/>
  <c r="Z178" i="38"/>
  <c r="Z179" i="38"/>
  <c r="Z180" i="38"/>
  <c r="Z181" i="38"/>
  <c r="Z182" i="38"/>
  <c r="Z183" i="38"/>
  <c r="Z184" i="38"/>
  <c r="Z185" i="38"/>
  <c r="Z186" i="38"/>
  <c r="Z187" i="38"/>
  <c r="Z188" i="38"/>
  <c r="Z189" i="38"/>
  <c r="Z190" i="38"/>
  <c r="Z191" i="38"/>
  <c r="Z192" i="38"/>
  <c r="Z193" i="38"/>
  <c r="Z194" i="38"/>
  <c r="Z176" i="39"/>
  <c r="Z177" i="39"/>
  <c r="Z178" i="39"/>
  <c r="Z179" i="39"/>
  <c r="Z180" i="39"/>
  <c r="Z181" i="39"/>
  <c r="Z182" i="39"/>
  <c r="Z183" i="39"/>
  <c r="Z184" i="39"/>
  <c r="Z185" i="39"/>
  <c r="Z186" i="39"/>
  <c r="Z187" i="39"/>
  <c r="Z188" i="39"/>
  <c r="Z189" i="39"/>
  <c r="Z190" i="39"/>
  <c r="Z191" i="39"/>
  <c r="Z192" i="39"/>
  <c r="Z193" i="39"/>
  <c r="Z194" i="39"/>
  <c r="Z176" i="40"/>
  <c r="Z177" i="40"/>
  <c r="Z178" i="40"/>
  <c r="Z179" i="40"/>
  <c r="Z180" i="40"/>
  <c r="Z181" i="40"/>
  <c r="Z182" i="40"/>
  <c r="Z183" i="40"/>
  <c r="Z184" i="40"/>
  <c r="Z185" i="40"/>
  <c r="Z186" i="40"/>
  <c r="Z187" i="40"/>
  <c r="Z188" i="40"/>
  <c r="Z189" i="40"/>
  <c r="Z190" i="40"/>
  <c r="Z191" i="40"/>
  <c r="Z192" i="40"/>
  <c r="Z193" i="40"/>
  <c r="Z194" i="40"/>
  <c r="Z176" i="22"/>
  <c r="Z177" i="22"/>
  <c r="Z178" i="22"/>
  <c r="Z179" i="22"/>
  <c r="Z180" i="22"/>
  <c r="Z181" i="22"/>
  <c r="Z182" i="22"/>
  <c r="Z183" i="22"/>
  <c r="Z184" i="22"/>
  <c r="Z185" i="22"/>
  <c r="Z186" i="22"/>
  <c r="Z187" i="22"/>
  <c r="Z188" i="22"/>
  <c r="Z189" i="22"/>
  <c r="Z190" i="22"/>
  <c r="Z191" i="22"/>
  <c r="Z192" i="22"/>
  <c r="Z193" i="22"/>
  <c r="Z194" i="22"/>
  <c r="Z175" i="30"/>
  <c r="Z175" i="31"/>
  <c r="Z175" i="32"/>
  <c r="Z175" i="33"/>
  <c r="Z175" i="34"/>
  <c r="Z175" i="35"/>
  <c r="Z175" i="36"/>
  <c r="Z175" i="37"/>
  <c r="Z175" i="38"/>
  <c r="Z175" i="39"/>
  <c r="Z175" i="40"/>
  <c r="Z175" i="22"/>
  <c r="Z152" i="30"/>
  <c r="Z153" i="30"/>
  <c r="Z154" i="30"/>
  <c r="Z155" i="30"/>
  <c r="Z156" i="30"/>
  <c r="Z157" i="30"/>
  <c r="Z158" i="30"/>
  <c r="Z159" i="30"/>
  <c r="Z160" i="30"/>
  <c r="Z161" i="30"/>
  <c r="Z162" i="30"/>
  <c r="Z163" i="30"/>
  <c r="Z164" i="30"/>
  <c r="Z165" i="30"/>
  <c r="Z166" i="30"/>
  <c r="Z167" i="30"/>
  <c r="Z168" i="30"/>
  <c r="Z169" i="30"/>
  <c r="Z170" i="30"/>
  <c r="Z152" i="31"/>
  <c r="Z153" i="31"/>
  <c r="Z154" i="31"/>
  <c r="Z155" i="31"/>
  <c r="Z156" i="31"/>
  <c r="Z157" i="31"/>
  <c r="Z158" i="31"/>
  <c r="Z159" i="31"/>
  <c r="Z160" i="31"/>
  <c r="Z161" i="31"/>
  <c r="Z162" i="31"/>
  <c r="Z163" i="31"/>
  <c r="Z164" i="31"/>
  <c r="Z165" i="31"/>
  <c r="Z166" i="31"/>
  <c r="Z167" i="31"/>
  <c r="Z168" i="31"/>
  <c r="Z169" i="31"/>
  <c r="Z170" i="31"/>
  <c r="Z152" i="32"/>
  <c r="Z153" i="32"/>
  <c r="Z154" i="32"/>
  <c r="Z155" i="32"/>
  <c r="Z156" i="32"/>
  <c r="Z157" i="32"/>
  <c r="Z158" i="32"/>
  <c r="Z159" i="32"/>
  <c r="Z160" i="32"/>
  <c r="Z161" i="32"/>
  <c r="Z162" i="32"/>
  <c r="Z163" i="32"/>
  <c r="Z164" i="32"/>
  <c r="Z165" i="32"/>
  <c r="Z166" i="32"/>
  <c r="Z167" i="32"/>
  <c r="Z168" i="32"/>
  <c r="Z169" i="32"/>
  <c r="Z170" i="32"/>
  <c r="Z152" i="33"/>
  <c r="Z153" i="33"/>
  <c r="Z154" i="33"/>
  <c r="Z155" i="33"/>
  <c r="Z156" i="33"/>
  <c r="Z157" i="33"/>
  <c r="Z158" i="33"/>
  <c r="Z159" i="33"/>
  <c r="Z160" i="33"/>
  <c r="Z161" i="33"/>
  <c r="Z162" i="33"/>
  <c r="Z163" i="33"/>
  <c r="Z164" i="33"/>
  <c r="Z165" i="33"/>
  <c r="Z166" i="33"/>
  <c r="Z167" i="33"/>
  <c r="Z168" i="33"/>
  <c r="Z169" i="33"/>
  <c r="Z170" i="33"/>
  <c r="Z152" i="34"/>
  <c r="Z153" i="34"/>
  <c r="Z154" i="34"/>
  <c r="Z155" i="34"/>
  <c r="Z156" i="34"/>
  <c r="Z157" i="34"/>
  <c r="Z158" i="34"/>
  <c r="Z159" i="34"/>
  <c r="Z160" i="34"/>
  <c r="Z161" i="34"/>
  <c r="Z162" i="34"/>
  <c r="Z163" i="34"/>
  <c r="Z164" i="34"/>
  <c r="Z165" i="34"/>
  <c r="Z166" i="34"/>
  <c r="Z167" i="34"/>
  <c r="Z168" i="34"/>
  <c r="Z169" i="34"/>
  <c r="Z170" i="34"/>
  <c r="Z152" i="35"/>
  <c r="Z153" i="35"/>
  <c r="Z154" i="35"/>
  <c r="Z155" i="35"/>
  <c r="Z156" i="35"/>
  <c r="Z157" i="35"/>
  <c r="Z158" i="35"/>
  <c r="Z159" i="35"/>
  <c r="Z160" i="35"/>
  <c r="Z161" i="35"/>
  <c r="Z162" i="35"/>
  <c r="Z163" i="35"/>
  <c r="Z164" i="35"/>
  <c r="Z165" i="35"/>
  <c r="Z166" i="35"/>
  <c r="Z167" i="35"/>
  <c r="Z168" i="35"/>
  <c r="Z169" i="35"/>
  <c r="Z170" i="35"/>
  <c r="Z152" i="36"/>
  <c r="Z153" i="36"/>
  <c r="Z154" i="36"/>
  <c r="Z155" i="36"/>
  <c r="Z156" i="36"/>
  <c r="Z157" i="36"/>
  <c r="Z158" i="36"/>
  <c r="Z159" i="36"/>
  <c r="Z160" i="36"/>
  <c r="Z161" i="36"/>
  <c r="Z162" i="36"/>
  <c r="Z163" i="36"/>
  <c r="Z164" i="36"/>
  <c r="Z165" i="36"/>
  <c r="Z166" i="36"/>
  <c r="Z167" i="36"/>
  <c r="Z168" i="36"/>
  <c r="Z169" i="36"/>
  <c r="Z170" i="36"/>
  <c r="Z152" i="37"/>
  <c r="Z153" i="37"/>
  <c r="Z154" i="37"/>
  <c r="Z155" i="37"/>
  <c r="Z156" i="37"/>
  <c r="Z157" i="37"/>
  <c r="Z158" i="37"/>
  <c r="Z159" i="37"/>
  <c r="Z160" i="37"/>
  <c r="Z161" i="37"/>
  <c r="Z162" i="37"/>
  <c r="Z163" i="37"/>
  <c r="Z164" i="37"/>
  <c r="Z165" i="37"/>
  <c r="Z166" i="37"/>
  <c r="Z167" i="37"/>
  <c r="Z168" i="37"/>
  <c r="Z169" i="37"/>
  <c r="Z170" i="37"/>
  <c r="Z152" i="38"/>
  <c r="Z153" i="38"/>
  <c r="Z154" i="38"/>
  <c r="Z155" i="38"/>
  <c r="Z156" i="38"/>
  <c r="Z157" i="38"/>
  <c r="Z158" i="38"/>
  <c r="Z159" i="38"/>
  <c r="Z160" i="38"/>
  <c r="Z161" i="38"/>
  <c r="Z162" i="38"/>
  <c r="Z163" i="38"/>
  <c r="Z164" i="38"/>
  <c r="Z165" i="38"/>
  <c r="Z166" i="38"/>
  <c r="Z167" i="38"/>
  <c r="Z168" i="38"/>
  <c r="Z169" i="38"/>
  <c r="Z170" i="38"/>
  <c r="Z152" i="39"/>
  <c r="Z153" i="39"/>
  <c r="Z154" i="39"/>
  <c r="Z155" i="39"/>
  <c r="Z156" i="39"/>
  <c r="Z157" i="39"/>
  <c r="Z158" i="39"/>
  <c r="Z159" i="39"/>
  <c r="Z160" i="39"/>
  <c r="Z161" i="39"/>
  <c r="Z162" i="39"/>
  <c r="Z163" i="39"/>
  <c r="Z164" i="39"/>
  <c r="Z165" i="39"/>
  <c r="Z166" i="39"/>
  <c r="Z167" i="39"/>
  <c r="Z168" i="39"/>
  <c r="Z169" i="39"/>
  <c r="Z170" i="39"/>
  <c r="Z152" i="40"/>
  <c r="Z153" i="40"/>
  <c r="Z154" i="40"/>
  <c r="Z155" i="40"/>
  <c r="Z156" i="40"/>
  <c r="Z157" i="40"/>
  <c r="Z158" i="40"/>
  <c r="Z159" i="40"/>
  <c r="Z160" i="40"/>
  <c r="Z161" i="40"/>
  <c r="Z162" i="40"/>
  <c r="Z163" i="40"/>
  <c r="Z164" i="40"/>
  <c r="Z165" i="40"/>
  <c r="Z166" i="40"/>
  <c r="Z167" i="40"/>
  <c r="Z168" i="40"/>
  <c r="Z169" i="40"/>
  <c r="Z170" i="40"/>
  <c r="Z152" i="22"/>
  <c r="Z153" i="22"/>
  <c r="Z154" i="22"/>
  <c r="Z155" i="22"/>
  <c r="Z156" i="22"/>
  <c r="Z157" i="22"/>
  <c r="Z158" i="22"/>
  <c r="Z159" i="22"/>
  <c r="Z160" i="22"/>
  <c r="Z161" i="22"/>
  <c r="Z162" i="22"/>
  <c r="Z163" i="22"/>
  <c r="Z164" i="22"/>
  <c r="Z165" i="22"/>
  <c r="Z166" i="22"/>
  <c r="Z167" i="22"/>
  <c r="Z168" i="22"/>
  <c r="Z169" i="22"/>
  <c r="Z170" i="22"/>
  <c r="Z151" i="30"/>
  <c r="Z151" i="31"/>
  <c r="Z151" i="32"/>
  <c r="Z151" i="33"/>
  <c r="Z151" i="34"/>
  <c r="Z151" i="35"/>
  <c r="Z151" i="36"/>
  <c r="Z151" i="37"/>
  <c r="Z151" i="38"/>
  <c r="Z151" i="39"/>
  <c r="Z151" i="40"/>
  <c r="Z151" i="22"/>
  <c r="Z124" i="30"/>
  <c r="Z125" i="30"/>
  <c r="Z126" i="30"/>
  <c r="Z127" i="30"/>
  <c r="Z128" i="30"/>
  <c r="Z129" i="30"/>
  <c r="Z130" i="30"/>
  <c r="Z131" i="30"/>
  <c r="Z132" i="30"/>
  <c r="Z133" i="30"/>
  <c r="Z134" i="30"/>
  <c r="Z135" i="30"/>
  <c r="Z136" i="30"/>
  <c r="Z137" i="30"/>
  <c r="Z138" i="30"/>
  <c r="Z139" i="30"/>
  <c r="Z140" i="30"/>
  <c r="Z141" i="30"/>
  <c r="Z142" i="30"/>
  <c r="Z124" i="31"/>
  <c r="Z125" i="31"/>
  <c r="Z126" i="31"/>
  <c r="Z127" i="31"/>
  <c r="Z128" i="31"/>
  <c r="Z129" i="31"/>
  <c r="Z130" i="31"/>
  <c r="Z131" i="31"/>
  <c r="Z132" i="31"/>
  <c r="Z133" i="31"/>
  <c r="Z134" i="31"/>
  <c r="Z135" i="31"/>
  <c r="Z136" i="31"/>
  <c r="Z137" i="31"/>
  <c r="Z138" i="31"/>
  <c r="Z139" i="31"/>
  <c r="Z140" i="31"/>
  <c r="Z141" i="31"/>
  <c r="Z142" i="31"/>
  <c r="Z124" i="32"/>
  <c r="Z125" i="32"/>
  <c r="Z126" i="32"/>
  <c r="Z127" i="32"/>
  <c r="Z128" i="32"/>
  <c r="Z129" i="32"/>
  <c r="Z130" i="32"/>
  <c r="Z131" i="32"/>
  <c r="Z132" i="32"/>
  <c r="Z133" i="32"/>
  <c r="Z134" i="32"/>
  <c r="Z135" i="32"/>
  <c r="Z136" i="32"/>
  <c r="Z137" i="32"/>
  <c r="Z138" i="32"/>
  <c r="Z139" i="32"/>
  <c r="Z140" i="32"/>
  <c r="Z141" i="32"/>
  <c r="Z142" i="32"/>
  <c r="Z124" i="33"/>
  <c r="Z125" i="33"/>
  <c r="Z126" i="33"/>
  <c r="Z127" i="33"/>
  <c r="Z128" i="33"/>
  <c r="Z129" i="33"/>
  <c r="Z130" i="33"/>
  <c r="Z131" i="33"/>
  <c r="Z132" i="33"/>
  <c r="Z133" i="33"/>
  <c r="Z134" i="33"/>
  <c r="Z135" i="33"/>
  <c r="Z136" i="33"/>
  <c r="Z137" i="33"/>
  <c r="Z138" i="33"/>
  <c r="Z139" i="33"/>
  <c r="Z140" i="33"/>
  <c r="Z141" i="33"/>
  <c r="Z142" i="33"/>
  <c r="Z124" i="34"/>
  <c r="Z125" i="34"/>
  <c r="Z126" i="34"/>
  <c r="Z127" i="34"/>
  <c r="Z128" i="34"/>
  <c r="Z129" i="34"/>
  <c r="Z130" i="34"/>
  <c r="Z131" i="34"/>
  <c r="Z132" i="34"/>
  <c r="Z133" i="34"/>
  <c r="Z134" i="34"/>
  <c r="Z135" i="34"/>
  <c r="Z136" i="34"/>
  <c r="Z137" i="34"/>
  <c r="Z138" i="34"/>
  <c r="Z139" i="34"/>
  <c r="Z140" i="34"/>
  <c r="Z141" i="34"/>
  <c r="Z142" i="34"/>
  <c r="Z124" i="35"/>
  <c r="Z125" i="35"/>
  <c r="Z126" i="35"/>
  <c r="Z127" i="35"/>
  <c r="Z128" i="35"/>
  <c r="Z129" i="35"/>
  <c r="Z130" i="35"/>
  <c r="Z131" i="35"/>
  <c r="Z132" i="35"/>
  <c r="Z133" i="35"/>
  <c r="Z134" i="35"/>
  <c r="Z135" i="35"/>
  <c r="Z136" i="35"/>
  <c r="Z137" i="35"/>
  <c r="Z138" i="35"/>
  <c r="Z139" i="35"/>
  <c r="Z140" i="35"/>
  <c r="Z141" i="35"/>
  <c r="Z142" i="35"/>
  <c r="Z124" i="36"/>
  <c r="Z125" i="36"/>
  <c r="Z126" i="36"/>
  <c r="Z127" i="36"/>
  <c r="Z128" i="36"/>
  <c r="Z129" i="36"/>
  <c r="Z130" i="36"/>
  <c r="Z131" i="36"/>
  <c r="Z132" i="36"/>
  <c r="Z133" i="36"/>
  <c r="Z134" i="36"/>
  <c r="Z135" i="36"/>
  <c r="Z136" i="36"/>
  <c r="Z137" i="36"/>
  <c r="Z138" i="36"/>
  <c r="Z139" i="36"/>
  <c r="Z140" i="36"/>
  <c r="Z141" i="36"/>
  <c r="Z142" i="36"/>
  <c r="Z124" i="37"/>
  <c r="Z125" i="37"/>
  <c r="Z126" i="37"/>
  <c r="Z127" i="37"/>
  <c r="Z128" i="37"/>
  <c r="Z129" i="37"/>
  <c r="Z130" i="37"/>
  <c r="Z131" i="37"/>
  <c r="Z132" i="37"/>
  <c r="Z133" i="37"/>
  <c r="Z134" i="37"/>
  <c r="Z135" i="37"/>
  <c r="Z136" i="37"/>
  <c r="Z137" i="37"/>
  <c r="Z138" i="37"/>
  <c r="Z139" i="37"/>
  <c r="Z140" i="37"/>
  <c r="Z141" i="37"/>
  <c r="Z142" i="37"/>
  <c r="Z124" i="38"/>
  <c r="Z125" i="38"/>
  <c r="Z126" i="38"/>
  <c r="Z127" i="38"/>
  <c r="Z128" i="38"/>
  <c r="Z129" i="38"/>
  <c r="Z130" i="38"/>
  <c r="Z131" i="38"/>
  <c r="Z132" i="38"/>
  <c r="Z133" i="38"/>
  <c r="Z134" i="38"/>
  <c r="Z135" i="38"/>
  <c r="Z136" i="38"/>
  <c r="Z137" i="38"/>
  <c r="Z138" i="38"/>
  <c r="Z139" i="38"/>
  <c r="Z140" i="38"/>
  <c r="Z141" i="38"/>
  <c r="Z142" i="38"/>
  <c r="Z124" i="39"/>
  <c r="Z125" i="39"/>
  <c r="Z126" i="39"/>
  <c r="Z127" i="39"/>
  <c r="Z128" i="39"/>
  <c r="Z129" i="39"/>
  <c r="Z130" i="39"/>
  <c r="Z131" i="39"/>
  <c r="Z132" i="39"/>
  <c r="Z133" i="39"/>
  <c r="Z134" i="39"/>
  <c r="Z135" i="39"/>
  <c r="Z136" i="39"/>
  <c r="Z137" i="39"/>
  <c r="Z138" i="39"/>
  <c r="Z139" i="39"/>
  <c r="Z140" i="39"/>
  <c r="Z141" i="39"/>
  <c r="Z142" i="39"/>
  <c r="Z124" i="40"/>
  <c r="Z125" i="40"/>
  <c r="Z126" i="40"/>
  <c r="Z127" i="40"/>
  <c r="Z128" i="40"/>
  <c r="Z129" i="40"/>
  <c r="Z130" i="40"/>
  <c r="Z131" i="40"/>
  <c r="Z132" i="40"/>
  <c r="Z133" i="40"/>
  <c r="Z134" i="40"/>
  <c r="Z135" i="40"/>
  <c r="Z136" i="40"/>
  <c r="Z137" i="40"/>
  <c r="Z138" i="40"/>
  <c r="Z139" i="40"/>
  <c r="Z140" i="40"/>
  <c r="Z141" i="40"/>
  <c r="Z142" i="40"/>
  <c r="Z124" i="22"/>
  <c r="Z125" i="22"/>
  <c r="Z126" i="22"/>
  <c r="Z127" i="22"/>
  <c r="Z128" i="22"/>
  <c r="Z129" i="22"/>
  <c r="Z130" i="22"/>
  <c r="Z131" i="22"/>
  <c r="Z132" i="22"/>
  <c r="Z133" i="22"/>
  <c r="Z134" i="22"/>
  <c r="Z135" i="22"/>
  <c r="Z136" i="22"/>
  <c r="Z137" i="22"/>
  <c r="Z138" i="22"/>
  <c r="Z139" i="22"/>
  <c r="Z140" i="22"/>
  <c r="Z141" i="22"/>
  <c r="Z142" i="22"/>
  <c r="Z123" i="30"/>
  <c r="Z123" i="31"/>
  <c r="Z123" i="32"/>
  <c r="Z123" i="33"/>
  <c r="Z123" i="34"/>
  <c r="Z123" i="35"/>
  <c r="Z123" i="36"/>
  <c r="Z123" i="37"/>
  <c r="Z123" i="38"/>
  <c r="Z123" i="39"/>
  <c r="Z123" i="40"/>
  <c r="Z123" i="22"/>
  <c r="Z100" i="30"/>
  <c r="Z101" i="30"/>
  <c r="Z102" i="30"/>
  <c r="Z103" i="30"/>
  <c r="Z104" i="30"/>
  <c r="Z105" i="30"/>
  <c r="Z106" i="30"/>
  <c r="Z107" i="30"/>
  <c r="Z108" i="30"/>
  <c r="Z109" i="30"/>
  <c r="Z110" i="30"/>
  <c r="Z111" i="30"/>
  <c r="Z112" i="30"/>
  <c r="Z113" i="30"/>
  <c r="Z114" i="30"/>
  <c r="Z115" i="30"/>
  <c r="Z116" i="30"/>
  <c r="Z117" i="30"/>
  <c r="Z118" i="30"/>
  <c r="Z100" i="31"/>
  <c r="Z101" i="31"/>
  <c r="Z102" i="31"/>
  <c r="Z103" i="31"/>
  <c r="Z104" i="31"/>
  <c r="Z105" i="31"/>
  <c r="Z106" i="31"/>
  <c r="Z107" i="31"/>
  <c r="Z108" i="31"/>
  <c r="Z109" i="31"/>
  <c r="Z110" i="31"/>
  <c r="Z111" i="31"/>
  <c r="Z112" i="31"/>
  <c r="Z113" i="31"/>
  <c r="Z114" i="31"/>
  <c r="Z115" i="31"/>
  <c r="Z116" i="31"/>
  <c r="Z117" i="31"/>
  <c r="Z118" i="31"/>
  <c r="Z100" i="32"/>
  <c r="Z101" i="32"/>
  <c r="Z102" i="32"/>
  <c r="Z103" i="32"/>
  <c r="Z104" i="32"/>
  <c r="Z105" i="32"/>
  <c r="Z106" i="32"/>
  <c r="Z107" i="32"/>
  <c r="Z108" i="32"/>
  <c r="Z109" i="32"/>
  <c r="Z110" i="32"/>
  <c r="Z111" i="32"/>
  <c r="Z112" i="32"/>
  <c r="Z113" i="32"/>
  <c r="Z114" i="32"/>
  <c r="Z115" i="32"/>
  <c r="Z116" i="32"/>
  <c r="Z117" i="32"/>
  <c r="Z118" i="32"/>
  <c r="Z100" i="33"/>
  <c r="Z101" i="33"/>
  <c r="Z102" i="33"/>
  <c r="Z103" i="33"/>
  <c r="Z104" i="33"/>
  <c r="Z105" i="33"/>
  <c r="Z106" i="33"/>
  <c r="Z107" i="33"/>
  <c r="Z108" i="33"/>
  <c r="Z109" i="33"/>
  <c r="Z110" i="33"/>
  <c r="Z111" i="33"/>
  <c r="Z112" i="33"/>
  <c r="Z113" i="33"/>
  <c r="Z114" i="33"/>
  <c r="Z115" i="33"/>
  <c r="Z116" i="33"/>
  <c r="Z117" i="33"/>
  <c r="Z118" i="33"/>
  <c r="Z100" i="34"/>
  <c r="Z101" i="34"/>
  <c r="Z102" i="34"/>
  <c r="Z103" i="34"/>
  <c r="Z104" i="34"/>
  <c r="Z105" i="34"/>
  <c r="Z106" i="34"/>
  <c r="Z107" i="34"/>
  <c r="Z108" i="34"/>
  <c r="Z109" i="34"/>
  <c r="Z110" i="34"/>
  <c r="Z111" i="34"/>
  <c r="Z112" i="34"/>
  <c r="Z113" i="34"/>
  <c r="Z114" i="34"/>
  <c r="Z115" i="34"/>
  <c r="Z116" i="34"/>
  <c r="Z117" i="34"/>
  <c r="Z118" i="34"/>
  <c r="Z100" i="35"/>
  <c r="Z101" i="35"/>
  <c r="Z102" i="35"/>
  <c r="Z103" i="35"/>
  <c r="Z104" i="35"/>
  <c r="Z105" i="35"/>
  <c r="Z106" i="35"/>
  <c r="Z107" i="35"/>
  <c r="Z108" i="35"/>
  <c r="Z109" i="35"/>
  <c r="Z110" i="35"/>
  <c r="Z111" i="35"/>
  <c r="Z112" i="35"/>
  <c r="Z113" i="35"/>
  <c r="Z114" i="35"/>
  <c r="Z115" i="35"/>
  <c r="Z116" i="35"/>
  <c r="Z117" i="35"/>
  <c r="Z118" i="35"/>
  <c r="Z100" i="36"/>
  <c r="Z101" i="36"/>
  <c r="Z102" i="36"/>
  <c r="Z103" i="36"/>
  <c r="Z104" i="36"/>
  <c r="Z105" i="36"/>
  <c r="Z106" i="36"/>
  <c r="Z107" i="36"/>
  <c r="Z108" i="36"/>
  <c r="Z109" i="36"/>
  <c r="Z110" i="36"/>
  <c r="Z111" i="36"/>
  <c r="Z112" i="36"/>
  <c r="Z113" i="36"/>
  <c r="Z114" i="36"/>
  <c r="Z115" i="36"/>
  <c r="Z116" i="36"/>
  <c r="Z117" i="36"/>
  <c r="Z118" i="36"/>
  <c r="Z100" i="37"/>
  <c r="Z101" i="37"/>
  <c r="Z102" i="37"/>
  <c r="Z103" i="37"/>
  <c r="Z104" i="37"/>
  <c r="Z105" i="37"/>
  <c r="Z106" i="37"/>
  <c r="Z107" i="37"/>
  <c r="Z108" i="37"/>
  <c r="Z109" i="37"/>
  <c r="Z110" i="37"/>
  <c r="Z111" i="37"/>
  <c r="Z112" i="37"/>
  <c r="Z113" i="37"/>
  <c r="Z114" i="37"/>
  <c r="Z115" i="37"/>
  <c r="Z116" i="37"/>
  <c r="Z117" i="37"/>
  <c r="Z118" i="37"/>
  <c r="Z100" i="38"/>
  <c r="Z101" i="38"/>
  <c r="Z102" i="38"/>
  <c r="Z103" i="38"/>
  <c r="Z104" i="38"/>
  <c r="Z105" i="38"/>
  <c r="Z106" i="38"/>
  <c r="Z107" i="38"/>
  <c r="Z108" i="38"/>
  <c r="Z109" i="38"/>
  <c r="Z110" i="38"/>
  <c r="Z111" i="38"/>
  <c r="Z112" i="38"/>
  <c r="Z113" i="38"/>
  <c r="Z114" i="38"/>
  <c r="Z115" i="38"/>
  <c r="Z116" i="38"/>
  <c r="Z117" i="38"/>
  <c r="Z118" i="38"/>
  <c r="Z100" i="39"/>
  <c r="Z101" i="39"/>
  <c r="Z102" i="39"/>
  <c r="Z103" i="39"/>
  <c r="Z104" i="39"/>
  <c r="Z105" i="39"/>
  <c r="Z106" i="39"/>
  <c r="Z107" i="39"/>
  <c r="Z108" i="39"/>
  <c r="Z109" i="39"/>
  <c r="Z110" i="39"/>
  <c r="Z111" i="39"/>
  <c r="Z112" i="39"/>
  <c r="Z113" i="39"/>
  <c r="Z114" i="39"/>
  <c r="Z115" i="39"/>
  <c r="Z116" i="39"/>
  <c r="Z117" i="39"/>
  <c r="Z118" i="39"/>
  <c r="Z100" i="40"/>
  <c r="Z101" i="40"/>
  <c r="Z102" i="40"/>
  <c r="Z103" i="40"/>
  <c r="Z104" i="40"/>
  <c r="Z105" i="40"/>
  <c r="Z106" i="40"/>
  <c r="Z107" i="40"/>
  <c r="Z108" i="40"/>
  <c r="Z109" i="40"/>
  <c r="Z110" i="40"/>
  <c r="Z111" i="40"/>
  <c r="Z112" i="40"/>
  <c r="Z113" i="40"/>
  <c r="Z114" i="40"/>
  <c r="Z115" i="40"/>
  <c r="Z116" i="40"/>
  <c r="Z117" i="40"/>
  <c r="Z118" i="40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112" i="22"/>
  <c r="Z113" i="22"/>
  <c r="Z114" i="22"/>
  <c r="Z115" i="22"/>
  <c r="Z116" i="22"/>
  <c r="Z117" i="22"/>
  <c r="Z118" i="22"/>
  <c r="Z99" i="30"/>
  <c r="Z99" i="31"/>
  <c r="Z99" i="32"/>
  <c r="Z99" i="33"/>
  <c r="Z99" i="34"/>
  <c r="Z99" i="35"/>
  <c r="Z99" i="36"/>
  <c r="Z99" i="37"/>
  <c r="Z99" i="38"/>
  <c r="Z99" i="39"/>
  <c r="Z99" i="40"/>
  <c r="Z99" i="22"/>
  <c r="I9" i="77"/>
  <c r="J4" i="77"/>
  <c r="H4" i="77"/>
  <c r="K7" i="77"/>
  <c r="J7" i="77"/>
  <c r="H7" i="77"/>
  <c r="G7" i="77"/>
  <c r="F7" i="77"/>
  <c r="K20" i="75"/>
  <c r="J20" i="75"/>
  <c r="K19" i="75"/>
  <c r="N19" i="75" s="1"/>
  <c r="J19" i="75"/>
  <c r="M19" i="75" s="1"/>
  <c r="K18" i="75"/>
  <c r="N18" i="75" s="1"/>
  <c r="J18" i="75"/>
  <c r="M18" i="75" s="1"/>
  <c r="K17" i="75"/>
  <c r="N17" i="75" s="1"/>
  <c r="J17" i="75"/>
  <c r="M17" i="75" s="1"/>
  <c r="K16" i="75"/>
  <c r="N16" i="75" s="1"/>
  <c r="J16" i="75"/>
  <c r="M16" i="75" s="1"/>
  <c r="K15" i="75"/>
  <c r="N15" i="75" s="1"/>
  <c r="J15" i="75"/>
  <c r="M15" i="75" s="1"/>
  <c r="K14" i="75"/>
  <c r="N14" i="75" s="1"/>
  <c r="J14" i="75"/>
  <c r="M14" i="75" s="1"/>
  <c r="K13" i="75"/>
  <c r="N13" i="75" s="1"/>
  <c r="J13" i="75"/>
  <c r="M13" i="75" s="1"/>
  <c r="K12" i="75"/>
  <c r="N12" i="75" s="1"/>
  <c r="J12" i="75"/>
  <c r="M12" i="75" s="1"/>
  <c r="K11" i="75"/>
  <c r="N11" i="75" s="1"/>
  <c r="J11" i="75"/>
  <c r="M11" i="75" s="1"/>
  <c r="K10" i="75"/>
  <c r="N10" i="75" s="1"/>
  <c r="J10" i="75"/>
  <c r="M10" i="75" s="1"/>
  <c r="K9" i="75"/>
  <c r="N9" i="75" s="1"/>
  <c r="J9" i="75"/>
  <c r="M9" i="75" s="1"/>
  <c r="P20" i="75"/>
  <c r="P19" i="75"/>
  <c r="P18" i="75"/>
  <c r="P17" i="75"/>
  <c r="P16" i="75"/>
  <c r="P15" i="75"/>
  <c r="P14" i="75"/>
  <c r="P13" i="75"/>
  <c r="P12" i="75"/>
  <c r="P11" i="75"/>
  <c r="P10" i="75"/>
  <c r="P9" i="75"/>
  <c r="E20" i="75"/>
  <c r="D20" i="75"/>
  <c r="F20" i="75" s="1"/>
  <c r="E19" i="75"/>
  <c r="D19" i="75"/>
  <c r="F19" i="75" s="1"/>
  <c r="H19" i="75" s="1"/>
  <c r="E18" i="75"/>
  <c r="D18" i="75"/>
  <c r="F18" i="75" s="1"/>
  <c r="H18" i="75" s="1"/>
  <c r="E17" i="75"/>
  <c r="F17" i="75" s="1"/>
  <c r="H17" i="75" s="1"/>
  <c r="D17" i="75"/>
  <c r="F16" i="75"/>
  <c r="H16" i="75" s="1"/>
  <c r="E16" i="75"/>
  <c r="D16" i="75"/>
  <c r="E15" i="75"/>
  <c r="D15" i="75"/>
  <c r="F15" i="75" s="1"/>
  <c r="H15" i="75" s="1"/>
  <c r="E14" i="75"/>
  <c r="D14" i="75"/>
  <c r="E13" i="75"/>
  <c r="D13" i="75"/>
  <c r="E12" i="75"/>
  <c r="D12" i="75"/>
  <c r="F12" i="75" s="1"/>
  <c r="H12" i="75" s="1"/>
  <c r="E11" i="75"/>
  <c r="F11" i="75" s="1"/>
  <c r="H11" i="75" s="1"/>
  <c r="D11" i="75"/>
  <c r="E10" i="75"/>
  <c r="D10" i="75"/>
  <c r="F10" i="75" s="1"/>
  <c r="H10" i="75" s="1"/>
  <c r="E9" i="75"/>
  <c r="F9" i="75" s="1"/>
  <c r="H9" i="75" s="1"/>
  <c r="D9" i="75"/>
  <c r="J14" i="74"/>
  <c r="J11" i="74"/>
  <c r="J8" i="74"/>
  <c r="J6" i="74"/>
  <c r="G15" i="74"/>
  <c r="G14" i="74"/>
  <c r="G13" i="74"/>
  <c r="J13" i="74" s="1"/>
  <c r="G12" i="74"/>
  <c r="J12" i="74" s="1"/>
  <c r="G11" i="74"/>
  <c r="G10" i="74"/>
  <c r="J10" i="74" s="1"/>
  <c r="G9" i="74"/>
  <c r="J9" i="74" s="1"/>
  <c r="G8" i="74"/>
  <c r="G7" i="74"/>
  <c r="J7" i="74" s="1"/>
  <c r="G6" i="74"/>
  <c r="G5" i="74"/>
  <c r="J5" i="74" s="1"/>
  <c r="G4" i="74"/>
  <c r="J4" i="74" s="1"/>
  <c r="D19" i="73"/>
  <c r="D18" i="73"/>
  <c r="D17" i="73"/>
  <c r="D16" i="73"/>
  <c r="D15" i="73"/>
  <c r="F15" i="73" s="1"/>
  <c r="H15" i="73" s="1"/>
  <c r="D14" i="73"/>
  <c r="D13" i="73"/>
  <c r="D12" i="73"/>
  <c r="F12" i="73" s="1"/>
  <c r="H12" i="73" s="1"/>
  <c r="D11" i="73"/>
  <c r="D10" i="73"/>
  <c r="D9" i="73"/>
  <c r="D8" i="73"/>
  <c r="F18" i="73"/>
  <c r="H18" i="73" s="1"/>
  <c r="F17" i="73"/>
  <c r="H17" i="73" s="1"/>
  <c r="F16" i="73"/>
  <c r="H16" i="73" s="1"/>
  <c r="F14" i="73"/>
  <c r="H14" i="73" s="1"/>
  <c r="F13" i="73"/>
  <c r="H13" i="73" s="1"/>
  <c r="F11" i="73"/>
  <c r="H11" i="73" s="1"/>
  <c r="H10" i="73"/>
  <c r="F10" i="73"/>
  <c r="F9" i="73"/>
  <c r="H9" i="73" s="1"/>
  <c r="F8" i="73"/>
  <c r="H8" i="73" s="1"/>
  <c r="F15" i="72"/>
  <c r="H15" i="72" s="1"/>
  <c r="F12" i="72"/>
  <c r="H12" i="72" s="1"/>
  <c r="F11" i="72"/>
  <c r="H11" i="72" s="1"/>
  <c r="F10" i="72"/>
  <c r="H10" i="72" s="1"/>
  <c r="D20" i="72"/>
  <c r="D19" i="72"/>
  <c r="F19" i="72" s="1"/>
  <c r="H19" i="72" s="1"/>
  <c r="D18" i="72"/>
  <c r="F18" i="72" s="1"/>
  <c r="H18" i="72" s="1"/>
  <c r="D17" i="72"/>
  <c r="F17" i="72" s="1"/>
  <c r="H17" i="72" s="1"/>
  <c r="D16" i="72"/>
  <c r="F16" i="72" s="1"/>
  <c r="H16" i="72" s="1"/>
  <c r="D15" i="72"/>
  <c r="D14" i="72"/>
  <c r="F14" i="72" s="1"/>
  <c r="H14" i="72" s="1"/>
  <c r="D13" i="72"/>
  <c r="F13" i="72" s="1"/>
  <c r="H13" i="72" s="1"/>
  <c r="D12" i="72"/>
  <c r="D11" i="72"/>
  <c r="D10" i="72"/>
  <c r="D9" i="72"/>
  <c r="F9" i="72" s="1"/>
  <c r="H9" i="72" s="1"/>
  <c r="I20" i="71"/>
  <c r="H20" i="71"/>
  <c r="I19" i="71"/>
  <c r="H19" i="71"/>
  <c r="I18" i="71"/>
  <c r="H18" i="71"/>
  <c r="I17" i="71"/>
  <c r="H17" i="71"/>
  <c r="K17" i="71" s="1"/>
  <c r="I16" i="71"/>
  <c r="H16" i="71"/>
  <c r="I15" i="71"/>
  <c r="H15" i="71"/>
  <c r="I14" i="71"/>
  <c r="H14" i="71"/>
  <c r="I13" i="71"/>
  <c r="H13" i="71"/>
  <c r="K13" i="71" s="1"/>
  <c r="I12" i="71"/>
  <c r="H12" i="71"/>
  <c r="I11" i="71"/>
  <c r="H11" i="71"/>
  <c r="I10" i="71"/>
  <c r="H10" i="71"/>
  <c r="I9" i="71"/>
  <c r="H9" i="71"/>
  <c r="K9" i="71" s="1"/>
  <c r="L19" i="71"/>
  <c r="K19" i="71"/>
  <c r="L18" i="71"/>
  <c r="K18" i="71"/>
  <c r="L17" i="71"/>
  <c r="L16" i="71"/>
  <c r="K16" i="71"/>
  <c r="L15" i="71"/>
  <c r="K15" i="71"/>
  <c r="L14" i="71"/>
  <c r="K14" i="71"/>
  <c r="L13" i="71"/>
  <c r="L12" i="71"/>
  <c r="K12" i="71"/>
  <c r="L11" i="71"/>
  <c r="K11" i="71"/>
  <c r="L10" i="71"/>
  <c r="K10" i="71"/>
  <c r="L9" i="71"/>
  <c r="F19" i="71"/>
  <c r="F18" i="71"/>
  <c r="F17" i="71"/>
  <c r="F16" i="71"/>
  <c r="F15" i="71"/>
  <c r="F14" i="71"/>
  <c r="F13" i="71"/>
  <c r="F12" i="71"/>
  <c r="F11" i="71"/>
  <c r="F10" i="71"/>
  <c r="F9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N19" i="70"/>
  <c r="N18" i="70"/>
  <c r="N17" i="70"/>
  <c r="N15" i="70"/>
  <c r="N14" i="70"/>
  <c r="N13" i="70"/>
  <c r="N11" i="70"/>
  <c r="N10" i="70"/>
  <c r="N9" i="70"/>
  <c r="K20" i="70"/>
  <c r="K19" i="70"/>
  <c r="K18" i="70"/>
  <c r="K17" i="70"/>
  <c r="K16" i="70"/>
  <c r="N16" i="70" s="1"/>
  <c r="K15" i="70"/>
  <c r="K14" i="70"/>
  <c r="K13" i="70"/>
  <c r="K12" i="70"/>
  <c r="K11" i="70"/>
  <c r="K10" i="70"/>
  <c r="K9" i="70"/>
  <c r="F20" i="70"/>
  <c r="F14" i="70"/>
  <c r="H14" i="70" s="1"/>
  <c r="J14" i="70" s="1"/>
  <c r="M14" i="70" s="1"/>
  <c r="F12" i="70"/>
  <c r="H12" i="70" s="1"/>
  <c r="E20" i="70"/>
  <c r="D20" i="70"/>
  <c r="E19" i="70"/>
  <c r="D19" i="70"/>
  <c r="F19" i="70" s="1"/>
  <c r="H19" i="70" s="1"/>
  <c r="J19" i="70" s="1"/>
  <c r="M19" i="70" s="1"/>
  <c r="E18" i="70"/>
  <c r="D18" i="70"/>
  <c r="F18" i="70" s="1"/>
  <c r="H18" i="70" s="1"/>
  <c r="E17" i="70"/>
  <c r="D17" i="70"/>
  <c r="F17" i="70" s="1"/>
  <c r="H17" i="70" s="1"/>
  <c r="J17" i="70" s="1"/>
  <c r="M17" i="70" s="1"/>
  <c r="E16" i="70"/>
  <c r="D16" i="70"/>
  <c r="F16" i="70" s="1"/>
  <c r="H16" i="70" s="1"/>
  <c r="J16" i="70" s="1"/>
  <c r="M16" i="70" s="1"/>
  <c r="E15" i="70"/>
  <c r="F15" i="70" s="1"/>
  <c r="H15" i="70" s="1"/>
  <c r="J15" i="70" s="1"/>
  <c r="M15" i="70" s="1"/>
  <c r="D15" i="70"/>
  <c r="E14" i="70"/>
  <c r="D14" i="70"/>
  <c r="E13" i="70"/>
  <c r="D13" i="70"/>
  <c r="F13" i="70" s="1"/>
  <c r="H13" i="70" s="1"/>
  <c r="E12" i="70"/>
  <c r="D12" i="70"/>
  <c r="E11" i="70"/>
  <c r="D11" i="70"/>
  <c r="F11" i="70" s="1"/>
  <c r="H11" i="70" s="1"/>
  <c r="J11" i="70" s="1"/>
  <c r="M11" i="70" s="1"/>
  <c r="E10" i="70"/>
  <c r="D10" i="70"/>
  <c r="F10" i="70" s="1"/>
  <c r="H10" i="70" s="1"/>
  <c r="E9" i="70"/>
  <c r="D9" i="70"/>
  <c r="F9" i="70" s="1"/>
  <c r="H9" i="70" s="1"/>
  <c r="J9" i="70" s="1"/>
  <c r="M9" i="70" s="1"/>
  <c r="I20" i="69"/>
  <c r="H20" i="69"/>
  <c r="I19" i="69"/>
  <c r="M19" i="69" s="1"/>
  <c r="H19" i="69"/>
  <c r="L19" i="69" s="1"/>
  <c r="I18" i="69"/>
  <c r="M18" i="69" s="1"/>
  <c r="H18" i="69"/>
  <c r="L18" i="69" s="1"/>
  <c r="I17" i="69"/>
  <c r="M17" i="69" s="1"/>
  <c r="H17" i="69"/>
  <c r="L17" i="69" s="1"/>
  <c r="I16" i="69"/>
  <c r="M16" i="69" s="1"/>
  <c r="H16" i="69"/>
  <c r="L16" i="69" s="1"/>
  <c r="I15" i="69"/>
  <c r="M15" i="69" s="1"/>
  <c r="H15" i="69"/>
  <c r="L15" i="69" s="1"/>
  <c r="I14" i="69"/>
  <c r="M14" i="69" s="1"/>
  <c r="H14" i="69"/>
  <c r="L14" i="69" s="1"/>
  <c r="I13" i="69"/>
  <c r="M13" i="69" s="1"/>
  <c r="H13" i="69"/>
  <c r="L13" i="69" s="1"/>
  <c r="I12" i="69"/>
  <c r="M12" i="69" s="1"/>
  <c r="H12" i="69"/>
  <c r="L12" i="69" s="1"/>
  <c r="I11" i="69"/>
  <c r="M11" i="69" s="1"/>
  <c r="H11" i="69"/>
  <c r="L11" i="69" s="1"/>
  <c r="I10" i="69"/>
  <c r="M10" i="69" s="1"/>
  <c r="H10" i="69"/>
  <c r="L10" i="69" s="1"/>
  <c r="I9" i="69"/>
  <c r="M9" i="69" s="1"/>
  <c r="H9" i="69"/>
  <c r="L9" i="69" s="1"/>
  <c r="F15" i="69"/>
  <c r="F13" i="69"/>
  <c r="D20" i="69"/>
  <c r="D19" i="69"/>
  <c r="F19" i="69" s="1"/>
  <c r="D18" i="69"/>
  <c r="F18" i="69" s="1"/>
  <c r="D17" i="69"/>
  <c r="F17" i="69" s="1"/>
  <c r="D16" i="69"/>
  <c r="F16" i="69" s="1"/>
  <c r="D15" i="69"/>
  <c r="D14" i="69"/>
  <c r="F14" i="69" s="1"/>
  <c r="D13" i="69"/>
  <c r="D12" i="69"/>
  <c r="F12" i="69" s="1"/>
  <c r="D11" i="69"/>
  <c r="F11" i="69" s="1"/>
  <c r="D10" i="69"/>
  <c r="F10" i="69" s="1"/>
  <c r="D9" i="69"/>
  <c r="F9" i="69" s="1"/>
  <c r="F13" i="75" l="1"/>
  <c r="H13" i="75" s="1"/>
  <c r="F14" i="75"/>
  <c r="H14" i="75" s="1"/>
  <c r="J10" i="70"/>
  <c r="M10" i="70" s="1"/>
  <c r="J12" i="70"/>
  <c r="M12" i="70" s="1"/>
  <c r="N12" i="70"/>
  <c r="J18" i="70"/>
  <c r="M18" i="70" s="1"/>
  <c r="J13" i="70"/>
  <c r="M13" i="70" s="1"/>
  <c r="H26" i="58"/>
  <c r="H24" i="58"/>
  <c r="H22" i="58"/>
  <c r="H20" i="58"/>
  <c r="H18" i="58"/>
  <c r="H16" i="58"/>
  <c r="H14" i="58"/>
  <c r="H12" i="58"/>
  <c r="H10" i="58"/>
  <c r="H8" i="58"/>
  <c r="H6" i="58"/>
  <c r="H4" i="58"/>
  <c r="H26" i="67" l="1"/>
  <c r="H24" i="67"/>
  <c r="H22" i="67"/>
  <c r="H20" i="67"/>
  <c r="H18" i="67"/>
  <c r="H16" i="67"/>
  <c r="H14" i="67"/>
  <c r="H12" i="67"/>
  <c r="H10" i="67"/>
  <c r="H8" i="67"/>
  <c r="H6" i="67"/>
  <c r="H4" i="67"/>
  <c r="AB14" i="66"/>
  <c r="AL14" i="66" s="1"/>
  <c r="AB10" i="66"/>
  <c r="AL10" i="66" s="1"/>
  <c r="AB6" i="66"/>
  <c r="AL6" i="66" s="1"/>
  <c r="U17" i="66"/>
  <c r="AC11" i="66" s="1"/>
  <c r="AM11" i="66" s="1"/>
  <c r="T27" i="66"/>
  <c r="U27" i="66" s="1"/>
  <c r="AC16" i="66" s="1"/>
  <c r="AM16" i="66" s="1"/>
  <c r="S27" i="66"/>
  <c r="AB16" i="66" s="1"/>
  <c r="AL16" i="66" s="1"/>
  <c r="T25" i="66"/>
  <c r="U25" i="66" s="1"/>
  <c r="AC15" i="66" s="1"/>
  <c r="AM15" i="66" s="1"/>
  <c r="S25" i="66"/>
  <c r="AB15" i="66" s="1"/>
  <c r="AL15" i="66" s="1"/>
  <c r="T23" i="66"/>
  <c r="U23" i="66" s="1"/>
  <c r="AC14" i="66" s="1"/>
  <c r="AM14" i="66" s="1"/>
  <c r="S23" i="66"/>
  <c r="T21" i="66"/>
  <c r="U21" i="66" s="1"/>
  <c r="AC13" i="66" s="1"/>
  <c r="AM13" i="66" s="1"/>
  <c r="S21" i="66"/>
  <c r="AB13" i="66" s="1"/>
  <c r="AL13" i="66" s="1"/>
  <c r="T19" i="66"/>
  <c r="U19" i="66" s="1"/>
  <c r="AC12" i="66" s="1"/>
  <c r="AM12" i="66" s="1"/>
  <c r="S19" i="66"/>
  <c r="AB12" i="66" s="1"/>
  <c r="AL12" i="66" s="1"/>
  <c r="T17" i="66"/>
  <c r="S17" i="66"/>
  <c r="AB11" i="66" s="1"/>
  <c r="AL11" i="66" s="1"/>
  <c r="T15" i="66"/>
  <c r="U15" i="66" s="1"/>
  <c r="AC10" i="66" s="1"/>
  <c r="AM10" i="66" s="1"/>
  <c r="S15" i="66"/>
  <c r="T13" i="66"/>
  <c r="U13" i="66" s="1"/>
  <c r="AC9" i="66" s="1"/>
  <c r="AM9" i="66" s="1"/>
  <c r="S13" i="66"/>
  <c r="AB9" i="66" s="1"/>
  <c r="AL9" i="66" s="1"/>
  <c r="T11" i="66"/>
  <c r="U11" i="66" s="1"/>
  <c r="AC8" i="66" s="1"/>
  <c r="AM8" i="66" s="1"/>
  <c r="S11" i="66"/>
  <c r="AB8" i="66" s="1"/>
  <c r="AL8" i="66" s="1"/>
  <c r="T9" i="66"/>
  <c r="U9" i="66" s="1"/>
  <c r="AC7" i="66" s="1"/>
  <c r="AM7" i="66" s="1"/>
  <c r="S9" i="66"/>
  <c r="AB7" i="66" s="1"/>
  <c r="AL7" i="66" s="1"/>
  <c r="T7" i="66"/>
  <c r="U7" i="66" s="1"/>
  <c r="AC6" i="66" s="1"/>
  <c r="AM6" i="66" s="1"/>
  <c r="S7" i="66"/>
  <c r="T5" i="66"/>
  <c r="U5" i="66" s="1"/>
  <c r="AC5" i="66" s="1"/>
  <c r="AM5" i="66" s="1"/>
  <c r="S5" i="66"/>
  <c r="AB5" i="66" s="1"/>
  <c r="AL5" i="66" s="1"/>
  <c r="Q27" i="66"/>
  <c r="Q25" i="66"/>
  <c r="Q23" i="66"/>
  <c r="Q21" i="66"/>
  <c r="Q19" i="66"/>
  <c r="Q17" i="66"/>
  <c r="Q15" i="66"/>
  <c r="Q13" i="66"/>
  <c r="Q11" i="66"/>
  <c r="Q9" i="66"/>
  <c r="Q7" i="66"/>
  <c r="Q5" i="66"/>
  <c r="L27" i="66"/>
  <c r="K27" i="66"/>
  <c r="X16" i="66" s="1"/>
  <c r="L25" i="66"/>
  <c r="K25" i="66"/>
  <c r="X15" i="66" s="1"/>
  <c r="AG15" i="66" s="1"/>
  <c r="L23" i="66"/>
  <c r="M23" i="66" s="1"/>
  <c r="Y14" i="66" s="1"/>
  <c r="AH14" i="66" s="1"/>
  <c r="K23" i="66"/>
  <c r="X14" i="66" s="1"/>
  <c r="AG14" i="66" s="1"/>
  <c r="L21" i="66"/>
  <c r="K21" i="66"/>
  <c r="X13" i="66" s="1"/>
  <c r="AG13" i="66" s="1"/>
  <c r="L19" i="66"/>
  <c r="K19" i="66"/>
  <c r="X12" i="66" s="1"/>
  <c r="AG12" i="66" s="1"/>
  <c r="L17" i="66"/>
  <c r="M17" i="66" s="1"/>
  <c r="Y11" i="66" s="1"/>
  <c r="AH11" i="66" s="1"/>
  <c r="K17" i="66"/>
  <c r="X11" i="66" s="1"/>
  <c r="AG11" i="66" s="1"/>
  <c r="L15" i="66"/>
  <c r="M15" i="66" s="1"/>
  <c r="Y10" i="66" s="1"/>
  <c r="AH10" i="66" s="1"/>
  <c r="K15" i="66"/>
  <c r="X10" i="66" s="1"/>
  <c r="AG10" i="66" s="1"/>
  <c r="L13" i="66"/>
  <c r="K13" i="66"/>
  <c r="X9" i="66" s="1"/>
  <c r="AG9" i="66" s="1"/>
  <c r="L11" i="66"/>
  <c r="K11" i="66"/>
  <c r="X8" i="66" s="1"/>
  <c r="AG8" i="66" s="1"/>
  <c r="L9" i="66"/>
  <c r="M9" i="66" s="1"/>
  <c r="Y7" i="66" s="1"/>
  <c r="AH7" i="66" s="1"/>
  <c r="K9" i="66"/>
  <c r="X7" i="66" s="1"/>
  <c r="AG7" i="66" s="1"/>
  <c r="L7" i="66"/>
  <c r="M7" i="66" s="1"/>
  <c r="Y6" i="66" s="1"/>
  <c r="AH6" i="66" s="1"/>
  <c r="K7" i="66"/>
  <c r="X6" i="66" s="1"/>
  <c r="AG6" i="66" s="1"/>
  <c r="L5" i="66"/>
  <c r="K5" i="66"/>
  <c r="X5" i="66" s="1"/>
  <c r="AG5" i="66" s="1"/>
  <c r="M27" i="66"/>
  <c r="Y16" i="66" s="1"/>
  <c r="M25" i="66"/>
  <c r="Y15" i="66" s="1"/>
  <c r="AH15" i="66" s="1"/>
  <c r="M21" i="66"/>
  <c r="Y13" i="66" s="1"/>
  <c r="AH13" i="66" s="1"/>
  <c r="M19" i="66"/>
  <c r="Y12" i="66" s="1"/>
  <c r="AH12" i="66" s="1"/>
  <c r="M13" i="66"/>
  <c r="Y9" i="66" s="1"/>
  <c r="AH9" i="66" s="1"/>
  <c r="M11" i="66"/>
  <c r="Y8" i="66" s="1"/>
  <c r="AH8" i="66" s="1"/>
  <c r="M5" i="66"/>
  <c r="Y5" i="66" s="1"/>
  <c r="AH5" i="66" s="1"/>
  <c r="I27" i="66"/>
  <c r="I25" i="66"/>
  <c r="I23" i="66"/>
  <c r="I21" i="66"/>
  <c r="I19" i="66"/>
  <c r="I17" i="66"/>
  <c r="I15" i="66"/>
  <c r="I13" i="66"/>
  <c r="I11" i="66"/>
  <c r="I9" i="66"/>
  <c r="I7" i="66"/>
  <c r="I5" i="66"/>
  <c r="L27" i="29"/>
  <c r="N27" i="29" s="1"/>
  <c r="K27" i="29"/>
  <c r="M27" i="29" s="1"/>
  <c r="L25" i="29"/>
  <c r="N25" i="29" s="1"/>
  <c r="K25" i="29"/>
  <c r="M25" i="29" s="1"/>
  <c r="L23" i="29"/>
  <c r="N23" i="29" s="1"/>
  <c r="K23" i="29"/>
  <c r="M23" i="29" s="1"/>
  <c r="L21" i="29"/>
  <c r="N21" i="29" s="1"/>
  <c r="K21" i="29"/>
  <c r="M21" i="29" s="1"/>
  <c r="L19" i="29"/>
  <c r="N19" i="29" s="1"/>
  <c r="K19" i="29"/>
  <c r="M19" i="29" s="1"/>
  <c r="L17" i="29"/>
  <c r="N17" i="29" s="1"/>
  <c r="K17" i="29"/>
  <c r="M17" i="29" s="1"/>
  <c r="L15" i="29"/>
  <c r="N15" i="29" s="1"/>
  <c r="K15" i="29"/>
  <c r="M15" i="29" s="1"/>
  <c r="L13" i="29"/>
  <c r="N13" i="29" s="1"/>
  <c r="K13" i="29"/>
  <c r="M13" i="29" s="1"/>
  <c r="L11" i="29"/>
  <c r="N11" i="29" s="1"/>
  <c r="K11" i="29"/>
  <c r="M11" i="29" s="1"/>
  <c r="L9" i="29"/>
  <c r="N9" i="29" s="1"/>
  <c r="K9" i="29"/>
  <c r="M9" i="29" s="1"/>
  <c r="L7" i="29"/>
  <c r="N7" i="29" s="1"/>
  <c r="K7" i="29"/>
  <c r="M7" i="29" s="1"/>
  <c r="L5" i="29"/>
  <c r="N5" i="29" s="1"/>
  <c r="K5" i="29"/>
  <c r="M5" i="29" s="1"/>
  <c r="I27" i="29"/>
  <c r="I25" i="29"/>
  <c r="I23" i="29"/>
  <c r="I21" i="29"/>
  <c r="I19" i="29"/>
  <c r="I17" i="29"/>
  <c r="I15" i="29"/>
  <c r="I13" i="29"/>
  <c r="I11" i="29"/>
  <c r="I9" i="29"/>
  <c r="I7" i="29"/>
  <c r="I5" i="29"/>
  <c r="L26" i="65"/>
  <c r="L24" i="65"/>
  <c r="L22" i="65"/>
  <c r="L20" i="65"/>
  <c r="L18" i="65"/>
  <c r="L16" i="65"/>
  <c r="L14" i="65"/>
  <c r="L12" i="65"/>
  <c r="L10" i="65"/>
  <c r="L8" i="65"/>
  <c r="L6" i="65"/>
  <c r="L4" i="65"/>
  <c r="I26" i="65"/>
  <c r="I24" i="65"/>
  <c r="I22" i="65"/>
  <c r="I20" i="65"/>
  <c r="I18" i="65"/>
  <c r="I16" i="65"/>
  <c r="I14" i="65"/>
  <c r="I12" i="65"/>
  <c r="I10" i="65"/>
  <c r="I8" i="65"/>
  <c r="I6" i="65"/>
  <c r="I4" i="65"/>
  <c r="J26" i="64"/>
  <c r="J24" i="64"/>
  <c r="J22" i="64"/>
  <c r="J20" i="64"/>
  <c r="J18" i="64"/>
  <c r="J16" i="64"/>
  <c r="J14" i="64"/>
  <c r="J12" i="64"/>
  <c r="J10" i="64"/>
  <c r="J8" i="64"/>
  <c r="J6" i="64"/>
  <c r="J4" i="64"/>
  <c r="AG17" i="63"/>
  <c r="AF17" i="63"/>
  <c r="AB33" i="63" s="1"/>
  <c r="AE17" i="63"/>
  <c r="AD17" i="63"/>
  <c r="Z33" i="63" s="1"/>
  <c r="AG16" i="63"/>
  <c r="AC32" i="63" s="1"/>
  <c r="AF16" i="63"/>
  <c r="AB32" i="63" s="1"/>
  <c r="AE16" i="63"/>
  <c r="AA32" i="63" s="1"/>
  <c r="AD16" i="63"/>
  <c r="Z32" i="63" s="1"/>
  <c r="AG15" i="63"/>
  <c r="AF15" i="63"/>
  <c r="AE15" i="63"/>
  <c r="AA31" i="63" s="1"/>
  <c r="AD15" i="63"/>
  <c r="Z31" i="63" s="1"/>
  <c r="AG14" i="63"/>
  <c r="AF14" i="63"/>
  <c r="AB30" i="63" s="1"/>
  <c r="AE14" i="63"/>
  <c r="AD14" i="63"/>
  <c r="AG13" i="63"/>
  <c r="AF13" i="63"/>
  <c r="AB29" i="63" s="1"/>
  <c r="AE13" i="63"/>
  <c r="AD13" i="63"/>
  <c r="AG12" i="63"/>
  <c r="AC28" i="63" s="1"/>
  <c r="AF12" i="63"/>
  <c r="AE12" i="63"/>
  <c r="AD12" i="63"/>
  <c r="Z28" i="63" s="1"/>
  <c r="AG11" i="63"/>
  <c r="AC27" i="63" s="1"/>
  <c r="AF11" i="63"/>
  <c r="AB27" i="63" s="1"/>
  <c r="AE11" i="63"/>
  <c r="AA27" i="63" s="1"/>
  <c r="AD11" i="63"/>
  <c r="AG10" i="63"/>
  <c r="AF10" i="63"/>
  <c r="AB26" i="63" s="1"/>
  <c r="AE10" i="63"/>
  <c r="AD10" i="63"/>
  <c r="AG9" i="63"/>
  <c r="AC25" i="63" s="1"/>
  <c r="AF9" i="63"/>
  <c r="AB25" i="63" s="1"/>
  <c r="AE9" i="63"/>
  <c r="AD9" i="63"/>
  <c r="Z25" i="63" s="1"/>
  <c r="AG8" i="63"/>
  <c r="AC24" i="63" s="1"/>
  <c r="AF8" i="63"/>
  <c r="AB24" i="63" s="1"/>
  <c r="AE8" i="63"/>
  <c r="AA24" i="63" s="1"/>
  <c r="AD8" i="63"/>
  <c r="Z24" i="63" s="1"/>
  <c r="AG7" i="63"/>
  <c r="AF7" i="63"/>
  <c r="AE7" i="63"/>
  <c r="AA23" i="63" s="1"/>
  <c r="AD7" i="63"/>
  <c r="AG6" i="63"/>
  <c r="AF6" i="63"/>
  <c r="AB22" i="63" s="1"/>
  <c r="AE6" i="63"/>
  <c r="AD6" i="63"/>
  <c r="Z22" i="63" s="1"/>
  <c r="AC31" i="63"/>
  <c r="AB31" i="63"/>
  <c r="AC30" i="63"/>
  <c r="AA30" i="63"/>
  <c r="AC29" i="63"/>
  <c r="Z29" i="63"/>
  <c r="AB28" i="63"/>
  <c r="AA28" i="63"/>
  <c r="Z27" i="63"/>
  <c r="AC26" i="63"/>
  <c r="AA26" i="63"/>
  <c r="AC23" i="63"/>
  <c r="AB23" i="63"/>
  <c r="Z23" i="63"/>
  <c r="AC22" i="63"/>
  <c r="AA22" i="63"/>
  <c r="Q47" i="63"/>
  <c r="Q31" i="63"/>
  <c r="Q15" i="63"/>
  <c r="P51" i="63"/>
  <c r="Q51" i="63" s="1"/>
  <c r="O51" i="63"/>
  <c r="P49" i="63"/>
  <c r="Q49" i="63" s="1"/>
  <c r="O49" i="63"/>
  <c r="P47" i="63"/>
  <c r="O47" i="63"/>
  <c r="P45" i="63"/>
  <c r="Q45" i="63" s="1"/>
  <c r="O45" i="63"/>
  <c r="P43" i="63"/>
  <c r="Q43" i="63" s="1"/>
  <c r="O43" i="63"/>
  <c r="P41" i="63"/>
  <c r="Q41" i="63" s="1"/>
  <c r="O41" i="63"/>
  <c r="P39" i="63"/>
  <c r="Q39" i="63" s="1"/>
  <c r="O39" i="63"/>
  <c r="P37" i="63"/>
  <c r="Q37" i="63" s="1"/>
  <c r="O37" i="63"/>
  <c r="P35" i="63"/>
  <c r="Q35" i="63" s="1"/>
  <c r="O35" i="63"/>
  <c r="P33" i="63"/>
  <c r="Q33" i="63" s="1"/>
  <c r="O33" i="63"/>
  <c r="P31" i="63"/>
  <c r="O31" i="63"/>
  <c r="P29" i="63"/>
  <c r="Q29" i="63" s="1"/>
  <c r="O29" i="63"/>
  <c r="P27" i="63"/>
  <c r="Q27" i="63" s="1"/>
  <c r="O27" i="63"/>
  <c r="P25" i="63"/>
  <c r="Q25" i="63" s="1"/>
  <c r="O25" i="63"/>
  <c r="P23" i="63"/>
  <c r="Q23" i="63" s="1"/>
  <c r="O23" i="63"/>
  <c r="P21" i="63"/>
  <c r="Q21" i="63" s="1"/>
  <c r="O21" i="63"/>
  <c r="P19" i="63"/>
  <c r="Q19" i="63" s="1"/>
  <c r="O19" i="63"/>
  <c r="P17" i="63"/>
  <c r="Q17" i="63" s="1"/>
  <c r="O17" i="63"/>
  <c r="P15" i="63"/>
  <c r="O15" i="63"/>
  <c r="P13" i="63"/>
  <c r="Q13" i="63" s="1"/>
  <c r="O13" i="63"/>
  <c r="P11" i="63"/>
  <c r="Q11" i="63" s="1"/>
  <c r="O11" i="63"/>
  <c r="P9" i="63"/>
  <c r="Q9" i="63" s="1"/>
  <c r="O9" i="63"/>
  <c r="P7" i="63"/>
  <c r="Q7" i="63" s="1"/>
  <c r="O7" i="63"/>
  <c r="P5" i="63"/>
  <c r="Q5" i="63" s="1"/>
  <c r="O5" i="63"/>
  <c r="N27" i="62"/>
  <c r="N25" i="62"/>
  <c r="N23" i="62"/>
  <c r="N21" i="62"/>
  <c r="N19" i="62"/>
  <c r="N17" i="62"/>
  <c r="N15" i="62"/>
  <c r="N13" i="62"/>
  <c r="N11" i="62"/>
  <c r="N9" i="62"/>
  <c r="N7" i="62"/>
  <c r="N5" i="62"/>
  <c r="H16" i="109"/>
  <c r="H15" i="109"/>
  <c r="H14" i="109"/>
  <c r="H13" i="109"/>
  <c r="H12" i="109"/>
  <c r="H11" i="109"/>
  <c r="H10" i="109"/>
  <c r="H9" i="109"/>
  <c r="H8" i="109"/>
  <c r="H7" i="109"/>
  <c r="H6" i="109"/>
  <c r="H5" i="109"/>
  <c r="H6" i="61"/>
  <c r="H7" i="61"/>
  <c r="H8" i="61"/>
  <c r="H9" i="61"/>
  <c r="H10" i="61"/>
  <c r="H11" i="61"/>
  <c r="H12" i="61"/>
  <c r="H13" i="61"/>
  <c r="H14" i="61"/>
  <c r="H15" i="61"/>
  <c r="H16" i="61"/>
  <c r="H5" i="61"/>
  <c r="Q27" i="62"/>
  <c r="R27" i="62" s="1"/>
  <c r="S27" i="62" s="1"/>
  <c r="P27" i="62"/>
  <c r="Q25" i="62"/>
  <c r="R25" i="62" s="1"/>
  <c r="S25" i="62" s="1"/>
  <c r="T25" i="62" s="1"/>
  <c r="P25" i="62"/>
  <c r="Q23" i="62"/>
  <c r="R23" i="62" s="1"/>
  <c r="P23" i="62"/>
  <c r="Q21" i="62"/>
  <c r="R21" i="62" s="1"/>
  <c r="P21" i="62"/>
  <c r="Q19" i="62"/>
  <c r="W19" i="62" s="1"/>
  <c r="P19" i="62"/>
  <c r="Q17" i="62"/>
  <c r="R17" i="62" s="1"/>
  <c r="P17" i="62"/>
  <c r="Q15" i="62"/>
  <c r="W15" i="62" s="1"/>
  <c r="P15" i="62"/>
  <c r="Q13" i="62"/>
  <c r="R13" i="62" s="1"/>
  <c r="P13" i="62"/>
  <c r="Q11" i="62"/>
  <c r="W11" i="62" s="1"/>
  <c r="P11" i="62"/>
  <c r="Q9" i="62"/>
  <c r="R9" i="62" s="1"/>
  <c r="P9" i="62"/>
  <c r="Q7" i="62"/>
  <c r="W7" i="62" s="1"/>
  <c r="P7" i="62"/>
  <c r="Q5" i="62"/>
  <c r="R5" i="62" s="1"/>
  <c r="P5" i="62"/>
  <c r="AF16" i="62"/>
  <c r="AE16" i="62"/>
  <c r="AF15" i="62"/>
  <c r="AE15" i="62"/>
  <c r="AF14" i="62"/>
  <c r="AE14" i="62"/>
  <c r="AF13" i="62"/>
  <c r="AE13" i="62"/>
  <c r="AF12" i="62"/>
  <c r="AE12" i="62"/>
  <c r="AF11" i="62"/>
  <c r="AE11" i="62"/>
  <c r="AF10" i="62"/>
  <c r="AE10" i="62"/>
  <c r="AF9" i="62"/>
  <c r="AE9" i="62"/>
  <c r="AF8" i="62"/>
  <c r="AE8" i="62"/>
  <c r="AF7" i="62"/>
  <c r="AE7" i="62"/>
  <c r="AF6" i="62"/>
  <c r="AE6" i="62"/>
  <c r="AF5" i="62"/>
  <c r="AE5" i="62"/>
  <c r="J16" i="109"/>
  <c r="K16" i="109" s="1"/>
  <c r="N16" i="109" s="1"/>
  <c r="I16" i="109"/>
  <c r="M16" i="109" s="1"/>
  <c r="J15" i="109"/>
  <c r="K15" i="109" s="1"/>
  <c r="N15" i="109" s="1"/>
  <c r="I15" i="109"/>
  <c r="M15" i="109" s="1"/>
  <c r="J14" i="109"/>
  <c r="K14" i="109" s="1"/>
  <c r="N14" i="109" s="1"/>
  <c r="I14" i="109"/>
  <c r="M14" i="109" s="1"/>
  <c r="J13" i="109"/>
  <c r="K13" i="109" s="1"/>
  <c r="N13" i="109" s="1"/>
  <c r="I13" i="109"/>
  <c r="M13" i="109" s="1"/>
  <c r="J12" i="109"/>
  <c r="K12" i="109" s="1"/>
  <c r="N12" i="109" s="1"/>
  <c r="I12" i="109"/>
  <c r="M12" i="109" s="1"/>
  <c r="J11" i="109"/>
  <c r="K11" i="109" s="1"/>
  <c r="N11" i="109" s="1"/>
  <c r="I11" i="109"/>
  <c r="M11" i="109" s="1"/>
  <c r="J10" i="109"/>
  <c r="K10" i="109" s="1"/>
  <c r="N10" i="109" s="1"/>
  <c r="I10" i="109"/>
  <c r="M10" i="109" s="1"/>
  <c r="J9" i="109"/>
  <c r="K9" i="109" s="1"/>
  <c r="N9" i="109" s="1"/>
  <c r="I9" i="109"/>
  <c r="M9" i="109" s="1"/>
  <c r="J8" i="109"/>
  <c r="K8" i="109" s="1"/>
  <c r="N8" i="109" s="1"/>
  <c r="I8" i="109"/>
  <c r="M8" i="109" s="1"/>
  <c r="J7" i="109"/>
  <c r="K7" i="109" s="1"/>
  <c r="N7" i="109" s="1"/>
  <c r="I7" i="109"/>
  <c r="M7" i="109" s="1"/>
  <c r="J6" i="109"/>
  <c r="K6" i="109" s="1"/>
  <c r="N6" i="109" s="1"/>
  <c r="I6" i="109"/>
  <c r="M6" i="109" s="1"/>
  <c r="J5" i="109"/>
  <c r="K5" i="109" s="1"/>
  <c r="N5" i="109" s="1"/>
  <c r="I5" i="109"/>
  <c r="M5" i="109" s="1"/>
  <c r="J16" i="61"/>
  <c r="K16" i="61" s="1"/>
  <c r="N16" i="61" s="1"/>
  <c r="I16" i="61"/>
  <c r="J15" i="61"/>
  <c r="I15" i="61"/>
  <c r="J14" i="61"/>
  <c r="K14" i="61" s="1"/>
  <c r="N14" i="61" s="1"/>
  <c r="I14" i="61"/>
  <c r="J13" i="61"/>
  <c r="I13" i="61"/>
  <c r="M13" i="61" s="1"/>
  <c r="J12" i="61"/>
  <c r="K12" i="61" s="1"/>
  <c r="N12" i="61" s="1"/>
  <c r="I12" i="61"/>
  <c r="J11" i="61"/>
  <c r="K11" i="61" s="1"/>
  <c r="N11" i="61" s="1"/>
  <c r="I11" i="61"/>
  <c r="M11" i="61" s="1"/>
  <c r="J10" i="61"/>
  <c r="K10" i="61" s="1"/>
  <c r="N10" i="61" s="1"/>
  <c r="I10" i="61"/>
  <c r="J9" i="61"/>
  <c r="I9" i="61"/>
  <c r="M9" i="61" s="1"/>
  <c r="J8" i="61"/>
  <c r="K8" i="61" s="1"/>
  <c r="N8" i="61" s="1"/>
  <c r="I8" i="61"/>
  <c r="J7" i="61"/>
  <c r="K7" i="61" s="1"/>
  <c r="N7" i="61" s="1"/>
  <c r="I7" i="61"/>
  <c r="J6" i="61"/>
  <c r="K6" i="61" s="1"/>
  <c r="N6" i="61" s="1"/>
  <c r="I6" i="61"/>
  <c r="J5" i="61"/>
  <c r="K5" i="61" s="1"/>
  <c r="N5" i="61" s="1"/>
  <c r="I5" i="61"/>
  <c r="M5" i="61" s="1"/>
  <c r="M16" i="61"/>
  <c r="M15" i="61"/>
  <c r="M14" i="61"/>
  <c r="M12" i="61"/>
  <c r="M10" i="61"/>
  <c r="M8" i="61"/>
  <c r="M7" i="61"/>
  <c r="M6" i="61"/>
  <c r="K15" i="61"/>
  <c r="N15" i="61" s="1"/>
  <c r="K13" i="61"/>
  <c r="N13" i="61" s="1"/>
  <c r="K9" i="61"/>
  <c r="N9" i="61" s="1"/>
  <c r="AE46" i="107"/>
  <c r="AE44" i="107"/>
  <c r="AE42" i="107"/>
  <c r="AE40" i="107"/>
  <c r="AE38" i="107"/>
  <c r="AE36" i="107"/>
  <c r="Q46" i="107"/>
  <c r="AG31" i="107"/>
  <c r="AG47" i="107" s="1"/>
  <c r="AF31" i="107"/>
  <c r="AF47" i="107" s="1"/>
  <c r="AE31" i="107"/>
  <c r="AE47" i="107" s="1"/>
  <c r="AD31" i="107"/>
  <c r="AD47" i="107" s="1"/>
  <c r="AG30" i="107"/>
  <c r="AG46" i="107" s="1"/>
  <c r="AF30" i="107"/>
  <c r="AF46" i="107" s="1"/>
  <c r="AE30" i="107"/>
  <c r="AD30" i="107"/>
  <c r="AD46" i="107" s="1"/>
  <c r="AG29" i="107"/>
  <c r="AG45" i="107" s="1"/>
  <c r="AF29" i="107"/>
  <c r="AF45" i="107" s="1"/>
  <c r="AE29" i="107"/>
  <c r="AE45" i="107" s="1"/>
  <c r="AD29" i="107"/>
  <c r="AD45" i="107" s="1"/>
  <c r="AG28" i="107"/>
  <c r="AG44" i="107" s="1"/>
  <c r="AF28" i="107"/>
  <c r="AF44" i="107" s="1"/>
  <c r="AE28" i="107"/>
  <c r="AD28" i="107"/>
  <c r="AD44" i="107" s="1"/>
  <c r="AG27" i="107"/>
  <c r="AG43" i="107" s="1"/>
  <c r="AF27" i="107"/>
  <c r="AF43" i="107" s="1"/>
  <c r="AE27" i="107"/>
  <c r="AE43" i="107" s="1"/>
  <c r="AD27" i="107"/>
  <c r="AD43" i="107" s="1"/>
  <c r="AG26" i="107"/>
  <c r="AG42" i="107" s="1"/>
  <c r="AF26" i="107"/>
  <c r="AF42" i="107" s="1"/>
  <c r="AE26" i="107"/>
  <c r="AD26" i="107"/>
  <c r="AD42" i="107" s="1"/>
  <c r="AG25" i="107"/>
  <c r="AG41" i="107" s="1"/>
  <c r="AF25" i="107"/>
  <c r="AF41" i="107" s="1"/>
  <c r="AE25" i="107"/>
  <c r="AE41" i="107" s="1"/>
  <c r="AD25" i="107"/>
  <c r="AD41" i="107" s="1"/>
  <c r="AG24" i="107"/>
  <c r="AG40" i="107" s="1"/>
  <c r="AF24" i="107"/>
  <c r="AF40" i="107" s="1"/>
  <c r="AE24" i="107"/>
  <c r="AD24" i="107"/>
  <c r="AD40" i="107" s="1"/>
  <c r="AG23" i="107"/>
  <c r="AG39" i="107" s="1"/>
  <c r="AF23" i="107"/>
  <c r="AF39" i="107" s="1"/>
  <c r="AE23" i="107"/>
  <c r="AE39" i="107" s="1"/>
  <c r="AD23" i="107"/>
  <c r="AD39" i="107" s="1"/>
  <c r="AG22" i="107"/>
  <c r="AG38" i="107" s="1"/>
  <c r="AF22" i="107"/>
  <c r="AF38" i="107" s="1"/>
  <c r="AE22" i="107"/>
  <c r="AD22" i="107"/>
  <c r="AD38" i="107" s="1"/>
  <c r="AG21" i="107"/>
  <c r="AG37" i="107" s="1"/>
  <c r="AF21" i="107"/>
  <c r="AF37" i="107" s="1"/>
  <c r="AE21" i="107"/>
  <c r="AE37" i="107" s="1"/>
  <c r="AD21" i="107"/>
  <c r="AD37" i="107" s="1"/>
  <c r="AG20" i="107"/>
  <c r="AG36" i="107" s="1"/>
  <c r="AF20" i="107"/>
  <c r="AF36" i="107" s="1"/>
  <c r="AE20" i="107"/>
  <c r="AD20" i="107"/>
  <c r="AD36" i="107" s="1"/>
  <c r="Q31" i="107"/>
  <c r="Q47" i="107" s="1"/>
  <c r="P31" i="107"/>
  <c r="P47" i="107" s="1"/>
  <c r="O31" i="107"/>
  <c r="O47" i="107" s="1"/>
  <c r="N31" i="107"/>
  <c r="N47" i="107" s="1"/>
  <c r="Q30" i="107"/>
  <c r="P30" i="107"/>
  <c r="P46" i="107" s="1"/>
  <c r="O30" i="107"/>
  <c r="O46" i="107" s="1"/>
  <c r="N30" i="107"/>
  <c r="N46" i="107" s="1"/>
  <c r="Q29" i="107"/>
  <c r="Q45" i="107" s="1"/>
  <c r="P29" i="107"/>
  <c r="P45" i="107" s="1"/>
  <c r="O29" i="107"/>
  <c r="O45" i="107" s="1"/>
  <c r="N29" i="107"/>
  <c r="N45" i="107" s="1"/>
  <c r="Q28" i="107"/>
  <c r="Q44" i="107" s="1"/>
  <c r="P28" i="107"/>
  <c r="P44" i="107" s="1"/>
  <c r="O28" i="107"/>
  <c r="O44" i="107" s="1"/>
  <c r="N28" i="107"/>
  <c r="N44" i="107" s="1"/>
  <c r="Q27" i="107"/>
  <c r="Q43" i="107" s="1"/>
  <c r="P27" i="107"/>
  <c r="P43" i="107" s="1"/>
  <c r="O27" i="107"/>
  <c r="O43" i="107" s="1"/>
  <c r="N27" i="107"/>
  <c r="N43" i="107" s="1"/>
  <c r="Q26" i="107"/>
  <c r="Q42" i="107" s="1"/>
  <c r="P26" i="107"/>
  <c r="P42" i="107" s="1"/>
  <c r="O26" i="107"/>
  <c r="O42" i="107" s="1"/>
  <c r="N26" i="107"/>
  <c r="N42" i="107" s="1"/>
  <c r="Q25" i="107"/>
  <c r="Q41" i="107" s="1"/>
  <c r="P25" i="107"/>
  <c r="P41" i="107" s="1"/>
  <c r="O25" i="107"/>
  <c r="O41" i="107" s="1"/>
  <c r="N25" i="107"/>
  <c r="N41" i="107" s="1"/>
  <c r="Q24" i="107"/>
  <c r="Q40" i="107" s="1"/>
  <c r="P24" i="107"/>
  <c r="P40" i="107" s="1"/>
  <c r="O24" i="107"/>
  <c r="O40" i="107" s="1"/>
  <c r="N24" i="107"/>
  <c r="N40" i="107" s="1"/>
  <c r="Q23" i="107"/>
  <c r="Q39" i="107" s="1"/>
  <c r="P23" i="107"/>
  <c r="P39" i="107" s="1"/>
  <c r="O23" i="107"/>
  <c r="O39" i="107" s="1"/>
  <c r="N23" i="107"/>
  <c r="N39" i="107" s="1"/>
  <c r="Q22" i="107"/>
  <c r="Q38" i="107" s="1"/>
  <c r="P22" i="107"/>
  <c r="P38" i="107" s="1"/>
  <c r="O22" i="107"/>
  <c r="O38" i="107" s="1"/>
  <c r="N22" i="107"/>
  <c r="N38" i="107" s="1"/>
  <c r="Q21" i="107"/>
  <c r="Q37" i="107" s="1"/>
  <c r="P21" i="107"/>
  <c r="P37" i="107" s="1"/>
  <c r="O21" i="107"/>
  <c r="O37" i="107" s="1"/>
  <c r="N21" i="107"/>
  <c r="N37" i="107" s="1"/>
  <c r="Q20" i="107"/>
  <c r="Q36" i="107" s="1"/>
  <c r="P20" i="107"/>
  <c r="P36" i="107" s="1"/>
  <c r="O20" i="107"/>
  <c r="O36" i="107" s="1"/>
  <c r="N20" i="107"/>
  <c r="N36" i="107" s="1"/>
  <c r="AD46" i="46"/>
  <c r="AG31" i="46"/>
  <c r="AG47" i="46" s="1"/>
  <c r="AF31" i="46"/>
  <c r="AF47" i="46" s="1"/>
  <c r="AE31" i="46"/>
  <c r="AE47" i="46" s="1"/>
  <c r="AD31" i="46"/>
  <c r="AD47" i="46" s="1"/>
  <c r="AG30" i="46"/>
  <c r="AG46" i="46" s="1"/>
  <c r="AF30" i="46"/>
  <c r="AF46" i="46" s="1"/>
  <c r="AE30" i="46"/>
  <c r="AE46" i="46" s="1"/>
  <c r="AD30" i="46"/>
  <c r="AG29" i="46"/>
  <c r="AG45" i="46" s="1"/>
  <c r="AF29" i="46"/>
  <c r="AF45" i="46" s="1"/>
  <c r="AE29" i="46"/>
  <c r="AE45" i="46" s="1"/>
  <c r="AD29" i="46"/>
  <c r="AD45" i="46" s="1"/>
  <c r="AG28" i="46"/>
  <c r="AG44" i="46" s="1"/>
  <c r="AF28" i="46"/>
  <c r="AF44" i="46" s="1"/>
  <c r="AE28" i="46"/>
  <c r="AE44" i="46" s="1"/>
  <c r="AD28" i="46"/>
  <c r="AD44" i="46" s="1"/>
  <c r="AG27" i="46"/>
  <c r="AG43" i="46" s="1"/>
  <c r="AF27" i="46"/>
  <c r="AF43" i="46" s="1"/>
  <c r="AE27" i="46"/>
  <c r="AE43" i="46" s="1"/>
  <c r="AD27" i="46"/>
  <c r="AD43" i="46" s="1"/>
  <c r="AG26" i="46"/>
  <c r="AG42" i="46" s="1"/>
  <c r="AF26" i="46"/>
  <c r="AF42" i="46" s="1"/>
  <c r="AE26" i="46"/>
  <c r="AE42" i="46" s="1"/>
  <c r="AD26" i="46"/>
  <c r="AD42" i="46" s="1"/>
  <c r="AG25" i="46"/>
  <c r="AG41" i="46" s="1"/>
  <c r="AF25" i="46"/>
  <c r="AF41" i="46" s="1"/>
  <c r="AE25" i="46"/>
  <c r="AE41" i="46" s="1"/>
  <c r="AD25" i="46"/>
  <c r="AD41" i="46" s="1"/>
  <c r="AG24" i="46"/>
  <c r="AG40" i="46" s="1"/>
  <c r="AF24" i="46"/>
  <c r="AF40" i="46" s="1"/>
  <c r="AE24" i="46"/>
  <c r="AE40" i="46" s="1"/>
  <c r="AD24" i="46"/>
  <c r="AD40" i="46" s="1"/>
  <c r="AG23" i="46"/>
  <c r="AG39" i="46" s="1"/>
  <c r="AF23" i="46"/>
  <c r="AF39" i="46" s="1"/>
  <c r="AE23" i="46"/>
  <c r="AE39" i="46" s="1"/>
  <c r="AD23" i="46"/>
  <c r="AD39" i="46" s="1"/>
  <c r="AG22" i="46"/>
  <c r="AG38" i="46" s="1"/>
  <c r="AF22" i="46"/>
  <c r="AF38" i="46" s="1"/>
  <c r="AE22" i="46"/>
  <c r="AE38" i="46" s="1"/>
  <c r="AD22" i="46"/>
  <c r="AD38" i="46" s="1"/>
  <c r="AG21" i="46"/>
  <c r="AG37" i="46" s="1"/>
  <c r="AF21" i="46"/>
  <c r="AF37" i="46" s="1"/>
  <c r="AE21" i="46"/>
  <c r="AE37" i="46" s="1"/>
  <c r="AD21" i="46"/>
  <c r="AD37" i="46" s="1"/>
  <c r="AG20" i="46"/>
  <c r="AG36" i="46" s="1"/>
  <c r="AF20" i="46"/>
  <c r="AF36" i="46" s="1"/>
  <c r="AE20" i="46"/>
  <c r="AE36" i="46" s="1"/>
  <c r="AD20" i="46"/>
  <c r="AD36" i="46" s="1"/>
  <c r="Q31" i="46"/>
  <c r="P31" i="46"/>
  <c r="P47" i="46" s="1"/>
  <c r="O31" i="46"/>
  <c r="O47" i="46" s="1"/>
  <c r="N31" i="46"/>
  <c r="N47" i="46" s="1"/>
  <c r="Q30" i="46"/>
  <c r="Q46" i="46" s="1"/>
  <c r="P30" i="46"/>
  <c r="P46" i="46" s="1"/>
  <c r="O30" i="46"/>
  <c r="O46" i="46" s="1"/>
  <c r="N30" i="46"/>
  <c r="N46" i="46" s="1"/>
  <c r="Q29" i="46"/>
  <c r="Q45" i="46" s="1"/>
  <c r="P29" i="46"/>
  <c r="P45" i="46" s="1"/>
  <c r="O29" i="46"/>
  <c r="O45" i="46" s="1"/>
  <c r="N29" i="46"/>
  <c r="N45" i="46" s="1"/>
  <c r="Q28" i="46"/>
  <c r="Q44" i="46" s="1"/>
  <c r="P28" i="46"/>
  <c r="P44" i="46" s="1"/>
  <c r="O28" i="46"/>
  <c r="O44" i="46" s="1"/>
  <c r="N28" i="46"/>
  <c r="N44" i="46" s="1"/>
  <c r="Q27" i="46"/>
  <c r="Q43" i="46" s="1"/>
  <c r="P27" i="46"/>
  <c r="P43" i="46" s="1"/>
  <c r="O27" i="46"/>
  <c r="O43" i="46" s="1"/>
  <c r="N27" i="46"/>
  <c r="N43" i="46" s="1"/>
  <c r="Q26" i="46"/>
  <c r="Q42" i="46" s="1"/>
  <c r="P26" i="46"/>
  <c r="P42" i="46" s="1"/>
  <c r="O26" i="46"/>
  <c r="O42" i="46" s="1"/>
  <c r="N26" i="46"/>
  <c r="N42" i="46" s="1"/>
  <c r="Q25" i="46"/>
  <c r="Q41" i="46" s="1"/>
  <c r="P25" i="46"/>
  <c r="P41" i="46" s="1"/>
  <c r="O25" i="46"/>
  <c r="O41" i="46" s="1"/>
  <c r="N25" i="46"/>
  <c r="N41" i="46" s="1"/>
  <c r="Q24" i="46"/>
  <c r="Q40" i="46" s="1"/>
  <c r="P24" i="46"/>
  <c r="P40" i="46" s="1"/>
  <c r="O24" i="46"/>
  <c r="O40" i="46" s="1"/>
  <c r="N24" i="46"/>
  <c r="N40" i="46" s="1"/>
  <c r="Q23" i="46"/>
  <c r="Q39" i="46" s="1"/>
  <c r="P23" i="46"/>
  <c r="P39" i="46" s="1"/>
  <c r="O23" i="46"/>
  <c r="O39" i="46" s="1"/>
  <c r="N23" i="46"/>
  <c r="N39" i="46" s="1"/>
  <c r="Q22" i="46"/>
  <c r="Q38" i="46" s="1"/>
  <c r="P22" i="46"/>
  <c r="P38" i="46" s="1"/>
  <c r="O22" i="46"/>
  <c r="O38" i="46" s="1"/>
  <c r="N22" i="46"/>
  <c r="N38" i="46" s="1"/>
  <c r="Q21" i="46"/>
  <c r="Q37" i="46" s="1"/>
  <c r="P21" i="46"/>
  <c r="P37" i="46" s="1"/>
  <c r="O21" i="46"/>
  <c r="O37" i="46" s="1"/>
  <c r="N21" i="46"/>
  <c r="N37" i="46" s="1"/>
  <c r="Q20" i="46"/>
  <c r="Q36" i="46" s="1"/>
  <c r="P20" i="46"/>
  <c r="P36" i="46" s="1"/>
  <c r="O20" i="46"/>
  <c r="O36" i="46" s="1"/>
  <c r="N20" i="46"/>
  <c r="N36" i="46" s="1"/>
  <c r="AD52" i="54"/>
  <c r="AC52" i="54"/>
  <c r="Y52" i="54"/>
  <c r="X52" i="54"/>
  <c r="T52" i="54"/>
  <c r="S52" i="54"/>
  <c r="O52" i="54"/>
  <c r="N52" i="54"/>
  <c r="AD50" i="54"/>
  <c r="AC50" i="54"/>
  <c r="Y50" i="54"/>
  <c r="X50" i="54"/>
  <c r="T50" i="54"/>
  <c r="S50" i="54"/>
  <c r="O50" i="54"/>
  <c r="N50" i="54"/>
  <c r="AD48" i="54"/>
  <c r="AC48" i="54"/>
  <c r="Y48" i="54"/>
  <c r="X48" i="54"/>
  <c r="T48" i="54"/>
  <c r="S48" i="54"/>
  <c r="O48" i="54"/>
  <c r="N48" i="54"/>
  <c r="AD46" i="54"/>
  <c r="AC46" i="54"/>
  <c r="Y46" i="54"/>
  <c r="X46" i="54"/>
  <c r="T46" i="54"/>
  <c r="S46" i="54"/>
  <c r="O46" i="54"/>
  <c r="N46" i="54"/>
  <c r="AD44" i="54"/>
  <c r="AC44" i="54"/>
  <c r="Y44" i="54"/>
  <c r="X44" i="54"/>
  <c r="T44" i="54"/>
  <c r="S44" i="54"/>
  <c r="O44" i="54"/>
  <c r="N44" i="54"/>
  <c r="AD42" i="54"/>
  <c r="AC42" i="54"/>
  <c r="Y42" i="54"/>
  <c r="X42" i="54"/>
  <c r="T42" i="54"/>
  <c r="S42" i="54"/>
  <c r="O42" i="54"/>
  <c r="N42" i="54"/>
  <c r="AD40" i="54"/>
  <c r="AC40" i="54"/>
  <c r="Y40" i="54"/>
  <c r="X40" i="54"/>
  <c r="T40" i="54"/>
  <c r="S40" i="54"/>
  <c r="O40" i="54"/>
  <c r="N40" i="54"/>
  <c r="AD38" i="54"/>
  <c r="AC38" i="54"/>
  <c r="Y38" i="54"/>
  <c r="X38" i="54"/>
  <c r="T38" i="54"/>
  <c r="S38" i="54"/>
  <c r="O38" i="54"/>
  <c r="N38" i="54"/>
  <c r="AD36" i="54"/>
  <c r="AC36" i="54"/>
  <c r="Y36" i="54"/>
  <c r="X36" i="54"/>
  <c r="T36" i="54"/>
  <c r="S36" i="54"/>
  <c r="O36" i="54"/>
  <c r="N36" i="54"/>
  <c r="AD34" i="54"/>
  <c r="AC34" i="54"/>
  <c r="Y34" i="54"/>
  <c r="X34" i="54"/>
  <c r="T34" i="54"/>
  <c r="S34" i="54"/>
  <c r="O34" i="54"/>
  <c r="N34" i="54"/>
  <c r="AD32" i="54"/>
  <c r="AC32" i="54"/>
  <c r="Y32" i="54"/>
  <c r="X32" i="54"/>
  <c r="T32" i="54"/>
  <c r="S32" i="54"/>
  <c r="O32" i="54"/>
  <c r="N32" i="54"/>
  <c r="AD30" i="54"/>
  <c r="AC30" i="54"/>
  <c r="Y30" i="54"/>
  <c r="X30" i="54"/>
  <c r="T30" i="54"/>
  <c r="S30" i="54"/>
  <c r="O30" i="54"/>
  <c r="N30" i="54"/>
  <c r="AD26" i="54"/>
  <c r="AC26" i="54"/>
  <c r="Y26" i="54"/>
  <c r="X26" i="54"/>
  <c r="T26" i="54"/>
  <c r="S26" i="54"/>
  <c r="O26" i="54"/>
  <c r="N26" i="54"/>
  <c r="AD24" i="54"/>
  <c r="AC24" i="54"/>
  <c r="Y24" i="54"/>
  <c r="X24" i="54"/>
  <c r="T24" i="54"/>
  <c r="S24" i="54"/>
  <c r="O24" i="54"/>
  <c r="N24" i="54"/>
  <c r="AD22" i="54"/>
  <c r="AC22" i="54"/>
  <c r="Y22" i="54"/>
  <c r="X22" i="54"/>
  <c r="T22" i="54"/>
  <c r="S22" i="54"/>
  <c r="O22" i="54"/>
  <c r="N22" i="54"/>
  <c r="AD20" i="54"/>
  <c r="AC20" i="54"/>
  <c r="Y20" i="54"/>
  <c r="X20" i="54"/>
  <c r="T20" i="54"/>
  <c r="S20" i="54"/>
  <c r="O20" i="54"/>
  <c r="N20" i="54"/>
  <c r="AD18" i="54"/>
  <c r="AC18" i="54"/>
  <c r="Y18" i="54"/>
  <c r="X18" i="54"/>
  <c r="T18" i="54"/>
  <c r="S18" i="54"/>
  <c r="O18" i="54"/>
  <c r="N18" i="54"/>
  <c r="AD16" i="54"/>
  <c r="AC16" i="54"/>
  <c r="Y16" i="54"/>
  <c r="X16" i="54"/>
  <c r="T16" i="54"/>
  <c r="S16" i="54"/>
  <c r="O16" i="54"/>
  <c r="N16" i="54"/>
  <c r="AD14" i="54"/>
  <c r="AC14" i="54"/>
  <c r="Y14" i="54"/>
  <c r="X14" i="54"/>
  <c r="T14" i="54"/>
  <c r="S14" i="54"/>
  <c r="O14" i="54"/>
  <c r="N14" i="54"/>
  <c r="AD12" i="54"/>
  <c r="AC12" i="54"/>
  <c r="Y12" i="54"/>
  <c r="X12" i="54"/>
  <c r="T12" i="54"/>
  <c r="S12" i="54"/>
  <c r="O12" i="54"/>
  <c r="N12" i="54"/>
  <c r="AD10" i="54"/>
  <c r="AC10" i="54"/>
  <c r="Y10" i="54"/>
  <c r="X10" i="54"/>
  <c r="T10" i="54"/>
  <c r="S10" i="54"/>
  <c r="O10" i="54"/>
  <c r="N10" i="54"/>
  <c r="AD8" i="54"/>
  <c r="AC8" i="54"/>
  <c r="Y8" i="54"/>
  <c r="X8" i="54"/>
  <c r="T8" i="54"/>
  <c r="S8" i="54"/>
  <c r="O8" i="54"/>
  <c r="N8" i="54"/>
  <c r="AD6" i="54"/>
  <c r="AC6" i="54"/>
  <c r="Y6" i="54"/>
  <c r="X6" i="54"/>
  <c r="T6" i="54"/>
  <c r="S6" i="54"/>
  <c r="O6" i="54"/>
  <c r="N6" i="54"/>
  <c r="AD4" i="54"/>
  <c r="AC4" i="54"/>
  <c r="Y4" i="54"/>
  <c r="X4" i="54"/>
  <c r="T4" i="54"/>
  <c r="S4" i="54"/>
  <c r="O4" i="54"/>
  <c r="N4" i="54"/>
  <c r="AD52" i="53"/>
  <c r="AC52" i="53"/>
  <c r="AD50" i="53"/>
  <c r="AC50" i="53"/>
  <c r="AD48" i="53"/>
  <c r="AC48" i="53"/>
  <c r="AD46" i="53"/>
  <c r="AC46" i="53"/>
  <c r="AD44" i="53"/>
  <c r="AC44" i="53"/>
  <c r="AD42" i="53"/>
  <c r="AC42" i="53"/>
  <c r="AD40" i="53"/>
  <c r="AC40" i="53"/>
  <c r="AD38" i="53"/>
  <c r="AC38" i="53"/>
  <c r="AD36" i="53"/>
  <c r="AC36" i="53"/>
  <c r="AD34" i="53"/>
  <c r="AC34" i="53"/>
  <c r="AD32" i="53"/>
  <c r="AC32" i="53"/>
  <c r="AD30" i="53"/>
  <c r="AC30" i="53"/>
  <c r="Y52" i="53"/>
  <c r="X52" i="53"/>
  <c r="Y50" i="53"/>
  <c r="X50" i="53"/>
  <c r="Y48" i="53"/>
  <c r="X48" i="53"/>
  <c r="Y46" i="53"/>
  <c r="X46" i="53"/>
  <c r="Y44" i="53"/>
  <c r="X44" i="53"/>
  <c r="Y42" i="53"/>
  <c r="X42" i="53"/>
  <c r="Y40" i="53"/>
  <c r="X40" i="53"/>
  <c r="Y38" i="53"/>
  <c r="X38" i="53"/>
  <c r="Y36" i="53"/>
  <c r="X36" i="53"/>
  <c r="Y34" i="53"/>
  <c r="X34" i="53"/>
  <c r="Y32" i="53"/>
  <c r="X32" i="53"/>
  <c r="Y30" i="53"/>
  <c r="X30" i="53"/>
  <c r="T52" i="53"/>
  <c r="S52" i="53"/>
  <c r="T50" i="53"/>
  <c r="S50" i="53"/>
  <c r="T48" i="53"/>
  <c r="S48" i="53"/>
  <c r="T46" i="53"/>
  <c r="S46" i="53"/>
  <c r="T44" i="53"/>
  <c r="S44" i="53"/>
  <c r="T42" i="53"/>
  <c r="S42" i="53"/>
  <c r="T40" i="53"/>
  <c r="S40" i="53"/>
  <c r="T38" i="53"/>
  <c r="S38" i="53"/>
  <c r="T36" i="53"/>
  <c r="S36" i="53"/>
  <c r="T34" i="53"/>
  <c r="S34" i="53"/>
  <c r="T32" i="53"/>
  <c r="S32" i="53"/>
  <c r="T30" i="53"/>
  <c r="S30" i="53"/>
  <c r="O52" i="53"/>
  <c r="N52" i="53"/>
  <c r="O50" i="53"/>
  <c r="N50" i="53"/>
  <c r="O48" i="53"/>
  <c r="N48" i="53"/>
  <c r="O46" i="53"/>
  <c r="N46" i="53"/>
  <c r="O44" i="53"/>
  <c r="N44" i="53"/>
  <c r="O42" i="53"/>
  <c r="N42" i="53"/>
  <c r="O40" i="53"/>
  <c r="N40" i="53"/>
  <c r="O38" i="53"/>
  <c r="N38" i="53"/>
  <c r="O36" i="53"/>
  <c r="N36" i="53"/>
  <c r="O34" i="53"/>
  <c r="N34" i="53"/>
  <c r="O32" i="53"/>
  <c r="N32" i="53"/>
  <c r="O30" i="53"/>
  <c r="N30" i="53"/>
  <c r="AD26" i="53"/>
  <c r="AC26" i="53"/>
  <c r="AD24" i="53"/>
  <c r="AC24" i="53"/>
  <c r="AD22" i="53"/>
  <c r="AC22" i="53"/>
  <c r="AD20" i="53"/>
  <c r="AC20" i="53"/>
  <c r="AD18" i="53"/>
  <c r="AC18" i="53"/>
  <c r="AD16" i="53"/>
  <c r="AC16" i="53"/>
  <c r="AD14" i="53"/>
  <c r="AC14" i="53"/>
  <c r="AD12" i="53"/>
  <c r="AC12" i="53"/>
  <c r="AD10" i="53"/>
  <c r="AC10" i="53"/>
  <c r="AD8" i="53"/>
  <c r="AC8" i="53"/>
  <c r="AD6" i="53"/>
  <c r="AC6" i="53"/>
  <c r="AD4" i="53"/>
  <c r="AC4" i="53"/>
  <c r="Y26" i="53"/>
  <c r="X26" i="53"/>
  <c r="Y24" i="53"/>
  <c r="X24" i="53"/>
  <c r="Y22" i="53"/>
  <c r="X22" i="53"/>
  <c r="Y20" i="53"/>
  <c r="X20" i="53"/>
  <c r="Y18" i="53"/>
  <c r="X18" i="53"/>
  <c r="Y16" i="53"/>
  <c r="X16" i="53"/>
  <c r="Y14" i="53"/>
  <c r="X14" i="53"/>
  <c r="Y12" i="53"/>
  <c r="X12" i="53"/>
  <c r="Y10" i="53"/>
  <c r="X10" i="53"/>
  <c r="Y8" i="53"/>
  <c r="X8" i="53"/>
  <c r="Y6" i="53"/>
  <c r="X6" i="53"/>
  <c r="Y4" i="53"/>
  <c r="X4" i="53"/>
  <c r="T26" i="53"/>
  <c r="S26" i="53"/>
  <c r="T24" i="53"/>
  <c r="S24" i="53"/>
  <c r="T22" i="53"/>
  <c r="S22" i="53"/>
  <c r="T20" i="53"/>
  <c r="S20" i="53"/>
  <c r="T18" i="53"/>
  <c r="S18" i="53"/>
  <c r="T16" i="53"/>
  <c r="S16" i="53"/>
  <c r="T14" i="53"/>
  <c r="S14" i="53"/>
  <c r="T12" i="53"/>
  <c r="S12" i="53"/>
  <c r="T10" i="53"/>
  <c r="S10" i="53"/>
  <c r="T8" i="53"/>
  <c r="S8" i="53"/>
  <c r="T6" i="53"/>
  <c r="S6" i="53"/>
  <c r="T4" i="53"/>
  <c r="S4" i="53"/>
  <c r="O26" i="53"/>
  <c r="N26" i="53"/>
  <c r="O24" i="53"/>
  <c r="N24" i="53"/>
  <c r="O22" i="53"/>
  <c r="N22" i="53"/>
  <c r="O20" i="53"/>
  <c r="N20" i="53"/>
  <c r="O18" i="53"/>
  <c r="N18" i="53"/>
  <c r="O16" i="53"/>
  <c r="N16" i="53"/>
  <c r="O14" i="53"/>
  <c r="N14" i="53"/>
  <c r="O12" i="53"/>
  <c r="N12" i="53"/>
  <c r="O10" i="53"/>
  <c r="N10" i="53"/>
  <c r="O8" i="53"/>
  <c r="N8" i="53"/>
  <c r="O6" i="53"/>
  <c r="N6" i="53"/>
  <c r="O4" i="53"/>
  <c r="N4" i="53"/>
  <c r="I176" i="30"/>
  <c r="I177" i="30"/>
  <c r="I178" i="30"/>
  <c r="I179" i="30"/>
  <c r="I180" i="30"/>
  <c r="I181" i="30"/>
  <c r="I182" i="30"/>
  <c r="I183" i="30"/>
  <c r="I184" i="30"/>
  <c r="I185" i="30"/>
  <c r="I186" i="30"/>
  <c r="I187" i="30"/>
  <c r="I188" i="30"/>
  <c r="I189" i="30"/>
  <c r="I190" i="30"/>
  <c r="I191" i="30"/>
  <c r="I192" i="30"/>
  <c r="I193" i="30"/>
  <c r="I194" i="30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76" i="32"/>
  <c r="I177" i="32"/>
  <c r="I178" i="32"/>
  <c r="I179" i="32"/>
  <c r="I180" i="32"/>
  <c r="I181" i="32"/>
  <c r="I182" i="32"/>
  <c r="I183" i="32"/>
  <c r="I184" i="32"/>
  <c r="I185" i="32"/>
  <c r="I186" i="32"/>
  <c r="I187" i="32"/>
  <c r="I188" i="32"/>
  <c r="I189" i="32"/>
  <c r="I190" i="32"/>
  <c r="I191" i="32"/>
  <c r="I192" i="32"/>
  <c r="I193" i="32"/>
  <c r="I194" i="32"/>
  <c r="I176" i="33"/>
  <c r="I177" i="33"/>
  <c r="I178" i="33"/>
  <c r="I179" i="33"/>
  <c r="I180" i="33"/>
  <c r="I181" i="33"/>
  <c r="I182" i="33"/>
  <c r="I183" i="33"/>
  <c r="I184" i="33"/>
  <c r="I185" i="33"/>
  <c r="I186" i="33"/>
  <c r="I187" i="33"/>
  <c r="I188" i="33"/>
  <c r="I189" i="33"/>
  <c r="I190" i="33"/>
  <c r="I191" i="33"/>
  <c r="I192" i="33"/>
  <c r="I193" i="33"/>
  <c r="I194" i="33"/>
  <c r="I176" i="34"/>
  <c r="I177" i="34"/>
  <c r="I178" i="34"/>
  <c r="I179" i="34"/>
  <c r="I180" i="34"/>
  <c r="I181" i="34"/>
  <c r="I182" i="34"/>
  <c r="I183" i="34"/>
  <c r="I184" i="34"/>
  <c r="I185" i="34"/>
  <c r="I186" i="34"/>
  <c r="I187" i="34"/>
  <c r="I188" i="34"/>
  <c r="I189" i="34"/>
  <c r="I190" i="34"/>
  <c r="I191" i="34"/>
  <c r="I192" i="34"/>
  <c r="I193" i="34"/>
  <c r="I194" i="34"/>
  <c r="I176" i="35"/>
  <c r="I177" i="35"/>
  <c r="I178" i="35"/>
  <c r="I179" i="35"/>
  <c r="I180" i="35"/>
  <c r="I181" i="35"/>
  <c r="I182" i="35"/>
  <c r="I183" i="35"/>
  <c r="I184" i="35"/>
  <c r="I185" i="35"/>
  <c r="I186" i="35"/>
  <c r="I187" i="35"/>
  <c r="I188" i="35"/>
  <c r="I189" i="35"/>
  <c r="I190" i="35"/>
  <c r="I191" i="35"/>
  <c r="I192" i="35"/>
  <c r="I193" i="35"/>
  <c r="I194" i="35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94" i="37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76" i="39"/>
  <c r="I177" i="39"/>
  <c r="I178" i="39"/>
  <c r="I179" i="39"/>
  <c r="I180" i="39"/>
  <c r="I181" i="39"/>
  <c r="I182" i="39"/>
  <c r="I183" i="39"/>
  <c r="I184" i="39"/>
  <c r="I185" i="39"/>
  <c r="I186" i="39"/>
  <c r="I187" i="39"/>
  <c r="I188" i="39"/>
  <c r="I189" i="39"/>
  <c r="I190" i="39"/>
  <c r="I191" i="39"/>
  <c r="I192" i="39"/>
  <c r="I193" i="39"/>
  <c r="I194" i="39"/>
  <c r="I176" i="40"/>
  <c r="I177" i="40"/>
  <c r="I178" i="40"/>
  <c r="I179" i="40"/>
  <c r="I180" i="40"/>
  <c r="I181" i="40"/>
  <c r="I182" i="40"/>
  <c r="I183" i="40"/>
  <c r="I184" i="40"/>
  <c r="I185" i="40"/>
  <c r="I186" i="40"/>
  <c r="I187" i="40"/>
  <c r="I188" i="40"/>
  <c r="I189" i="40"/>
  <c r="I190" i="40"/>
  <c r="I191" i="40"/>
  <c r="I192" i="40"/>
  <c r="I193" i="40"/>
  <c r="I194" i="40"/>
  <c r="I176" i="22"/>
  <c r="I177" i="22"/>
  <c r="I178" i="22"/>
  <c r="I179" i="22"/>
  <c r="I180" i="22"/>
  <c r="I181" i="22"/>
  <c r="I182" i="22"/>
  <c r="I183" i="22"/>
  <c r="I184" i="22"/>
  <c r="I185" i="22"/>
  <c r="I186" i="22"/>
  <c r="I187" i="22"/>
  <c r="I188" i="22"/>
  <c r="I189" i="22"/>
  <c r="I190" i="22"/>
  <c r="I191" i="22"/>
  <c r="I192" i="22"/>
  <c r="I193" i="22"/>
  <c r="I194" i="22"/>
  <c r="I175" i="30"/>
  <c r="I175" i="31"/>
  <c r="I175" i="32"/>
  <c r="I175" i="33"/>
  <c r="I175" i="34"/>
  <c r="I175" i="35"/>
  <c r="I175" i="36"/>
  <c r="I175" i="37"/>
  <c r="I175" i="38"/>
  <c r="I175" i="39"/>
  <c r="I175" i="40"/>
  <c r="I175" i="22"/>
  <c r="I152" i="30"/>
  <c r="I153" i="30"/>
  <c r="I154" i="30"/>
  <c r="I155" i="30"/>
  <c r="I156" i="30"/>
  <c r="I157" i="30"/>
  <c r="I158" i="30"/>
  <c r="I159" i="30"/>
  <c r="I160" i="30"/>
  <c r="I161" i="30"/>
  <c r="I162" i="30"/>
  <c r="I163" i="30"/>
  <c r="I164" i="30"/>
  <c r="I165" i="30"/>
  <c r="I166" i="30"/>
  <c r="I167" i="30"/>
  <c r="I168" i="30"/>
  <c r="I169" i="30"/>
  <c r="I170" i="30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52" i="32"/>
  <c r="I153" i="32"/>
  <c r="I154" i="32"/>
  <c r="I155" i="32"/>
  <c r="I156" i="32"/>
  <c r="I157" i="32"/>
  <c r="I158" i="32"/>
  <c r="I159" i="32"/>
  <c r="I160" i="32"/>
  <c r="I161" i="32"/>
  <c r="I162" i="32"/>
  <c r="I163" i="32"/>
  <c r="I164" i="32"/>
  <c r="I165" i="32"/>
  <c r="I166" i="32"/>
  <c r="I167" i="32"/>
  <c r="I168" i="32"/>
  <c r="I169" i="32"/>
  <c r="I170" i="32"/>
  <c r="I152" i="33"/>
  <c r="I153" i="33"/>
  <c r="I154" i="33"/>
  <c r="I155" i="33"/>
  <c r="I156" i="33"/>
  <c r="I157" i="33"/>
  <c r="I158" i="33"/>
  <c r="I159" i="33"/>
  <c r="I160" i="33"/>
  <c r="I161" i="33"/>
  <c r="I162" i="33"/>
  <c r="I163" i="33"/>
  <c r="I164" i="33"/>
  <c r="I165" i="33"/>
  <c r="I166" i="33"/>
  <c r="I167" i="33"/>
  <c r="I168" i="33"/>
  <c r="I169" i="33"/>
  <c r="I170" i="33"/>
  <c r="I152" i="34"/>
  <c r="I153" i="34"/>
  <c r="I154" i="34"/>
  <c r="I155" i="34"/>
  <c r="I156" i="34"/>
  <c r="I157" i="34"/>
  <c r="I158" i="34"/>
  <c r="I159" i="34"/>
  <c r="I160" i="34"/>
  <c r="I161" i="34"/>
  <c r="I162" i="34"/>
  <c r="I163" i="34"/>
  <c r="I164" i="34"/>
  <c r="I165" i="34"/>
  <c r="I166" i="34"/>
  <c r="I167" i="34"/>
  <c r="I168" i="34"/>
  <c r="I169" i="34"/>
  <c r="I170" i="34"/>
  <c r="I152" i="35"/>
  <c r="I153" i="35"/>
  <c r="I154" i="35"/>
  <c r="I155" i="35"/>
  <c r="I156" i="35"/>
  <c r="I157" i="35"/>
  <c r="I158" i="35"/>
  <c r="I159" i="35"/>
  <c r="I160" i="35"/>
  <c r="I161" i="35"/>
  <c r="I162" i="35"/>
  <c r="I163" i="35"/>
  <c r="I164" i="35"/>
  <c r="I165" i="35"/>
  <c r="I166" i="35"/>
  <c r="I167" i="35"/>
  <c r="I168" i="35"/>
  <c r="I169" i="35"/>
  <c r="I170" i="35"/>
  <c r="I152" i="36"/>
  <c r="I153" i="36"/>
  <c r="I154" i="36"/>
  <c r="I155" i="36"/>
  <c r="I156" i="36"/>
  <c r="I157" i="36"/>
  <c r="I158" i="36"/>
  <c r="I159" i="36"/>
  <c r="I160" i="36"/>
  <c r="I161" i="36"/>
  <c r="I162" i="36"/>
  <c r="I163" i="36"/>
  <c r="I164" i="36"/>
  <c r="I165" i="36"/>
  <c r="I166" i="36"/>
  <c r="I167" i="36"/>
  <c r="I168" i="36"/>
  <c r="I169" i="36"/>
  <c r="I170" i="36"/>
  <c r="I152" i="37"/>
  <c r="I153" i="37"/>
  <c r="I154" i="37"/>
  <c r="I155" i="37"/>
  <c r="I156" i="37"/>
  <c r="I157" i="37"/>
  <c r="I158" i="37"/>
  <c r="I159" i="37"/>
  <c r="I160" i="37"/>
  <c r="I161" i="37"/>
  <c r="I162" i="37"/>
  <c r="I163" i="37"/>
  <c r="I164" i="37"/>
  <c r="I165" i="37"/>
  <c r="I166" i="37"/>
  <c r="I167" i="37"/>
  <c r="I168" i="37"/>
  <c r="I169" i="37"/>
  <c r="I170" i="37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52" i="39"/>
  <c r="I153" i="39"/>
  <c r="I154" i="39"/>
  <c r="I155" i="39"/>
  <c r="I156" i="39"/>
  <c r="I157" i="39"/>
  <c r="I158" i="39"/>
  <c r="I159" i="39"/>
  <c r="I160" i="39"/>
  <c r="I161" i="39"/>
  <c r="I162" i="39"/>
  <c r="I163" i="39"/>
  <c r="I164" i="39"/>
  <c r="I165" i="39"/>
  <c r="I166" i="39"/>
  <c r="I167" i="39"/>
  <c r="I168" i="39"/>
  <c r="I169" i="39"/>
  <c r="I170" i="39"/>
  <c r="I152" i="40"/>
  <c r="I153" i="40"/>
  <c r="I154" i="40"/>
  <c r="I155" i="40"/>
  <c r="I156" i="40"/>
  <c r="I157" i="40"/>
  <c r="I158" i="40"/>
  <c r="I159" i="40"/>
  <c r="I160" i="40"/>
  <c r="I161" i="40"/>
  <c r="I162" i="40"/>
  <c r="I163" i="40"/>
  <c r="I164" i="40"/>
  <c r="I165" i="40"/>
  <c r="I166" i="40"/>
  <c r="I167" i="40"/>
  <c r="I168" i="40"/>
  <c r="I169" i="40"/>
  <c r="I170" i="40"/>
  <c r="I152" i="22"/>
  <c r="I153" i="22"/>
  <c r="I154" i="22"/>
  <c r="I155" i="22"/>
  <c r="I156" i="22"/>
  <c r="I157" i="22"/>
  <c r="I158" i="22"/>
  <c r="I159" i="22"/>
  <c r="I160" i="22"/>
  <c r="I161" i="22"/>
  <c r="I162" i="22"/>
  <c r="I163" i="22"/>
  <c r="I164" i="22"/>
  <c r="I165" i="22"/>
  <c r="I166" i="22"/>
  <c r="I167" i="22"/>
  <c r="I168" i="22"/>
  <c r="I169" i="22"/>
  <c r="I170" i="22"/>
  <c r="I151" i="30"/>
  <c r="I151" i="31"/>
  <c r="I151" i="32"/>
  <c r="I151" i="33"/>
  <c r="I151" i="34"/>
  <c r="I151" i="35"/>
  <c r="I151" i="36"/>
  <c r="I151" i="37"/>
  <c r="I151" i="38"/>
  <c r="I151" i="39"/>
  <c r="I151" i="40"/>
  <c r="I151" i="22"/>
  <c r="I124" i="30"/>
  <c r="I125" i="30"/>
  <c r="I126" i="30"/>
  <c r="I127" i="30"/>
  <c r="I128" i="30"/>
  <c r="I129" i="30"/>
  <c r="I130" i="30"/>
  <c r="I131" i="30"/>
  <c r="I132" i="30"/>
  <c r="I133" i="30"/>
  <c r="I134" i="30"/>
  <c r="I135" i="30"/>
  <c r="I136" i="30"/>
  <c r="I137" i="30"/>
  <c r="I138" i="30"/>
  <c r="I139" i="30"/>
  <c r="I140" i="30"/>
  <c r="I141" i="30"/>
  <c r="I142" i="30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24" i="32"/>
  <c r="I125" i="32"/>
  <c r="I126" i="32"/>
  <c r="I127" i="32"/>
  <c r="I128" i="32"/>
  <c r="I129" i="32"/>
  <c r="I130" i="32"/>
  <c r="I131" i="32"/>
  <c r="I132" i="32"/>
  <c r="I133" i="32"/>
  <c r="I134" i="32"/>
  <c r="I135" i="32"/>
  <c r="I136" i="32"/>
  <c r="I137" i="32"/>
  <c r="I138" i="32"/>
  <c r="I139" i="32"/>
  <c r="I140" i="32"/>
  <c r="I141" i="32"/>
  <c r="I142" i="32"/>
  <c r="I124" i="33"/>
  <c r="I125" i="33"/>
  <c r="I126" i="33"/>
  <c r="I127" i="33"/>
  <c r="I128" i="33"/>
  <c r="I129" i="33"/>
  <c r="I130" i="33"/>
  <c r="I131" i="33"/>
  <c r="I132" i="33"/>
  <c r="I133" i="33"/>
  <c r="I134" i="33"/>
  <c r="I135" i="33"/>
  <c r="I136" i="33"/>
  <c r="I137" i="33"/>
  <c r="I138" i="33"/>
  <c r="I139" i="33"/>
  <c r="I140" i="33"/>
  <c r="I141" i="33"/>
  <c r="I142" i="33"/>
  <c r="I124" i="34"/>
  <c r="I125" i="34"/>
  <c r="I126" i="34"/>
  <c r="I127" i="34"/>
  <c r="I128" i="34"/>
  <c r="I129" i="34"/>
  <c r="I130" i="34"/>
  <c r="I131" i="34"/>
  <c r="I132" i="34"/>
  <c r="I133" i="34"/>
  <c r="I134" i="34"/>
  <c r="I135" i="34"/>
  <c r="I136" i="34"/>
  <c r="I137" i="34"/>
  <c r="I138" i="34"/>
  <c r="I139" i="34"/>
  <c r="I140" i="34"/>
  <c r="I141" i="34"/>
  <c r="I142" i="34"/>
  <c r="I124" i="35"/>
  <c r="I125" i="35"/>
  <c r="I126" i="35"/>
  <c r="I127" i="35"/>
  <c r="I128" i="35"/>
  <c r="I129" i="35"/>
  <c r="I130" i="35"/>
  <c r="I131" i="35"/>
  <c r="I132" i="35"/>
  <c r="I133" i="35"/>
  <c r="I134" i="35"/>
  <c r="I135" i="35"/>
  <c r="I136" i="35"/>
  <c r="I137" i="35"/>
  <c r="I138" i="35"/>
  <c r="I139" i="35"/>
  <c r="I140" i="35"/>
  <c r="I141" i="35"/>
  <c r="I142" i="35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I138" i="37"/>
  <c r="I139" i="37"/>
  <c r="I140" i="37"/>
  <c r="I141" i="37"/>
  <c r="I142" i="37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24" i="39"/>
  <c r="I125" i="39"/>
  <c r="I126" i="39"/>
  <c r="I127" i="39"/>
  <c r="I128" i="39"/>
  <c r="I129" i="39"/>
  <c r="I130" i="39"/>
  <c r="I131" i="39"/>
  <c r="I132" i="39"/>
  <c r="I133" i="39"/>
  <c r="I134" i="39"/>
  <c r="I135" i="39"/>
  <c r="I136" i="39"/>
  <c r="I137" i="39"/>
  <c r="I138" i="39"/>
  <c r="I139" i="39"/>
  <c r="I140" i="39"/>
  <c r="I141" i="39"/>
  <c r="I142" i="39"/>
  <c r="I124" i="40"/>
  <c r="I125" i="40"/>
  <c r="I126" i="40"/>
  <c r="I127" i="40"/>
  <c r="I128" i="40"/>
  <c r="I129" i="40"/>
  <c r="I130" i="40"/>
  <c r="I131" i="40"/>
  <c r="I132" i="40"/>
  <c r="I133" i="40"/>
  <c r="I134" i="40"/>
  <c r="I135" i="40"/>
  <c r="I136" i="40"/>
  <c r="I137" i="40"/>
  <c r="I138" i="40"/>
  <c r="I139" i="40"/>
  <c r="I140" i="40"/>
  <c r="I141" i="40"/>
  <c r="I142" i="40"/>
  <c r="I124" i="22"/>
  <c r="I125" i="22"/>
  <c r="I126" i="22"/>
  <c r="I127" i="22"/>
  <c r="I128" i="22"/>
  <c r="I129" i="22"/>
  <c r="I130" i="22"/>
  <c r="I131" i="22"/>
  <c r="I132" i="22"/>
  <c r="I133" i="22"/>
  <c r="I134" i="22"/>
  <c r="I135" i="22"/>
  <c r="I136" i="22"/>
  <c r="I137" i="22"/>
  <c r="I138" i="22"/>
  <c r="I139" i="22"/>
  <c r="I140" i="22"/>
  <c r="I141" i="22"/>
  <c r="I142" i="22"/>
  <c r="I123" i="30"/>
  <c r="I123" i="31"/>
  <c r="I123" i="32"/>
  <c r="I123" i="33"/>
  <c r="I123" i="34"/>
  <c r="I123" i="35"/>
  <c r="I123" i="36"/>
  <c r="I123" i="37"/>
  <c r="I123" i="38"/>
  <c r="I123" i="39"/>
  <c r="I123" i="40"/>
  <c r="I123" i="22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118" i="31"/>
  <c r="I117" i="31"/>
  <c r="I116" i="31"/>
  <c r="I115" i="31"/>
  <c r="I114" i="31"/>
  <c r="I113" i="31"/>
  <c r="I112" i="31"/>
  <c r="I111" i="31"/>
  <c r="I110" i="31"/>
  <c r="I109" i="31"/>
  <c r="I108" i="31"/>
  <c r="I107" i="31"/>
  <c r="I106" i="31"/>
  <c r="I105" i="31"/>
  <c r="I104" i="31"/>
  <c r="I103" i="31"/>
  <c r="I102" i="31"/>
  <c r="I101" i="31"/>
  <c r="I100" i="31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118" i="35"/>
  <c r="I117" i="35"/>
  <c r="I116" i="35"/>
  <c r="I115" i="35"/>
  <c r="I114" i="35"/>
  <c r="I113" i="35"/>
  <c r="I112" i="35"/>
  <c r="I111" i="35"/>
  <c r="I110" i="35"/>
  <c r="I109" i="35"/>
  <c r="I108" i="35"/>
  <c r="I107" i="35"/>
  <c r="I106" i="35"/>
  <c r="I105" i="35"/>
  <c r="I104" i="35"/>
  <c r="I103" i="35"/>
  <c r="I102" i="35"/>
  <c r="I101" i="35"/>
  <c r="I100" i="35"/>
  <c r="I118" i="36"/>
  <c r="I117" i="36"/>
  <c r="I116" i="36"/>
  <c r="I115" i="36"/>
  <c r="I114" i="36"/>
  <c r="I113" i="36"/>
  <c r="I112" i="36"/>
  <c r="I111" i="36"/>
  <c r="I110" i="36"/>
  <c r="I109" i="36"/>
  <c r="I108" i="36"/>
  <c r="I107" i="36"/>
  <c r="I106" i="36"/>
  <c r="I105" i="36"/>
  <c r="I104" i="36"/>
  <c r="I103" i="36"/>
  <c r="I102" i="36"/>
  <c r="I101" i="36"/>
  <c r="I100" i="36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118" i="39"/>
  <c r="I117" i="39"/>
  <c r="I116" i="39"/>
  <c r="I115" i="39"/>
  <c r="I114" i="39"/>
  <c r="I113" i="39"/>
  <c r="I112" i="39"/>
  <c r="I111" i="39"/>
  <c r="I110" i="39"/>
  <c r="I109" i="39"/>
  <c r="I108" i="39"/>
  <c r="I107" i="39"/>
  <c r="I106" i="39"/>
  <c r="I105" i="39"/>
  <c r="I104" i="39"/>
  <c r="I103" i="39"/>
  <c r="I102" i="39"/>
  <c r="I101" i="39"/>
  <c r="I100" i="39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118" i="22"/>
  <c r="I117" i="22"/>
  <c r="I116" i="22"/>
  <c r="I115" i="22"/>
  <c r="I114" i="22"/>
  <c r="I113" i="22"/>
  <c r="I112" i="22"/>
  <c r="I111" i="22"/>
  <c r="I110" i="22"/>
  <c r="I109" i="22"/>
  <c r="I108" i="22"/>
  <c r="I107" i="22"/>
  <c r="I106" i="22"/>
  <c r="I105" i="22"/>
  <c r="I104" i="22"/>
  <c r="I103" i="22"/>
  <c r="I102" i="22"/>
  <c r="I101" i="22"/>
  <c r="I100" i="22"/>
  <c r="I99" i="30"/>
  <c r="I99" i="31"/>
  <c r="I99" i="32"/>
  <c r="I99" i="33"/>
  <c r="I99" i="34"/>
  <c r="I99" i="35"/>
  <c r="I99" i="36"/>
  <c r="I99" i="37"/>
  <c r="I99" i="38"/>
  <c r="I99" i="39"/>
  <c r="I99" i="40"/>
  <c r="I99" i="22"/>
  <c r="H5" i="77"/>
  <c r="J5" i="77"/>
  <c r="D9" i="57"/>
  <c r="D10" i="57" s="1"/>
  <c r="D11" i="57" s="1"/>
  <c r="D12" i="57" s="1"/>
  <c r="D13" i="57" s="1"/>
  <c r="D14" i="57" s="1"/>
  <c r="D15" i="57" s="1"/>
  <c r="D16" i="57" s="1"/>
  <c r="D17" i="57" s="1"/>
  <c r="D18" i="57" s="1"/>
  <c r="D19" i="57" s="1"/>
  <c r="D20" i="57" s="1"/>
  <c r="G16" i="109" s="1"/>
  <c r="W9" i="62" l="1"/>
  <c r="AA25" i="63"/>
  <c r="AA29" i="63"/>
  <c r="Z26" i="63"/>
  <c r="Z30" i="63"/>
  <c r="R15" i="62"/>
  <c r="S15" i="62" s="1"/>
  <c r="T15" i="62" s="1"/>
  <c r="V15" i="62" s="1"/>
  <c r="W21" i="62"/>
  <c r="W23" i="62"/>
  <c r="W25" i="62"/>
  <c r="V25" i="62" s="1"/>
  <c r="W13" i="62"/>
  <c r="R7" i="62"/>
  <c r="S7" i="62" s="1"/>
  <c r="T7" i="62" s="1"/>
  <c r="V7" i="62" s="1"/>
  <c r="R11" i="62"/>
  <c r="S11" i="62" s="1"/>
  <c r="T11" i="62" s="1"/>
  <c r="V11" i="62" s="1"/>
  <c r="R19" i="62"/>
  <c r="S23" i="62"/>
  <c r="T23" i="62" s="1"/>
  <c r="S21" i="62"/>
  <c r="T21" i="62" s="1"/>
  <c r="S17" i="62"/>
  <c r="T17" i="62" s="1"/>
  <c r="S13" i="62"/>
  <c r="T13" i="62" s="1"/>
  <c r="S9" i="62"/>
  <c r="T9" i="62" s="1"/>
  <c r="W5" i="62"/>
  <c r="S5" i="62"/>
  <c r="T5" i="62" s="1"/>
  <c r="V5" i="62" s="1"/>
  <c r="W17" i="62"/>
  <c r="S19" i="62"/>
  <c r="T19" i="62" s="1"/>
  <c r="V19" i="62" s="1"/>
  <c r="G9" i="109"/>
  <c r="G11" i="109"/>
  <c r="G12" i="109"/>
  <c r="G5" i="109"/>
  <c r="G13" i="109"/>
  <c r="G10" i="109"/>
  <c r="G6" i="109"/>
  <c r="G14" i="109"/>
  <c r="G7" i="109"/>
  <c r="G15" i="109"/>
  <c r="G8" i="109"/>
  <c r="N28" i="57"/>
  <c r="N29" i="57" s="1"/>
  <c r="N30" i="57" s="1"/>
  <c r="N31" i="57" s="1"/>
  <c r="N32" i="57" s="1"/>
  <c r="V9" i="62" l="1"/>
  <c r="V13" i="62"/>
  <c r="V23" i="62"/>
  <c r="V17" i="62"/>
  <c r="V21" i="62"/>
  <c r="F37" i="105"/>
  <c r="J8" i="105"/>
  <c r="J37" i="105"/>
  <c r="F8" i="105"/>
  <c r="J45" i="40"/>
  <c r="J10" i="40"/>
  <c r="F10" i="40"/>
  <c r="F45" i="40"/>
  <c r="J45" i="31"/>
  <c r="F45" i="31"/>
  <c r="J37" i="96"/>
  <c r="F8" i="96"/>
  <c r="J10" i="31"/>
  <c r="F37" i="96"/>
  <c r="J8" i="96"/>
  <c r="F10" i="31"/>
  <c r="F37" i="97"/>
  <c r="J8" i="97"/>
  <c r="J37" i="97"/>
  <c r="F8" i="97"/>
  <c r="J45" i="32"/>
  <c r="J10" i="32"/>
  <c r="F45" i="32"/>
  <c r="F10" i="32"/>
  <c r="J45" i="39"/>
  <c r="F45" i="39"/>
  <c r="F10" i="39"/>
  <c r="J37" i="104"/>
  <c r="F8" i="104"/>
  <c r="J10" i="39"/>
  <c r="F37" i="104"/>
  <c r="J8" i="104"/>
  <c r="J45" i="37"/>
  <c r="J37" i="102"/>
  <c r="F8" i="102"/>
  <c r="F45" i="37"/>
  <c r="J10" i="37"/>
  <c r="F37" i="102"/>
  <c r="J8" i="102"/>
  <c r="F10" i="37"/>
  <c r="N33" i="57"/>
  <c r="N34" i="57" s="1"/>
  <c r="N35" i="57" s="1"/>
  <c r="N36" i="57" s="1"/>
  <c r="N37" i="57" s="1"/>
  <c r="N38" i="57" s="1"/>
  <c r="N39" i="57" s="1"/>
  <c r="AF19" i="24"/>
  <c r="AE19" i="24"/>
  <c r="AF18" i="24"/>
  <c r="AE18" i="24"/>
  <c r="AF17" i="24"/>
  <c r="AE17" i="24"/>
  <c r="AF16" i="24"/>
  <c r="AE16" i="24"/>
  <c r="AG16" i="24" s="1"/>
  <c r="AF15" i="24"/>
  <c r="AE15" i="24"/>
  <c r="AF14" i="24"/>
  <c r="AE14" i="24"/>
  <c r="AF13" i="24"/>
  <c r="AE13" i="24"/>
  <c r="AG13" i="24" s="1"/>
  <c r="AF12" i="24"/>
  <c r="AE12" i="24"/>
  <c r="AF11" i="24"/>
  <c r="AE11" i="24"/>
  <c r="AF10" i="24"/>
  <c r="AE10" i="24"/>
  <c r="AF9" i="24"/>
  <c r="AE9" i="24"/>
  <c r="AF8" i="24"/>
  <c r="AF20" i="24" s="1"/>
  <c r="AE8" i="24"/>
  <c r="Y8" i="24"/>
  <c r="Z19" i="24"/>
  <c r="J17" i="56" s="1"/>
  <c r="Y19" i="24"/>
  <c r="I17" i="56" s="1"/>
  <c r="X19" i="24"/>
  <c r="W19" i="24"/>
  <c r="Z18" i="24"/>
  <c r="Y18" i="24"/>
  <c r="BB98" i="67" s="1"/>
  <c r="X18" i="24"/>
  <c r="W18" i="24"/>
  <c r="Z17" i="24"/>
  <c r="Y17" i="24"/>
  <c r="X17" i="24"/>
  <c r="W17" i="24"/>
  <c r="Z16" i="24"/>
  <c r="Y16" i="24"/>
  <c r="O12" i="107" s="1"/>
  <c r="X16" i="24"/>
  <c r="W16" i="24"/>
  <c r="Z15" i="24"/>
  <c r="Y15" i="24"/>
  <c r="X15" i="24"/>
  <c r="W15" i="24"/>
  <c r="Z14" i="24"/>
  <c r="Y14" i="24"/>
  <c r="BB60" i="67" s="1"/>
  <c r="X14" i="24"/>
  <c r="W14" i="24"/>
  <c r="Z13" i="24"/>
  <c r="Y13" i="24"/>
  <c r="BB93" i="67" s="1"/>
  <c r="X13" i="24"/>
  <c r="W13" i="24"/>
  <c r="Z12" i="24"/>
  <c r="Y12" i="24"/>
  <c r="I10" i="56" s="1"/>
  <c r="X12" i="24"/>
  <c r="W12" i="24"/>
  <c r="Z11" i="24"/>
  <c r="J9" i="56" s="1"/>
  <c r="Y11" i="24"/>
  <c r="X11" i="24"/>
  <c r="W11" i="24"/>
  <c r="Z10" i="24"/>
  <c r="Y10" i="24"/>
  <c r="O6" i="107" s="1"/>
  <c r="X10" i="24"/>
  <c r="W10" i="24"/>
  <c r="Z9" i="24"/>
  <c r="J7" i="56" s="1"/>
  <c r="Y9" i="24"/>
  <c r="X9" i="24"/>
  <c r="W9" i="24"/>
  <c r="Z8" i="24"/>
  <c r="O4" i="107"/>
  <c r="X8" i="24"/>
  <c r="W8" i="24"/>
  <c r="AA8" i="24" s="1"/>
  <c r="U19" i="24"/>
  <c r="T19" i="24"/>
  <c r="S19" i="24"/>
  <c r="R19" i="24"/>
  <c r="U18" i="24"/>
  <c r="T18" i="24"/>
  <c r="S18" i="24"/>
  <c r="R18" i="24"/>
  <c r="U17" i="24"/>
  <c r="T17" i="24"/>
  <c r="S17" i="24"/>
  <c r="R17" i="24"/>
  <c r="U16" i="24"/>
  <c r="T16" i="24"/>
  <c r="S16" i="24"/>
  <c r="R16" i="24"/>
  <c r="U15" i="24"/>
  <c r="T15" i="24"/>
  <c r="S15" i="24"/>
  <c r="R15" i="24"/>
  <c r="U14" i="24"/>
  <c r="T14" i="24"/>
  <c r="S14" i="24"/>
  <c r="R14" i="24"/>
  <c r="U13" i="24"/>
  <c r="T13" i="24"/>
  <c r="S13" i="24"/>
  <c r="R13" i="24"/>
  <c r="U12" i="24"/>
  <c r="T12" i="24"/>
  <c r="S12" i="24"/>
  <c r="R12" i="24"/>
  <c r="U11" i="24"/>
  <c r="T11" i="24"/>
  <c r="S11" i="24"/>
  <c r="R11" i="24"/>
  <c r="U10" i="24"/>
  <c r="T10" i="24"/>
  <c r="S10" i="24"/>
  <c r="R10" i="24"/>
  <c r="U9" i="24"/>
  <c r="T9" i="24"/>
  <c r="S9" i="24"/>
  <c r="R9" i="24"/>
  <c r="U8" i="24"/>
  <c r="T8" i="24"/>
  <c r="T20" i="24" s="1"/>
  <c r="S8" i="24"/>
  <c r="R8" i="24"/>
  <c r="R20" i="24" s="1"/>
  <c r="M19" i="24"/>
  <c r="L19" i="24"/>
  <c r="K19" i="24"/>
  <c r="J19" i="24"/>
  <c r="M18" i="24"/>
  <c r="L18" i="24"/>
  <c r="K18" i="24"/>
  <c r="J18" i="24"/>
  <c r="M17" i="24"/>
  <c r="L17" i="24"/>
  <c r="K17" i="24"/>
  <c r="J17" i="24"/>
  <c r="M16" i="24"/>
  <c r="L16" i="24"/>
  <c r="K16" i="24"/>
  <c r="J16" i="24"/>
  <c r="M15" i="24"/>
  <c r="L15" i="24"/>
  <c r="K15" i="24"/>
  <c r="J15" i="24"/>
  <c r="M14" i="24"/>
  <c r="L14" i="24"/>
  <c r="K14" i="24"/>
  <c r="J14" i="24"/>
  <c r="M13" i="24"/>
  <c r="L13" i="24"/>
  <c r="K13" i="24"/>
  <c r="J13" i="24"/>
  <c r="M12" i="24"/>
  <c r="L12" i="24"/>
  <c r="K12" i="24"/>
  <c r="J12" i="24"/>
  <c r="M11" i="24"/>
  <c r="L11" i="24"/>
  <c r="K11" i="24"/>
  <c r="J11" i="24"/>
  <c r="M10" i="24"/>
  <c r="L10" i="24"/>
  <c r="K10" i="24"/>
  <c r="J10" i="24"/>
  <c r="M9" i="24"/>
  <c r="L9" i="24"/>
  <c r="K9" i="24"/>
  <c r="J9" i="24"/>
  <c r="M8" i="24"/>
  <c r="M20" i="24" s="1"/>
  <c r="L8" i="24"/>
  <c r="L20" i="24" s="1"/>
  <c r="K8" i="24"/>
  <c r="J8" i="24"/>
  <c r="J20" i="24" s="1"/>
  <c r="H19" i="24"/>
  <c r="G19" i="24"/>
  <c r="F19" i="24"/>
  <c r="E19" i="24"/>
  <c r="H18" i="24"/>
  <c r="G18" i="24"/>
  <c r="F18" i="24"/>
  <c r="E18" i="24"/>
  <c r="H17" i="24"/>
  <c r="G17" i="24"/>
  <c r="F17" i="24"/>
  <c r="E17" i="24"/>
  <c r="H16" i="24"/>
  <c r="G16" i="24"/>
  <c r="F16" i="24"/>
  <c r="E16" i="24"/>
  <c r="H15" i="24"/>
  <c r="G15" i="24"/>
  <c r="F15" i="24"/>
  <c r="E15" i="24"/>
  <c r="H14" i="24"/>
  <c r="G14" i="24"/>
  <c r="F14" i="24"/>
  <c r="E14" i="24"/>
  <c r="H13" i="24"/>
  <c r="G13" i="24"/>
  <c r="F13" i="24"/>
  <c r="E13" i="24"/>
  <c r="H12" i="24"/>
  <c r="G12" i="24"/>
  <c r="F12" i="24"/>
  <c r="E12" i="24"/>
  <c r="H11" i="24"/>
  <c r="G11" i="24"/>
  <c r="F11" i="24"/>
  <c r="E11" i="24"/>
  <c r="H10" i="24"/>
  <c r="G10" i="24"/>
  <c r="F10" i="24"/>
  <c r="E10" i="24"/>
  <c r="H9" i="24"/>
  <c r="G9" i="24"/>
  <c r="F9" i="24"/>
  <c r="E9" i="24"/>
  <c r="H8" i="24"/>
  <c r="G8" i="24"/>
  <c r="G20" i="24" s="1"/>
  <c r="F8" i="24"/>
  <c r="E8" i="24"/>
  <c r="C6" i="55" s="1"/>
  <c r="AR19" i="24"/>
  <c r="AQ19" i="24"/>
  <c r="AP19" i="24"/>
  <c r="AO19" i="24"/>
  <c r="AR18" i="24"/>
  <c r="AQ18" i="24"/>
  <c r="AP18" i="24"/>
  <c r="AO18" i="24"/>
  <c r="AR17" i="24"/>
  <c r="AQ17" i="24"/>
  <c r="AP17" i="24"/>
  <c r="AO17" i="24"/>
  <c r="AR16" i="24"/>
  <c r="AQ16" i="24"/>
  <c r="AP16" i="24"/>
  <c r="AO16" i="24"/>
  <c r="AR15" i="24"/>
  <c r="AQ15" i="24"/>
  <c r="AP15" i="24"/>
  <c r="AO15" i="24"/>
  <c r="AR14" i="24"/>
  <c r="AQ14" i="24"/>
  <c r="AP14" i="24"/>
  <c r="AO14" i="24"/>
  <c r="AR13" i="24"/>
  <c r="AQ13" i="24"/>
  <c r="AP13" i="24"/>
  <c r="AO13" i="24"/>
  <c r="AR12" i="24"/>
  <c r="AQ12" i="24"/>
  <c r="AP12" i="24"/>
  <c r="AO12" i="24"/>
  <c r="AR11" i="24"/>
  <c r="AQ11" i="24"/>
  <c r="AP11" i="24"/>
  <c r="AO11" i="24"/>
  <c r="AR10" i="24"/>
  <c r="AQ10" i="24"/>
  <c r="AP10" i="24"/>
  <c r="AO10" i="24"/>
  <c r="AR9" i="24"/>
  <c r="AQ9" i="24"/>
  <c r="AP9" i="24"/>
  <c r="AO9" i="24"/>
  <c r="AR8" i="24"/>
  <c r="AQ8" i="24"/>
  <c r="AP8" i="24"/>
  <c r="AJ9" i="24"/>
  <c r="AK9" i="24"/>
  <c r="AL9" i="24"/>
  <c r="AM9" i="24"/>
  <c r="AJ10" i="24"/>
  <c r="AK10" i="24"/>
  <c r="AL10" i="24"/>
  <c r="AM10" i="24"/>
  <c r="AJ11" i="24"/>
  <c r="AK11" i="24"/>
  <c r="AL11" i="24"/>
  <c r="AM11" i="24"/>
  <c r="AJ12" i="24"/>
  <c r="AK12" i="24"/>
  <c r="AL12" i="24"/>
  <c r="AM12" i="24"/>
  <c r="AJ13" i="24"/>
  <c r="AK13" i="24"/>
  <c r="AL13" i="24"/>
  <c r="AM13" i="24"/>
  <c r="AJ14" i="24"/>
  <c r="AK14" i="24"/>
  <c r="AL14" i="24"/>
  <c r="AM14" i="24"/>
  <c r="AJ15" i="24"/>
  <c r="AK15" i="24"/>
  <c r="AL15" i="24"/>
  <c r="AM15" i="24"/>
  <c r="AJ16" i="24"/>
  <c r="AK16" i="24"/>
  <c r="AL16" i="24"/>
  <c r="AM16" i="24"/>
  <c r="AJ17" i="24"/>
  <c r="AK17" i="24"/>
  <c r="AL17" i="24"/>
  <c r="AM17" i="24"/>
  <c r="AJ18" i="24"/>
  <c r="AK18" i="24"/>
  <c r="AL18" i="24"/>
  <c r="AM18" i="24"/>
  <c r="AL19" i="24"/>
  <c r="AK8" i="24"/>
  <c r="AL8" i="24"/>
  <c r="AM8" i="24"/>
  <c r="AR89" i="24"/>
  <c r="AQ89" i="24"/>
  <c r="AP89" i="24"/>
  <c r="AO89" i="24"/>
  <c r="AR88" i="24"/>
  <c r="AQ88" i="24"/>
  <c r="AP88" i="24"/>
  <c r="AO88" i="24"/>
  <c r="AR87" i="24"/>
  <c r="AQ87" i="24"/>
  <c r="AP87" i="24"/>
  <c r="AO87" i="24"/>
  <c r="AR86" i="24"/>
  <c r="AQ86" i="24"/>
  <c r="AP86" i="24"/>
  <c r="AO86" i="24"/>
  <c r="AR85" i="24"/>
  <c r="AQ85" i="24"/>
  <c r="AP85" i="24"/>
  <c r="AO85" i="24"/>
  <c r="AR84" i="24"/>
  <c r="AQ84" i="24"/>
  <c r="AP84" i="24"/>
  <c r="AO84" i="24"/>
  <c r="AR83" i="24"/>
  <c r="AQ83" i="24"/>
  <c r="AP83" i="24"/>
  <c r="AO83" i="24"/>
  <c r="AR82" i="24"/>
  <c r="AQ82" i="24"/>
  <c r="AP82" i="24"/>
  <c r="AO82" i="24"/>
  <c r="AR81" i="24"/>
  <c r="AQ81" i="24"/>
  <c r="AP81" i="24"/>
  <c r="AO81" i="24"/>
  <c r="AR80" i="24"/>
  <c r="AQ80" i="24"/>
  <c r="AP80" i="24"/>
  <c r="AO80" i="24"/>
  <c r="AR79" i="24"/>
  <c r="AQ79" i="24"/>
  <c r="AP79" i="24"/>
  <c r="AO79" i="24"/>
  <c r="AR78" i="24"/>
  <c r="AQ78" i="24"/>
  <c r="AP78" i="24"/>
  <c r="AO78" i="24"/>
  <c r="AM89" i="24"/>
  <c r="AL89" i="24"/>
  <c r="AK89" i="24"/>
  <c r="AJ89" i="24"/>
  <c r="AM88" i="24"/>
  <c r="AL88" i="24"/>
  <c r="AK88" i="24"/>
  <c r="AJ88" i="24"/>
  <c r="AM87" i="24"/>
  <c r="AL87" i="24"/>
  <c r="AK87" i="24"/>
  <c r="AJ87" i="24"/>
  <c r="AM86" i="24"/>
  <c r="AL86" i="24"/>
  <c r="AK86" i="24"/>
  <c r="AJ86" i="24"/>
  <c r="AM85" i="24"/>
  <c r="AL85" i="24"/>
  <c r="AK85" i="24"/>
  <c r="AJ85" i="24"/>
  <c r="AM84" i="24"/>
  <c r="AL84" i="24"/>
  <c r="AK84" i="24"/>
  <c r="AJ84" i="24"/>
  <c r="AM83" i="24"/>
  <c r="AL83" i="24"/>
  <c r="AK83" i="24"/>
  <c r="AJ83" i="24"/>
  <c r="AM82" i="24"/>
  <c r="AL82" i="24"/>
  <c r="AK82" i="24"/>
  <c r="AJ82" i="24"/>
  <c r="AM81" i="24"/>
  <c r="AL81" i="24"/>
  <c r="AK81" i="24"/>
  <c r="AJ81" i="24"/>
  <c r="AM80" i="24"/>
  <c r="AL80" i="24"/>
  <c r="AK80" i="24"/>
  <c r="AJ80" i="24"/>
  <c r="AM79" i="24"/>
  <c r="AL79" i="24"/>
  <c r="AK79" i="24"/>
  <c r="AJ79" i="24"/>
  <c r="AM78" i="24"/>
  <c r="AL78" i="24"/>
  <c r="AK78" i="24"/>
  <c r="AJ78" i="24"/>
  <c r="AR75" i="24"/>
  <c r="AQ75" i="24"/>
  <c r="AP75" i="24"/>
  <c r="AO75" i="24"/>
  <c r="AR74" i="24"/>
  <c r="AQ74" i="24"/>
  <c r="AP74" i="24"/>
  <c r="AO74" i="24"/>
  <c r="AR73" i="24"/>
  <c r="AQ73" i="24"/>
  <c r="AP73" i="24"/>
  <c r="AO73" i="24"/>
  <c r="AR72" i="24"/>
  <c r="AQ72" i="24"/>
  <c r="AP72" i="24"/>
  <c r="AO72" i="24"/>
  <c r="AR71" i="24"/>
  <c r="AQ71" i="24"/>
  <c r="AP71" i="24"/>
  <c r="AO71" i="24"/>
  <c r="AR70" i="24"/>
  <c r="AQ70" i="24"/>
  <c r="AP70" i="24"/>
  <c r="AO70" i="24"/>
  <c r="AR69" i="24"/>
  <c r="AQ69" i="24"/>
  <c r="AP69" i="24"/>
  <c r="AO69" i="24"/>
  <c r="AR68" i="24"/>
  <c r="AQ68" i="24"/>
  <c r="AP68" i="24"/>
  <c r="AO68" i="24"/>
  <c r="AR67" i="24"/>
  <c r="AQ67" i="24"/>
  <c r="AP67" i="24"/>
  <c r="AO67" i="24"/>
  <c r="AR66" i="24"/>
  <c r="AQ66" i="24"/>
  <c r="AP66" i="24"/>
  <c r="AO66" i="24"/>
  <c r="AR65" i="24"/>
  <c r="AQ65" i="24"/>
  <c r="AP65" i="24"/>
  <c r="AO65" i="24"/>
  <c r="AR64" i="24"/>
  <c r="AQ64" i="24"/>
  <c r="AP64" i="24"/>
  <c r="AO64" i="24"/>
  <c r="AM75" i="24"/>
  <c r="AL75" i="24"/>
  <c r="AK75" i="24"/>
  <c r="AJ75" i="24"/>
  <c r="AM74" i="24"/>
  <c r="AL74" i="24"/>
  <c r="AK74" i="24"/>
  <c r="AJ74" i="24"/>
  <c r="AM73" i="24"/>
  <c r="AL73" i="24"/>
  <c r="AK73" i="24"/>
  <c r="AJ73" i="24"/>
  <c r="AM72" i="24"/>
  <c r="AL72" i="24"/>
  <c r="AK72" i="24"/>
  <c r="AJ72" i="24"/>
  <c r="AM71" i="24"/>
  <c r="AL71" i="24"/>
  <c r="AK71" i="24"/>
  <c r="AJ71" i="24"/>
  <c r="AM70" i="24"/>
  <c r="AL70" i="24"/>
  <c r="AK70" i="24"/>
  <c r="AJ70" i="24"/>
  <c r="AM69" i="24"/>
  <c r="AL69" i="24"/>
  <c r="AK69" i="24"/>
  <c r="AJ69" i="24"/>
  <c r="AM68" i="24"/>
  <c r="AL68" i="24"/>
  <c r="AK68" i="24"/>
  <c r="AJ68" i="24"/>
  <c r="AM67" i="24"/>
  <c r="AL67" i="24"/>
  <c r="AK67" i="24"/>
  <c r="AJ67" i="24"/>
  <c r="AM66" i="24"/>
  <c r="AL66" i="24"/>
  <c r="AK66" i="24"/>
  <c r="AJ66" i="24"/>
  <c r="AM65" i="24"/>
  <c r="AL65" i="24"/>
  <c r="AK65" i="24"/>
  <c r="AJ65" i="24"/>
  <c r="AM64" i="24"/>
  <c r="AL64" i="24"/>
  <c r="AK64" i="24"/>
  <c r="AJ64" i="24"/>
  <c r="AR61" i="24"/>
  <c r="AQ61" i="24"/>
  <c r="AP61" i="24"/>
  <c r="AO61" i="24"/>
  <c r="AR60" i="24"/>
  <c r="AQ60" i="24"/>
  <c r="AP60" i="24"/>
  <c r="AO60" i="24"/>
  <c r="AR59" i="24"/>
  <c r="AQ59" i="24"/>
  <c r="AP59" i="24"/>
  <c r="AO59" i="24"/>
  <c r="AR58" i="24"/>
  <c r="AQ58" i="24"/>
  <c r="AP58" i="24"/>
  <c r="AO58" i="24"/>
  <c r="AR57" i="24"/>
  <c r="AQ57" i="24"/>
  <c r="AP57" i="24"/>
  <c r="AO57" i="24"/>
  <c r="AR56" i="24"/>
  <c r="AQ56" i="24"/>
  <c r="AP56" i="24"/>
  <c r="AO56" i="24"/>
  <c r="AR55" i="24"/>
  <c r="AQ55" i="24"/>
  <c r="AP55" i="24"/>
  <c r="AO55" i="24"/>
  <c r="AR54" i="24"/>
  <c r="AQ54" i="24"/>
  <c r="AP54" i="24"/>
  <c r="AO54" i="24"/>
  <c r="AR53" i="24"/>
  <c r="AQ53" i="24"/>
  <c r="AP53" i="24"/>
  <c r="AO53" i="24"/>
  <c r="AR52" i="24"/>
  <c r="AQ52" i="24"/>
  <c r="AP52" i="24"/>
  <c r="AO52" i="24"/>
  <c r="AR51" i="24"/>
  <c r="AQ51" i="24"/>
  <c r="AP51" i="24"/>
  <c r="AO51" i="24"/>
  <c r="AR50" i="24"/>
  <c r="AQ50" i="24"/>
  <c r="AP50" i="24"/>
  <c r="AO50" i="24"/>
  <c r="AM61" i="24"/>
  <c r="AL61" i="24"/>
  <c r="AK61" i="24"/>
  <c r="AJ61" i="24"/>
  <c r="AM60" i="24"/>
  <c r="AL60" i="24"/>
  <c r="AK60" i="24"/>
  <c r="AJ60" i="24"/>
  <c r="AM59" i="24"/>
  <c r="AL59" i="24"/>
  <c r="AK59" i="24"/>
  <c r="AJ59" i="24"/>
  <c r="AM58" i="24"/>
  <c r="AL58" i="24"/>
  <c r="AK58" i="24"/>
  <c r="AJ58" i="24"/>
  <c r="AM57" i="24"/>
  <c r="AL57" i="24"/>
  <c r="AK57" i="24"/>
  <c r="AJ57" i="24"/>
  <c r="AM56" i="24"/>
  <c r="AL56" i="24"/>
  <c r="AK56" i="24"/>
  <c r="AJ56" i="24"/>
  <c r="AM55" i="24"/>
  <c r="AL55" i="24"/>
  <c r="AK55" i="24"/>
  <c r="AJ55" i="24"/>
  <c r="AM54" i="24"/>
  <c r="AL54" i="24"/>
  <c r="AK54" i="24"/>
  <c r="AJ54" i="24"/>
  <c r="AM53" i="24"/>
  <c r="AL53" i="24"/>
  <c r="AK53" i="24"/>
  <c r="AJ53" i="24"/>
  <c r="AM52" i="24"/>
  <c r="AL52" i="24"/>
  <c r="AK52" i="24"/>
  <c r="AJ52" i="24"/>
  <c r="AM51" i="24"/>
  <c r="AL51" i="24"/>
  <c r="AK51" i="24"/>
  <c r="AJ51" i="24"/>
  <c r="AM50" i="24"/>
  <c r="AL50" i="24"/>
  <c r="AK50" i="24"/>
  <c r="AJ50" i="24"/>
  <c r="AR47" i="24"/>
  <c r="AQ47" i="24"/>
  <c r="AP47" i="24"/>
  <c r="AO47" i="24"/>
  <c r="AR46" i="24"/>
  <c r="AQ46" i="24"/>
  <c r="AP46" i="24"/>
  <c r="AO46" i="24"/>
  <c r="AR45" i="24"/>
  <c r="AQ45" i="24"/>
  <c r="AP45" i="24"/>
  <c r="AO45" i="24"/>
  <c r="AR44" i="24"/>
  <c r="AQ44" i="24"/>
  <c r="AP44" i="24"/>
  <c r="AO44" i="24"/>
  <c r="AR43" i="24"/>
  <c r="AQ43" i="24"/>
  <c r="AP43" i="24"/>
  <c r="AO43" i="24"/>
  <c r="AR42" i="24"/>
  <c r="AQ42" i="24"/>
  <c r="AP42" i="24"/>
  <c r="AO42" i="24"/>
  <c r="AR41" i="24"/>
  <c r="AQ41" i="24"/>
  <c r="AP41" i="24"/>
  <c r="AO41" i="24"/>
  <c r="AR40" i="24"/>
  <c r="AQ40" i="24"/>
  <c r="AP40" i="24"/>
  <c r="AO40" i="24"/>
  <c r="AR39" i="24"/>
  <c r="AQ39" i="24"/>
  <c r="AP39" i="24"/>
  <c r="AO39" i="24"/>
  <c r="AR38" i="24"/>
  <c r="AQ38" i="24"/>
  <c r="AP38" i="24"/>
  <c r="AO38" i="24"/>
  <c r="AR37" i="24"/>
  <c r="AQ37" i="24"/>
  <c r="AP37" i="24"/>
  <c r="AO37" i="24"/>
  <c r="AR36" i="24"/>
  <c r="AQ36" i="24"/>
  <c r="AP36" i="24"/>
  <c r="AO36" i="24"/>
  <c r="AM47" i="24"/>
  <c r="AL47" i="24"/>
  <c r="AK47" i="24"/>
  <c r="AJ47" i="24"/>
  <c r="AM46" i="24"/>
  <c r="AL46" i="24"/>
  <c r="AK46" i="24"/>
  <c r="AJ46" i="24"/>
  <c r="AM45" i="24"/>
  <c r="AL45" i="24"/>
  <c r="AK45" i="24"/>
  <c r="AJ45" i="24"/>
  <c r="AM44" i="24"/>
  <c r="AL44" i="24"/>
  <c r="AK44" i="24"/>
  <c r="AJ44" i="24"/>
  <c r="AM43" i="24"/>
  <c r="AL43" i="24"/>
  <c r="AK43" i="24"/>
  <c r="AJ43" i="24"/>
  <c r="AM42" i="24"/>
  <c r="AL42" i="24"/>
  <c r="AK42" i="24"/>
  <c r="AJ42" i="24"/>
  <c r="AM41" i="24"/>
  <c r="AL41" i="24"/>
  <c r="AK41" i="24"/>
  <c r="AJ41" i="24"/>
  <c r="AM40" i="24"/>
  <c r="AL40" i="24"/>
  <c r="AK40" i="24"/>
  <c r="AJ40" i="24"/>
  <c r="AM39" i="24"/>
  <c r="AL39" i="24"/>
  <c r="AK39" i="24"/>
  <c r="AJ39" i="24"/>
  <c r="AM38" i="24"/>
  <c r="AL38" i="24"/>
  <c r="AK38" i="24"/>
  <c r="AJ38" i="24"/>
  <c r="AM37" i="24"/>
  <c r="AL37" i="24"/>
  <c r="AK37" i="24"/>
  <c r="AJ37" i="24"/>
  <c r="AM36" i="24"/>
  <c r="AL36" i="24"/>
  <c r="AK36" i="24"/>
  <c r="AJ36" i="24"/>
  <c r="AR33" i="24"/>
  <c r="AQ33" i="24"/>
  <c r="AP33" i="24"/>
  <c r="AO33" i="24"/>
  <c r="AR32" i="24"/>
  <c r="AQ32" i="24"/>
  <c r="AP32" i="24"/>
  <c r="AO32" i="24"/>
  <c r="AR31" i="24"/>
  <c r="AQ31" i="24"/>
  <c r="AP31" i="24"/>
  <c r="AO31" i="24"/>
  <c r="AR30" i="24"/>
  <c r="AQ30" i="24"/>
  <c r="AP30" i="24"/>
  <c r="AO30" i="24"/>
  <c r="AR29" i="24"/>
  <c r="AQ29" i="24"/>
  <c r="AP29" i="24"/>
  <c r="AO29" i="24"/>
  <c r="AR28" i="24"/>
  <c r="AQ28" i="24"/>
  <c r="AP28" i="24"/>
  <c r="AO28" i="24"/>
  <c r="AR27" i="24"/>
  <c r="AQ27" i="24"/>
  <c r="AP27" i="24"/>
  <c r="AO27" i="24"/>
  <c r="AR26" i="24"/>
  <c r="AQ26" i="24"/>
  <c r="AP26" i="24"/>
  <c r="AO26" i="24"/>
  <c r="AR25" i="24"/>
  <c r="AQ25" i="24"/>
  <c r="AP25" i="24"/>
  <c r="AO25" i="24"/>
  <c r="AR24" i="24"/>
  <c r="AQ24" i="24"/>
  <c r="AP24" i="24"/>
  <c r="AO24" i="24"/>
  <c r="AR23" i="24"/>
  <c r="AQ23" i="24"/>
  <c r="AP23" i="24"/>
  <c r="AO23" i="24"/>
  <c r="AR22" i="24"/>
  <c r="AQ22" i="24"/>
  <c r="AP22" i="24"/>
  <c r="AO22" i="24"/>
  <c r="AO8" i="24" s="1"/>
  <c r="AJ23" i="24"/>
  <c r="AK23" i="24"/>
  <c r="AL23" i="24"/>
  <c r="AM23" i="24"/>
  <c r="AJ24" i="24"/>
  <c r="AK24" i="24"/>
  <c r="AL24" i="24"/>
  <c r="AM24" i="24"/>
  <c r="AJ25" i="24"/>
  <c r="AK25" i="24"/>
  <c r="AL25" i="24"/>
  <c r="AM25" i="24"/>
  <c r="AJ26" i="24"/>
  <c r="AK26" i="24"/>
  <c r="AL26" i="24"/>
  <c r="AM26" i="24"/>
  <c r="AJ27" i="24"/>
  <c r="AK27" i="24"/>
  <c r="AL27" i="24"/>
  <c r="AM27" i="24"/>
  <c r="AJ28" i="24"/>
  <c r="AK28" i="24"/>
  <c r="AL28" i="24"/>
  <c r="AM28" i="24"/>
  <c r="AJ29" i="24"/>
  <c r="AK29" i="24"/>
  <c r="AL29" i="24"/>
  <c r="AM29" i="24"/>
  <c r="AJ30" i="24"/>
  <c r="AK30" i="24"/>
  <c r="AL30" i="24"/>
  <c r="AM30" i="24"/>
  <c r="AJ31" i="24"/>
  <c r="AK31" i="24"/>
  <c r="AL31" i="24"/>
  <c r="AM31" i="24"/>
  <c r="AJ32" i="24"/>
  <c r="AK32" i="24"/>
  <c r="AL32" i="24"/>
  <c r="AM32" i="24"/>
  <c r="AJ33" i="24"/>
  <c r="AJ19" i="24" s="1"/>
  <c r="AK33" i="24"/>
  <c r="AK19" i="24" s="1"/>
  <c r="AL33" i="24"/>
  <c r="AM33" i="24"/>
  <c r="AM19" i="24" s="1"/>
  <c r="AK22" i="24"/>
  <c r="AL22" i="24"/>
  <c r="AM22" i="24"/>
  <c r="AJ22" i="24"/>
  <c r="Y20" i="24"/>
  <c r="X20" i="24"/>
  <c r="W20" i="24"/>
  <c r="U20" i="24"/>
  <c r="S20" i="24"/>
  <c r="K20" i="24"/>
  <c r="H20" i="24"/>
  <c r="F20" i="24"/>
  <c r="AG9" i="24"/>
  <c r="AG10" i="24"/>
  <c r="AG11" i="24"/>
  <c r="AG12" i="24"/>
  <c r="AG14" i="24"/>
  <c r="AG15" i="24"/>
  <c r="AG17" i="24"/>
  <c r="AG18" i="24"/>
  <c r="AG19" i="24"/>
  <c r="AG8" i="24"/>
  <c r="H17" i="56"/>
  <c r="AV32" i="58"/>
  <c r="H15" i="56"/>
  <c r="AC12" i="108"/>
  <c r="AB12" i="108"/>
  <c r="J11" i="56"/>
  <c r="AB10" i="108"/>
  <c r="I9" i="56"/>
  <c r="H9" i="56"/>
  <c r="AV24" i="58"/>
  <c r="H7" i="56"/>
  <c r="L23" i="92"/>
  <c r="H8" i="56"/>
  <c r="I8" i="56"/>
  <c r="J8" i="56"/>
  <c r="H10" i="56"/>
  <c r="J10" i="56"/>
  <c r="H11" i="56"/>
  <c r="I11" i="56"/>
  <c r="H12" i="56"/>
  <c r="I12" i="56"/>
  <c r="J12" i="56"/>
  <c r="I13" i="56"/>
  <c r="J13" i="56"/>
  <c r="H14" i="56"/>
  <c r="J14" i="56"/>
  <c r="J15" i="56"/>
  <c r="H16" i="56"/>
  <c r="J16" i="56"/>
  <c r="H6" i="56"/>
  <c r="J6" i="56"/>
  <c r="P5" i="107"/>
  <c r="N6" i="107"/>
  <c r="P6" i="107"/>
  <c r="P7" i="107"/>
  <c r="N8" i="107"/>
  <c r="O8" i="107"/>
  <c r="P8" i="107"/>
  <c r="N9" i="107"/>
  <c r="O9" i="107"/>
  <c r="P9" i="107"/>
  <c r="N10" i="107"/>
  <c r="P10" i="107"/>
  <c r="O11" i="107"/>
  <c r="P11" i="107"/>
  <c r="N12" i="107"/>
  <c r="P12" i="107"/>
  <c r="P13" i="107"/>
  <c r="N14" i="107"/>
  <c r="P14" i="107"/>
  <c r="P15" i="107"/>
  <c r="N4" i="107"/>
  <c r="P4" i="107"/>
  <c r="AB6" i="108"/>
  <c r="AC6" i="108"/>
  <c r="AD6" i="108"/>
  <c r="AB7" i="108"/>
  <c r="AD7" i="108"/>
  <c r="AC8" i="108"/>
  <c r="AD8" i="108"/>
  <c r="AB9" i="108"/>
  <c r="AD9" i="108"/>
  <c r="AD10" i="108"/>
  <c r="AB11" i="108"/>
  <c r="AC11" i="108"/>
  <c r="AD11" i="108"/>
  <c r="AD12" i="108"/>
  <c r="AB13" i="108"/>
  <c r="AD13" i="108"/>
  <c r="AB14" i="108"/>
  <c r="AC14" i="108"/>
  <c r="AD14" i="108"/>
  <c r="AB15" i="108"/>
  <c r="AD15" i="108"/>
  <c r="AC16" i="108"/>
  <c r="AD16" i="108"/>
  <c r="AB5" i="108"/>
  <c r="AD5" i="108"/>
  <c r="BE144" i="30"/>
  <c r="BF144" i="30"/>
  <c r="BE144" i="31"/>
  <c r="BF144" i="31"/>
  <c r="BE144" i="32"/>
  <c r="BF144" i="32"/>
  <c r="BE144" i="33"/>
  <c r="BF144" i="33"/>
  <c r="BE144" i="34"/>
  <c r="BF144" i="34"/>
  <c r="BE144" i="35"/>
  <c r="BF144" i="35"/>
  <c r="BE144" i="36"/>
  <c r="BF144" i="36"/>
  <c r="BE144" i="37"/>
  <c r="BF144" i="37"/>
  <c r="BE144" i="38"/>
  <c r="BF144" i="38"/>
  <c r="BE144" i="39"/>
  <c r="BF144" i="39"/>
  <c r="BE144" i="40"/>
  <c r="BF144" i="40"/>
  <c r="BE144" i="22"/>
  <c r="BF144" i="22"/>
  <c r="AK31" i="107"/>
  <c r="AJ31" i="107"/>
  <c r="AI31" i="107"/>
  <c r="AH31" i="107"/>
  <c r="U31" i="107"/>
  <c r="T31" i="107"/>
  <c r="S31" i="107"/>
  <c r="R31" i="107"/>
  <c r="AK30" i="107"/>
  <c r="AJ30" i="107"/>
  <c r="AI30" i="107"/>
  <c r="AI46" i="107" s="1"/>
  <c r="AH30" i="107"/>
  <c r="U30" i="107"/>
  <c r="T30" i="107"/>
  <c r="S30" i="107"/>
  <c r="R30" i="107"/>
  <c r="AK29" i="107"/>
  <c r="AJ29" i="107"/>
  <c r="AI29" i="107"/>
  <c r="AH29" i="107"/>
  <c r="U29" i="107"/>
  <c r="T29" i="107"/>
  <c r="S29" i="107"/>
  <c r="R29" i="107"/>
  <c r="AK28" i="107"/>
  <c r="AJ28" i="107"/>
  <c r="AI28" i="107"/>
  <c r="AH28" i="107"/>
  <c r="U28" i="107"/>
  <c r="T28" i="107"/>
  <c r="S28" i="107"/>
  <c r="R28" i="107"/>
  <c r="AK27" i="107"/>
  <c r="AK43" i="107" s="1"/>
  <c r="AJ27" i="107"/>
  <c r="AI27" i="107"/>
  <c r="AH27" i="107"/>
  <c r="U27" i="107"/>
  <c r="T27" i="107"/>
  <c r="S27" i="107"/>
  <c r="R27" i="107"/>
  <c r="AK26" i="107"/>
  <c r="AJ26" i="107"/>
  <c r="AI26" i="107"/>
  <c r="AI42" i="107" s="1"/>
  <c r="AH26" i="107"/>
  <c r="U26" i="107"/>
  <c r="T26" i="107"/>
  <c r="S26" i="107"/>
  <c r="R26" i="107"/>
  <c r="AK25" i="107"/>
  <c r="AK41" i="107" s="1"/>
  <c r="AJ25" i="107"/>
  <c r="AI25" i="107"/>
  <c r="AH25" i="107"/>
  <c r="U25" i="107"/>
  <c r="T25" i="107"/>
  <c r="S25" i="107"/>
  <c r="R25" i="107"/>
  <c r="AK24" i="107"/>
  <c r="AJ24" i="107"/>
  <c r="AI24" i="107"/>
  <c r="AI40" i="107" s="1"/>
  <c r="AH24" i="107"/>
  <c r="U24" i="107"/>
  <c r="T24" i="107"/>
  <c r="S24" i="107"/>
  <c r="R24" i="107"/>
  <c r="AK23" i="107"/>
  <c r="AK39" i="107" s="1"/>
  <c r="AJ23" i="107"/>
  <c r="AI23" i="107"/>
  <c r="AH23" i="107"/>
  <c r="U23" i="107"/>
  <c r="T23" i="107"/>
  <c r="S23" i="107"/>
  <c r="R23" i="107"/>
  <c r="AK22" i="107"/>
  <c r="AJ22" i="107"/>
  <c r="AI22" i="107"/>
  <c r="AI38" i="107" s="1"/>
  <c r="AH22" i="107"/>
  <c r="U22" i="107"/>
  <c r="T22" i="107"/>
  <c r="S22" i="107"/>
  <c r="R22" i="107"/>
  <c r="AK21" i="107"/>
  <c r="AJ21" i="107"/>
  <c r="AI21" i="107"/>
  <c r="AH21" i="107"/>
  <c r="U21" i="107"/>
  <c r="T21" i="107"/>
  <c r="S21" i="107"/>
  <c r="R21" i="107"/>
  <c r="AK20" i="107"/>
  <c r="AJ20" i="107"/>
  <c r="AI20" i="107"/>
  <c r="AH20" i="107"/>
  <c r="U20" i="107"/>
  <c r="T20" i="107"/>
  <c r="S20" i="107"/>
  <c r="R20" i="107"/>
  <c r="AU24" i="58"/>
  <c r="AW24" i="58"/>
  <c r="AU25" i="58"/>
  <c r="AW25" i="58"/>
  <c r="AV26" i="58"/>
  <c r="AW26" i="58"/>
  <c r="AU27" i="58"/>
  <c r="AW27" i="58"/>
  <c r="AW28" i="58"/>
  <c r="AU29" i="58"/>
  <c r="AW29" i="58"/>
  <c r="AW30" i="58"/>
  <c r="AU31" i="58"/>
  <c r="AW31" i="58"/>
  <c r="AU32" i="58"/>
  <c r="AW32" i="58"/>
  <c r="AU33" i="58"/>
  <c r="AV33" i="58"/>
  <c r="AW33" i="58"/>
  <c r="AV34" i="58"/>
  <c r="AW34" i="58"/>
  <c r="AU23" i="58"/>
  <c r="AW23" i="58"/>
  <c r="BC89" i="67"/>
  <c r="BA90" i="67"/>
  <c r="BC90" i="67"/>
  <c r="BC91" i="67"/>
  <c r="BA92" i="67"/>
  <c r="BC92" i="67"/>
  <c r="BA93" i="67"/>
  <c r="BC93" i="67"/>
  <c r="BA94" i="67"/>
  <c r="BB94" i="67"/>
  <c r="BC94" i="67"/>
  <c r="BB95" i="67"/>
  <c r="BC95" i="67"/>
  <c r="BA96" i="67"/>
  <c r="BC96" i="67"/>
  <c r="BC97" i="67"/>
  <c r="BA98" i="67"/>
  <c r="BC98" i="67"/>
  <c r="BC99" i="67"/>
  <c r="BA88" i="67"/>
  <c r="BC88" i="67"/>
  <c r="BA55" i="67"/>
  <c r="BC55" i="67"/>
  <c r="BA56" i="67"/>
  <c r="BC56" i="67"/>
  <c r="BB57" i="67"/>
  <c r="BC57" i="67"/>
  <c r="BA58" i="67"/>
  <c r="BC58" i="67"/>
  <c r="BC59" i="67"/>
  <c r="BA60" i="67"/>
  <c r="BC60" i="67"/>
  <c r="BC61" i="67"/>
  <c r="BA62" i="67"/>
  <c r="BC62" i="67"/>
  <c r="BA63" i="67"/>
  <c r="BC63" i="67"/>
  <c r="BA64" i="67"/>
  <c r="BC64" i="67"/>
  <c r="BB65" i="67"/>
  <c r="BC65" i="67"/>
  <c r="BA54" i="67"/>
  <c r="BC54" i="67"/>
  <c r="F86" i="22" l="1"/>
  <c r="R36" i="107"/>
  <c r="F86" i="36"/>
  <c r="R43" i="107"/>
  <c r="M86" i="22"/>
  <c r="AK36" i="107"/>
  <c r="M86" i="30"/>
  <c r="AK37" i="107"/>
  <c r="M86" i="31"/>
  <c r="AK38" i="107"/>
  <c r="M86" i="33"/>
  <c r="AK40" i="107"/>
  <c r="M86" i="35"/>
  <c r="AK42" i="107"/>
  <c r="M86" i="37"/>
  <c r="AK44" i="107"/>
  <c r="M86" i="38"/>
  <c r="AK45" i="107"/>
  <c r="M86" i="39"/>
  <c r="AK46" i="107"/>
  <c r="M86" i="40"/>
  <c r="AK47" i="107"/>
  <c r="F86" i="38"/>
  <c r="R45" i="107"/>
  <c r="G86" i="22"/>
  <c r="S36" i="107"/>
  <c r="G86" i="30"/>
  <c r="S37" i="107"/>
  <c r="G86" i="31"/>
  <c r="S38" i="107"/>
  <c r="G86" i="32"/>
  <c r="S39" i="107"/>
  <c r="G86" i="33"/>
  <c r="S40" i="107"/>
  <c r="G86" i="34"/>
  <c r="S41" i="107"/>
  <c r="G86" i="35"/>
  <c r="S42" i="107"/>
  <c r="G86" i="36"/>
  <c r="S43" i="107"/>
  <c r="G86" i="37"/>
  <c r="S44" i="107"/>
  <c r="G86" i="38"/>
  <c r="S45" i="107"/>
  <c r="G86" i="39"/>
  <c r="S46" i="107"/>
  <c r="G86" i="40"/>
  <c r="S47" i="107"/>
  <c r="F86" i="30"/>
  <c r="R37" i="107"/>
  <c r="F86" i="34"/>
  <c r="R41" i="107"/>
  <c r="H86" i="22"/>
  <c r="T36" i="107"/>
  <c r="H86" i="30"/>
  <c r="T37" i="107"/>
  <c r="H86" i="31"/>
  <c r="T38" i="107"/>
  <c r="H86" i="32"/>
  <c r="T39" i="107"/>
  <c r="H86" i="33"/>
  <c r="T40" i="107"/>
  <c r="H86" i="34"/>
  <c r="T41" i="107"/>
  <c r="H86" i="35"/>
  <c r="T42" i="107"/>
  <c r="H86" i="36"/>
  <c r="T43" i="107"/>
  <c r="H86" i="37"/>
  <c r="T44" i="107"/>
  <c r="H86" i="38"/>
  <c r="T45" i="107"/>
  <c r="H86" i="39"/>
  <c r="T46" i="107"/>
  <c r="H86" i="40"/>
  <c r="T47" i="107"/>
  <c r="F86" i="33"/>
  <c r="R40" i="107"/>
  <c r="F86" i="40"/>
  <c r="R47" i="107"/>
  <c r="I86" i="22"/>
  <c r="U36" i="107"/>
  <c r="I86" i="30"/>
  <c r="U37" i="107"/>
  <c r="I86" i="31"/>
  <c r="U38" i="107"/>
  <c r="I86" i="32"/>
  <c r="U39" i="107"/>
  <c r="I86" i="33"/>
  <c r="U40" i="107"/>
  <c r="I86" i="34"/>
  <c r="U41" i="107"/>
  <c r="I86" i="35"/>
  <c r="U42" i="107"/>
  <c r="I86" i="36"/>
  <c r="U43" i="107"/>
  <c r="I86" i="37"/>
  <c r="U44" i="107"/>
  <c r="I86" i="38"/>
  <c r="U45" i="107"/>
  <c r="I86" i="39"/>
  <c r="U46" i="107"/>
  <c r="I86" i="40"/>
  <c r="U47" i="107"/>
  <c r="F86" i="32"/>
  <c r="R39" i="107"/>
  <c r="F86" i="39"/>
  <c r="R46" i="107"/>
  <c r="J86" i="22"/>
  <c r="AH36" i="107"/>
  <c r="J86" i="30"/>
  <c r="AH37" i="107"/>
  <c r="J86" i="31"/>
  <c r="AH38" i="107"/>
  <c r="J86" i="32"/>
  <c r="AH39" i="107"/>
  <c r="J86" i="33"/>
  <c r="AH40" i="107"/>
  <c r="J86" i="34"/>
  <c r="AH41" i="107"/>
  <c r="J86" i="35"/>
  <c r="AH42" i="107"/>
  <c r="J86" i="36"/>
  <c r="AH43" i="107"/>
  <c r="J86" i="37"/>
  <c r="AH44" i="107"/>
  <c r="J86" i="38"/>
  <c r="AH45" i="107"/>
  <c r="J86" i="39"/>
  <c r="AH46" i="107"/>
  <c r="J86" i="40"/>
  <c r="AH47" i="107"/>
  <c r="F86" i="37"/>
  <c r="R44" i="107"/>
  <c r="K86" i="22"/>
  <c r="AI36" i="107"/>
  <c r="K86" i="30"/>
  <c r="AI37" i="107"/>
  <c r="K86" i="32"/>
  <c r="AI39" i="107"/>
  <c r="K86" i="34"/>
  <c r="AI41" i="107"/>
  <c r="K86" i="36"/>
  <c r="AI43" i="107"/>
  <c r="K86" i="37"/>
  <c r="AI44" i="107"/>
  <c r="K86" i="38"/>
  <c r="AI45" i="107"/>
  <c r="K86" i="40"/>
  <c r="AI47" i="107"/>
  <c r="F86" i="31"/>
  <c r="R38" i="107"/>
  <c r="F86" i="35"/>
  <c r="R42" i="107"/>
  <c r="L86" i="22"/>
  <c r="AJ36" i="107"/>
  <c r="L86" i="30"/>
  <c r="AJ37" i="107"/>
  <c r="L86" i="31"/>
  <c r="AJ38" i="107"/>
  <c r="L86" i="32"/>
  <c r="AJ39" i="107"/>
  <c r="L86" i="33"/>
  <c r="AJ40" i="107"/>
  <c r="L86" i="34"/>
  <c r="AJ41" i="107"/>
  <c r="L86" i="35"/>
  <c r="AJ42" i="107"/>
  <c r="L86" i="36"/>
  <c r="AJ43" i="107"/>
  <c r="L86" i="37"/>
  <c r="AJ44" i="107"/>
  <c r="L86" i="38"/>
  <c r="AJ45" i="107"/>
  <c r="L86" i="39"/>
  <c r="AJ46" i="107"/>
  <c r="L86" i="40"/>
  <c r="AJ47" i="107"/>
  <c r="K86" i="39"/>
  <c r="K86" i="35"/>
  <c r="K86" i="33"/>
  <c r="K86" i="31"/>
  <c r="J37" i="101"/>
  <c r="F8" i="101"/>
  <c r="J10" i="36"/>
  <c r="F37" i="101"/>
  <c r="J8" i="101"/>
  <c r="J45" i="36"/>
  <c r="F10" i="36"/>
  <c r="F45" i="36"/>
  <c r="J45" i="22"/>
  <c r="F37" i="93"/>
  <c r="J8" i="93"/>
  <c r="F45" i="22"/>
  <c r="F10" i="22"/>
  <c r="J10" i="22"/>
  <c r="J37" i="93"/>
  <c r="F8" i="93"/>
  <c r="F10" i="34"/>
  <c r="F37" i="99"/>
  <c r="J8" i="99"/>
  <c r="J45" i="34"/>
  <c r="F45" i="34"/>
  <c r="J37" i="99"/>
  <c r="F8" i="99"/>
  <c r="J10" i="34"/>
  <c r="J45" i="35"/>
  <c r="F45" i="35"/>
  <c r="F37" i="100"/>
  <c r="J8" i="100"/>
  <c r="F10" i="35"/>
  <c r="J10" i="35"/>
  <c r="J37" i="100"/>
  <c r="F8" i="100"/>
  <c r="J37" i="103"/>
  <c r="F8" i="103"/>
  <c r="J10" i="38"/>
  <c r="J45" i="38"/>
  <c r="F45" i="38"/>
  <c r="F37" i="103"/>
  <c r="J8" i="103"/>
  <c r="F10" i="38"/>
  <c r="J45" i="33"/>
  <c r="F37" i="98"/>
  <c r="J8" i="98"/>
  <c r="F45" i="33"/>
  <c r="F10" i="33"/>
  <c r="J10" i="33"/>
  <c r="J37" i="98"/>
  <c r="F8" i="98"/>
  <c r="J37" i="95"/>
  <c r="F8" i="95"/>
  <c r="J10" i="30"/>
  <c r="J45" i="30"/>
  <c r="F45" i="30"/>
  <c r="F37" i="95"/>
  <c r="J8" i="95"/>
  <c r="F10" i="30"/>
  <c r="M86" i="36"/>
  <c r="M86" i="32"/>
  <c r="M86" i="34"/>
  <c r="AE20" i="24"/>
  <c r="AG20" i="24" s="1"/>
  <c r="AJ8" i="24"/>
  <c r="BB62" i="67"/>
  <c r="BB58" i="67"/>
  <c r="BB90" i="67"/>
  <c r="AC5" i="108"/>
  <c r="AC7" i="108"/>
  <c r="I16" i="56"/>
  <c r="BB88" i="67"/>
  <c r="BB96" i="67"/>
  <c r="AV29" i="58"/>
  <c r="O14" i="107"/>
  <c r="Z20" i="24"/>
  <c r="BB64" i="67"/>
  <c r="AV25" i="58"/>
  <c r="AC13" i="108"/>
  <c r="AC9" i="108"/>
  <c r="O10" i="107"/>
  <c r="BB92" i="67"/>
  <c r="AV23" i="58"/>
  <c r="I14" i="56"/>
  <c r="BB56" i="67"/>
  <c r="AC15" i="108"/>
  <c r="I6" i="56"/>
  <c r="BB54" i="67"/>
  <c r="AV31" i="58"/>
  <c r="AV27" i="58"/>
  <c r="AV35" i="58" s="1"/>
  <c r="T27" i="63"/>
  <c r="T28" i="63"/>
  <c r="T26" i="63"/>
  <c r="T23" i="63"/>
  <c r="U29" i="63"/>
  <c r="T29" i="63"/>
  <c r="U25" i="63"/>
  <c r="U32" i="63"/>
  <c r="U28" i="63"/>
  <c r="U24" i="63"/>
  <c r="T31" i="63"/>
  <c r="U33" i="63"/>
  <c r="T33" i="63"/>
  <c r="U31" i="63"/>
  <c r="T30" i="63"/>
  <c r="T25" i="63"/>
  <c r="U27" i="63"/>
  <c r="T32" i="63"/>
  <c r="U22" i="63"/>
  <c r="U23" i="63"/>
  <c r="U26" i="63"/>
  <c r="E20" i="24"/>
  <c r="AK20" i="24"/>
  <c r="BC100" i="67"/>
  <c r="BB59" i="67"/>
  <c r="BB97" i="67"/>
  <c r="BB89" i="67"/>
  <c r="BB100" i="67" s="1"/>
  <c r="AV28" i="58"/>
  <c r="AB16" i="108"/>
  <c r="AB8" i="108"/>
  <c r="N11" i="107"/>
  <c r="H13" i="56"/>
  <c r="BA95" i="67"/>
  <c r="AU26" i="58"/>
  <c r="BA59" i="67"/>
  <c r="BA97" i="67"/>
  <c r="BA89" i="67"/>
  <c r="AU28" i="58"/>
  <c r="AC10" i="108"/>
  <c r="O13" i="107"/>
  <c r="O5" i="107"/>
  <c r="I15" i="56"/>
  <c r="I7" i="56"/>
  <c r="BA57" i="67"/>
  <c r="AU34" i="58"/>
  <c r="BB61" i="67"/>
  <c r="BB99" i="67"/>
  <c r="BB91" i="67"/>
  <c r="AV30" i="58"/>
  <c r="N13" i="107"/>
  <c r="N5" i="107"/>
  <c r="BA99" i="67"/>
  <c r="BA91" i="67"/>
  <c r="AU30" i="58"/>
  <c r="O15" i="107"/>
  <c r="O7" i="107"/>
  <c r="BA65" i="67"/>
  <c r="BA61" i="67"/>
  <c r="BB63" i="67"/>
  <c r="BB55" i="67"/>
  <c r="N15" i="107"/>
  <c r="N7" i="107"/>
  <c r="AU35" i="58"/>
  <c r="AW35" i="58"/>
  <c r="BC66" i="67"/>
  <c r="AY167" i="92"/>
  <c r="AY166" i="92"/>
  <c r="AY46" i="79"/>
  <c r="AY45" i="79"/>
  <c r="AY46" i="80"/>
  <c r="AY45" i="80"/>
  <c r="AY46" i="81"/>
  <c r="AY45" i="81"/>
  <c r="AY46" i="82"/>
  <c r="AY45" i="82"/>
  <c r="AY46" i="83"/>
  <c r="AY45" i="83"/>
  <c r="AY46" i="84"/>
  <c r="AY45" i="84"/>
  <c r="AY46" i="85"/>
  <c r="AY45" i="85"/>
  <c r="AY46" i="86"/>
  <c r="AY45" i="86"/>
  <c r="AY46" i="87"/>
  <c r="AY45" i="87"/>
  <c r="J152" i="40"/>
  <c r="AN152" i="40" s="1"/>
  <c r="J153" i="40"/>
  <c r="AN153" i="40" s="1"/>
  <c r="J154" i="40"/>
  <c r="AN154" i="40" s="1"/>
  <c r="J155" i="40"/>
  <c r="AN155" i="40" s="1"/>
  <c r="J156" i="40"/>
  <c r="AN156" i="40" s="1"/>
  <c r="J157" i="40"/>
  <c r="AN157" i="40" s="1"/>
  <c r="J158" i="40"/>
  <c r="AN158" i="40" s="1"/>
  <c r="J159" i="40"/>
  <c r="AN159" i="40" s="1"/>
  <c r="J160" i="40"/>
  <c r="AN160" i="40" s="1"/>
  <c r="J161" i="40"/>
  <c r="AN161" i="40" s="1"/>
  <c r="J162" i="40"/>
  <c r="AN162" i="40" s="1"/>
  <c r="J163" i="40"/>
  <c r="AN163" i="40" s="1"/>
  <c r="J164" i="40"/>
  <c r="AN164" i="40" s="1"/>
  <c r="J165" i="40"/>
  <c r="AN165" i="40" s="1"/>
  <c r="J166" i="40"/>
  <c r="AN166" i="40" s="1"/>
  <c r="J167" i="40"/>
  <c r="AN167" i="40" s="1"/>
  <c r="J168" i="40"/>
  <c r="AN168" i="40" s="1"/>
  <c r="J169" i="40"/>
  <c r="AN169" i="40" s="1"/>
  <c r="J170" i="40"/>
  <c r="AN170" i="40" s="1"/>
  <c r="J151" i="40"/>
  <c r="AN151" i="40" s="1"/>
  <c r="J124" i="40"/>
  <c r="AN124" i="40" s="1"/>
  <c r="J125" i="40"/>
  <c r="AN125" i="40" s="1"/>
  <c r="J126" i="40"/>
  <c r="AN126" i="40" s="1"/>
  <c r="J127" i="40"/>
  <c r="AN127" i="40" s="1"/>
  <c r="J128" i="40"/>
  <c r="AN128" i="40" s="1"/>
  <c r="J129" i="40"/>
  <c r="AN129" i="40" s="1"/>
  <c r="J130" i="40"/>
  <c r="AN130" i="40" s="1"/>
  <c r="J131" i="40"/>
  <c r="AN131" i="40" s="1"/>
  <c r="J132" i="40"/>
  <c r="AN132" i="40" s="1"/>
  <c r="J133" i="40"/>
  <c r="AN133" i="40" s="1"/>
  <c r="J134" i="40"/>
  <c r="AN134" i="40" s="1"/>
  <c r="J135" i="40"/>
  <c r="AN135" i="40" s="1"/>
  <c r="J136" i="40"/>
  <c r="AN136" i="40" s="1"/>
  <c r="J137" i="40"/>
  <c r="AN137" i="40" s="1"/>
  <c r="J138" i="40"/>
  <c r="AN138" i="40" s="1"/>
  <c r="J139" i="40"/>
  <c r="AN139" i="40" s="1"/>
  <c r="J140" i="40"/>
  <c r="AN140" i="40" s="1"/>
  <c r="J141" i="40"/>
  <c r="AN141" i="40" s="1"/>
  <c r="J142" i="40"/>
  <c r="AN142" i="40" s="1"/>
  <c r="J123" i="40"/>
  <c r="AN123" i="40" s="1"/>
  <c r="J100" i="40"/>
  <c r="AN100" i="40" s="1"/>
  <c r="J101" i="40"/>
  <c r="AN101" i="40" s="1"/>
  <c r="J102" i="40"/>
  <c r="AN102" i="40" s="1"/>
  <c r="J103" i="40"/>
  <c r="AN103" i="40" s="1"/>
  <c r="J104" i="40"/>
  <c r="AN104" i="40" s="1"/>
  <c r="J105" i="40"/>
  <c r="AN105" i="40" s="1"/>
  <c r="J106" i="40"/>
  <c r="AN106" i="40" s="1"/>
  <c r="J107" i="40"/>
  <c r="AN107" i="40" s="1"/>
  <c r="J108" i="40"/>
  <c r="AN108" i="40" s="1"/>
  <c r="J109" i="40"/>
  <c r="AN109" i="40" s="1"/>
  <c r="J110" i="40"/>
  <c r="AN110" i="40" s="1"/>
  <c r="J111" i="40"/>
  <c r="AN111" i="40" s="1"/>
  <c r="J112" i="40"/>
  <c r="AN112" i="40" s="1"/>
  <c r="J113" i="40"/>
  <c r="AN113" i="40" s="1"/>
  <c r="J114" i="40"/>
  <c r="AN114" i="40" s="1"/>
  <c r="J115" i="40"/>
  <c r="AN115" i="40" s="1"/>
  <c r="J116" i="40"/>
  <c r="AN116" i="40" s="1"/>
  <c r="J117" i="40"/>
  <c r="AN117" i="40" s="1"/>
  <c r="J118" i="40"/>
  <c r="AN118" i="40" s="1"/>
  <c r="J175" i="40"/>
  <c r="AN175" i="40" s="1"/>
  <c r="J170" i="39"/>
  <c r="AN170" i="39" s="1"/>
  <c r="J169" i="39"/>
  <c r="AN169" i="39" s="1"/>
  <c r="J168" i="39"/>
  <c r="AN168" i="39" s="1"/>
  <c r="J167" i="39"/>
  <c r="AN167" i="39" s="1"/>
  <c r="J166" i="39"/>
  <c r="AN166" i="39" s="1"/>
  <c r="J165" i="39"/>
  <c r="AN165" i="39" s="1"/>
  <c r="J164" i="39"/>
  <c r="AN164" i="39" s="1"/>
  <c r="J163" i="39"/>
  <c r="AN163" i="39" s="1"/>
  <c r="J162" i="39"/>
  <c r="AN162" i="39" s="1"/>
  <c r="J161" i="39"/>
  <c r="AN161" i="39" s="1"/>
  <c r="J160" i="39"/>
  <c r="AN160" i="39" s="1"/>
  <c r="J159" i="39"/>
  <c r="AN159" i="39" s="1"/>
  <c r="J158" i="39"/>
  <c r="AN158" i="39" s="1"/>
  <c r="J157" i="39"/>
  <c r="AN157" i="39" s="1"/>
  <c r="J156" i="39"/>
  <c r="AN156" i="39" s="1"/>
  <c r="J155" i="39"/>
  <c r="AN155" i="39" s="1"/>
  <c r="J154" i="39"/>
  <c r="AN154" i="39" s="1"/>
  <c r="J153" i="39"/>
  <c r="AN153" i="39" s="1"/>
  <c r="J152" i="39"/>
  <c r="AN152" i="39" s="1"/>
  <c r="J151" i="39"/>
  <c r="AN151" i="39" s="1"/>
  <c r="J99" i="39"/>
  <c r="AN99" i="39" s="1"/>
  <c r="J100" i="39"/>
  <c r="AN100" i="39" s="1"/>
  <c r="J101" i="39"/>
  <c r="AN101" i="39" s="1"/>
  <c r="J102" i="39"/>
  <c r="AN102" i="39" s="1"/>
  <c r="J103" i="39"/>
  <c r="AN103" i="39" s="1"/>
  <c r="J104" i="39"/>
  <c r="AN104" i="39" s="1"/>
  <c r="J105" i="39"/>
  <c r="AN105" i="39" s="1"/>
  <c r="J106" i="39"/>
  <c r="AN106" i="39" s="1"/>
  <c r="J107" i="39"/>
  <c r="AN107" i="39" s="1"/>
  <c r="J108" i="39"/>
  <c r="AN108" i="39" s="1"/>
  <c r="J109" i="39"/>
  <c r="AN109" i="39" s="1"/>
  <c r="J110" i="39"/>
  <c r="AN110" i="39" s="1"/>
  <c r="J111" i="39"/>
  <c r="AN111" i="39" s="1"/>
  <c r="J112" i="39"/>
  <c r="AN112" i="39" s="1"/>
  <c r="J113" i="39"/>
  <c r="AN113" i="39" s="1"/>
  <c r="J114" i="39"/>
  <c r="AN114" i="39" s="1"/>
  <c r="J115" i="39"/>
  <c r="AN115" i="39" s="1"/>
  <c r="J116" i="39"/>
  <c r="AN116" i="39" s="1"/>
  <c r="J117" i="39"/>
  <c r="AN117" i="39" s="1"/>
  <c r="J118" i="39"/>
  <c r="AN118" i="39" s="1"/>
  <c r="J170" i="38"/>
  <c r="AN170" i="38" s="1"/>
  <c r="J169" i="38"/>
  <c r="AN169" i="38" s="1"/>
  <c r="J168" i="38"/>
  <c r="AN168" i="38" s="1"/>
  <c r="J167" i="38"/>
  <c r="AN167" i="38" s="1"/>
  <c r="J166" i="38"/>
  <c r="AN166" i="38" s="1"/>
  <c r="J165" i="38"/>
  <c r="AN165" i="38" s="1"/>
  <c r="J164" i="38"/>
  <c r="AN164" i="38" s="1"/>
  <c r="J163" i="38"/>
  <c r="AN163" i="38" s="1"/>
  <c r="J162" i="38"/>
  <c r="AN162" i="38" s="1"/>
  <c r="J161" i="38"/>
  <c r="AN161" i="38" s="1"/>
  <c r="J160" i="38"/>
  <c r="AN160" i="38" s="1"/>
  <c r="J159" i="38"/>
  <c r="AN159" i="38" s="1"/>
  <c r="J158" i="38"/>
  <c r="AN158" i="38" s="1"/>
  <c r="J157" i="38"/>
  <c r="AN157" i="38" s="1"/>
  <c r="J156" i="38"/>
  <c r="AN156" i="38" s="1"/>
  <c r="J155" i="38"/>
  <c r="AN155" i="38" s="1"/>
  <c r="J154" i="38"/>
  <c r="AN154" i="38" s="1"/>
  <c r="J153" i="38"/>
  <c r="AN153" i="38" s="1"/>
  <c r="J152" i="38"/>
  <c r="AN152" i="38" s="1"/>
  <c r="J151" i="38"/>
  <c r="AN151" i="38" s="1"/>
  <c r="J170" i="37"/>
  <c r="AN170" i="37" s="1"/>
  <c r="J169" i="37"/>
  <c r="AN169" i="37" s="1"/>
  <c r="J168" i="37"/>
  <c r="AN168" i="37" s="1"/>
  <c r="J167" i="37"/>
  <c r="AN167" i="37" s="1"/>
  <c r="J166" i="37"/>
  <c r="AN166" i="37" s="1"/>
  <c r="J165" i="37"/>
  <c r="AN165" i="37" s="1"/>
  <c r="J164" i="37"/>
  <c r="AN164" i="37" s="1"/>
  <c r="J163" i="37"/>
  <c r="AN163" i="37" s="1"/>
  <c r="J162" i="37"/>
  <c r="AN162" i="37" s="1"/>
  <c r="J161" i="37"/>
  <c r="AN161" i="37" s="1"/>
  <c r="J160" i="37"/>
  <c r="AN160" i="37" s="1"/>
  <c r="J159" i="37"/>
  <c r="AN159" i="37" s="1"/>
  <c r="J158" i="37"/>
  <c r="AN158" i="37" s="1"/>
  <c r="J157" i="37"/>
  <c r="AN157" i="37" s="1"/>
  <c r="J156" i="37"/>
  <c r="AN156" i="37" s="1"/>
  <c r="J155" i="37"/>
  <c r="AN155" i="37" s="1"/>
  <c r="J154" i="37"/>
  <c r="AN154" i="37" s="1"/>
  <c r="J153" i="37"/>
  <c r="AN153" i="37" s="1"/>
  <c r="J152" i="37"/>
  <c r="AN152" i="37" s="1"/>
  <c r="J151" i="37"/>
  <c r="AN151" i="37" s="1"/>
  <c r="J170" i="36"/>
  <c r="AN170" i="36" s="1"/>
  <c r="J169" i="36"/>
  <c r="AN169" i="36" s="1"/>
  <c r="J168" i="36"/>
  <c r="AN168" i="36" s="1"/>
  <c r="J167" i="36"/>
  <c r="AN167" i="36" s="1"/>
  <c r="J166" i="36"/>
  <c r="AN166" i="36" s="1"/>
  <c r="J165" i="36"/>
  <c r="AN165" i="36" s="1"/>
  <c r="J164" i="36"/>
  <c r="AN164" i="36" s="1"/>
  <c r="J163" i="36"/>
  <c r="AN163" i="36" s="1"/>
  <c r="J162" i="36"/>
  <c r="AN162" i="36" s="1"/>
  <c r="J161" i="36"/>
  <c r="AN161" i="36" s="1"/>
  <c r="J160" i="36"/>
  <c r="AN160" i="36" s="1"/>
  <c r="J159" i="36"/>
  <c r="AN159" i="36" s="1"/>
  <c r="J158" i="36"/>
  <c r="AN158" i="36" s="1"/>
  <c r="J157" i="36"/>
  <c r="AN157" i="36" s="1"/>
  <c r="J156" i="36"/>
  <c r="AN156" i="36" s="1"/>
  <c r="J155" i="36"/>
  <c r="AN155" i="36" s="1"/>
  <c r="J154" i="36"/>
  <c r="AN154" i="36" s="1"/>
  <c r="J153" i="36"/>
  <c r="AN153" i="36" s="1"/>
  <c r="J152" i="36"/>
  <c r="AN152" i="36" s="1"/>
  <c r="J151" i="36"/>
  <c r="AN151" i="36" s="1"/>
  <c r="J170" i="35"/>
  <c r="AN170" i="35" s="1"/>
  <c r="J169" i="35"/>
  <c r="AN169" i="35" s="1"/>
  <c r="J168" i="35"/>
  <c r="AN168" i="35" s="1"/>
  <c r="J167" i="35"/>
  <c r="AN167" i="35" s="1"/>
  <c r="J166" i="35"/>
  <c r="AN166" i="35" s="1"/>
  <c r="J165" i="35"/>
  <c r="AN165" i="35" s="1"/>
  <c r="J164" i="35"/>
  <c r="AN164" i="35" s="1"/>
  <c r="J163" i="35"/>
  <c r="AN163" i="35" s="1"/>
  <c r="J162" i="35"/>
  <c r="AN162" i="35" s="1"/>
  <c r="J161" i="35"/>
  <c r="AN161" i="35" s="1"/>
  <c r="J160" i="35"/>
  <c r="AN160" i="35" s="1"/>
  <c r="J159" i="35"/>
  <c r="AN159" i="35" s="1"/>
  <c r="J158" i="35"/>
  <c r="AN158" i="35" s="1"/>
  <c r="J157" i="35"/>
  <c r="AN157" i="35" s="1"/>
  <c r="J156" i="35"/>
  <c r="AN156" i="35" s="1"/>
  <c r="J155" i="35"/>
  <c r="AN155" i="35" s="1"/>
  <c r="J154" i="35"/>
  <c r="AN154" i="35" s="1"/>
  <c r="J153" i="35"/>
  <c r="AN153" i="35" s="1"/>
  <c r="J152" i="35"/>
  <c r="AN152" i="35" s="1"/>
  <c r="J151" i="35"/>
  <c r="AN151" i="35" s="1"/>
  <c r="J170" i="34"/>
  <c r="AN170" i="34" s="1"/>
  <c r="J169" i="34"/>
  <c r="AN169" i="34" s="1"/>
  <c r="J168" i="34"/>
  <c r="AN168" i="34" s="1"/>
  <c r="J167" i="34"/>
  <c r="AN167" i="34" s="1"/>
  <c r="J166" i="34"/>
  <c r="AN166" i="34" s="1"/>
  <c r="J165" i="34"/>
  <c r="AN165" i="34" s="1"/>
  <c r="J164" i="34"/>
  <c r="AN164" i="34" s="1"/>
  <c r="J163" i="34"/>
  <c r="AN163" i="34" s="1"/>
  <c r="J162" i="34"/>
  <c r="AN162" i="34" s="1"/>
  <c r="J161" i="34"/>
  <c r="AN161" i="34" s="1"/>
  <c r="J160" i="34"/>
  <c r="AN160" i="34" s="1"/>
  <c r="J159" i="34"/>
  <c r="AN159" i="34" s="1"/>
  <c r="J158" i="34"/>
  <c r="AN158" i="34" s="1"/>
  <c r="J157" i="34"/>
  <c r="AN157" i="34" s="1"/>
  <c r="J156" i="34"/>
  <c r="AN156" i="34" s="1"/>
  <c r="J155" i="34"/>
  <c r="AN155" i="34" s="1"/>
  <c r="J154" i="34"/>
  <c r="AN154" i="34" s="1"/>
  <c r="J153" i="34"/>
  <c r="AN153" i="34" s="1"/>
  <c r="J152" i="34"/>
  <c r="AN152" i="34" s="1"/>
  <c r="J151" i="34"/>
  <c r="AN151" i="34" s="1"/>
  <c r="J170" i="33"/>
  <c r="AN170" i="33" s="1"/>
  <c r="J169" i="33"/>
  <c r="AN169" i="33" s="1"/>
  <c r="J168" i="33"/>
  <c r="AN168" i="33" s="1"/>
  <c r="J167" i="33"/>
  <c r="AN167" i="33" s="1"/>
  <c r="J166" i="33"/>
  <c r="AN166" i="33" s="1"/>
  <c r="J165" i="33"/>
  <c r="AN165" i="33" s="1"/>
  <c r="J164" i="33"/>
  <c r="AN164" i="33" s="1"/>
  <c r="J163" i="33"/>
  <c r="AN163" i="33" s="1"/>
  <c r="J162" i="33"/>
  <c r="AN162" i="33" s="1"/>
  <c r="J161" i="33"/>
  <c r="AN161" i="33" s="1"/>
  <c r="J160" i="33"/>
  <c r="AN160" i="33" s="1"/>
  <c r="J159" i="33"/>
  <c r="AN159" i="33" s="1"/>
  <c r="J158" i="33"/>
  <c r="AN158" i="33" s="1"/>
  <c r="J157" i="33"/>
  <c r="AN157" i="33" s="1"/>
  <c r="J156" i="33"/>
  <c r="AN156" i="33" s="1"/>
  <c r="J155" i="33"/>
  <c r="AN155" i="33" s="1"/>
  <c r="J154" i="33"/>
  <c r="AN154" i="33" s="1"/>
  <c r="J153" i="33"/>
  <c r="AN153" i="33" s="1"/>
  <c r="J152" i="33"/>
  <c r="AN152" i="33" s="1"/>
  <c r="J151" i="33"/>
  <c r="AN151" i="33" s="1"/>
  <c r="J170" i="32"/>
  <c r="AN170" i="32" s="1"/>
  <c r="J169" i="32"/>
  <c r="AN169" i="32" s="1"/>
  <c r="J168" i="32"/>
  <c r="AN168" i="32" s="1"/>
  <c r="J167" i="32"/>
  <c r="AN167" i="32" s="1"/>
  <c r="J166" i="32"/>
  <c r="AN166" i="32" s="1"/>
  <c r="J165" i="32"/>
  <c r="AN165" i="32" s="1"/>
  <c r="J164" i="32"/>
  <c r="AN164" i="32" s="1"/>
  <c r="J163" i="32"/>
  <c r="AN163" i="32" s="1"/>
  <c r="J162" i="32"/>
  <c r="AN162" i="32" s="1"/>
  <c r="J161" i="32"/>
  <c r="AN161" i="32" s="1"/>
  <c r="J160" i="32"/>
  <c r="AN160" i="32" s="1"/>
  <c r="J159" i="32"/>
  <c r="AN159" i="32" s="1"/>
  <c r="J158" i="32"/>
  <c r="AN158" i="32" s="1"/>
  <c r="J157" i="32"/>
  <c r="AN157" i="32" s="1"/>
  <c r="J156" i="32"/>
  <c r="AN156" i="32" s="1"/>
  <c r="J155" i="32"/>
  <c r="AN155" i="32" s="1"/>
  <c r="J154" i="32"/>
  <c r="AN154" i="32" s="1"/>
  <c r="J153" i="32"/>
  <c r="AN153" i="32" s="1"/>
  <c r="J152" i="32"/>
  <c r="AN152" i="32" s="1"/>
  <c r="J151" i="32"/>
  <c r="AN151" i="32" s="1"/>
  <c r="J170" i="31"/>
  <c r="AN170" i="31" s="1"/>
  <c r="J169" i="31"/>
  <c r="AN169" i="31" s="1"/>
  <c r="J168" i="31"/>
  <c r="AN168" i="31" s="1"/>
  <c r="J167" i="31"/>
  <c r="AN167" i="31" s="1"/>
  <c r="J166" i="31"/>
  <c r="AN166" i="31" s="1"/>
  <c r="J165" i="31"/>
  <c r="AN165" i="31" s="1"/>
  <c r="J164" i="31"/>
  <c r="AN164" i="31" s="1"/>
  <c r="J163" i="31"/>
  <c r="AN163" i="31" s="1"/>
  <c r="J162" i="31"/>
  <c r="AN162" i="31" s="1"/>
  <c r="J161" i="31"/>
  <c r="AN161" i="31" s="1"/>
  <c r="J160" i="31"/>
  <c r="AN160" i="31" s="1"/>
  <c r="J159" i="31"/>
  <c r="AN159" i="31" s="1"/>
  <c r="J158" i="31"/>
  <c r="AN158" i="31" s="1"/>
  <c r="J157" i="31"/>
  <c r="AN157" i="31" s="1"/>
  <c r="J156" i="31"/>
  <c r="AN156" i="31" s="1"/>
  <c r="J155" i="31"/>
  <c r="AN155" i="31" s="1"/>
  <c r="J154" i="31"/>
  <c r="AN154" i="31" s="1"/>
  <c r="J153" i="31"/>
  <c r="AN153" i="31" s="1"/>
  <c r="J152" i="31"/>
  <c r="AN152" i="31" s="1"/>
  <c r="J151" i="31"/>
  <c r="AN151" i="31" s="1"/>
  <c r="J152" i="30"/>
  <c r="AN152" i="30" s="1"/>
  <c r="J153" i="30"/>
  <c r="AN153" i="30" s="1"/>
  <c r="J154" i="30"/>
  <c r="AN154" i="30" s="1"/>
  <c r="J155" i="30"/>
  <c r="AN155" i="30" s="1"/>
  <c r="J156" i="30"/>
  <c r="AN156" i="30" s="1"/>
  <c r="J157" i="30"/>
  <c r="AN157" i="30" s="1"/>
  <c r="J158" i="30"/>
  <c r="AN158" i="30" s="1"/>
  <c r="J159" i="30"/>
  <c r="AN159" i="30" s="1"/>
  <c r="J160" i="30"/>
  <c r="AN160" i="30" s="1"/>
  <c r="J161" i="30"/>
  <c r="AN161" i="30" s="1"/>
  <c r="J162" i="30"/>
  <c r="AN162" i="30" s="1"/>
  <c r="J163" i="30"/>
  <c r="AN163" i="30" s="1"/>
  <c r="J164" i="30"/>
  <c r="AN164" i="30" s="1"/>
  <c r="J165" i="30"/>
  <c r="AN165" i="30" s="1"/>
  <c r="J166" i="30"/>
  <c r="AN166" i="30" s="1"/>
  <c r="J167" i="30"/>
  <c r="AN167" i="30" s="1"/>
  <c r="J168" i="30"/>
  <c r="AN168" i="30" s="1"/>
  <c r="J169" i="30"/>
  <c r="AN169" i="30" s="1"/>
  <c r="J170" i="30"/>
  <c r="AN170" i="30" s="1"/>
  <c r="J151" i="30"/>
  <c r="AN151" i="30" s="1"/>
  <c r="J151" i="22"/>
  <c r="J175" i="22"/>
  <c r="J99" i="40"/>
  <c r="AN99" i="40" s="1"/>
  <c r="J176" i="40"/>
  <c r="AN176" i="40" s="1"/>
  <c r="J177" i="40"/>
  <c r="AN177" i="40" s="1"/>
  <c r="J178" i="40"/>
  <c r="AN178" i="40" s="1"/>
  <c r="J179" i="40"/>
  <c r="AN179" i="40" s="1"/>
  <c r="J180" i="40"/>
  <c r="AN180" i="40" s="1"/>
  <c r="J181" i="40"/>
  <c r="AN181" i="40" s="1"/>
  <c r="J182" i="40"/>
  <c r="AN182" i="40" s="1"/>
  <c r="J183" i="40"/>
  <c r="AN183" i="40" s="1"/>
  <c r="J184" i="40"/>
  <c r="AN184" i="40" s="1"/>
  <c r="J185" i="40"/>
  <c r="AN185" i="40" s="1"/>
  <c r="J186" i="40"/>
  <c r="AN186" i="40" s="1"/>
  <c r="J187" i="40"/>
  <c r="AN187" i="40" s="1"/>
  <c r="J188" i="40"/>
  <c r="AN188" i="40" s="1"/>
  <c r="J189" i="40"/>
  <c r="AN189" i="40" s="1"/>
  <c r="J190" i="40"/>
  <c r="AN190" i="40" s="1"/>
  <c r="J191" i="40"/>
  <c r="AN191" i="40" s="1"/>
  <c r="J192" i="40"/>
  <c r="AN192" i="40" s="1"/>
  <c r="J193" i="40"/>
  <c r="AN193" i="40" s="1"/>
  <c r="J194" i="40"/>
  <c r="AN194" i="40" s="1"/>
  <c r="F176" i="40"/>
  <c r="G176" i="40"/>
  <c r="H176" i="40"/>
  <c r="L176" i="40"/>
  <c r="F177" i="40"/>
  <c r="G177" i="40"/>
  <c r="H177" i="40"/>
  <c r="L177" i="40"/>
  <c r="F178" i="40"/>
  <c r="G178" i="40"/>
  <c r="H178" i="40"/>
  <c r="L178" i="40"/>
  <c r="F179" i="40"/>
  <c r="G179" i="40"/>
  <c r="H179" i="40"/>
  <c r="L179" i="40"/>
  <c r="F180" i="40"/>
  <c r="G180" i="40"/>
  <c r="H180" i="40"/>
  <c r="L180" i="40"/>
  <c r="F181" i="40"/>
  <c r="G181" i="40"/>
  <c r="H181" i="40"/>
  <c r="L181" i="40"/>
  <c r="F182" i="40"/>
  <c r="G182" i="40"/>
  <c r="H182" i="40"/>
  <c r="L182" i="40"/>
  <c r="F183" i="40"/>
  <c r="G183" i="40"/>
  <c r="H183" i="40"/>
  <c r="L183" i="40"/>
  <c r="F184" i="40"/>
  <c r="G184" i="40"/>
  <c r="H184" i="40"/>
  <c r="L184" i="40"/>
  <c r="F185" i="40"/>
  <c r="G185" i="40"/>
  <c r="H185" i="40"/>
  <c r="L185" i="40"/>
  <c r="F186" i="40"/>
  <c r="G186" i="40"/>
  <c r="H186" i="40"/>
  <c r="L186" i="40"/>
  <c r="F187" i="40"/>
  <c r="G187" i="40"/>
  <c r="H187" i="40"/>
  <c r="L187" i="40"/>
  <c r="F188" i="40"/>
  <c r="G188" i="40"/>
  <c r="H188" i="40"/>
  <c r="L188" i="40"/>
  <c r="F189" i="40"/>
  <c r="G189" i="40"/>
  <c r="H189" i="40"/>
  <c r="L189" i="40"/>
  <c r="F190" i="40"/>
  <c r="G190" i="40"/>
  <c r="H190" i="40"/>
  <c r="L190" i="40"/>
  <c r="F191" i="40"/>
  <c r="G191" i="40"/>
  <c r="H191" i="40"/>
  <c r="L191" i="40"/>
  <c r="F192" i="40"/>
  <c r="G192" i="40"/>
  <c r="H192" i="40"/>
  <c r="L192" i="40"/>
  <c r="F193" i="40"/>
  <c r="G193" i="40"/>
  <c r="H193" i="40"/>
  <c r="L193" i="40"/>
  <c r="F194" i="40"/>
  <c r="G194" i="40"/>
  <c r="H194" i="40"/>
  <c r="L194" i="40"/>
  <c r="L175" i="40"/>
  <c r="H175" i="40"/>
  <c r="G175" i="40"/>
  <c r="F175" i="40"/>
  <c r="F152" i="40"/>
  <c r="G152" i="40"/>
  <c r="H152" i="40"/>
  <c r="L152" i="40"/>
  <c r="F153" i="40"/>
  <c r="G153" i="40"/>
  <c r="H153" i="40"/>
  <c r="L153" i="40"/>
  <c r="F154" i="40"/>
  <c r="G154" i="40"/>
  <c r="H154" i="40"/>
  <c r="L154" i="40"/>
  <c r="F155" i="40"/>
  <c r="G155" i="40"/>
  <c r="H155" i="40"/>
  <c r="L155" i="40"/>
  <c r="F156" i="40"/>
  <c r="G156" i="40"/>
  <c r="H156" i="40"/>
  <c r="L156" i="40"/>
  <c r="F157" i="40"/>
  <c r="G157" i="40"/>
  <c r="H157" i="40"/>
  <c r="L157" i="40"/>
  <c r="F158" i="40"/>
  <c r="G158" i="40"/>
  <c r="H158" i="40"/>
  <c r="L158" i="40"/>
  <c r="F159" i="40"/>
  <c r="G159" i="40"/>
  <c r="H159" i="40"/>
  <c r="L159" i="40"/>
  <c r="F160" i="40"/>
  <c r="G160" i="40"/>
  <c r="H160" i="40"/>
  <c r="L160" i="40"/>
  <c r="F161" i="40"/>
  <c r="G161" i="40"/>
  <c r="H161" i="40"/>
  <c r="L161" i="40"/>
  <c r="F162" i="40"/>
  <c r="G162" i="40"/>
  <c r="H162" i="40"/>
  <c r="L162" i="40"/>
  <c r="F163" i="40"/>
  <c r="G163" i="40"/>
  <c r="H163" i="40"/>
  <c r="L163" i="40"/>
  <c r="F164" i="40"/>
  <c r="G164" i="40"/>
  <c r="H164" i="40"/>
  <c r="L164" i="40"/>
  <c r="F165" i="40"/>
  <c r="G165" i="40"/>
  <c r="H165" i="40"/>
  <c r="L165" i="40"/>
  <c r="F166" i="40"/>
  <c r="G166" i="40"/>
  <c r="H166" i="40"/>
  <c r="L166" i="40"/>
  <c r="F167" i="40"/>
  <c r="G167" i="40"/>
  <c r="H167" i="40"/>
  <c r="L167" i="40"/>
  <c r="F168" i="40"/>
  <c r="G168" i="40"/>
  <c r="H168" i="40"/>
  <c r="L168" i="40"/>
  <c r="F169" i="40"/>
  <c r="G169" i="40"/>
  <c r="H169" i="40"/>
  <c r="L169" i="40"/>
  <c r="F170" i="40"/>
  <c r="G170" i="40"/>
  <c r="H170" i="40"/>
  <c r="L170" i="40"/>
  <c r="L151" i="40"/>
  <c r="H151" i="40"/>
  <c r="G151" i="40"/>
  <c r="F151" i="40"/>
  <c r="F124" i="40"/>
  <c r="G124" i="40"/>
  <c r="H124" i="40"/>
  <c r="L124" i="40"/>
  <c r="F125" i="40"/>
  <c r="G125" i="40"/>
  <c r="H125" i="40"/>
  <c r="L125" i="40"/>
  <c r="F126" i="40"/>
  <c r="G126" i="40"/>
  <c r="H126" i="40"/>
  <c r="L126" i="40"/>
  <c r="F127" i="40"/>
  <c r="G127" i="40"/>
  <c r="H127" i="40"/>
  <c r="L127" i="40"/>
  <c r="F128" i="40"/>
  <c r="G128" i="40"/>
  <c r="H128" i="40"/>
  <c r="L128" i="40"/>
  <c r="F129" i="40"/>
  <c r="G129" i="40"/>
  <c r="H129" i="40"/>
  <c r="L129" i="40"/>
  <c r="F130" i="40"/>
  <c r="G130" i="40"/>
  <c r="H130" i="40"/>
  <c r="L130" i="40"/>
  <c r="F131" i="40"/>
  <c r="G131" i="40"/>
  <c r="H131" i="40"/>
  <c r="L131" i="40"/>
  <c r="F132" i="40"/>
  <c r="G132" i="40"/>
  <c r="H132" i="40"/>
  <c r="L132" i="40"/>
  <c r="F133" i="40"/>
  <c r="G133" i="40"/>
  <c r="H133" i="40"/>
  <c r="L133" i="40"/>
  <c r="F134" i="40"/>
  <c r="G134" i="40"/>
  <c r="H134" i="40"/>
  <c r="L134" i="40"/>
  <c r="F135" i="40"/>
  <c r="G135" i="40"/>
  <c r="H135" i="40"/>
  <c r="L135" i="40"/>
  <c r="F136" i="40"/>
  <c r="G136" i="40"/>
  <c r="H136" i="40"/>
  <c r="L136" i="40"/>
  <c r="F137" i="40"/>
  <c r="G137" i="40"/>
  <c r="H137" i="40"/>
  <c r="L137" i="40"/>
  <c r="F138" i="40"/>
  <c r="G138" i="40"/>
  <c r="H138" i="40"/>
  <c r="L138" i="40"/>
  <c r="F139" i="40"/>
  <c r="G139" i="40"/>
  <c r="H139" i="40"/>
  <c r="L139" i="40"/>
  <c r="F140" i="40"/>
  <c r="G140" i="40"/>
  <c r="H140" i="40"/>
  <c r="L140" i="40"/>
  <c r="F141" i="40"/>
  <c r="G141" i="40"/>
  <c r="H141" i="40"/>
  <c r="L141" i="40"/>
  <c r="F142" i="40"/>
  <c r="G142" i="40"/>
  <c r="H142" i="40"/>
  <c r="L142" i="40"/>
  <c r="L123" i="40"/>
  <c r="H123" i="40"/>
  <c r="G123" i="40"/>
  <c r="F123" i="40"/>
  <c r="L100" i="40"/>
  <c r="L101" i="40"/>
  <c r="L102" i="40"/>
  <c r="L103" i="40"/>
  <c r="L104" i="40"/>
  <c r="L105" i="40"/>
  <c r="L106" i="40"/>
  <c r="L107" i="40"/>
  <c r="L108" i="40"/>
  <c r="L109" i="40"/>
  <c r="L110" i="40"/>
  <c r="L111" i="40"/>
  <c r="L112" i="40"/>
  <c r="L113" i="40"/>
  <c r="L114" i="40"/>
  <c r="L115" i="40"/>
  <c r="L116" i="40"/>
  <c r="L117" i="40"/>
  <c r="L118" i="40"/>
  <c r="L99" i="40"/>
  <c r="H100" i="40"/>
  <c r="H101" i="40"/>
  <c r="H102" i="40"/>
  <c r="H103" i="40"/>
  <c r="H104" i="40"/>
  <c r="H105" i="40"/>
  <c r="H106" i="40"/>
  <c r="H107" i="40"/>
  <c r="H108" i="40"/>
  <c r="H109" i="40"/>
  <c r="H110" i="40"/>
  <c r="H111" i="40"/>
  <c r="H112" i="40"/>
  <c r="H113" i="40"/>
  <c r="H114" i="40"/>
  <c r="H115" i="40"/>
  <c r="H116" i="40"/>
  <c r="H117" i="40"/>
  <c r="H118" i="40"/>
  <c r="H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7" i="40"/>
  <c r="G118" i="40"/>
  <c r="G99" i="40"/>
  <c r="F100" i="40"/>
  <c r="F101" i="40"/>
  <c r="F102" i="40"/>
  <c r="F103" i="40"/>
  <c r="F104" i="40"/>
  <c r="F105" i="40"/>
  <c r="F106" i="40"/>
  <c r="F107" i="40"/>
  <c r="F108" i="40"/>
  <c r="F109" i="40"/>
  <c r="F110" i="40"/>
  <c r="F111" i="40"/>
  <c r="F112" i="40"/>
  <c r="F113" i="40"/>
  <c r="F114" i="40"/>
  <c r="F115" i="40"/>
  <c r="F116" i="40"/>
  <c r="F117" i="40"/>
  <c r="F118" i="40"/>
  <c r="F99" i="40"/>
  <c r="L194" i="31"/>
  <c r="J194" i="31"/>
  <c r="AN194" i="31" s="1"/>
  <c r="H194" i="31"/>
  <c r="G194" i="31"/>
  <c r="F194" i="31"/>
  <c r="L193" i="31"/>
  <c r="J193" i="31"/>
  <c r="AN193" i="31" s="1"/>
  <c r="H193" i="31"/>
  <c r="G193" i="31"/>
  <c r="F193" i="31"/>
  <c r="L192" i="31"/>
  <c r="J192" i="31"/>
  <c r="AN192" i="31" s="1"/>
  <c r="H192" i="31"/>
  <c r="G192" i="31"/>
  <c r="F192" i="31"/>
  <c r="L191" i="31"/>
  <c r="J191" i="31"/>
  <c r="AN191" i="31" s="1"/>
  <c r="H191" i="31"/>
  <c r="G191" i="31"/>
  <c r="F191" i="31"/>
  <c r="L190" i="31"/>
  <c r="J190" i="31"/>
  <c r="AN190" i="31" s="1"/>
  <c r="H190" i="31"/>
  <c r="G190" i="31"/>
  <c r="F190" i="31"/>
  <c r="L189" i="31"/>
  <c r="J189" i="31"/>
  <c r="AN189" i="31" s="1"/>
  <c r="H189" i="31"/>
  <c r="G189" i="31"/>
  <c r="F189" i="31"/>
  <c r="L188" i="31"/>
  <c r="J188" i="31"/>
  <c r="AN188" i="31" s="1"/>
  <c r="H188" i="31"/>
  <c r="G188" i="31"/>
  <c r="F188" i="31"/>
  <c r="L187" i="31"/>
  <c r="J187" i="31"/>
  <c r="AN187" i="31" s="1"/>
  <c r="H187" i="31"/>
  <c r="G187" i="31"/>
  <c r="F187" i="31"/>
  <c r="L186" i="31"/>
  <c r="J186" i="31"/>
  <c r="AN186" i="31" s="1"/>
  <c r="H186" i="31"/>
  <c r="G186" i="31"/>
  <c r="F186" i="31"/>
  <c r="L185" i="31"/>
  <c r="J185" i="31"/>
  <c r="AN185" i="31" s="1"/>
  <c r="H185" i="31"/>
  <c r="G185" i="31"/>
  <c r="F185" i="31"/>
  <c r="L184" i="31"/>
  <c r="J184" i="31"/>
  <c r="AN184" i="31" s="1"/>
  <c r="H184" i="31"/>
  <c r="G184" i="31"/>
  <c r="F184" i="31"/>
  <c r="L183" i="31"/>
  <c r="J183" i="31"/>
  <c r="AN183" i="31" s="1"/>
  <c r="H183" i="31"/>
  <c r="G183" i="31"/>
  <c r="F183" i="31"/>
  <c r="L182" i="31"/>
  <c r="J182" i="31"/>
  <c r="AN182" i="31" s="1"/>
  <c r="H182" i="31"/>
  <c r="G182" i="31"/>
  <c r="F182" i="31"/>
  <c r="L181" i="31"/>
  <c r="J181" i="31"/>
  <c r="AN181" i="31" s="1"/>
  <c r="H181" i="31"/>
  <c r="G181" i="31"/>
  <c r="F181" i="31"/>
  <c r="L180" i="31"/>
  <c r="J180" i="31"/>
  <c r="AN180" i="31" s="1"/>
  <c r="H180" i="31"/>
  <c r="G180" i="31"/>
  <c r="F180" i="31"/>
  <c r="L179" i="31"/>
  <c r="J179" i="31"/>
  <c r="AN179" i="31" s="1"/>
  <c r="H179" i="31"/>
  <c r="G179" i="31"/>
  <c r="F179" i="31"/>
  <c r="L178" i="31"/>
  <c r="J178" i="31"/>
  <c r="AN178" i="31" s="1"/>
  <c r="H178" i="31"/>
  <c r="G178" i="31"/>
  <c r="F178" i="31"/>
  <c r="L177" i="31"/>
  <c r="J177" i="31"/>
  <c r="AN177" i="31" s="1"/>
  <c r="H177" i="31"/>
  <c r="G177" i="31"/>
  <c r="F177" i="31"/>
  <c r="L176" i="31"/>
  <c r="J176" i="31"/>
  <c r="AN176" i="31" s="1"/>
  <c r="H176" i="31"/>
  <c r="G176" i="31"/>
  <c r="F176" i="31"/>
  <c r="L175" i="31"/>
  <c r="J175" i="31"/>
  <c r="AN175" i="31" s="1"/>
  <c r="H175" i="31"/>
  <c r="G175" i="31"/>
  <c r="F175" i="31"/>
  <c r="L170" i="31"/>
  <c r="H170" i="31"/>
  <c r="G170" i="31"/>
  <c r="F170" i="31"/>
  <c r="L169" i="31"/>
  <c r="H169" i="31"/>
  <c r="G169" i="31"/>
  <c r="F169" i="31"/>
  <c r="L168" i="31"/>
  <c r="H168" i="31"/>
  <c r="G168" i="31"/>
  <c r="F168" i="31"/>
  <c r="L167" i="31"/>
  <c r="H167" i="31"/>
  <c r="G167" i="31"/>
  <c r="F167" i="31"/>
  <c r="L166" i="31"/>
  <c r="H166" i="31"/>
  <c r="G166" i="31"/>
  <c r="F166" i="31"/>
  <c r="L165" i="31"/>
  <c r="H165" i="31"/>
  <c r="G165" i="31"/>
  <c r="F165" i="31"/>
  <c r="L164" i="31"/>
  <c r="H164" i="31"/>
  <c r="G164" i="31"/>
  <c r="F164" i="31"/>
  <c r="L163" i="31"/>
  <c r="H163" i="31"/>
  <c r="G163" i="31"/>
  <c r="F163" i="31"/>
  <c r="L162" i="31"/>
  <c r="H162" i="31"/>
  <c r="G162" i="31"/>
  <c r="F162" i="31"/>
  <c r="L161" i="31"/>
  <c r="H161" i="31"/>
  <c r="G161" i="31"/>
  <c r="F161" i="31"/>
  <c r="L160" i="31"/>
  <c r="H160" i="31"/>
  <c r="G160" i="31"/>
  <c r="F160" i="31"/>
  <c r="L159" i="31"/>
  <c r="H159" i="31"/>
  <c r="G159" i="31"/>
  <c r="F159" i="31"/>
  <c r="L158" i="31"/>
  <c r="H158" i="31"/>
  <c r="G158" i="31"/>
  <c r="F158" i="31"/>
  <c r="L157" i="31"/>
  <c r="H157" i="31"/>
  <c r="G157" i="31"/>
  <c r="F157" i="31"/>
  <c r="L156" i="31"/>
  <c r="H156" i="31"/>
  <c r="G156" i="31"/>
  <c r="F156" i="31"/>
  <c r="L155" i="31"/>
  <c r="H155" i="31"/>
  <c r="G155" i="31"/>
  <c r="F155" i="31"/>
  <c r="L154" i="31"/>
  <c r="H154" i="31"/>
  <c r="G154" i="31"/>
  <c r="F154" i="31"/>
  <c r="L153" i="31"/>
  <c r="H153" i="31"/>
  <c r="G153" i="31"/>
  <c r="F153" i="31"/>
  <c r="L152" i="31"/>
  <c r="H152" i="31"/>
  <c r="G152" i="31"/>
  <c r="F152" i="31"/>
  <c r="L151" i="31"/>
  <c r="H151" i="31"/>
  <c r="G151" i="31"/>
  <c r="F151" i="31"/>
  <c r="L142" i="31"/>
  <c r="J142" i="31"/>
  <c r="AN142" i="31" s="1"/>
  <c r="H142" i="31"/>
  <c r="G142" i="31"/>
  <c r="F142" i="31"/>
  <c r="L141" i="31"/>
  <c r="J141" i="31"/>
  <c r="AN141" i="31" s="1"/>
  <c r="H141" i="31"/>
  <c r="G141" i="31"/>
  <c r="F141" i="31"/>
  <c r="L140" i="31"/>
  <c r="J140" i="31"/>
  <c r="AN140" i="31" s="1"/>
  <c r="H140" i="31"/>
  <c r="G140" i="31"/>
  <c r="F140" i="31"/>
  <c r="L139" i="31"/>
  <c r="J139" i="31"/>
  <c r="AN139" i="31" s="1"/>
  <c r="H139" i="31"/>
  <c r="G139" i="31"/>
  <c r="F139" i="31"/>
  <c r="L138" i="31"/>
  <c r="J138" i="31"/>
  <c r="AN138" i="31" s="1"/>
  <c r="H138" i="31"/>
  <c r="G138" i="31"/>
  <c r="F138" i="31"/>
  <c r="L137" i="31"/>
  <c r="J137" i="31"/>
  <c r="AN137" i="31" s="1"/>
  <c r="H137" i="31"/>
  <c r="G137" i="31"/>
  <c r="F137" i="31"/>
  <c r="L136" i="31"/>
  <c r="J136" i="31"/>
  <c r="AN136" i="31" s="1"/>
  <c r="H136" i="31"/>
  <c r="G136" i="31"/>
  <c r="F136" i="31"/>
  <c r="L135" i="31"/>
  <c r="J135" i="31"/>
  <c r="AN135" i="31" s="1"/>
  <c r="H135" i="31"/>
  <c r="G135" i="31"/>
  <c r="F135" i="31"/>
  <c r="L134" i="31"/>
  <c r="J134" i="31"/>
  <c r="AN134" i="31" s="1"/>
  <c r="H134" i="31"/>
  <c r="G134" i="31"/>
  <c r="F134" i="31"/>
  <c r="L133" i="31"/>
  <c r="J133" i="31"/>
  <c r="AN133" i="31" s="1"/>
  <c r="H133" i="31"/>
  <c r="G133" i="31"/>
  <c r="F133" i="31"/>
  <c r="L132" i="31"/>
  <c r="J132" i="31"/>
  <c r="AN132" i="31" s="1"/>
  <c r="H132" i="31"/>
  <c r="G132" i="31"/>
  <c r="F132" i="31"/>
  <c r="L131" i="31"/>
  <c r="J131" i="31"/>
  <c r="AN131" i="31" s="1"/>
  <c r="H131" i="31"/>
  <c r="G131" i="31"/>
  <c r="F131" i="31"/>
  <c r="L130" i="31"/>
  <c r="J130" i="31"/>
  <c r="AN130" i="31" s="1"/>
  <c r="H130" i="31"/>
  <c r="G130" i="31"/>
  <c r="F130" i="31"/>
  <c r="L129" i="31"/>
  <c r="J129" i="31"/>
  <c r="AN129" i="31" s="1"/>
  <c r="H129" i="31"/>
  <c r="G129" i="31"/>
  <c r="F129" i="31"/>
  <c r="L128" i="31"/>
  <c r="J128" i="31"/>
  <c r="AN128" i="31" s="1"/>
  <c r="H128" i="31"/>
  <c r="G128" i="31"/>
  <c r="F128" i="31"/>
  <c r="L127" i="31"/>
  <c r="J127" i="31"/>
  <c r="AN127" i="31" s="1"/>
  <c r="H127" i="31"/>
  <c r="G127" i="31"/>
  <c r="F127" i="31"/>
  <c r="L126" i="31"/>
  <c r="J126" i="31"/>
  <c r="AN126" i="31" s="1"/>
  <c r="H126" i="31"/>
  <c r="G126" i="31"/>
  <c r="F126" i="31"/>
  <c r="L125" i="31"/>
  <c r="J125" i="31"/>
  <c r="AN125" i="31" s="1"/>
  <c r="H125" i="31"/>
  <c r="G125" i="31"/>
  <c r="F125" i="31"/>
  <c r="L124" i="31"/>
  <c r="J124" i="31"/>
  <c r="AN124" i="31" s="1"/>
  <c r="H124" i="31"/>
  <c r="G124" i="31"/>
  <c r="F124" i="31"/>
  <c r="L123" i="31"/>
  <c r="J123" i="31"/>
  <c r="AN123" i="31" s="1"/>
  <c r="H123" i="31"/>
  <c r="G123" i="31"/>
  <c r="F123" i="31"/>
  <c r="L118" i="31"/>
  <c r="J118" i="31"/>
  <c r="AN118" i="31" s="1"/>
  <c r="H118" i="31"/>
  <c r="G118" i="31"/>
  <c r="F118" i="31"/>
  <c r="L117" i="31"/>
  <c r="J117" i="31"/>
  <c r="AN117" i="31" s="1"/>
  <c r="H117" i="31"/>
  <c r="G117" i="31"/>
  <c r="F117" i="31"/>
  <c r="L116" i="31"/>
  <c r="J116" i="31"/>
  <c r="AN116" i="31" s="1"/>
  <c r="H116" i="31"/>
  <c r="G116" i="31"/>
  <c r="F116" i="31"/>
  <c r="L115" i="31"/>
  <c r="J115" i="31"/>
  <c r="AN115" i="31" s="1"/>
  <c r="H115" i="31"/>
  <c r="G115" i="31"/>
  <c r="F115" i="31"/>
  <c r="L114" i="31"/>
  <c r="J114" i="31"/>
  <c r="AN114" i="31" s="1"/>
  <c r="H114" i="31"/>
  <c r="G114" i="31"/>
  <c r="F114" i="31"/>
  <c r="L113" i="31"/>
  <c r="J113" i="31"/>
  <c r="AN113" i="31" s="1"/>
  <c r="H113" i="31"/>
  <c r="G113" i="31"/>
  <c r="F113" i="31"/>
  <c r="L112" i="31"/>
  <c r="J112" i="31"/>
  <c r="AN112" i="31" s="1"/>
  <c r="H112" i="31"/>
  <c r="G112" i="31"/>
  <c r="F112" i="31"/>
  <c r="L111" i="31"/>
  <c r="J111" i="31"/>
  <c r="AN111" i="31" s="1"/>
  <c r="H111" i="31"/>
  <c r="G111" i="31"/>
  <c r="F111" i="31"/>
  <c r="L110" i="31"/>
  <c r="J110" i="31"/>
  <c r="AN110" i="31" s="1"/>
  <c r="H110" i="31"/>
  <c r="G110" i="31"/>
  <c r="F110" i="31"/>
  <c r="L109" i="31"/>
  <c r="J109" i="31"/>
  <c r="AN109" i="31" s="1"/>
  <c r="H109" i="31"/>
  <c r="G109" i="31"/>
  <c r="F109" i="31"/>
  <c r="L108" i="31"/>
  <c r="J108" i="31"/>
  <c r="AN108" i="31" s="1"/>
  <c r="H108" i="31"/>
  <c r="G108" i="31"/>
  <c r="F108" i="31"/>
  <c r="L107" i="31"/>
  <c r="J107" i="31"/>
  <c r="AN107" i="31" s="1"/>
  <c r="H107" i="31"/>
  <c r="G107" i="31"/>
  <c r="F107" i="31"/>
  <c r="L106" i="31"/>
  <c r="J106" i="31"/>
  <c r="AN106" i="31" s="1"/>
  <c r="H106" i="31"/>
  <c r="G106" i="31"/>
  <c r="F106" i="31"/>
  <c r="L105" i="31"/>
  <c r="J105" i="31"/>
  <c r="AN105" i="31" s="1"/>
  <c r="H105" i="31"/>
  <c r="G105" i="31"/>
  <c r="F105" i="31"/>
  <c r="L104" i="31"/>
  <c r="J104" i="31"/>
  <c r="AN104" i="31" s="1"/>
  <c r="H104" i="31"/>
  <c r="G104" i="31"/>
  <c r="F104" i="31"/>
  <c r="L103" i="31"/>
  <c r="J103" i="31"/>
  <c r="AN103" i="31" s="1"/>
  <c r="H103" i="31"/>
  <c r="G103" i="31"/>
  <c r="F103" i="31"/>
  <c r="L102" i="31"/>
  <c r="J102" i="31"/>
  <c r="AN102" i="31" s="1"/>
  <c r="H102" i="31"/>
  <c r="G102" i="31"/>
  <c r="F102" i="31"/>
  <c r="L101" i="31"/>
  <c r="J101" i="31"/>
  <c r="AN101" i="31" s="1"/>
  <c r="H101" i="31"/>
  <c r="G101" i="31"/>
  <c r="F101" i="31"/>
  <c r="L100" i="31"/>
  <c r="J100" i="31"/>
  <c r="AN100" i="31" s="1"/>
  <c r="H100" i="31"/>
  <c r="G100" i="31"/>
  <c r="F100" i="31"/>
  <c r="L99" i="31"/>
  <c r="J99" i="31"/>
  <c r="AN99" i="31" s="1"/>
  <c r="H99" i="31"/>
  <c r="G99" i="31"/>
  <c r="F99" i="31"/>
  <c r="O63" i="31"/>
  <c r="Q62" i="31"/>
  <c r="Q61" i="31"/>
  <c r="Q60" i="31"/>
  <c r="Q59" i="31"/>
  <c r="Q58" i="31"/>
  <c r="X45" i="31"/>
  <c r="W45" i="31"/>
  <c r="V45" i="31"/>
  <c r="U45" i="31"/>
  <c r="T45" i="31"/>
  <c r="S45" i="31"/>
  <c r="R45" i="31"/>
  <c r="Q45" i="31"/>
  <c r="X44" i="31"/>
  <c r="W44" i="31"/>
  <c r="V44" i="31"/>
  <c r="U44" i="31"/>
  <c r="T44" i="31"/>
  <c r="S44" i="31"/>
  <c r="R44" i="31"/>
  <c r="Q44" i="31"/>
  <c r="X43" i="31"/>
  <c r="W43" i="31"/>
  <c r="V43" i="31"/>
  <c r="U43" i="31"/>
  <c r="T43" i="31"/>
  <c r="S43" i="31"/>
  <c r="R43" i="31"/>
  <c r="Q43" i="31"/>
  <c r="X42" i="31"/>
  <c r="W42" i="31"/>
  <c r="V42" i="31"/>
  <c r="U42" i="31"/>
  <c r="T42" i="31"/>
  <c r="S42" i="31"/>
  <c r="R42" i="31"/>
  <c r="Q42" i="31"/>
  <c r="X41" i="31"/>
  <c r="W41" i="31"/>
  <c r="V41" i="31"/>
  <c r="U41" i="31"/>
  <c r="T41" i="31"/>
  <c r="S41" i="31"/>
  <c r="R41" i="31"/>
  <c r="Q41" i="31"/>
  <c r="O28" i="31"/>
  <c r="Q27" i="31"/>
  <c r="Q26" i="31"/>
  <c r="Q25" i="31"/>
  <c r="Q24" i="31"/>
  <c r="Q23" i="31"/>
  <c r="X10" i="31"/>
  <c r="W10" i="31"/>
  <c r="V10" i="31"/>
  <c r="U10" i="31"/>
  <c r="T10" i="31"/>
  <c r="S10" i="31"/>
  <c r="R10" i="31"/>
  <c r="Q10" i="31"/>
  <c r="P10" i="31"/>
  <c r="X9" i="31"/>
  <c r="W9" i="31"/>
  <c r="V9" i="31"/>
  <c r="U9" i="31"/>
  <c r="T9" i="31"/>
  <c r="S9" i="31"/>
  <c r="R9" i="31"/>
  <c r="Q9" i="31"/>
  <c r="P9" i="31"/>
  <c r="P18" i="31" s="1"/>
  <c r="X8" i="31"/>
  <c r="W8" i="31"/>
  <c r="V8" i="31"/>
  <c r="U8" i="31"/>
  <c r="T8" i="31"/>
  <c r="S8" i="31"/>
  <c r="R8" i="31"/>
  <c r="Q8" i="31"/>
  <c r="P8" i="31"/>
  <c r="AA60" i="31" s="1"/>
  <c r="X7" i="31"/>
  <c r="W7" i="31"/>
  <c r="V7" i="31"/>
  <c r="U7" i="31"/>
  <c r="T7" i="31"/>
  <c r="S7" i="31"/>
  <c r="R7" i="31"/>
  <c r="Q7" i="31"/>
  <c r="P7" i="31"/>
  <c r="P59" i="31" s="1"/>
  <c r="X6" i="31"/>
  <c r="W6" i="31"/>
  <c r="V6" i="31"/>
  <c r="U6" i="31"/>
  <c r="T6" i="31"/>
  <c r="S6" i="31"/>
  <c r="R6" i="31"/>
  <c r="Q6" i="31"/>
  <c r="P6" i="31"/>
  <c r="L194" i="32"/>
  <c r="J194" i="32"/>
  <c r="AN194" i="32" s="1"/>
  <c r="H194" i="32"/>
  <c r="G194" i="32"/>
  <c r="F194" i="32"/>
  <c r="L193" i="32"/>
  <c r="J193" i="32"/>
  <c r="AN193" i="32" s="1"/>
  <c r="H193" i="32"/>
  <c r="G193" i="32"/>
  <c r="F193" i="32"/>
  <c r="L192" i="32"/>
  <c r="J192" i="32"/>
  <c r="AN192" i="32" s="1"/>
  <c r="H192" i="32"/>
  <c r="G192" i="32"/>
  <c r="F192" i="32"/>
  <c r="L191" i="32"/>
  <c r="J191" i="32"/>
  <c r="AN191" i="32" s="1"/>
  <c r="H191" i="32"/>
  <c r="G191" i="32"/>
  <c r="F191" i="32"/>
  <c r="L190" i="32"/>
  <c r="J190" i="32"/>
  <c r="AN190" i="32" s="1"/>
  <c r="H190" i="32"/>
  <c r="G190" i="32"/>
  <c r="F190" i="32"/>
  <c r="L189" i="32"/>
  <c r="J189" i="32"/>
  <c r="AN189" i="32" s="1"/>
  <c r="H189" i="32"/>
  <c r="G189" i="32"/>
  <c r="F189" i="32"/>
  <c r="L188" i="32"/>
  <c r="J188" i="32"/>
  <c r="AN188" i="32" s="1"/>
  <c r="H188" i="32"/>
  <c r="G188" i="32"/>
  <c r="F188" i="32"/>
  <c r="L187" i="32"/>
  <c r="J187" i="32"/>
  <c r="AN187" i="32" s="1"/>
  <c r="H187" i="32"/>
  <c r="G187" i="32"/>
  <c r="F187" i="32"/>
  <c r="L186" i="32"/>
  <c r="J186" i="32"/>
  <c r="AN186" i="32" s="1"/>
  <c r="H186" i="32"/>
  <c r="G186" i="32"/>
  <c r="F186" i="32"/>
  <c r="L185" i="32"/>
  <c r="J185" i="32"/>
  <c r="AN185" i="32" s="1"/>
  <c r="H185" i="32"/>
  <c r="G185" i="32"/>
  <c r="F185" i="32"/>
  <c r="L184" i="32"/>
  <c r="J184" i="32"/>
  <c r="AN184" i="32" s="1"/>
  <c r="H184" i="32"/>
  <c r="G184" i="32"/>
  <c r="F184" i="32"/>
  <c r="L183" i="32"/>
  <c r="J183" i="32"/>
  <c r="AN183" i="32" s="1"/>
  <c r="H183" i="32"/>
  <c r="G183" i="32"/>
  <c r="F183" i="32"/>
  <c r="L182" i="32"/>
  <c r="J182" i="32"/>
  <c r="AN182" i="32" s="1"/>
  <c r="H182" i="32"/>
  <c r="G182" i="32"/>
  <c r="F182" i="32"/>
  <c r="L181" i="32"/>
  <c r="J181" i="32"/>
  <c r="AN181" i="32" s="1"/>
  <c r="H181" i="32"/>
  <c r="G181" i="32"/>
  <c r="F181" i="32"/>
  <c r="L180" i="32"/>
  <c r="J180" i="32"/>
  <c r="AN180" i="32" s="1"/>
  <c r="H180" i="32"/>
  <c r="G180" i="32"/>
  <c r="F180" i="32"/>
  <c r="L179" i="32"/>
  <c r="J179" i="32"/>
  <c r="AN179" i="32" s="1"/>
  <c r="H179" i="32"/>
  <c r="G179" i="32"/>
  <c r="F179" i="32"/>
  <c r="L178" i="32"/>
  <c r="J178" i="32"/>
  <c r="AN178" i="32" s="1"/>
  <c r="H178" i="32"/>
  <c r="G178" i="32"/>
  <c r="F178" i="32"/>
  <c r="L177" i="32"/>
  <c r="J177" i="32"/>
  <c r="AN177" i="32" s="1"/>
  <c r="H177" i="32"/>
  <c r="G177" i="32"/>
  <c r="F177" i="32"/>
  <c r="L176" i="32"/>
  <c r="J176" i="32"/>
  <c r="AN176" i="32" s="1"/>
  <c r="H176" i="32"/>
  <c r="G176" i="32"/>
  <c r="F176" i="32"/>
  <c r="L175" i="32"/>
  <c r="J175" i="32"/>
  <c r="AN175" i="32" s="1"/>
  <c r="H175" i="32"/>
  <c r="G175" i="32"/>
  <c r="F175" i="32"/>
  <c r="L170" i="32"/>
  <c r="H170" i="32"/>
  <c r="G170" i="32"/>
  <c r="F170" i="32"/>
  <c r="L169" i="32"/>
  <c r="H169" i="32"/>
  <c r="G169" i="32"/>
  <c r="F169" i="32"/>
  <c r="L168" i="32"/>
  <c r="H168" i="32"/>
  <c r="G168" i="32"/>
  <c r="F168" i="32"/>
  <c r="L167" i="32"/>
  <c r="H167" i="32"/>
  <c r="G167" i="32"/>
  <c r="F167" i="32"/>
  <c r="L166" i="32"/>
  <c r="H166" i="32"/>
  <c r="G166" i="32"/>
  <c r="F166" i="32"/>
  <c r="L165" i="32"/>
  <c r="H165" i="32"/>
  <c r="G165" i="32"/>
  <c r="F165" i="32"/>
  <c r="L164" i="32"/>
  <c r="H164" i="32"/>
  <c r="G164" i="32"/>
  <c r="F164" i="32"/>
  <c r="L163" i="32"/>
  <c r="H163" i="32"/>
  <c r="G163" i="32"/>
  <c r="F163" i="32"/>
  <c r="L162" i="32"/>
  <c r="H162" i="32"/>
  <c r="G162" i="32"/>
  <c r="F162" i="32"/>
  <c r="L161" i="32"/>
  <c r="H161" i="32"/>
  <c r="G161" i="32"/>
  <c r="F161" i="32"/>
  <c r="L160" i="32"/>
  <c r="H160" i="32"/>
  <c r="G160" i="32"/>
  <c r="F160" i="32"/>
  <c r="L159" i="32"/>
  <c r="H159" i="32"/>
  <c r="G159" i="32"/>
  <c r="F159" i="32"/>
  <c r="L158" i="32"/>
  <c r="H158" i="32"/>
  <c r="G158" i="32"/>
  <c r="F158" i="32"/>
  <c r="L157" i="32"/>
  <c r="H157" i="32"/>
  <c r="G157" i="32"/>
  <c r="F157" i="32"/>
  <c r="L156" i="32"/>
  <c r="H156" i="32"/>
  <c r="G156" i="32"/>
  <c r="F156" i="32"/>
  <c r="L155" i="32"/>
  <c r="H155" i="32"/>
  <c r="G155" i="32"/>
  <c r="F155" i="32"/>
  <c r="L154" i="32"/>
  <c r="H154" i="32"/>
  <c r="G154" i="32"/>
  <c r="F154" i="32"/>
  <c r="L153" i="32"/>
  <c r="H153" i="32"/>
  <c r="G153" i="32"/>
  <c r="F153" i="32"/>
  <c r="L152" i="32"/>
  <c r="H152" i="32"/>
  <c r="G152" i="32"/>
  <c r="F152" i="32"/>
  <c r="L151" i="32"/>
  <c r="H151" i="32"/>
  <c r="G151" i="32"/>
  <c r="F151" i="32"/>
  <c r="L142" i="32"/>
  <c r="J142" i="32"/>
  <c r="AN142" i="32" s="1"/>
  <c r="H142" i="32"/>
  <c r="G142" i="32"/>
  <c r="F142" i="32"/>
  <c r="L141" i="32"/>
  <c r="J141" i="32"/>
  <c r="AN141" i="32" s="1"/>
  <c r="H141" i="32"/>
  <c r="G141" i="32"/>
  <c r="F141" i="32"/>
  <c r="L140" i="32"/>
  <c r="J140" i="32"/>
  <c r="AN140" i="32" s="1"/>
  <c r="H140" i="32"/>
  <c r="G140" i="32"/>
  <c r="F140" i="32"/>
  <c r="L139" i="32"/>
  <c r="J139" i="32"/>
  <c r="AN139" i="32" s="1"/>
  <c r="H139" i="32"/>
  <c r="G139" i="32"/>
  <c r="F139" i="32"/>
  <c r="L138" i="32"/>
  <c r="J138" i="32"/>
  <c r="AN138" i="32" s="1"/>
  <c r="H138" i="32"/>
  <c r="G138" i="32"/>
  <c r="F138" i="32"/>
  <c r="L137" i="32"/>
  <c r="J137" i="32"/>
  <c r="AN137" i="32" s="1"/>
  <c r="H137" i="32"/>
  <c r="G137" i="32"/>
  <c r="F137" i="32"/>
  <c r="L136" i="32"/>
  <c r="J136" i="32"/>
  <c r="AN136" i="32" s="1"/>
  <c r="H136" i="32"/>
  <c r="G136" i="32"/>
  <c r="F136" i="32"/>
  <c r="L135" i="32"/>
  <c r="J135" i="32"/>
  <c r="AN135" i="32" s="1"/>
  <c r="H135" i="32"/>
  <c r="G135" i="32"/>
  <c r="F135" i="32"/>
  <c r="L134" i="32"/>
  <c r="J134" i="32"/>
  <c r="AN134" i="32" s="1"/>
  <c r="H134" i="32"/>
  <c r="G134" i="32"/>
  <c r="F134" i="32"/>
  <c r="L133" i="32"/>
  <c r="J133" i="32"/>
  <c r="AN133" i="32" s="1"/>
  <c r="H133" i="32"/>
  <c r="G133" i="32"/>
  <c r="F133" i="32"/>
  <c r="L132" i="32"/>
  <c r="J132" i="32"/>
  <c r="AN132" i="32" s="1"/>
  <c r="H132" i="32"/>
  <c r="G132" i="32"/>
  <c r="F132" i="32"/>
  <c r="L131" i="32"/>
  <c r="J131" i="32"/>
  <c r="AN131" i="32" s="1"/>
  <c r="H131" i="32"/>
  <c r="G131" i="32"/>
  <c r="F131" i="32"/>
  <c r="L130" i="32"/>
  <c r="J130" i="32"/>
  <c r="AN130" i="32" s="1"/>
  <c r="H130" i="32"/>
  <c r="G130" i="32"/>
  <c r="F130" i="32"/>
  <c r="L129" i="32"/>
  <c r="J129" i="32"/>
  <c r="AN129" i="32" s="1"/>
  <c r="H129" i="32"/>
  <c r="G129" i="32"/>
  <c r="F129" i="32"/>
  <c r="L128" i="32"/>
  <c r="J128" i="32"/>
  <c r="AN128" i="32" s="1"/>
  <c r="H128" i="32"/>
  <c r="G128" i="32"/>
  <c r="F128" i="32"/>
  <c r="L127" i="32"/>
  <c r="J127" i="32"/>
  <c r="AN127" i="32" s="1"/>
  <c r="H127" i="32"/>
  <c r="G127" i="32"/>
  <c r="F127" i="32"/>
  <c r="L126" i="32"/>
  <c r="J126" i="32"/>
  <c r="AN126" i="32" s="1"/>
  <c r="H126" i="32"/>
  <c r="G126" i="32"/>
  <c r="F126" i="32"/>
  <c r="L125" i="32"/>
  <c r="J125" i="32"/>
  <c r="AN125" i="32" s="1"/>
  <c r="H125" i="32"/>
  <c r="G125" i="32"/>
  <c r="F125" i="32"/>
  <c r="L124" i="32"/>
  <c r="J124" i="32"/>
  <c r="AN124" i="32" s="1"/>
  <c r="H124" i="32"/>
  <c r="G124" i="32"/>
  <c r="F124" i="32"/>
  <c r="L123" i="32"/>
  <c r="J123" i="32"/>
  <c r="AN123" i="32" s="1"/>
  <c r="H123" i="32"/>
  <c r="G123" i="32"/>
  <c r="F123" i="32"/>
  <c r="L118" i="32"/>
  <c r="J118" i="32"/>
  <c r="AN118" i="32" s="1"/>
  <c r="H118" i="32"/>
  <c r="G118" i="32"/>
  <c r="F118" i="32"/>
  <c r="L117" i="32"/>
  <c r="J117" i="32"/>
  <c r="AN117" i="32" s="1"/>
  <c r="H117" i="32"/>
  <c r="G117" i="32"/>
  <c r="F117" i="32"/>
  <c r="L116" i="32"/>
  <c r="J116" i="32"/>
  <c r="AN116" i="32" s="1"/>
  <c r="H116" i="32"/>
  <c r="G116" i="32"/>
  <c r="F116" i="32"/>
  <c r="L115" i="32"/>
  <c r="J115" i="32"/>
  <c r="AN115" i="32" s="1"/>
  <c r="H115" i="32"/>
  <c r="G115" i="32"/>
  <c r="F115" i="32"/>
  <c r="L114" i="32"/>
  <c r="J114" i="32"/>
  <c r="AN114" i="32" s="1"/>
  <c r="H114" i="32"/>
  <c r="G114" i="32"/>
  <c r="F114" i="32"/>
  <c r="L113" i="32"/>
  <c r="J113" i="32"/>
  <c r="AN113" i="32" s="1"/>
  <c r="H113" i="32"/>
  <c r="G113" i="32"/>
  <c r="F113" i="32"/>
  <c r="L112" i="32"/>
  <c r="J112" i="32"/>
  <c r="AN112" i="32" s="1"/>
  <c r="H112" i="32"/>
  <c r="G112" i="32"/>
  <c r="F112" i="32"/>
  <c r="L111" i="32"/>
  <c r="J111" i="32"/>
  <c r="AN111" i="32" s="1"/>
  <c r="H111" i="32"/>
  <c r="G111" i="32"/>
  <c r="F111" i="32"/>
  <c r="L110" i="32"/>
  <c r="J110" i="32"/>
  <c r="AN110" i="32" s="1"/>
  <c r="H110" i="32"/>
  <c r="G110" i="32"/>
  <c r="F110" i="32"/>
  <c r="L109" i="32"/>
  <c r="J109" i="32"/>
  <c r="AN109" i="32" s="1"/>
  <c r="H109" i="32"/>
  <c r="G109" i="32"/>
  <c r="F109" i="32"/>
  <c r="L108" i="32"/>
  <c r="J108" i="32"/>
  <c r="AN108" i="32" s="1"/>
  <c r="H108" i="32"/>
  <c r="G108" i="32"/>
  <c r="F108" i="32"/>
  <c r="L107" i="32"/>
  <c r="J107" i="32"/>
  <c r="AN107" i="32" s="1"/>
  <c r="H107" i="32"/>
  <c r="G107" i="32"/>
  <c r="F107" i="32"/>
  <c r="L106" i="32"/>
  <c r="J106" i="32"/>
  <c r="AN106" i="32" s="1"/>
  <c r="H106" i="32"/>
  <c r="G106" i="32"/>
  <c r="F106" i="32"/>
  <c r="L105" i="32"/>
  <c r="J105" i="32"/>
  <c r="AN105" i="32" s="1"/>
  <c r="H105" i="32"/>
  <c r="G105" i="32"/>
  <c r="F105" i="32"/>
  <c r="L104" i="32"/>
  <c r="J104" i="32"/>
  <c r="AN104" i="32" s="1"/>
  <c r="H104" i="32"/>
  <c r="G104" i="32"/>
  <c r="F104" i="32"/>
  <c r="L103" i="32"/>
  <c r="J103" i="32"/>
  <c r="AN103" i="32" s="1"/>
  <c r="H103" i="32"/>
  <c r="G103" i="32"/>
  <c r="F103" i="32"/>
  <c r="L102" i="32"/>
  <c r="J102" i="32"/>
  <c r="AN102" i="32" s="1"/>
  <c r="H102" i="32"/>
  <c r="G102" i="32"/>
  <c r="F102" i="32"/>
  <c r="L101" i="32"/>
  <c r="J101" i="32"/>
  <c r="AN101" i="32" s="1"/>
  <c r="H101" i="32"/>
  <c r="G101" i="32"/>
  <c r="F101" i="32"/>
  <c r="L100" i="32"/>
  <c r="J100" i="32"/>
  <c r="AN100" i="32" s="1"/>
  <c r="H100" i="32"/>
  <c r="G100" i="32"/>
  <c r="F100" i="32"/>
  <c r="L99" i="32"/>
  <c r="J99" i="32"/>
  <c r="AN99" i="32" s="1"/>
  <c r="H99" i="32"/>
  <c r="G99" i="32"/>
  <c r="F99" i="32"/>
  <c r="O63" i="32"/>
  <c r="Q62" i="32"/>
  <c r="Q61" i="32"/>
  <c r="Q60" i="32"/>
  <c r="Q59" i="32"/>
  <c r="Q58" i="32"/>
  <c r="X45" i="32"/>
  <c r="W45" i="32"/>
  <c r="V45" i="32"/>
  <c r="U45" i="32"/>
  <c r="T45" i="32"/>
  <c r="S45" i="32"/>
  <c r="R45" i="32"/>
  <c r="Q45" i="32"/>
  <c r="X44" i="32"/>
  <c r="W44" i="32"/>
  <c r="V44" i="32"/>
  <c r="U44" i="32"/>
  <c r="T44" i="32"/>
  <c r="S44" i="32"/>
  <c r="R44" i="32"/>
  <c r="Q44" i="32"/>
  <c r="X43" i="32"/>
  <c r="W43" i="32"/>
  <c r="V43" i="32"/>
  <c r="U43" i="32"/>
  <c r="T43" i="32"/>
  <c r="S43" i="32"/>
  <c r="R43" i="32"/>
  <c r="Q43" i="32"/>
  <c r="X42" i="32"/>
  <c r="W42" i="32"/>
  <c r="V42" i="32"/>
  <c r="U42" i="32"/>
  <c r="T42" i="32"/>
  <c r="S42" i="32"/>
  <c r="R42" i="32"/>
  <c r="Q42" i="32"/>
  <c r="X41" i="32"/>
  <c r="W41" i="32"/>
  <c r="V41" i="32"/>
  <c r="U41" i="32"/>
  <c r="T41" i="32"/>
  <c r="S41" i="32"/>
  <c r="R41" i="32"/>
  <c r="Q41" i="32"/>
  <c r="O28" i="32"/>
  <c r="Q27" i="32"/>
  <c r="Q26" i="32"/>
  <c r="Q25" i="32"/>
  <c r="Q24" i="32"/>
  <c r="Q23" i="32"/>
  <c r="X10" i="32"/>
  <c r="W10" i="32"/>
  <c r="V10" i="32"/>
  <c r="U10" i="32"/>
  <c r="T10" i="32"/>
  <c r="S10" i="32"/>
  <c r="R10" i="32"/>
  <c r="Q10" i="32"/>
  <c r="P10" i="32"/>
  <c r="P62" i="32" s="1"/>
  <c r="X9" i="32"/>
  <c r="W9" i="32"/>
  <c r="V9" i="32"/>
  <c r="U9" i="32"/>
  <c r="T9" i="32"/>
  <c r="S9" i="32"/>
  <c r="R9" i="32"/>
  <c r="Q9" i="32"/>
  <c r="P9" i="32"/>
  <c r="U26" i="32" s="1"/>
  <c r="X8" i="32"/>
  <c r="W8" i="32"/>
  <c r="V8" i="32"/>
  <c r="U8" i="32"/>
  <c r="T8" i="32"/>
  <c r="S8" i="32"/>
  <c r="R8" i="32"/>
  <c r="Q8" i="32"/>
  <c r="P8" i="32"/>
  <c r="AA52" i="32" s="1"/>
  <c r="X7" i="32"/>
  <c r="W7" i="32"/>
  <c r="V7" i="32"/>
  <c r="U7" i="32"/>
  <c r="T7" i="32"/>
  <c r="S7" i="32"/>
  <c r="R7" i="32"/>
  <c r="Q7" i="32"/>
  <c r="P7" i="32"/>
  <c r="U59" i="32" s="1"/>
  <c r="X6" i="32"/>
  <c r="W6" i="32"/>
  <c r="V6" i="32"/>
  <c r="U6" i="32"/>
  <c r="T6" i="32"/>
  <c r="S6" i="32"/>
  <c r="R6" i="32"/>
  <c r="Q6" i="32"/>
  <c r="P6" i="32"/>
  <c r="U58" i="32" s="1"/>
  <c r="L194" i="33"/>
  <c r="J194" i="33"/>
  <c r="AN194" i="33" s="1"/>
  <c r="H194" i="33"/>
  <c r="G194" i="33"/>
  <c r="F194" i="33"/>
  <c r="L193" i="33"/>
  <c r="J193" i="33"/>
  <c r="AN193" i="33" s="1"/>
  <c r="H193" i="33"/>
  <c r="G193" i="33"/>
  <c r="F193" i="33"/>
  <c r="L192" i="33"/>
  <c r="J192" i="33"/>
  <c r="AN192" i="33" s="1"/>
  <c r="H192" i="33"/>
  <c r="G192" i="33"/>
  <c r="F192" i="33"/>
  <c r="L191" i="33"/>
  <c r="J191" i="33"/>
  <c r="AN191" i="33" s="1"/>
  <c r="H191" i="33"/>
  <c r="G191" i="33"/>
  <c r="F191" i="33"/>
  <c r="L190" i="33"/>
  <c r="J190" i="33"/>
  <c r="AN190" i="33" s="1"/>
  <c r="H190" i="33"/>
  <c r="G190" i="33"/>
  <c r="F190" i="33"/>
  <c r="L189" i="33"/>
  <c r="J189" i="33"/>
  <c r="AN189" i="33" s="1"/>
  <c r="H189" i="33"/>
  <c r="G189" i="33"/>
  <c r="F189" i="33"/>
  <c r="L188" i="33"/>
  <c r="J188" i="33"/>
  <c r="AN188" i="33" s="1"/>
  <c r="H188" i="33"/>
  <c r="G188" i="33"/>
  <c r="F188" i="33"/>
  <c r="L187" i="33"/>
  <c r="J187" i="33"/>
  <c r="AN187" i="33" s="1"/>
  <c r="H187" i="33"/>
  <c r="G187" i="33"/>
  <c r="F187" i="33"/>
  <c r="L186" i="33"/>
  <c r="J186" i="33"/>
  <c r="AN186" i="33" s="1"/>
  <c r="H186" i="33"/>
  <c r="G186" i="33"/>
  <c r="F186" i="33"/>
  <c r="L185" i="33"/>
  <c r="J185" i="33"/>
  <c r="AN185" i="33" s="1"/>
  <c r="H185" i="33"/>
  <c r="G185" i="33"/>
  <c r="F185" i="33"/>
  <c r="L184" i="33"/>
  <c r="J184" i="33"/>
  <c r="AN184" i="33" s="1"/>
  <c r="H184" i="33"/>
  <c r="G184" i="33"/>
  <c r="F184" i="33"/>
  <c r="L183" i="33"/>
  <c r="J183" i="33"/>
  <c r="AN183" i="33" s="1"/>
  <c r="H183" i="33"/>
  <c r="G183" i="33"/>
  <c r="F183" i="33"/>
  <c r="L182" i="33"/>
  <c r="J182" i="33"/>
  <c r="AN182" i="33" s="1"/>
  <c r="H182" i="33"/>
  <c r="G182" i="33"/>
  <c r="F182" i="33"/>
  <c r="L181" i="33"/>
  <c r="J181" i="33"/>
  <c r="AN181" i="33" s="1"/>
  <c r="H181" i="33"/>
  <c r="G181" i="33"/>
  <c r="F181" i="33"/>
  <c r="L180" i="33"/>
  <c r="J180" i="33"/>
  <c r="AN180" i="33" s="1"/>
  <c r="H180" i="33"/>
  <c r="G180" i="33"/>
  <c r="F180" i="33"/>
  <c r="L179" i="33"/>
  <c r="J179" i="33"/>
  <c r="AN179" i="33" s="1"/>
  <c r="H179" i="33"/>
  <c r="G179" i="33"/>
  <c r="F179" i="33"/>
  <c r="L178" i="33"/>
  <c r="J178" i="33"/>
  <c r="AN178" i="33" s="1"/>
  <c r="H178" i="33"/>
  <c r="G178" i="33"/>
  <c r="F178" i="33"/>
  <c r="L177" i="33"/>
  <c r="J177" i="33"/>
  <c r="AN177" i="33" s="1"/>
  <c r="H177" i="33"/>
  <c r="G177" i="33"/>
  <c r="F177" i="33"/>
  <c r="L176" i="33"/>
  <c r="J176" i="33"/>
  <c r="AN176" i="33" s="1"/>
  <c r="H176" i="33"/>
  <c r="G176" i="33"/>
  <c r="F176" i="33"/>
  <c r="L175" i="33"/>
  <c r="J175" i="33"/>
  <c r="AN175" i="33" s="1"/>
  <c r="H175" i="33"/>
  <c r="G175" i="33"/>
  <c r="F175" i="33"/>
  <c r="L170" i="33"/>
  <c r="H170" i="33"/>
  <c r="G170" i="33"/>
  <c r="F170" i="33"/>
  <c r="L169" i="33"/>
  <c r="H169" i="33"/>
  <c r="G169" i="33"/>
  <c r="F169" i="33"/>
  <c r="L168" i="33"/>
  <c r="H168" i="33"/>
  <c r="G168" i="33"/>
  <c r="F168" i="33"/>
  <c r="L167" i="33"/>
  <c r="H167" i="33"/>
  <c r="G167" i="33"/>
  <c r="F167" i="33"/>
  <c r="L166" i="33"/>
  <c r="H166" i="33"/>
  <c r="G166" i="33"/>
  <c r="F166" i="33"/>
  <c r="L165" i="33"/>
  <c r="H165" i="33"/>
  <c r="G165" i="33"/>
  <c r="F165" i="33"/>
  <c r="L164" i="33"/>
  <c r="H164" i="33"/>
  <c r="G164" i="33"/>
  <c r="F164" i="33"/>
  <c r="L163" i="33"/>
  <c r="H163" i="33"/>
  <c r="G163" i="33"/>
  <c r="F163" i="33"/>
  <c r="L162" i="33"/>
  <c r="H162" i="33"/>
  <c r="G162" i="33"/>
  <c r="F162" i="33"/>
  <c r="L161" i="33"/>
  <c r="H161" i="33"/>
  <c r="G161" i="33"/>
  <c r="F161" i="33"/>
  <c r="L160" i="33"/>
  <c r="H160" i="33"/>
  <c r="G160" i="33"/>
  <c r="F160" i="33"/>
  <c r="L159" i="33"/>
  <c r="H159" i="33"/>
  <c r="G159" i="33"/>
  <c r="F159" i="33"/>
  <c r="L158" i="33"/>
  <c r="H158" i="33"/>
  <c r="G158" i="33"/>
  <c r="F158" i="33"/>
  <c r="L157" i="33"/>
  <c r="H157" i="33"/>
  <c r="G157" i="33"/>
  <c r="F157" i="33"/>
  <c r="L156" i="33"/>
  <c r="H156" i="33"/>
  <c r="G156" i="33"/>
  <c r="F156" i="33"/>
  <c r="L155" i="33"/>
  <c r="H155" i="33"/>
  <c r="G155" i="33"/>
  <c r="F155" i="33"/>
  <c r="L154" i="33"/>
  <c r="H154" i="33"/>
  <c r="G154" i="33"/>
  <c r="F154" i="33"/>
  <c r="L153" i="33"/>
  <c r="H153" i="33"/>
  <c r="G153" i="33"/>
  <c r="F153" i="33"/>
  <c r="L152" i="33"/>
  <c r="H152" i="33"/>
  <c r="G152" i="33"/>
  <c r="F152" i="33"/>
  <c r="L151" i="33"/>
  <c r="H151" i="33"/>
  <c r="G151" i="33"/>
  <c r="F151" i="33"/>
  <c r="L142" i="33"/>
  <c r="J142" i="33"/>
  <c r="AN142" i="33" s="1"/>
  <c r="H142" i="33"/>
  <c r="G142" i="33"/>
  <c r="F142" i="33"/>
  <c r="L141" i="33"/>
  <c r="J141" i="33"/>
  <c r="AN141" i="33" s="1"/>
  <c r="H141" i="33"/>
  <c r="G141" i="33"/>
  <c r="F141" i="33"/>
  <c r="L140" i="33"/>
  <c r="J140" i="33"/>
  <c r="AN140" i="33" s="1"/>
  <c r="H140" i="33"/>
  <c r="G140" i="33"/>
  <c r="F140" i="33"/>
  <c r="L139" i="33"/>
  <c r="J139" i="33"/>
  <c r="AN139" i="33" s="1"/>
  <c r="H139" i="33"/>
  <c r="G139" i="33"/>
  <c r="F139" i="33"/>
  <c r="L138" i="33"/>
  <c r="J138" i="33"/>
  <c r="AN138" i="33" s="1"/>
  <c r="H138" i="33"/>
  <c r="G138" i="33"/>
  <c r="F138" i="33"/>
  <c r="L137" i="33"/>
  <c r="J137" i="33"/>
  <c r="AN137" i="33" s="1"/>
  <c r="H137" i="33"/>
  <c r="G137" i="33"/>
  <c r="F137" i="33"/>
  <c r="L136" i="33"/>
  <c r="J136" i="33"/>
  <c r="AN136" i="33" s="1"/>
  <c r="H136" i="33"/>
  <c r="G136" i="33"/>
  <c r="F136" i="33"/>
  <c r="L135" i="33"/>
  <c r="J135" i="33"/>
  <c r="AN135" i="33" s="1"/>
  <c r="H135" i="33"/>
  <c r="G135" i="33"/>
  <c r="F135" i="33"/>
  <c r="L134" i="33"/>
  <c r="J134" i="33"/>
  <c r="AN134" i="33" s="1"/>
  <c r="H134" i="33"/>
  <c r="G134" i="33"/>
  <c r="F134" i="33"/>
  <c r="L133" i="33"/>
  <c r="J133" i="33"/>
  <c r="AN133" i="33" s="1"/>
  <c r="H133" i="33"/>
  <c r="G133" i="33"/>
  <c r="F133" i="33"/>
  <c r="L132" i="33"/>
  <c r="J132" i="33"/>
  <c r="AN132" i="33" s="1"/>
  <c r="H132" i="33"/>
  <c r="G132" i="33"/>
  <c r="F132" i="33"/>
  <c r="L131" i="33"/>
  <c r="J131" i="33"/>
  <c r="AN131" i="33" s="1"/>
  <c r="H131" i="33"/>
  <c r="G131" i="33"/>
  <c r="F131" i="33"/>
  <c r="L130" i="33"/>
  <c r="J130" i="33"/>
  <c r="AN130" i="33" s="1"/>
  <c r="H130" i="33"/>
  <c r="G130" i="33"/>
  <c r="F130" i="33"/>
  <c r="L129" i="33"/>
  <c r="J129" i="33"/>
  <c r="AN129" i="33" s="1"/>
  <c r="H129" i="33"/>
  <c r="G129" i="33"/>
  <c r="F129" i="33"/>
  <c r="L128" i="33"/>
  <c r="J128" i="33"/>
  <c r="AN128" i="33" s="1"/>
  <c r="H128" i="33"/>
  <c r="G128" i="33"/>
  <c r="F128" i="33"/>
  <c r="L127" i="33"/>
  <c r="J127" i="33"/>
  <c r="AN127" i="33" s="1"/>
  <c r="H127" i="33"/>
  <c r="G127" i="33"/>
  <c r="F127" i="33"/>
  <c r="L126" i="33"/>
  <c r="J126" i="33"/>
  <c r="AN126" i="33" s="1"/>
  <c r="H126" i="33"/>
  <c r="G126" i="33"/>
  <c r="F126" i="33"/>
  <c r="L125" i="33"/>
  <c r="J125" i="33"/>
  <c r="AN125" i="33" s="1"/>
  <c r="H125" i="33"/>
  <c r="G125" i="33"/>
  <c r="F125" i="33"/>
  <c r="L124" i="33"/>
  <c r="J124" i="33"/>
  <c r="AN124" i="33" s="1"/>
  <c r="H124" i="33"/>
  <c r="G124" i="33"/>
  <c r="F124" i="33"/>
  <c r="L123" i="33"/>
  <c r="J123" i="33"/>
  <c r="AN123" i="33" s="1"/>
  <c r="H123" i="33"/>
  <c r="G123" i="33"/>
  <c r="F123" i="33"/>
  <c r="L118" i="33"/>
  <c r="J118" i="33"/>
  <c r="AN118" i="33" s="1"/>
  <c r="H118" i="33"/>
  <c r="G118" i="33"/>
  <c r="F118" i="33"/>
  <c r="L117" i="33"/>
  <c r="J117" i="33"/>
  <c r="AN117" i="33" s="1"/>
  <c r="H117" i="33"/>
  <c r="G117" i="33"/>
  <c r="F117" i="33"/>
  <c r="L116" i="33"/>
  <c r="J116" i="33"/>
  <c r="AN116" i="33" s="1"/>
  <c r="H116" i="33"/>
  <c r="G116" i="33"/>
  <c r="F116" i="33"/>
  <c r="L115" i="33"/>
  <c r="J115" i="33"/>
  <c r="AN115" i="33" s="1"/>
  <c r="H115" i="33"/>
  <c r="G115" i="33"/>
  <c r="F115" i="33"/>
  <c r="L114" i="33"/>
  <c r="J114" i="33"/>
  <c r="AN114" i="33" s="1"/>
  <c r="H114" i="33"/>
  <c r="G114" i="33"/>
  <c r="F114" i="33"/>
  <c r="L113" i="33"/>
  <c r="J113" i="33"/>
  <c r="AN113" i="33" s="1"/>
  <c r="H113" i="33"/>
  <c r="G113" i="33"/>
  <c r="F113" i="33"/>
  <c r="L112" i="33"/>
  <c r="J112" i="33"/>
  <c r="AN112" i="33" s="1"/>
  <c r="H112" i="33"/>
  <c r="G112" i="33"/>
  <c r="F112" i="33"/>
  <c r="L111" i="33"/>
  <c r="J111" i="33"/>
  <c r="AN111" i="33" s="1"/>
  <c r="H111" i="33"/>
  <c r="G111" i="33"/>
  <c r="F111" i="33"/>
  <c r="L110" i="33"/>
  <c r="J110" i="33"/>
  <c r="AN110" i="33" s="1"/>
  <c r="H110" i="33"/>
  <c r="G110" i="33"/>
  <c r="F110" i="33"/>
  <c r="L109" i="33"/>
  <c r="J109" i="33"/>
  <c r="AN109" i="33" s="1"/>
  <c r="H109" i="33"/>
  <c r="G109" i="33"/>
  <c r="F109" i="33"/>
  <c r="L108" i="33"/>
  <c r="J108" i="33"/>
  <c r="AN108" i="33" s="1"/>
  <c r="H108" i="33"/>
  <c r="G108" i="33"/>
  <c r="F108" i="33"/>
  <c r="L107" i="33"/>
  <c r="J107" i="33"/>
  <c r="AN107" i="33" s="1"/>
  <c r="H107" i="33"/>
  <c r="G107" i="33"/>
  <c r="F107" i="33"/>
  <c r="L106" i="33"/>
  <c r="J106" i="33"/>
  <c r="AN106" i="33" s="1"/>
  <c r="H106" i="33"/>
  <c r="G106" i="33"/>
  <c r="F106" i="33"/>
  <c r="L105" i="33"/>
  <c r="J105" i="33"/>
  <c r="AN105" i="33" s="1"/>
  <c r="H105" i="33"/>
  <c r="G105" i="33"/>
  <c r="F105" i="33"/>
  <c r="L104" i="33"/>
  <c r="J104" i="33"/>
  <c r="AN104" i="33" s="1"/>
  <c r="H104" i="33"/>
  <c r="G104" i="33"/>
  <c r="F104" i="33"/>
  <c r="L103" i="33"/>
  <c r="J103" i="33"/>
  <c r="AN103" i="33" s="1"/>
  <c r="H103" i="33"/>
  <c r="G103" i="33"/>
  <c r="F103" i="33"/>
  <c r="L102" i="33"/>
  <c r="J102" i="33"/>
  <c r="AN102" i="33" s="1"/>
  <c r="H102" i="33"/>
  <c r="G102" i="33"/>
  <c r="F102" i="33"/>
  <c r="L101" i="33"/>
  <c r="J101" i="33"/>
  <c r="AN101" i="33" s="1"/>
  <c r="H101" i="33"/>
  <c r="G101" i="33"/>
  <c r="F101" i="33"/>
  <c r="L100" i="33"/>
  <c r="J100" i="33"/>
  <c r="AN100" i="33" s="1"/>
  <c r="H100" i="33"/>
  <c r="G100" i="33"/>
  <c r="F100" i="33"/>
  <c r="L99" i="33"/>
  <c r="J99" i="33"/>
  <c r="AN99" i="33" s="1"/>
  <c r="H99" i="33"/>
  <c r="G99" i="33"/>
  <c r="F99" i="33"/>
  <c r="O63" i="33"/>
  <c r="Q62" i="33"/>
  <c r="Q61" i="33"/>
  <c r="Q60" i="33"/>
  <c r="Q59" i="33"/>
  <c r="Q58" i="33"/>
  <c r="X45" i="33"/>
  <c r="W45" i="33"/>
  <c r="V45" i="33"/>
  <c r="U45" i="33"/>
  <c r="T45" i="33"/>
  <c r="S45" i="33"/>
  <c r="R45" i="33"/>
  <c r="Q45" i="33"/>
  <c r="X44" i="33"/>
  <c r="W44" i="33"/>
  <c r="V44" i="33"/>
  <c r="U44" i="33"/>
  <c r="T44" i="33"/>
  <c r="S44" i="33"/>
  <c r="R44" i="33"/>
  <c r="Q44" i="33"/>
  <c r="X43" i="33"/>
  <c r="W43" i="33"/>
  <c r="V43" i="33"/>
  <c r="U43" i="33"/>
  <c r="T43" i="33"/>
  <c r="S43" i="33"/>
  <c r="R43" i="33"/>
  <c r="Q43" i="33"/>
  <c r="X42" i="33"/>
  <c r="W42" i="33"/>
  <c r="V42" i="33"/>
  <c r="U42" i="33"/>
  <c r="T42" i="33"/>
  <c r="S42" i="33"/>
  <c r="R42" i="33"/>
  <c r="Q42" i="33"/>
  <c r="X41" i="33"/>
  <c r="W41" i="33"/>
  <c r="V41" i="33"/>
  <c r="U41" i="33"/>
  <c r="T41" i="33"/>
  <c r="S41" i="33"/>
  <c r="R41" i="33"/>
  <c r="Q41" i="33"/>
  <c r="O28" i="33"/>
  <c r="Q27" i="33"/>
  <c r="Q26" i="33"/>
  <c r="Q25" i="33"/>
  <c r="Q24" i="33"/>
  <c r="Q23" i="33"/>
  <c r="X10" i="33"/>
  <c r="W10" i="33"/>
  <c r="V10" i="33"/>
  <c r="U10" i="33"/>
  <c r="T10" i="33"/>
  <c r="S10" i="33"/>
  <c r="R10" i="33"/>
  <c r="Q10" i="33"/>
  <c r="P10" i="33"/>
  <c r="U62" i="33" s="1"/>
  <c r="X9" i="33"/>
  <c r="W9" i="33"/>
  <c r="V9" i="33"/>
  <c r="U9" i="33"/>
  <c r="T9" i="33"/>
  <c r="S9" i="33"/>
  <c r="R9" i="33"/>
  <c r="Q9" i="33"/>
  <c r="P9" i="33"/>
  <c r="U26" i="33" s="1"/>
  <c r="X8" i="33"/>
  <c r="W8" i="33"/>
  <c r="V8" i="33"/>
  <c r="U8" i="33"/>
  <c r="T8" i="33"/>
  <c r="S8" i="33"/>
  <c r="R8" i="33"/>
  <c r="Q8" i="33"/>
  <c r="P8" i="33"/>
  <c r="X7" i="33"/>
  <c r="W7" i="33"/>
  <c r="V7" i="33"/>
  <c r="U7" i="33"/>
  <c r="T7" i="33"/>
  <c r="S7" i="33"/>
  <c r="R7" i="33"/>
  <c r="Q7" i="33"/>
  <c r="P7" i="33"/>
  <c r="U24" i="33" s="1"/>
  <c r="X6" i="33"/>
  <c r="W6" i="33"/>
  <c r="V6" i="33"/>
  <c r="U6" i="33"/>
  <c r="T6" i="33"/>
  <c r="S6" i="33"/>
  <c r="R6" i="33"/>
  <c r="Q6" i="33"/>
  <c r="P6" i="33"/>
  <c r="U58" i="33" s="1"/>
  <c r="L194" i="34"/>
  <c r="J194" i="34"/>
  <c r="AN194" i="34" s="1"/>
  <c r="H194" i="34"/>
  <c r="G194" i="34"/>
  <c r="F194" i="34"/>
  <c r="L193" i="34"/>
  <c r="J193" i="34"/>
  <c r="AN193" i="34" s="1"/>
  <c r="H193" i="34"/>
  <c r="G193" i="34"/>
  <c r="F193" i="34"/>
  <c r="L192" i="34"/>
  <c r="J192" i="34"/>
  <c r="AN192" i="34" s="1"/>
  <c r="H192" i="34"/>
  <c r="G192" i="34"/>
  <c r="F192" i="34"/>
  <c r="L191" i="34"/>
  <c r="J191" i="34"/>
  <c r="AN191" i="34" s="1"/>
  <c r="H191" i="34"/>
  <c r="G191" i="34"/>
  <c r="F191" i="34"/>
  <c r="L190" i="34"/>
  <c r="J190" i="34"/>
  <c r="AN190" i="34" s="1"/>
  <c r="H190" i="34"/>
  <c r="G190" i="34"/>
  <c r="F190" i="34"/>
  <c r="L189" i="34"/>
  <c r="J189" i="34"/>
  <c r="AN189" i="34" s="1"/>
  <c r="H189" i="34"/>
  <c r="G189" i="34"/>
  <c r="F189" i="34"/>
  <c r="L188" i="34"/>
  <c r="J188" i="34"/>
  <c r="AN188" i="34" s="1"/>
  <c r="H188" i="34"/>
  <c r="G188" i="34"/>
  <c r="F188" i="34"/>
  <c r="L187" i="34"/>
  <c r="J187" i="34"/>
  <c r="AN187" i="34" s="1"/>
  <c r="H187" i="34"/>
  <c r="G187" i="34"/>
  <c r="F187" i="34"/>
  <c r="L186" i="34"/>
  <c r="J186" i="34"/>
  <c r="AN186" i="34" s="1"/>
  <c r="H186" i="34"/>
  <c r="G186" i="34"/>
  <c r="F186" i="34"/>
  <c r="L185" i="34"/>
  <c r="J185" i="34"/>
  <c r="AN185" i="34" s="1"/>
  <c r="H185" i="34"/>
  <c r="G185" i="34"/>
  <c r="F185" i="34"/>
  <c r="L184" i="34"/>
  <c r="J184" i="34"/>
  <c r="AN184" i="34" s="1"/>
  <c r="H184" i="34"/>
  <c r="G184" i="34"/>
  <c r="F184" i="34"/>
  <c r="L183" i="34"/>
  <c r="J183" i="34"/>
  <c r="AN183" i="34" s="1"/>
  <c r="H183" i="34"/>
  <c r="G183" i="34"/>
  <c r="F183" i="34"/>
  <c r="L182" i="34"/>
  <c r="J182" i="34"/>
  <c r="AN182" i="34" s="1"/>
  <c r="H182" i="34"/>
  <c r="G182" i="34"/>
  <c r="F182" i="34"/>
  <c r="L181" i="34"/>
  <c r="J181" i="34"/>
  <c r="AN181" i="34" s="1"/>
  <c r="H181" i="34"/>
  <c r="G181" i="34"/>
  <c r="F181" i="34"/>
  <c r="L180" i="34"/>
  <c r="J180" i="34"/>
  <c r="AN180" i="34" s="1"/>
  <c r="H180" i="34"/>
  <c r="G180" i="34"/>
  <c r="F180" i="34"/>
  <c r="L179" i="34"/>
  <c r="J179" i="34"/>
  <c r="AN179" i="34" s="1"/>
  <c r="H179" i="34"/>
  <c r="G179" i="34"/>
  <c r="F179" i="34"/>
  <c r="L178" i="34"/>
  <c r="J178" i="34"/>
  <c r="AN178" i="34" s="1"/>
  <c r="H178" i="34"/>
  <c r="G178" i="34"/>
  <c r="F178" i="34"/>
  <c r="L177" i="34"/>
  <c r="J177" i="34"/>
  <c r="AN177" i="34" s="1"/>
  <c r="H177" i="34"/>
  <c r="G177" i="34"/>
  <c r="F177" i="34"/>
  <c r="L176" i="34"/>
  <c r="J176" i="34"/>
  <c r="AN176" i="34" s="1"/>
  <c r="H176" i="34"/>
  <c r="G176" i="34"/>
  <c r="F176" i="34"/>
  <c r="L175" i="34"/>
  <c r="J175" i="34"/>
  <c r="AN175" i="34" s="1"/>
  <c r="H175" i="34"/>
  <c r="G175" i="34"/>
  <c r="F175" i="34"/>
  <c r="L170" i="34"/>
  <c r="H170" i="34"/>
  <c r="G170" i="34"/>
  <c r="F170" i="34"/>
  <c r="L169" i="34"/>
  <c r="H169" i="34"/>
  <c r="G169" i="34"/>
  <c r="F169" i="34"/>
  <c r="L168" i="34"/>
  <c r="H168" i="34"/>
  <c r="G168" i="34"/>
  <c r="F168" i="34"/>
  <c r="L167" i="34"/>
  <c r="H167" i="34"/>
  <c r="G167" i="34"/>
  <c r="F167" i="34"/>
  <c r="L166" i="34"/>
  <c r="H166" i="34"/>
  <c r="G166" i="34"/>
  <c r="F166" i="34"/>
  <c r="L165" i="34"/>
  <c r="H165" i="34"/>
  <c r="G165" i="34"/>
  <c r="F165" i="34"/>
  <c r="L164" i="34"/>
  <c r="H164" i="34"/>
  <c r="G164" i="34"/>
  <c r="F164" i="34"/>
  <c r="L163" i="34"/>
  <c r="H163" i="34"/>
  <c r="G163" i="34"/>
  <c r="F163" i="34"/>
  <c r="L162" i="34"/>
  <c r="H162" i="34"/>
  <c r="G162" i="34"/>
  <c r="F162" i="34"/>
  <c r="L161" i="34"/>
  <c r="H161" i="34"/>
  <c r="G161" i="34"/>
  <c r="F161" i="34"/>
  <c r="L160" i="34"/>
  <c r="H160" i="34"/>
  <c r="G160" i="34"/>
  <c r="F160" i="34"/>
  <c r="L159" i="34"/>
  <c r="H159" i="34"/>
  <c r="G159" i="34"/>
  <c r="F159" i="34"/>
  <c r="L158" i="34"/>
  <c r="H158" i="34"/>
  <c r="G158" i="34"/>
  <c r="F158" i="34"/>
  <c r="L157" i="34"/>
  <c r="H157" i="34"/>
  <c r="G157" i="34"/>
  <c r="F157" i="34"/>
  <c r="L156" i="34"/>
  <c r="H156" i="34"/>
  <c r="G156" i="34"/>
  <c r="F156" i="34"/>
  <c r="L155" i="34"/>
  <c r="H155" i="34"/>
  <c r="G155" i="34"/>
  <c r="F155" i="34"/>
  <c r="L154" i="34"/>
  <c r="H154" i="34"/>
  <c r="G154" i="34"/>
  <c r="F154" i="34"/>
  <c r="L153" i="34"/>
  <c r="H153" i="34"/>
  <c r="G153" i="34"/>
  <c r="F153" i="34"/>
  <c r="L152" i="34"/>
  <c r="H152" i="34"/>
  <c r="G152" i="34"/>
  <c r="F152" i="34"/>
  <c r="L151" i="34"/>
  <c r="H151" i="34"/>
  <c r="G151" i="34"/>
  <c r="F151" i="34"/>
  <c r="L142" i="34"/>
  <c r="J142" i="34"/>
  <c r="AN142" i="34" s="1"/>
  <c r="H142" i="34"/>
  <c r="G142" i="34"/>
  <c r="F142" i="34"/>
  <c r="L141" i="34"/>
  <c r="J141" i="34"/>
  <c r="AN141" i="34" s="1"/>
  <c r="H141" i="34"/>
  <c r="G141" i="34"/>
  <c r="F141" i="34"/>
  <c r="L140" i="34"/>
  <c r="J140" i="34"/>
  <c r="AN140" i="34" s="1"/>
  <c r="H140" i="34"/>
  <c r="G140" i="34"/>
  <c r="F140" i="34"/>
  <c r="L139" i="34"/>
  <c r="J139" i="34"/>
  <c r="AN139" i="34" s="1"/>
  <c r="H139" i="34"/>
  <c r="G139" i="34"/>
  <c r="F139" i="34"/>
  <c r="L138" i="34"/>
  <c r="J138" i="34"/>
  <c r="AN138" i="34" s="1"/>
  <c r="H138" i="34"/>
  <c r="G138" i="34"/>
  <c r="F138" i="34"/>
  <c r="L137" i="34"/>
  <c r="J137" i="34"/>
  <c r="AN137" i="34" s="1"/>
  <c r="H137" i="34"/>
  <c r="G137" i="34"/>
  <c r="F137" i="34"/>
  <c r="L136" i="34"/>
  <c r="J136" i="34"/>
  <c r="AN136" i="34" s="1"/>
  <c r="H136" i="34"/>
  <c r="G136" i="34"/>
  <c r="F136" i="34"/>
  <c r="L135" i="34"/>
  <c r="J135" i="34"/>
  <c r="AN135" i="34" s="1"/>
  <c r="H135" i="34"/>
  <c r="G135" i="34"/>
  <c r="F135" i="34"/>
  <c r="L134" i="34"/>
  <c r="J134" i="34"/>
  <c r="AN134" i="34" s="1"/>
  <c r="H134" i="34"/>
  <c r="G134" i="34"/>
  <c r="F134" i="34"/>
  <c r="L133" i="34"/>
  <c r="J133" i="34"/>
  <c r="AN133" i="34" s="1"/>
  <c r="H133" i="34"/>
  <c r="G133" i="34"/>
  <c r="F133" i="34"/>
  <c r="L132" i="34"/>
  <c r="J132" i="34"/>
  <c r="AN132" i="34" s="1"/>
  <c r="H132" i="34"/>
  <c r="G132" i="34"/>
  <c r="F132" i="34"/>
  <c r="L131" i="34"/>
  <c r="J131" i="34"/>
  <c r="AN131" i="34" s="1"/>
  <c r="H131" i="34"/>
  <c r="G131" i="34"/>
  <c r="F131" i="34"/>
  <c r="L130" i="34"/>
  <c r="J130" i="34"/>
  <c r="AN130" i="34" s="1"/>
  <c r="H130" i="34"/>
  <c r="G130" i="34"/>
  <c r="F130" i="34"/>
  <c r="L129" i="34"/>
  <c r="J129" i="34"/>
  <c r="AN129" i="34" s="1"/>
  <c r="H129" i="34"/>
  <c r="G129" i="34"/>
  <c r="F129" i="34"/>
  <c r="L128" i="34"/>
  <c r="J128" i="34"/>
  <c r="AN128" i="34" s="1"/>
  <c r="H128" i="34"/>
  <c r="G128" i="34"/>
  <c r="F128" i="34"/>
  <c r="L127" i="34"/>
  <c r="J127" i="34"/>
  <c r="AN127" i="34" s="1"/>
  <c r="H127" i="34"/>
  <c r="G127" i="34"/>
  <c r="F127" i="34"/>
  <c r="L126" i="34"/>
  <c r="J126" i="34"/>
  <c r="AN126" i="34" s="1"/>
  <c r="H126" i="34"/>
  <c r="G126" i="34"/>
  <c r="F126" i="34"/>
  <c r="L125" i="34"/>
  <c r="J125" i="34"/>
  <c r="AN125" i="34" s="1"/>
  <c r="H125" i="34"/>
  <c r="G125" i="34"/>
  <c r="F125" i="34"/>
  <c r="L124" i="34"/>
  <c r="J124" i="34"/>
  <c r="AN124" i="34" s="1"/>
  <c r="H124" i="34"/>
  <c r="G124" i="34"/>
  <c r="F124" i="34"/>
  <c r="L123" i="34"/>
  <c r="J123" i="34"/>
  <c r="AN123" i="34" s="1"/>
  <c r="H123" i="34"/>
  <c r="G123" i="34"/>
  <c r="F123" i="34"/>
  <c r="L118" i="34"/>
  <c r="J118" i="34"/>
  <c r="AN118" i="34" s="1"/>
  <c r="H118" i="34"/>
  <c r="G118" i="34"/>
  <c r="F118" i="34"/>
  <c r="L117" i="34"/>
  <c r="J117" i="34"/>
  <c r="AN117" i="34" s="1"/>
  <c r="H117" i="34"/>
  <c r="G117" i="34"/>
  <c r="F117" i="34"/>
  <c r="L116" i="34"/>
  <c r="J116" i="34"/>
  <c r="AN116" i="34" s="1"/>
  <c r="H116" i="34"/>
  <c r="G116" i="34"/>
  <c r="F116" i="34"/>
  <c r="L115" i="34"/>
  <c r="J115" i="34"/>
  <c r="AN115" i="34" s="1"/>
  <c r="H115" i="34"/>
  <c r="G115" i="34"/>
  <c r="F115" i="34"/>
  <c r="L114" i="34"/>
  <c r="J114" i="34"/>
  <c r="AN114" i="34" s="1"/>
  <c r="H114" i="34"/>
  <c r="G114" i="34"/>
  <c r="F114" i="34"/>
  <c r="L113" i="34"/>
  <c r="J113" i="34"/>
  <c r="AN113" i="34" s="1"/>
  <c r="H113" i="34"/>
  <c r="G113" i="34"/>
  <c r="F113" i="34"/>
  <c r="L112" i="34"/>
  <c r="J112" i="34"/>
  <c r="AN112" i="34" s="1"/>
  <c r="H112" i="34"/>
  <c r="G112" i="34"/>
  <c r="F112" i="34"/>
  <c r="L111" i="34"/>
  <c r="J111" i="34"/>
  <c r="AN111" i="34" s="1"/>
  <c r="H111" i="34"/>
  <c r="G111" i="34"/>
  <c r="F111" i="34"/>
  <c r="L110" i="34"/>
  <c r="J110" i="34"/>
  <c r="AN110" i="34" s="1"/>
  <c r="H110" i="34"/>
  <c r="G110" i="34"/>
  <c r="F110" i="34"/>
  <c r="L109" i="34"/>
  <c r="J109" i="34"/>
  <c r="AN109" i="34" s="1"/>
  <c r="H109" i="34"/>
  <c r="G109" i="34"/>
  <c r="F109" i="34"/>
  <c r="L108" i="34"/>
  <c r="J108" i="34"/>
  <c r="AN108" i="34" s="1"/>
  <c r="H108" i="34"/>
  <c r="G108" i="34"/>
  <c r="F108" i="34"/>
  <c r="L107" i="34"/>
  <c r="J107" i="34"/>
  <c r="AN107" i="34" s="1"/>
  <c r="H107" i="34"/>
  <c r="G107" i="34"/>
  <c r="F107" i="34"/>
  <c r="L106" i="34"/>
  <c r="J106" i="34"/>
  <c r="AN106" i="34" s="1"/>
  <c r="H106" i="34"/>
  <c r="G106" i="34"/>
  <c r="F106" i="34"/>
  <c r="L105" i="34"/>
  <c r="J105" i="34"/>
  <c r="AN105" i="34" s="1"/>
  <c r="H105" i="34"/>
  <c r="G105" i="34"/>
  <c r="F105" i="34"/>
  <c r="L104" i="34"/>
  <c r="J104" i="34"/>
  <c r="AN104" i="34" s="1"/>
  <c r="H104" i="34"/>
  <c r="G104" i="34"/>
  <c r="F104" i="34"/>
  <c r="L103" i="34"/>
  <c r="J103" i="34"/>
  <c r="AN103" i="34" s="1"/>
  <c r="H103" i="34"/>
  <c r="G103" i="34"/>
  <c r="F103" i="34"/>
  <c r="L102" i="34"/>
  <c r="J102" i="34"/>
  <c r="AN102" i="34" s="1"/>
  <c r="H102" i="34"/>
  <c r="G102" i="34"/>
  <c r="F102" i="34"/>
  <c r="L101" i="34"/>
  <c r="J101" i="34"/>
  <c r="AN101" i="34" s="1"/>
  <c r="H101" i="34"/>
  <c r="G101" i="34"/>
  <c r="F101" i="34"/>
  <c r="L100" i="34"/>
  <c r="J100" i="34"/>
  <c r="AN100" i="34" s="1"/>
  <c r="H100" i="34"/>
  <c r="G100" i="34"/>
  <c r="F100" i="34"/>
  <c r="L99" i="34"/>
  <c r="J99" i="34"/>
  <c r="AN99" i="34" s="1"/>
  <c r="H99" i="34"/>
  <c r="G99" i="34"/>
  <c r="F99" i="34"/>
  <c r="O63" i="34"/>
  <c r="Q62" i="34"/>
  <c r="Q61" i="34"/>
  <c r="Q60" i="34"/>
  <c r="Q59" i="34"/>
  <c r="Q58" i="34"/>
  <c r="X45" i="34"/>
  <c r="W45" i="34"/>
  <c r="V45" i="34"/>
  <c r="U45" i="34"/>
  <c r="T45" i="34"/>
  <c r="S45" i="34"/>
  <c r="R45" i="34"/>
  <c r="Q45" i="34"/>
  <c r="X44" i="34"/>
  <c r="W44" i="34"/>
  <c r="V44" i="34"/>
  <c r="U44" i="34"/>
  <c r="T44" i="34"/>
  <c r="S44" i="34"/>
  <c r="R44" i="34"/>
  <c r="Q44" i="34"/>
  <c r="X43" i="34"/>
  <c r="W43" i="34"/>
  <c r="V43" i="34"/>
  <c r="U43" i="34"/>
  <c r="T43" i="34"/>
  <c r="S43" i="34"/>
  <c r="R43" i="34"/>
  <c r="Q43" i="34"/>
  <c r="X42" i="34"/>
  <c r="W42" i="34"/>
  <c r="V42" i="34"/>
  <c r="U42" i="34"/>
  <c r="T42" i="34"/>
  <c r="S42" i="34"/>
  <c r="R42" i="34"/>
  <c r="Q42" i="34"/>
  <c r="X41" i="34"/>
  <c r="W41" i="34"/>
  <c r="V41" i="34"/>
  <c r="U41" i="34"/>
  <c r="T41" i="34"/>
  <c r="S41" i="34"/>
  <c r="R41" i="34"/>
  <c r="Q41" i="34"/>
  <c r="O28" i="34"/>
  <c r="Q27" i="34"/>
  <c r="Q26" i="34"/>
  <c r="Q25" i="34"/>
  <c r="Q24" i="34"/>
  <c r="Q23" i="34"/>
  <c r="X10" i="34"/>
  <c r="W10" i="34"/>
  <c r="V10" i="34"/>
  <c r="U10" i="34"/>
  <c r="T10" i="34"/>
  <c r="S10" i="34"/>
  <c r="R10" i="34"/>
  <c r="Q10" i="34"/>
  <c r="P10" i="34"/>
  <c r="P54" i="34" s="1"/>
  <c r="X9" i="34"/>
  <c r="W9" i="34"/>
  <c r="V9" i="34"/>
  <c r="U9" i="34"/>
  <c r="T9" i="34"/>
  <c r="S9" i="34"/>
  <c r="R9" i="34"/>
  <c r="Q9" i="34"/>
  <c r="P9" i="34"/>
  <c r="P44" i="34" s="1"/>
  <c r="X8" i="34"/>
  <c r="W8" i="34"/>
  <c r="V8" i="34"/>
  <c r="U8" i="34"/>
  <c r="T8" i="34"/>
  <c r="S8" i="34"/>
  <c r="R8" i="34"/>
  <c r="Q8" i="34"/>
  <c r="P8" i="34"/>
  <c r="P52" i="34" s="1"/>
  <c r="X7" i="34"/>
  <c r="W7" i="34"/>
  <c r="V7" i="34"/>
  <c r="U7" i="34"/>
  <c r="T7" i="34"/>
  <c r="S7" i="34"/>
  <c r="R7" i="34"/>
  <c r="Q7" i="34"/>
  <c r="P7" i="34"/>
  <c r="P42" i="34" s="1"/>
  <c r="X6" i="34"/>
  <c r="W6" i="34"/>
  <c r="V6" i="34"/>
  <c r="U6" i="34"/>
  <c r="T6" i="34"/>
  <c r="S6" i="34"/>
  <c r="R6" i="34"/>
  <c r="Q6" i="34"/>
  <c r="P6" i="34"/>
  <c r="P58" i="34" s="1"/>
  <c r="L194" i="35"/>
  <c r="J194" i="35"/>
  <c r="AN194" i="35" s="1"/>
  <c r="H194" i="35"/>
  <c r="G194" i="35"/>
  <c r="F194" i="35"/>
  <c r="L193" i="35"/>
  <c r="J193" i="35"/>
  <c r="AN193" i="35" s="1"/>
  <c r="H193" i="35"/>
  <c r="G193" i="35"/>
  <c r="F193" i="35"/>
  <c r="L192" i="35"/>
  <c r="J192" i="35"/>
  <c r="AN192" i="35" s="1"/>
  <c r="H192" i="35"/>
  <c r="G192" i="35"/>
  <c r="F192" i="35"/>
  <c r="L191" i="35"/>
  <c r="J191" i="35"/>
  <c r="AN191" i="35" s="1"/>
  <c r="H191" i="35"/>
  <c r="G191" i="35"/>
  <c r="F191" i="35"/>
  <c r="L190" i="35"/>
  <c r="J190" i="35"/>
  <c r="AN190" i="35" s="1"/>
  <c r="H190" i="35"/>
  <c r="G190" i="35"/>
  <c r="F190" i="35"/>
  <c r="L189" i="35"/>
  <c r="J189" i="35"/>
  <c r="AN189" i="35" s="1"/>
  <c r="H189" i="35"/>
  <c r="G189" i="35"/>
  <c r="F189" i="35"/>
  <c r="L188" i="35"/>
  <c r="J188" i="35"/>
  <c r="AN188" i="35" s="1"/>
  <c r="H188" i="35"/>
  <c r="G188" i="35"/>
  <c r="F188" i="35"/>
  <c r="L187" i="35"/>
  <c r="J187" i="35"/>
  <c r="AN187" i="35" s="1"/>
  <c r="H187" i="35"/>
  <c r="G187" i="35"/>
  <c r="F187" i="35"/>
  <c r="L186" i="35"/>
  <c r="J186" i="35"/>
  <c r="AN186" i="35" s="1"/>
  <c r="H186" i="35"/>
  <c r="G186" i="35"/>
  <c r="F186" i="35"/>
  <c r="L185" i="35"/>
  <c r="J185" i="35"/>
  <c r="AN185" i="35" s="1"/>
  <c r="H185" i="35"/>
  <c r="G185" i="35"/>
  <c r="F185" i="35"/>
  <c r="L184" i="35"/>
  <c r="J184" i="35"/>
  <c r="AN184" i="35" s="1"/>
  <c r="H184" i="35"/>
  <c r="G184" i="35"/>
  <c r="F184" i="35"/>
  <c r="L183" i="35"/>
  <c r="J183" i="35"/>
  <c r="AN183" i="35" s="1"/>
  <c r="H183" i="35"/>
  <c r="G183" i="35"/>
  <c r="F183" i="35"/>
  <c r="L182" i="35"/>
  <c r="J182" i="35"/>
  <c r="AN182" i="35" s="1"/>
  <c r="H182" i="35"/>
  <c r="G182" i="35"/>
  <c r="F182" i="35"/>
  <c r="L181" i="35"/>
  <c r="J181" i="35"/>
  <c r="AN181" i="35" s="1"/>
  <c r="H181" i="35"/>
  <c r="G181" i="35"/>
  <c r="F181" i="35"/>
  <c r="L180" i="35"/>
  <c r="J180" i="35"/>
  <c r="AN180" i="35" s="1"/>
  <c r="H180" i="35"/>
  <c r="G180" i="35"/>
  <c r="F180" i="35"/>
  <c r="L179" i="35"/>
  <c r="J179" i="35"/>
  <c r="AN179" i="35" s="1"/>
  <c r="H179" i="35"/>
  <c r="G179" i="35"/>
  <c r="F179" i="35"/>
  <c r="L178" i="35"/>
  <c r="J178" i="35"/>
  <c r="AN178" i="35" s="1"/>
  <c r="H178" i="35"/>
  <c r="G178" i="35"/>
  <c r="F178" i="35"/>
  <c r="L177" i="35"/>
  <c r="J177" i="35"/>
  <c r="AN177" i="35" s="1"/>
  <c r="H177" i="35"/>
  <c r="G177" i="35"/>
  <c r="F177" i="35"/>
  <c r="L176" i="35"/>
  <c r="J176" i="35"/>
  <c r="AN176" i="35" s="1"/>
  <c r="H176" i="35"/>
  <c r="G176" i="35"/>
  <c r="F176" i="35"/>
  <c r="L175" i="35"/>
  <c r="J175" i="35"/>
  <c r="AN175" i="35" s="1"/>
  <c r="H175" i="35"/>
  <c r="G175" i="35"/>
  <c r="F175" i="35"/>
  <c r="L170" i="35"/>
  <c r="H170" i="35"/>
  <c r="G170" i="35"/>
  <c r="F170" i="35"/>
  <c r="L169" i="35"/>
  <c r="H169" i="35"/>
  <c r="G169" i="35"/>
  <c r="F169" i="35"/>
  <c r="L168" i="35"/>
  <c r="H168" i="35"/>
  <c r="G168" i="35"/>
  <c r="F168" i="35"/>
  <c r="L167" i="35"/>
  <c r="H167" i="35"/>
  <c r="G167" i="35"/>
  <c r="F167" i="35"/>
  <c r="L166" i="35"/>
  <c r="H166" i="35"/>
  <c r="G166" i="35"/>
  <c r="F166" i="35"/>
  <c r="L165" i="35"/>
  <c r="H165" i="35"/>
  <c r="G165" i="35"/>
  <c r="F165" i="35"/>
  <c r="L164" i="35"/>
  <c r="H164" i="35"/>
  <c r="G164" i="35"/>
  <c r="F164" i="35"/>
  <c r="L163" i="35"/>
  <c r="H163" i="35"/>
  <c r="G163" i="35"/>
  <c r="F163" i="35"/>
  <c r="L162" i="35"/>
  <c r="H162" i="35"/>
  <c r="G162" i="35"/>
  <c r="F162" i="35"/>
  <c r="L161" i="35"/>
  <c r="H161" i="35"/>
  <c r="G161" i="35"/>
  <c r="F161" i="35"/>
  <c r="L160" i="35"/>
  <c r="H160" i="35"/>
  <c r="G160" i="35"/>
  <c r="F160" i="35"/>
  <c r="L159" i="35"/>
  <c r="H159" i="35"/>
  <c r="G159" i="35"/>
  <c r="F159" i="35"/>
  <c r="L158" i="35"/>
  <c r="H158" i="35"/>
  <c r="G158" i="35"/>
  <c r="F158" i="35"/>
  <c r="L157" i="35"/>
  <c r="H157" i="35"/>
  <c r="G157" i="35"/>
  <c r="F157" i="35"/>
  <c r="L156" i="35"/>
  <c r="H156" i="35"/>
  <c r="G156" i="35"/>
  <c r="F156" i="35"/>
  <c r="L155" i="35"/>
  <c r="H155" i="35"/>
  <c r="G155" i="35"/>
  <c r="F155" i="35"/>
  <c r="L154" i="35"/>
  <c r="H154" i="35"/>
  <c r="G154" i="35"/>
  <c r="F154" i="35"/>
  <c r="L153" i="35"/>
  <c r="H153" i="35"/>
  <c r="G153" i="35"/>
  <c r="F153" i="35"/>
  <c r="L152" i="35"/>
  <c r="H152" i="35"/>
  <c r="G152" i="35"/>
  <c r="F152" i="35"/>
  <c r="L151" i="35"/>
  <c r="H151" i="35"/>
  <c r="G151" i="35"/>
  <c r="F151" i="35"/>
  <c r="L142" i="35"/>
  <c r="J142" i="35"/>
  <c r="AN142" i="35" s="1"/>
  <c r="H142" i="35"/>
  <c r="G142" i="35"/>
  <c r="F142" i="35"/>
  <c r="L141" i="35"/>
  <c r="J141" i="35"/>
  <c r="AN141" i="35" s="1"/>
  <c r="H141" i="35"/>
  <c r="G141" i="35"/>
  <c r="F141" i="35"/>
  <c r="L140" i="35"/>
  <c r="J140" i="35"/>
  <c r="AN140" i="35" s="1"/>
  <c r="H140" i="35"/>
  <c r="G140" i="35"/>
  <c r="F140" i="35"/>
  <c r="L139" i="35"/>
  <c r="J139" i="35"/>
  <c r="AN139" i="35" s="1"/>
  <c r="H139" i="35"/>
  <c r="G139" i="35"/>
  <c r="F139" i="35"/>
  <c r="L138" i="35"/>
  <c r="J138" i="35"/>
  <c r="AN138" i="35" s="1"/>
  <c r="H138" i="35"/>
  <c r="G138" i="35"/>
  <c r="F138" i="35"/>
  <c r="L137" i="35"/>
  <c r="J137" i="35"/>
  <c r="AN137" i="35" s="1"/>
  <c r="H137" i="35"/>
  <c r="G137" i="35"/>
  <c r="F137" i="35"/>
  <c r="L136" i="35"/>
  <c r="J136" i="35"/>
  <c r="AN136" i="35" s="1"/>
  <c r="H136" i="35"/>
  <c r="G136" i="35"/>
  <c r="F136" i="35"/>
  <c r="L135" i="35"/>
  <c r="J135" i="35"/>
  <c r="AN135" i="35" s="1"/>
  <c r="H135" i="35"/>
  <c r="G135" i="35"/>
  <c r="F135" i="35"/>
  <c r="L134" i="35"/>
  <c r="J134" i="35"/>
  <c r="AN134" i="35" s="1"/>
  <c r="H134" i="35"/>
  <c r="G134" i="35"/>
  <c r="F134" i="35"/>
  <c r="L133" i="35"/>
  <c r="J133" i="35"/>
  <c r="AN133" i="35" s="1"/>
  <c r="H133" i="35"/>
  <c r="G133" i="35"/>
  <c r="F133" i="35"/>
  <c r="L132" i="35"/>
  <c r="J132" i="35"/>
  <c r="AN132" i="35" s="1"/>
  <c r="H132" i="35"/>
  <c r="G132" i="35"/>
  <c r="F132" i="35"/>
  <c r="L131" i="35"/>
  <c r="J131" i="35"/>
  <c r="AN131" i="35" s="1"/>
  <c r="H131" i="35"/>
  <c r="G131" i="35"/>
  <c r="F131" i="35"/>
  <c r="L130" i="35"/>
  <c r="J130" i="35"/>
  <c r="AN130" i="35" s="1"/>
  <c r="H130" i="35"/>
  <c r="G130" i="35"/>
  <c r="F130" i="35"/>
  <c r="L129" i="35"/>
  <c r="J129" i="35"/>
  <c r="AN129" i="35" s="1"/>
  <c r="H129" i="35"/>
  <c r="G129" i="35"/>
  <c r="F129" i="35"/>
  <c r="L128" i="35"/>
  <c r="J128" i="35"/>
  <c r="AN128" i="35" s="1"/>
  <c r="H128" i="35"/>
  <c r="G128" i="35"/>
  <c r="F128" i="35"/>
  <c r="L127" i="35"/>
  <c r="J127" i="35"/>
  <c r="AN127" i="35" s="1"/>
  <c r="H127" i="35"/>
  <c r="G127" i="35"/>
  <c r="F127" i="35"/>
  <c r="L126" i="35"/>
  <c r="J126" i="35"/>
  <c r="AN126" i="35" s="1"/>
  <c r="H126" i="35"/>
  <c r="G126" i="35"/>
  <c r="F126" i="35"/>
  <c r="L125" i="35"/>
  <c r="J125" i="35"/>
  <c r="AN125" i="35" s="1"/>
  <c r="H125" i="35"/>
  <c r="G125" i="35"/>
  <c r="F125" i="35"/>
  <c r="L124" i="35"/>
  <c r="J124" i="35"/>
  <c r="AN124" i="35" s="1"/>
  <c r="H124" i="35"/>
  <c r="G124" i="35"/>
  <c r="F124" i="35"/>
  <c r="L123" i="35"/>
  <c r="J123" i="35"/>
  <c r="H123" i="35"/>
  <c r="G123" i="35"/>
  <c r="F123" i="35"/>
  <c r="L118" i="35"/>
  <c r="J118" i="35"/>
  <c r="AN118" i="35" s="1"/>
  <c r="H118" i="35"/>
  <c r="G118" i="35"/>
  <c r="F118" i="35"/>
  <c r="L117" i="35"/>
  <c r="J117" i="35"/>
  <c r="AN117" i="35" s="1"/>
  <c r="H117" i="35"/>
  <c r="G117" i="35"/>
  <c r="F117" i="35"/>
  <c r="L116" i="35"/>
  <c r="J116" i="35"/>
  <c r="AN116" i="35" s="1"/>
  <c r="H116" i="35"/>
  <c r="G116" i="35"/>
  <c r="F116" i="35"/>
  <c r="L115" i="35"/>
  <c r="J115" i="35"/>
  <c r="AN115" i="35" s="1"/>
  <c r="H115" i="35"/>
  <c r="G115" i="35"/>
  <c r="F115" i="35"/>
  <c r="L114" i="35"/>
  <c r="J114" i="35"/>
  <c r="AN114" i="35" s="1"/>
  <c r="H114" i="35"/>
  <c r="G114" i="35"/>
  <c r="F114" i="35"/>
  <c r="L113" i="35"/>
  <c r="J113" i="35"/>
  <c r="AN113" i="35" s="1"/>
  <c r="H113" i="35"/>
  <c r="G113" i="35"/>
  <c r="F113" i="35"/>
  <c r="L112" i="35"/>
  <c r="J112" i="35"/>
  <c r="AN112" i="35" s="1"/>
  <c r="H112" i="35"/>
  <c r="G112" i="35"/>
  <c r="F112" i="35"/>
  <c r="L111" i="35"/>
  <c r="J111" i="35"/>
  <c r="AN111" i="35" s="1"/>
  <c r="H111" i="35"/>
  <c r="G111" i="35"/>
  <c r="F111" i="35"/>
  <c r="L110" i="35"/>
  <c r="J110" i="35"/>
  <c r="AN110" i="35" s="1"/>
  <c r="H110" i="35"/>
  <c r="G110" i="35"/>
  <c r="F110" i="35"/>
  <c r="L109" i="35"/>
  <c r="J109" i="35"/>
  <c r="AN109" i="35" s="1"/>
  <c r="H109" i="35"/>
  <c r="G109" i="35"/>
  <c r="F109" i="35"/>
  <c r="L108" i="35"/>
  <c r="J108" i="35"/>
  <c r="AN108" i="35" s="1"/>
  <c r="H108" i="35"/>
  <c r="G108" i="35"/>
  <c r="F108" i="35"/>
  <c r="L107" i="35"/>
  <c r="J107" i="35"/>
  <c r="AN107" i="35" s="1"/>
  <c r="H107" i="35"/>
  <c r="G107" i="35"/>
  <c r="F107" i="35"/>
  <c r="L106" i="35"/>
  <c r="J106" i="35"/>
  <c r="AN106" i="35" s="1"/>
  <c r="H106" i="35"/>
  <c r="G106" i="35"/>
  <c r="F106" i="35"/>
  <c r="L105" i="35"/>
  <c r="J105" i="35"/>
  <c r="AN105" i="35" s="1"/>
  <c r="H105" i="35"/>
  <c r="G105" i="35"/>
  <c r="F105" i="35"/>
  <c r="L104" i="35"/>
  <c r="J104" i="35"/>
  <c r="AN104" i="35" s="1"/>
  <c r="H104" i="35"/>
  <c r="G104" i="35"/>
  <c r="F104" i="35"/>
  <c r="L103" i="35"/>
  <c r="J103" i="35"/>
  <c r="AN103" i="35" s="1"/>
  <c r="H103" i="35"/>
  <c r="G103" i="35"/>
  <c r="F103" i="35"/>
  <c r="L102" i="35"/>
  <c r="J102" i="35"/>
  <c r="AN102" i="35" s="1"/>
  <c r="H102" i="35"/>
  <c r="G102" i="35"/>
  <c r="F102" i="35"/>
  <c r="L101" i="35"/>
  <c r="J101" i="35"/>
  <c r="AN101" i="35" s="1"/>
  <c r="H101" i="35"/>
  <c r="G101" i="35"/>
  <c r="F101" i="35"/>
  <c r="L100" i="35"/>
  <c r="J100" i="35"/>
  <c r="AN100" i="35" s="1"/>
  <c r="H100" i="35"/>
  <c r="G100" i="35"/>
  <c r="F100" i="35"/>
  <c r="L99" i="35"/>
  <c r="J99" i="35"/>
  <c r="AN99" i="35" s="1"/>
  <c r="H99" i="35"/>
  <c r="G99" i="35"/>
  <c r="F99" i="35"/>
  <c r="O63" i="35"/>
  <c r="Q62" i="35"/>
  <c r="Q61" i="35"/>
  <c r="Q60" i="35"/>
  <c r="Q59" i="35"/>
  <c r="Q58" i="35"/>
  <c r="X45" i="35"/>
  <c r="W45" i="35"/>
  <c r="V45" i="35"/>
  <c r="U45" i="35"/>
  <c r="T45" i="35"/>
  <c r="S45" i="35"/>
  <c r="R45" i="35"/>
  <c r="Q45" i="35"/>
  <c r="X44" i="35"/>
  <c r="W44" i="35"/>
  <c r="V44" i="35"/>
  <c r="U44" i="35"/>
  <c r="T44" i="35"/>
  <c r="S44" i="35"/>
  <c r="R44" i="35"/>
  <c r="Q44" i="35"/>
  <c r="X43" i="35"/>
  <c r="W43" i="35"/>
  <c r="V43" i="35"/>
  <c r="U43" i="35"/>
  <c r="T43" i="35"/>
  <c r="S43" i="35"/>
  <c r="R43" i="35"/>
  <c r="Q43" i="35"/>
  <c r="X42" i="35"/>
  <c r="W42" i="35"/>
  <c r="V42" i="35"/>
  <c r="U42" i="35"/>
  <c r="T42" i="35"/>
  <c r="S42" i="35"/>
  <c r="R42" i="35"/>
  <c r="Q42" i="35"/>
  <c r="X41" i="35"/>
  <c r="W41" i="35"/>
  <c r="V41" i="35"/>
  <c r="U41" i="35"/>
  <c r="T41" i="35"/>
  <c r="S41" i="35"/>
  <c r="R41" i="35"/>
  <c r="Q41" i="35"/>
  <c r="O28" i="35"/>
  <c r="Q27" i="35"/>
  <c r="Q26" i="35"/>
  <c r="Q25" i="35"/>
  <c r="Q24" i="35"/>
  <c r="Q23" i="35"/>
  <c r="X10" i="35"/>
  <c r="W10" i="35"/>
  <c r="V10" i="35"/>
  <c r="U10" i="35"/>
  <c r="T10" i="35"/>
  <c r="S10" i="35"/>
  <c r="R10" i="35"/>
  <c r="Q10" i="35"/>
  <c r="P10" i="35"/>
  <c r="P62" i="35" s="1"/>
  <c r="X9" i="35"/>
  <c r="W9" i="35"/>
  <c r="V9" i="35"/>
  <c r="U9" i="35"/>
  <c r="T9" i="35"/>
  <c r="S9" i="35"/>
  <c r="R9" i="35"/>
  <c r="Q9" i="35"/>
  <c r="P9" i="35"/>
  <c r="P26" i="35" s="1"/>
  <c r="X8" i="35"/>
  <c r="W8" i="35"/>
  <c r="V8" i="35"/>
  <c r="U8" i="35"/>
  <c r="T8" i="35"/>
  <c r="S8" i="35"/>
  <c r="R8" i="35"/>
  <c r="Q8" i="35"/>
  <c r="P8" i="35"/>
  <c r="P25" i="35" s="1"/>
  <c r="X7" i="35"/>
  <c r="W7" i="35"/>
  <c r="V7" i="35"/>
  <c r="U7" i="35"/>
  <c r="T7" i="35"/>
  <c r="S7" i="35"/>
  <c r="R7" i="35"/>
  <c r="Q7" i="35"/>
  <c r="P7" i="35"/>
  <c r="U24" i="35" s="1"/>
  <c r="X6" i="35"/>
  <c r="W6" i="35"/>
  <c r="V6" i="35"/>
  <c r="U6" i="35"/>
  <c r="T6" i="35"/>
  <c r="S6" i="35"/>
  <c r="R6" i="35"/>
  <c r="Q6" i="35"/>
  <c r="P6" i="35"/>
  <c r="P23" i="35" s="1"/>
  <c r="L194" i="36"/>
  <c r="J194" i="36"/>
  <c r="AN194" i="36" s="1"/>
  <c r="H194" i="36"/>
  <c r="G194" i="36"/>
  <c r="F194" i="36"/>
  <c r="L193" i="36"/>
  <c r="J193" i="36"/>
  <c r="AN193" i="36" s="1"/>
  <c r="H193" i="36"/>
  <c r="G193" i="36"/>
  <c r="F193" i="36"/>
  <c r="L192" i="36"/>
  <c r="J192" i="36"/>
  <c r="AN192" i="36" s="1"/>
  <c r="H192" i="36"/>
  <c r="G192" i="36"/>
  <c r="F192" i="36"/>
  <c r="L191" i="36"/>
  <c r="J191" i="36"/>
  <c r="AN191" i="36" s="1"/>
  <c r="H191" i="36"/>
  <c r="G191" i="36"/>
  <c r="F191" i="36"/>
  <c r="L190" i="36"/>
  <c r="J190" i="36"/>
  <c r="AN190" i="36" s="1"/>
  <c r="H190" i="36"/>
  <c r="G190" i="36"/>
  <c r="F190" i="36"/>
  <c r="L189" i="36"/>
  <c r="J189" i="36"/>
  <c r="AN189" i="36" s="1"/>
  <c r="H189" i="36"/>
  <c r="G189" i="36"/>
  <c r="F189" i="36"/>
  <c r="L188" i="36"/>
  <c r="J188" i="36"/>
  <c r="AN188" i="36" s="1"/>
  <c r="H188" i="36"/>
  <c r="G188" i="36"/>
  <c r="F188" i="36"/>
  <c r="L187" i="36"/>
  <c r="J187" i="36"/>
  <c r="AN187" i="36" s="1"/>
  <c r="H187" i="36"/>
  <c r="G187" i="36"/>
  <c r="F187" i="36"/>
  <c r="L186" i="36"/>
  <c r="J186" i="36"/>
  <c r="AN186" i="36" s="1"/>
  <c r="H186" i="36"/>
  <c r="G186" i="36"/>
  <c r="F186" i="36"/>
  <c r="L185" i="36"/>
  <c r="J185" i="36"/>
  <c r="AN185" i="36" s="1"/>
  <c r="H185" i="36"/>
  <c r="G185" i="36"/>
  <c r="F185" i="36"/>
  <c r="L184" i="36"/>
  <c r="J184" i="36"/>
  <c r="AN184" i="36" s="1"/>
  <c r="H184" i="36"/>
  <c r="G184" i="36"/>
  <c r="F184" i="36"/>
  <c r="L183" i="36"/>
  <c r="J183" i="36"/>
  <c r="AN183" i="36" s="1"/>
  <c r="H183" i="36"/>
  <c r="G183" i="36"/>
  <c r="F183" i="36"/>
  <c r="L182" i="36"/>
  <c r="J182" i="36"/>
  <c r="AN182" i="36" s="1"/>
  <c r="H182" i="36"/>
  <c r="G182" i="36"/>
  <c r="F182" i="36"/>
  <c r="L181" i="36"/>
  <c r="J181" i="36"/>
  <c r="AN181" i="36" s="1"/>
  <c r="H181" i="36"/>
  <c r="G181" i="36"/>
  <c r="F181" i="36"/>
  <c r="L180" i="36"/>
  <c r="J180" i="36"/>
  <c r="AN180" i="36" s="1"/>
  <c r="H180" i="36"/>
  <c r="G180" i="36"/>
  <c r="F180" i="36"/>
  <c r="L179" i="36"/>
  <c r="J179" i="36"/>
  <c r="AN179" i="36" s="1"/>
  <c r="H179" i="36"/>
  <c r="G179" i="36"/>
  <c r="F179" i="36"/>
  <c r="L178" i="36"/>
  <c r="J178" i="36"/>
  <c r="AN178" i="36" s="1"/>
  <c r="H178" i="36"/>
  <c r="G178" i="36"/>
  <c r="F178" i="36"/>
  <c r="L177" i="36"/>
  <c r="J177" i="36"/>
  <c r="AN177" i="36" s="1"/>
  <c r="H177" i="36"/>
  <c r="G177" i="36"/>
  <c r="F177" i="36"/>
  <c r="L176" i="36"/>
  <c r="J176" i="36"/>
  <c r="AN176" i="36" s="1"/>
  <c r="H176" i="36"/>
  <c r="G176" i="36"/>
  <c r="F176" i="36"/>
  <c r="L175" i="36"/>
  <c r="J175" i="36"/>
  <c r="AN175" i="36" s="1"/>
  <c r="H175" i="36"/>
  <c r="G175" i="36"/>
  <c r="F175" i="36"/>
  <c r="L170" i="36"/>
  <c r="H170" i="36"/>
  <c r="G170" i="36"/>
  <c r="F170" i="36"/>
  <c r="L169" i="36"/>
  <c r="H169" i="36"/>
  <c r="G169" i="36"/>
  <c r="F169" i="36"/>
  <c r="L168" i="36"/>
  <c r="H168" i="36"/>
  <c r="G168" i="36"/>
  <c r="F168" i="36"/>
  <c r="L167" i="36"/>
  <c r="H167" i="36"/>
  <c r="G167" i="36"/>
  <c r="F167" i="36"/>
  <c r="L166" i="36"/>
  <c r="H166" i="36"/>
  <c r="G166" i="36"/>
  <c r="F166" i="36"/>
  <c r="L165" i="36"/>
  <c r="H165" i="36"/>
  <c r="G165" i="36"/>
  <c r="F165" i="36"/>
  <c r="L164" i="36"/>
  <c r="H164" i="36"/>
  <c r="G164" i="36"/>
  <c r="F164" i="36"/>
  <c r="L163" i="36"/>
  <c r="H163" i="36"/>
  <c r="G163" i="36"/>
  <c r="F163" i="36"/>
  <c r="L162" i="36"/>
  <c r="H162" i="36"/>
  <c r="G162" i="36"/>
  <c r="F162" i="36"/>
  <c r="L161" i="36"/>
  <c r="H161" i="36"/>
  <c r="G161" i="36"/>
  <c r="F161" i="36"/>
  <c r="L160" i="36"/>
  <c r="H160" i="36"/>
  <c r="G160" i="36"/>
  <c r="F160" i="36"/>
  <c r="L159" i="36"/>
  <c r="H159" i="36"/>
  <c r="G159" i="36"/>
  <c r="F159" i="36"/>
  <c r="L158" i="36"/>
  <c r="H158" i="36"/>
  <c r="G158" i="36"/>
  <c r="F158" i="36"/>
  <c r="L157" i="36"/>
  <c r="H157" i="36"/>
  <c r="G157" i="36"/>
  <c r="F157" i="36"/>
  <c r="L156" i="36"/>
  <c r="H156" i="36"/>
  <c r="G156" i="36"/>
  <c r="F156" i="36"/>
  <c r="L155" i="36"/>
  <c r="H155" i="36"/>
  <c r="G155" i="36"/>
  <c r="F155" i="36"/>
  <c r="L154" i="36"/>
  <c r="H154" i="36"/>
  <c r="G154" i="36"/>
  <c r="F154" i="36"/>
  <c r="L153" i="36"/>
  <c r="H153" i="36"/>
  <c r="G153" i="36"/>
  <c r="F153" i="36"/>
  <c r="L152" i="36"/>
  <c r="H152" i="36"/>
  <c r="G152" i="36"/>
  <c r="F152" i="36"/>
  <c r="L151" i="36"/>
  <c r="H151" i="36"/>
  <c r="G151" i="36"/>
  <c r="F151" i="36"/>
  <c r="L142" i="36"/>
  <c r="J142" i="36"/>
  <c r="AN142" i="36" s="1"/>
  <c r="H142" i="36"/>
  <c r="G142" i="36"/>
  <c r="F142" i="36"/>
  <c r="L141" i="36"/>
  <c r="J141" i="36"/>
  <c r="AN141" i="36" s="1"/>
  <c r="H141" i="36"/>
  <c r="G141" i="36"/>
  <c r="F141" i="36"/>
  <c r="L140" i="36"/>
  <c r="J140" i="36"/>
  <c r="AN140" i="36" s="1"/>
  <c r="H140" i="36"/>
  <c r="G140" i="36"/>
  <c r="F140" i="36"/>
  <c r="L139" i="36"/>
  <c r="J139" i="36"/>
  <c r="AN139" i="36" s="1"/>
  <c r="H139" i="36"/>
  <c r="G139" i="36"/>
  <c r="F139" i="36"/>
  <c r="L138" i="36"/>
  <c r="J138" i="36"/>
  <c r="AN138" i="36" s="1"/>
  <c r="H138" i="36"/>
  <c r="G138" i="36"/>
  <c r="F138" i="36"/>
  <c r="L137" i="36"/>
  <c r="J137" i="36"/>
  <c r="AN137" i="36" s="1"/>
  <c r="H137" i="36"/>
  <c r="G137" i="36"/>
  <c r="F137" i="36"/>
  <c r="L136" i="36"/>
  <c r="J136" i="36"/>
  <c r="AN136" i="36" s="1"/>
  <c r="H136" i="36"/>
  <c r="G136" i="36"/>
  <c r="F136" i="36"/>
  <c r="L135" i="36"/>
  <c r="J135" i="36"/>
  <c r="AN135" i="36" s="1"/>
  <c r="H135" i="36"/>
  <c r="G135" i="36"/>
  <c r="F135" i="36"/>
  <c r="L134" i="36"/>
  <c r="J134" i="36"/>
  <c r="AN134" i="36" s="1"/>
  <c r="H134" i="36"/>
  <c r="G134" i="36"/>
  <c r="F134" i="36"/>
  <c r="L133" i="36"/>
  <c r="J133" i="36"/>
  <c r="AN133" i="36" s="1"/>
  <c r="H133" i="36"/>
  <c r="G133" i="36"/>
  <c r="F133" i="36"/>
  <c r="L132" i="36"/>
  <c r="J132" i="36"/>
  <c r="AN132" i="36" s="1"/>
  <c r="H132" i="36"/>
  <c r="G132" i="36"/>
  <c r="F132" i="36"/>
  <c r="L131" i="36"/>
  <c r="J131" i="36"/>
  <c r="AN131" i="36" s="1"/>
  <c r="H131" i="36"/>
  <c r="G131" i="36"/>
  <c r="F131" i="36"/>
  <c r="L130" i="36"/>
  <c r="J130" i="36"/>
  <c r="AN130" i="36" s="1"/>
  <c r="H130" i="36"/>
  <c r="G130" i="36"/>
  <c r="F130" i="36"/>
  <c r="L129" i="36"/>
  <c r="J129" i="36"/>
  <c r="AN129" i="36" s="1"/>
  <c r="H129" i="36"/>
  <c r="G129" i="36"/>
  <c r="F129" i="36"/>
  <c r="L128" i="36"/>
  <c r="J128" i="36"/>
  <c r="AN128" i="36" s="1"/>
  <c r="H128" i="36"/>
  <c r="G128" i="36"/>
  <c r="F128" i="36"/>
  <c r="L127" i="36"/>
  <c r="J127" i="36"/>
  <c r="AN127" i="36" s="1"/>
  <c r="H127" i="36"/>
  <c r="G127" i="36"/>
  <c r="F127" i="36"/>
  <c r="L126" i="36"/>
  <c r="J126" i="36"/>
  <c r="AN126" i="36" s="1"/>
  <c r="H126" i="36"/>
  <c r="G126" i="36"/>
  <c r="F126" i="36"/>
  <c r="L125" i="36"/>
  <c r="J125" i="36"/>
  <c r="AN125" i="36" s="1"/>
  <c r="H125" i="36"/>
  <c r="G125" i="36"/>
  <c r="F125" i="36"/>
  <c r="L124" i="36"/>
  <c r="J124" i="36"/>
  <c r="AN124" i="36" s="1"/>
  <c r="H124" i="36"/>
  <c r="G124" i="36"/>
  <c r="F124" i="36"/>
  <c r="L123" i="36"/>
  <c r="J123" i="36"/>
  <c r="AN123" i="36" s="1"/>
  <c r="H123" i="36"/>
  <c r="G123" i="36"/>
  <c r="F123" i="36"/>
  <c r="L118" i="36"/>
  <c r="J118" i="36"/>
  <c r="AN118" i="36" s="1"/>
  <c r="H118" i="36"/>
  <c r="G118" i="36"/>
  <c r="F118" i="36"/>
  <c r="L117" i="36"/>
  <c r="J117" i="36"/>
  <c r="AN117" i="36" s="1"/>
  <c r="H117" i="36"/>
  <c r="G117" i="36"/>
  <c r="F117" i="36"/>
  <c r="L116" i="36"/>
  <c r="J116" i="36"/>
  <c r="AN116" i="36" s="1"/>
  <c r="H116" i="36"/>
  <c r="G116" i="36"/>
  <c r="F116" i="36"/>
  <c r="L115" i="36"/>
  <c r="J115" i="36"/>
  <c r="AN115" i="36" s="1"/>
  <c r="H115" i="36"/>
  <c r="G115" i="36"/>
  <c r="F115" i="36"/>
  <c r="L114" i="36"/>
  <c r="J114" i="36"/>
  <c r="AN114" i="36" s="1"/>
  <c r="H114" i="36"/>
  <c r="G114" i="36"/>
  <c r="F114" i="36"/>
  <c r="L113" i="36"/>
  <c r="J113" i="36"/>
  <c r="AN113" i="36" s="1"/>
  <c r="H113" i="36"/>
  <c r="G113" i="36"/>
  <c r="F113" i="36"/>
  <c r="L112" i="36"/>
  <c r="J112" i="36"/>
  <c r="AN112" i="36" s="1"/>
  <c r="H112" i="36"/>
  <c r="G112" i="36"/>
  <c r="F112" i="36"/>
  <c r="L111" i="36"/>
  <c r="J111" i="36"/>
  <c r="AN111" i="36" s="1"/>
  <c r="H111" i="36"/>
  <c r="G111" i="36"/>
  <c r="F111" i="36"/>
  <c r="L110" i="36"/>
  <c r="J110" i="36"/>
  <c r="AN110" i="36" s="1"/>
  <c r="H110" i="36"/>
  <c r="G110" i="36"/>
  <c r="F110" i="36"/>
  <c r="L109" i="36"/>
  <c r="J109" i="36"/>
  <c r="AN109" i="36" s="1"/>
  <c r="H109" i="36"/>
  <c r="G109" i="36"/>
  <c r="F109" i="36"/>
  <c r="L108" i="36"/>
  <c r="J108" i="36"/>
  <c r="AN108" i="36" s="1"/>
  <c r="H108" i="36"/>
  <c r="G108" i="36"/>
  <c r="F108" i="36"/>
  <c r="L107" i="36"/>
  <c r="J107" i="36"/>
  <c r="AN107" i="36" s="1"/>
  <c r="H107" i="36"/>
  <c r="G107" i="36"/>
  <c r="F107" i="36"/>
  <c r="L106" i="36"/>
  <c r="J106" i="36"/>
  <c r="AN106" i="36" s="1"/>
  <c r="H106" i="36"/>
  <c r="G106" i="36"/>
  <c r="F106" i="36"/>
  <c r="L105" i="36"/>
  <c r="J105" i="36"/>
  <c r="AN105" i="36" s="1"/>
  <c r="H105" i="36"/>
  <c r="G105" i="36"/>
  <c r="F105" i="36"/>
  <c r="L104" i="36"/>
  <c r="J104" i="36"/>
  <c r="AN104" i="36" s="1"/>
  <c r="H104" i="36"/>
  <c r="G104" i="36"/>
  <c r="F104" i="36"/>
  <c r="L103" i="36"/>
  <c r="J103" i="36"/>
  <c r="AN103" i="36" s="1"/>
  <c r="H103" i="36"/>
  <c r="G103" i="36"/>
  <c r="F103" i="36"/>
  <c r="L102" i="36"/>
  <c r="J102" i="36"/>
  <c r="AN102" i="36" s="1"/>
  <c r="H102" i="36"/>
  <c r="G102" i="36"/>
  <c r="F102" i="36"/>
  <c r="L101" i="36"/>
  <c r="J101" i="36"/>
  <c r="AN101" i="36" s="1"/>
  <c r="H101" i="36"/>
  <c r="G101" i="36"/>
  <c r="F101" i="36"/>
  <c r="L100" i="36"/>
  <c r="J100" i="36"/>
  <c r="AN100" i="36" s="1"/>
  <c r="H100" i="36"/>
  <c r="G100" i="36"/>
  <c r="F100" i="36"/>
  <c r="L99" i="36"/>
  <c r="J99" i="36"/>
  <c r="AN99" i="36" s="1"/>
  <c r="H99" i="36"/>
  <c r="G99" i="36"/>
  <c r="F99" i="36"/>
  <c r="O63" i="36"/>
  <c r="Q62" i="36"/>
  <c r="Q61" i="36"/>
  <c r="Q60" i="36"/>
  <c r="Q59" i="36"/>
  <c r="Q58" i="36"/>
  <c r="X45" i="36"/>
  <c r="W45" i="36"/>
  <c r="V45" i="36"/>
  <c r="U45" i="36"/>
  <c r="T45" i="36"/>
  <c r="S45" i="36"/>
  <c r="R45" i="36"/>
  <c r="Q45" i="36"/>
  <c r="X44" i="36"/>
  <c r="W44" i="36"/>
  <c r="V44" i="36"/>
  <c r="U44" i="36"/>
  <c r="T44" i="36"/>
  <c r="S44" i="36"/>
  <c r="R44" i="36"/>
  <c r="Q44" i="36"/>
  <c r="X43" i="36"/>
  <c r="W43" i="36"/>
  <c r="V43" i="36"/>
  <c r="U43" i="36"/>
  <c r="T43" i="36"/>
  <c r="S43" i="36"/>
  <c r="R43" i="36"/>
  <c r="Q43" i="36"/>
  <c r="X42" i="36"/>
  <c r="W42" i="36"/>
  <c r="V42" i="36"/>
  <c r="U42" i="36"/>
  <c r="T42" i="36"/>
  <c r="S42" i="36"/>
  <c r="R42" i="36"/>
  <c r="Q42" i="36"/>
  <c r="X41" i="36"/>
  <c r="W41" i="36"/>
  <c r="V41" i="36"/>
  <c r="U41" i="36"/>
  <c r="T41" i="36"/>
  <c r="S41" i="36"/>
  <c r="R41" i="36"/>
  <c r="Q41" i="36"/>
  <c r="O28" i="36"/>
  <c r="Q27" i="36"/>
  <c r="Q26" i="36"/>
  <c r="Q25" i="36"/>
  <c r="Q24" i="36"/>
  <c r="Q23" i="36"/>
  <c r="X10" i="36"/>
  <c r="W10" i="36"/>
  <c r="V10" i="36"/>
  <c r="U10" i="36"/>
  <c r="T10" i="36"/>
  <c r="S10" i="36"/>
  <c r="R10" i="36"/>
  <c r="Q10" i="36"/>
  <c r="P10" i="36"/>
  <c r="U62" i="36" s="1"/>
  <c r="X9" i="36"/>
  <c r="W9" i="36"/>
  <c r="V9" i="36"/>
  <c r="U9" i="36"/>
  <c r="T9" i="36"/>
  <c r="S9" i="36"/>
  <c r="R9" i="36"/>
  <c r="Q9" i="36"/>
  <c r="P9" i="36"/>
  <c r="P26" i="36" s="1"/>
  <c r="X8" i="36"/>
  <c r="W8" i="36"/>
  <c r="V8" i="36"/>
  <c r="U8" i="36"/>
  <c r="T8" i="36"/>
  <c r="S8" i="36"/>
  <c r="R8" i="36"/>
  <c r="Q8" i="36"/>
  <c r="P8" i="36"/>
  <c r="P60" i="36" s="1"/>
  <c r="X7" i="36"/>
  <c r="W7" i="36"/>
  <c r="V7" i="36"/>
  <c r="U7" i="36"/>
  <c r="T7" i="36"/>
  <c r="S7" i="36"/>
  <c r="R7" i="36"/>
  <c r="Q7" i="36"/>
  <c r="P7" i="36"/>
  <c r="P59" i="36" s="1"/>
  <c r="X6" i="36"/>
  <c r="W6" i="36"/>
  <c r="V6" i="36"/>
  <c r="U6" i="36"/>
  <c r="T6" i="36"/>
  <c r="S6" i="36"/>
  <c r="R6" i="36"/>
  <c r="Q6" i="36"/>
  <c r="P6" i="36"/>
  <c r="P58" i="36" s="1"/>
  <c r="L194" i="37"/>
  <c r="J194" i="37"/>
  <c r="AN194" i="37" s="1"/>
  <c r="H194" i="37"/>
  <c r="G194" i="37"/>
  <c r="F194" i="37"/>
  <c r="L193" i="37"/>
  <c r="J193" i="37"/>
  <c r="AN193" i="37" s="1"/>
  <c r="H193" i="37"/>
  <c r="G193" i="37"/>
  <c r="F193" i="37"/>
  <c r="L192" i="37"/>
  <c r="J192" i="37"/>
  <c r="AN192" i="37" s="1"/>
  <c r="H192" i="37"/>
  <c r="G192" i="37"/>
  <c r="F192" i="37"/>
  <c r="L191" i="37"/>
  <c r="J191" i="37"/>
  <c r="AN191" i="37" s="1"/>
  <c r="H191" i="37"/>
  <c r="G191" i="37"/>
  <c r="F191" i="37"/>
  <c r="L190" i="37"/>
  <c r="J190" i="37"/>
  <c r="AN190" i="37" s="1"/>
  <c r="H190" i="37"/>
  <c r="G190" i="37"/>
  <c r="F190" i="37"/>
  <c r="L189" i="37"/>
  <c r="J189" i="37"/>
  <c r="AN189" i="37" s="1"/>
  <c r="H189" i="37"/>
  <c r="G189" i="37"/>
  <c r="F189" i="37"/>
  <c r="L188" i="37"/>
  <c r="J188" i="37"/>
  <c r="AN188" i="37" s="1"/>
  <c r="H188" i="37"/>
  <c r="G188" i="37"/>
  <c r="F188" i="37"/>
  <c r="L187" i="37"/>
  <c r="J187" i="37"/>
  <c r="AN187" i="37" s="1"/>
  <c r="H187" i="37"/>
  <c r="G187" i="37"/>
  <c r="F187" i="37"/>
  <c r="L186" i="37"/>
  <c r="J186" i="37"/>
  <c r="AN186" i="37" s="1"/>
  <c r="H186" i="37"/>
  <c r="G186" i="37"/>
  <c r="F186" i="37"/>
  <c r="L185" i="37"/>
  <c r="J185" i="37"/>
  <c r="AN185" i="37" s="1"/>
  <c r="H185" i="37"/>
  <c r="G185" i="37"/>
  <c r="F185" i="37"/>
  <c r="L184" i="37"/>
  <c r="J184" i="37"/>
  <c r="AN184" i="37" s="1"/>
  <c r="H184" i="37"/>
  <c r="G184" i="37"/>
  <c r="F184" i="37"/>
  <c r="L183" i="37"/>
  <c r="J183" i="37"/>
  <c r="AN183" i="37" s="1"/>
  <c r="H183" i="37"/>
  <c r="G183" i="37"/>
  <c r="F183" i="37"/>
  <c r="L182" i="37"/>
  <c r="J182" i="37"/>
  <c r="AN182" i="37" s="1"/>
  <c r="H182" i="37"/>
  <c r="G182" i="37"/>
  <c r="F182" i="37"/>
  <c r="L181" i="37"/>
  <c r="J181" i="37"/>
  <c r="AN181" i="37" s="1"/>
  <c r="H181" i="37"/>
  <c r="G181" i="37"/>
  <c r="F181" i="37"/>
  <c r="L180" i="37"/>
  <c r="J180" i="37"/>
  <c r="AN180" i="37" s="1"/>
  <c r="H180" i="37"/>
  <c r="G180" i="37"/>
  <c r="F180" i="37"/>
  <c r="L179" i="37"/>
  <c r="J179" i="37"/>
  <c r="AN179" i="37" s="1"/>
  <c r="H179" i="37"/>
  <c r="G179" i="37"/>
  <c r="F179" i="37"/>
  <c r="L178" i="37"/>
  <c r="J178" i="37"/>
  <c r="AN178" i="37" s="1"/>
  <c r="H178" i="37"/>
  <c r="G178" i="37"/>
  <c r="F178" i="37"/>
  <c r="L177" i="37"/>
  <c r="J177" i="37"/>
  <c r="AN177" i="37" s="1"/>
  <c r="H177" i="37"/>
  <c r="G177" i="37"/>
  <c r="F177" i="37"/>
  <c r="L176" i="37"/>
  <c r="J176" i="37"/>
  <c r="AN176" i="37" s="1"/>
  <c r="H176" i="37"/>
  <c r="G176" i="37"/>
  <c r="F176" i="37"/>
  <c r="L175" i="37"/>
  <c r="J175" i="37"/>
  <c r="AN175" i="37" s="1"/>
  <c r="H175" i="37"/>
  <c r="G175" i="37"/>
  <c r="F175" i="37"/>
  <c r="L170" i="37"/>
  <c r="H170" i="37"/>
  <c r="G170" i="37"/>
  <c r="F170" i="37"/>
  <c r="L169" i="37"/>
  <c r="H169" i="37"/>
  <c r="G169" i="37"/>
  <c r="F169" i="37"/>
  <c r="L168" i="37"/>
  <c r="H168" i="37"/>
  <c r="G168" i="37"/>
  <c r="F168" i="37"/>
  <c r="L167" i="37"/>
  <c r="H167" i="37"/>
  <c r="G167" i="37"/>
  <c r="F167" i="37"/>
  <c r="L166" i="37"/>
  <c r="H166" i="37"/>
  <c r="G166" i="37"/>
  <c r="F166" i="37"/>
  <c r="L165" i="37"/>
  <c r="H165" i="37"/>
  <c r="G165" i="37"/>
  <c r="F165" i="37"/>
  <c r="L164" i="37"/>
  <c r="H164" i="37"/>
  <c r="G164" i="37"/>
  <c r="F164" i="37"/>
  <c r="L163" i="37"/>
  <c r="H163" i="37"/>
  <c r="G163" i="37"/>
  <c r="F163" i="37"/>
  <c r="L162" i="37"/>
  <c r="H162" i="37"/>
  <c r="G162" i="37"/>
  <c r="F162" i="37"/>
  <c r="L161" i="37"/>
  <c r="H161" i="37"/>
  <c r="G161" i="37"/>
  <c r="F161" i="37"/>
  <c r="L160" i="37"/>
  <c r="H160" i="37"/>
  <c r="G160" i="37"/>
  <c r="F160" i="37"/>
  <c r="L159" i="37"/>
  <c r="H159" i="37"/>
  <c r="G159" i="37"/>
  <c r="F159" i="37"/>
  <c r="L158" i="37"/>
  <c r="H158" i="37"/>
  <c r="G158" i="37"/>
  <c r="F158" i="37"/>
  <c r="L157" i="37"/>
  <c r="H157" i="37"/>
  <c r="G157" i="37"/>
  <c r="F157" i="37"/>
  <c r="L156" i="37"/>
  <c r="H156" i="37"/>
  <c r="G156" i="37"/>
  <c r="F156" i="37"/>
  <c r="L155" i="37"/>
  <c r="H155" i="37"/>
  <c r="G155" i="37"/>
  <c r="F155" i="37"/>
  <c r="L154" i="37"/>
  <c r="H154" i="37"/>
  <c r="G154" i="37"/>
  <c r="F154" i="37"/>
  <c r="L153" i="37"/>
  <c r="H153" i="37"/>
  <c r="G153" i="37"/>
  <c r="F153" i="37"/>
  <c r="L152" i="37"/>
  <c r="H152" i="37"/>
  <c r="G152" i="37"/>
  <c r="F152" i="37"/>
  <c r="L151" i="37"/>
  <c r="H151" i="37"/>
  <c r="G151" i="37"/>
  <c r="F151" i="37"/>
  <c r="L142" i="37"/>
  <c r="J142" i="37"/>
  <c r="AN142" i="37" s="1"/>
  <c r="H142" i="37"/>
  <c r="G142" i="37"/>
  <c r="F142" i="37"/>
  <c r="L141" i="37"/>
  <c r="J141" i="37"/>
  <c r="AN141" i="37" s="1"/>
  <c r="H141" i="37"/>
  <c r="G141" i="37"/>
  <c r="F141" i="37"/>
  <c r="L140" i="37"/>
  <c r="J140" i="37"/>
  <c r="AN140" i="37" s="1"/>
  <c r="H140" i="37"/>
  <c r="G140" i="37"/>
  <c r="F140" i="37"/>
  <c r="L139" i="37"/>
  <c r="J139" i="37"/>
  <c r="AN139" i="37" s="1"/>
  <c r="H139" i="37"/>
  <c r="G139" i="37"/>
  <c r="F139" i="37"/>
  <c r="L138" i="37"/>
  <c r="J138" i="37"/>
  <c r="AN138" i="37" s="1"/>
  <c r="H138" i="37"/>
  <c r="G138" i="37"/>
  <c r="F138" i="37"/>
  <c r="L137" i="37"/>
  <c r="J137" i="37"/>
  <c r="AN137" i="37" s="1"/>
  <c r="H137" i="37"/>
  <c r="G137" i="37"/>
  <c r="F137" i="37"/>
  <c r="L136" i="37"/>
  <c r="J136" i="37"/>
  <c r="AN136" i="37" s="1"/>
  <c r="H136" i="37"/>
  <c r="G136" i="37"/>
  <c r="F136" i="37"/>
  <c r="L135" i="37"/>
  <c r="J135" i="37"/>
  <c r="AN135" i="37" s="1"/>
  <c r="H135" i="37"/>
  <c r="G135" i="37"/>
  <c r="F135" i="37"/>
  <c r="L134" i="37"/>
  <c r="J134" i="37"/>
  <c r="AN134" i="37" s="1"/>
  <c r="H134" i="37"/>
  <c r="G134" i="37"/>
  <c r="F134" i="37"/>
  <c r="L133" i="37"/>
  <c r="J133" i="37"/>
  <c r="AN133" i="37" s="1"/>
  <c r="H133" i="37"/>
  <c r="G133" i="37"/>
  <c r="F133" i="37"/>
  <c r="L132" i="37"/>
  <c r="J132" i="37"/>
  <c r="AN132" i="37" s="1"/>
  <c r="H132" i="37"/>
  <c r="G132" i="37"/>
  <c r="F132" i="37"/>
  <c r="L131" i="37"/>
  <c r="J131" i="37"/>
  <c r="AN131" i="37" s="1"/>
  <c r="H131" i="37"/>
  <c r="G131" i="37"/>
  <c r="F131" i="37"/>
  <c r="L130" i="37"/>
  <c r="J130" i="37"/>
  <c r="AN130" i="37" s="1"/>
  <c r="H130" i="37"/>
  <c r="G130" i="37"/>
  <c r="F130" i="37"/>
  <c r="L129" i="37"/>
  <c r="J129" i="37"/>
  <c r="AN129" i="37" s="1"/>
  <c r="H129" i="37"/>
  <c r="G129" i="37"/>
  <c r="F129" i="37"/>
  <c r="L128" i="37"/>
  <c r="J128" i="37"/>
  <c r="AN128" i="37" s="1"/>
  <c r="H128" i="37"/>
  <c r="G128" i="37"/>
  <c r="F128" i="37"/>
  <c r="L127" i="37"/>
  <c r="J127" i="37"/>
  <c r="AN127" i="37" s="1"/>
  <c r="H127" i="37"/>
  <c r="G127" i="37"/>
  <c r="F127" i="37"/>
  <c r="L126" i="37"/>
  <c r="J126" i="37"/>
  <c r="AN126" i="37" s="1"/>
  <c r="H126" i="37"/>
  <c r="G126" i="37"/>
  <c r="F126" i="37"/>
  <c r="L125" i="37"/>
  <c r="J125" i="37"/>
  <c r="AN125" i="37" s="1"/>
  <c r="H125" i="37"/>
  <c r="G125" i="37"/>
  <c r="F125" i="37"/>
  <c r="L124" i="37"/>
  <c r="J124" i="37"/>
  <c r="AN124" i="37" s="1"/>
  <c r="H124" i="37"/>
  <c r="G124" i="37"/>
  <c r="F124" i="37"/>
  <c r="L123" i="37"/>
  <c r="J123" i="37"/>
  <c r="AN123" i="37" s="1"/>
  <c r="H123" i="37"/>
  <c r="G123" i="37"/>
  <c r="F123" i="37"/>
  <c r="L118" i="37"/>
  <c r="J118" i="37"/>
  <c r="AN118" i="37" s="1"/>
  <c r="H118" i="37"/>
  <c r="G118" i="37"/>
  <c r="F118" i="37"/>
  <c r="L117" i="37"/>
  <c r="J117" i="37"/>
  <c r="AN117" i="37" s="1"/>
  <c r="H117" i="37"/>
  <c r="G117" i="37"/>
  <c r="F117" i="37"/>
  <c r="L116" i="37"/>
  <c r="J116" i="37"/>
  <c r="AN116" i="37" s="1"/>
  <c r="H116" i="37"/>
  <c r="G116" i="37"/>
  <c r="F116" i="37"/>
  <c r="L115" i="37"/>
  <c r="J115" i="37"/>
  <c r="AN115" i="37" s="1"/>
  <c r="H115" i="37"/>
  <c r="G115" i="37"/>
  <c r="F115" i="37"/>
  <c r="L114" i="37"/>
  <c r="J114" i="37"/>
  <c r="AN114" i="37" s="1"/>
  <c r="H114" i="37"/>
  <c r="G114" i="37"/>
  <c r="F114" i="37"/>
  <c r="L113" i="37"/>
  <c r="J113" i="37"/>
  <c r="AN113" i="37" s="1"/>
  <c r="H113" i="37"/>
  <c r="G113" i="37"/>
  <c r="F113" i="37"/>
  <c r="L112" i="37"/>
  <c r="J112" i="37"/>
  <c r="AN112" i="37" s="1"/>
  <c r="H112" i="37"/>
  <c r="G112" i="37"/>
  <c r="F112" i="37"/>
  <c r="L111" i="37"/>
  <c r="J111" i="37"/>
  <c r="AN111" i="37" s="1"/>
  <c r="H111" i="37"/>
  <c r="G111" i="37"/>
  <c r="F111" i="37"/>
  <c r="L110" i="37"/>
  <c r="J110" i="37"/>
  <c r="AN110" i="37" s="1"/>
  <c r="H110" i="37"/>
  <c r="G110" i="37"/>
  <c r="F110" i="37"/>
  <c r="L109" i="37"/>
  <c r="J109" i="37"/>
  <c r="AN109" i="37" s="1"/>
  <c r="H109" i="37"/>
  <c r="G109" i="37"/>
  <c r="F109" i="37"/>
  <c r="L108" i="37"/>
  <c r="J108" i="37"/>
  <c r="AN108" i="37" s="1"/>
  <c r="H108" i="37"/>
  <c r="G108" i="37"/>
  <c r="F108" i="37"/>
  <c r="L107" i="37"/>
  <c r="J107" i="37"/>
  <c r="AN107" i="37" s="1"/>
  <c r="H107" i="37"/>
  <c r="G107" i="37"/>
  <c r="F107" i="37"/>
  <c r="L106" i="37"/>
  <c r="J106" i="37"/>
  <c r="AN106" i="37" s="1"/>
  <c r="H106" i="37"/>
  <c r="G106" i="37"/>
  <c r="F106" i="37"/>
  <c r="L105" i="37"/>
  <c r="J105" i="37"/>
  <c r="AN105" i="37" s="1"/>
  <c r="H105" i="37"/>
  <c r="G105" i="37"/>
  <c r="F105" i="37"/>
  <c r="L104" i="37"/>
  <c r="J104" i="37"/>
  <c r="AN104" i="37" s="1"/>
  <c r="H104" i="37"/>
  <c r="G104" i="37"/>
  <c r="F104" i="37"/>
  <c r="L103" i="37"/>
  <c r="J103" i="37"/>
  <c r="AN103" i="37" s="1"/>
  <c r="H103" i="37"/>
  <c r="G103" i="37"/>
  <c r="F103" i="37"/>
  <c r="L102" i="37"/>
  <c r="J102" i="37"/>
  <c r="AN102" i="37" s="1"/>
  <c r="H102" i="37"/>
  <c r="G102" i="37"/>
  <c r="F102" i="37"/>
  <c r="L101" i="37"/>
  <c r="J101" i="37"/>
  <c r="AN101" i="37" s="1"/>
  <c r="H101" i="37"/>
  <c r="G101" i="37"/>
  <c r="F101" i="37"/>
  <c r="L100" i="37"/>
  <c r="J100" i="37"/>
  <c r="AN100" i="37" s="1"/>
  <c r="H100" i="37"/>
  <c r="G100" i="37"/>
  <c r="F100" i="37"/>
  <c r="L99" i="37"/>
  <c r="J99" i="37"/>
  <c r="AN99" i="37" s="1"/>
  <c r="H99" i="37"/>
  <c r="G99" i="37"/>
  <c r="F99" i="37"/>
  <c r="O63" i="37"/>
  <c r="Q62" i="37"/>
  <c r="Q61" i="37"/>
  <c r="Q60" i="37"/>
  <c r="Q59" i="37"/>
  <c r="Q58" i="37"/>
  <c r="X45" i="37"/>
  <c r="W45" i="37"/>
  <c r="V45" i="37"/>
  <c r="U45" i="37"/>
  <c r="T45" i="37"/>
  <c r="S45" i="37"/>
  <c r="R45" i="37"/>
  <c r="Q45" i="37"/>
  <c r="X44" i="37"/>
  <c r="W44" i="37"/>
  <c r="V44" i="37"/>
  <c r="U44" i="37"/>
  <c r="T44" i="37"/>
  <c r="S44" i="37"/>
  <c r="R44" i="37"/>
  <c r="Q44" i="37"/>
  <c r="X43" i="37"/>
  <c r="W43" i="37"/>
  <c r="V43" i="37"/>
  <c r="U43" i="37"/>
  <c r="T43" i="37"/>
  <c r="S43" i="37"/>
  <c r="R43" i="37"/>
  <c r="Q43" i="37"/>
  <c r="X42" i="37"/>
  <c r="W42" i="37"/>
  <c r="V42" i="37"/>
  <c r="U42" i="37"/>
  <c r="T42" i="37"/>
  <c r="S42" i="37"/>
  <c r="R42" i="37"/>
  <c r="Q42" i="37"/>
  <c r="X41" i="37"/>
  <c r="W41" i="37"/>
  <c r="V41" i="37"/>
  <c r="U41" i="37"/>
  <c r="T41" i="37"/>
  <c r="S41" i="37"/>
  <c r="R41" i="37"/>
  <c r="Q41" i="37"/>
  <c r="O28" i="37"/>
  <c r="Q27" i="37"/>
  <c r="Q26" i="37"/>
  <c r="Q25" i="37"/>
  <c r="Q24" i="37"/>
  <c r="Q23" i="37"/>
  <c r="X10" i="37"/>
  <c r="W10" i="37"/>
  <c r="V10" i="37"/>
  <c r="U10" i="37"/>
  <c r="T10" i="37"/>
  <c r="S10" i="37"/>
  <c r="R10" i="37"/>
  <c r="Q10" i="37"/>
  <c r="P10" i="37"/>
  <c r="P62" i="37" s="1"/>
  <c r="X9" i="37"/>
  <c r="W9" i="37"/>
  <c r="V9" i="37"/>
  <c r="U9" i="37"/>
  <c r="T9" i="37"/>
  <c r="S9" i="37"/>
  <c r="R9" i="37"/>
  <c r="Q9" i="37"/>
  <c r="P9" i="37"/>
  <c r="P18" i="37" s="1"/>
  <c r="X8" i="37"/>
  <c r="W8" i="37"/>
  <c r="V8" i="37"/>
  <c r="U8" i="37"/>
  <c r="T8" i="37"/>
  <c r="S8" i="37"/>
  <c r="R8" i="37"/>
  <c r="Q8" i="37"/>
  <c r="P8" i="37"/>
  <c r="P60" i="37" s="1"/>
  <c r="X7" i="37"/>
  <c r="W7" i="37"/>
  <c r="V7" i="37"/>
  <c r="U7" i="37"/>
  <c r="T7" i="37"/>
  <c r="S7" i="37"/>
  <c r="R7" i="37"/>
  <c r="Q7" i="37"/>
  <c r="P7" i="37"/>
  <c r="U59" i="37" s="1"/>
  <c r="X6" i="37"/>
  <c r="W6" i="37"/>
  <c r="V6" i="37"/>
  <c r="U6" i="37"/>
  <c r="T6" i="37"/>
  <c r="S6" i="37"/>
  <c r="R6" i="37"/>
  <c r="Q6" i="37"/>
  <c r="P6" i="37"/>
  <c r="AA58" i="37" s="1"/>
  <c r="L194" i="38"/>
  <c r="J194" i="38"/>
  <c r="AN194" i="38" s="1"/>
  <c r="H194" i="38"/>
  <c r="G194" i="38"/>
  <c r="F194" i="38"/>
  <c r="L193" i="38"/>
  <c r="J193" i="38"/>
  <c r="AN193" i="38" s="1"/>
  <c r="H193" i="38"/>
  <c r="G193" i="38"/>
  <c r="F193" i="38"/>
  <c r="L192" i="38"/>
  <c r="J192" i="38"/>
  <c r="AN192" i="38" s="1"/>
  <c r="H192" i="38"/>
  <c r="G192" i="38"/>
  <c r="F192" i="38"/>
  <c r="L191" i="38"/>
  <c r="J191" i="38"/>
  <c r="AN191" i="38" s="1"/>
  <c r="H191" i="38"/>
  <c r="G191" i="38"/>
  <c r="F191" i="38"/>
  <c r="L190" i="38"/>
  <c r="J190" i="38"/>
  <c r="AN190" i="38" s="1"/>
  <c r="H190" i="38"/>
  <c r="G190" i="38"/>
  <c r="F190" i="38"/>
  <c r="L189" i="38"/>
  <c r="J189" i="38"/>
  <c r="AN189" i="38" s="1"/>
  <c r="H189" i="38"/>
  <c r="G189" i="38"/>
  <c r="F189" i="38"/>
  <c r="L188" i="38"/>
  <c r="J188" i="38"/>
  <c r="AN188" i="38" s="1"/>
  <c r="H188" i="38"/>
  <c r="G188" i="38"/>
  <c r="F188" i="38"/>
  <c r="L187" i="38"/>
  <c r="J187" i="38"/>
  <c r="AN187" i="38" s="1"/>
  <c r="H187" i="38"/>
  <c r="G187" i="38"/>
  <c r="F187" i="38"/>
  <c r="L186" i="38"/>
  <c r="J186" i="38"/>
  <c r="AN186" i="38" s="1"/>
  <c r="H186" i="38"/>
  <c r="G186" i="38"/>
  <c r="F186" i="38"/>
  <c r="L185" i="38"/>
  <c r="J185" i="38"/>
  <c r="AN185" i="38" s="1"/>
  <c r="H185" i="38"/>
  <c r="G185" i="38"/>
  <c r="F185" i="38"/>
  <c r="L184" i="38"/>
  <c r="J184" i="38"/>
  <c r="AN184" i="38" s="1"/>
  <c r="H184" i="38"/>
  <c r="G184" i="38"/>
  <c r="F184" i="38"/>
  <c r="L183" i="38"/>
  <c r="J183" i="38"/>
  <c r="AN183" i="38" s="1"/>
  <c r="H183" i="38"/>
  <c r="G183" i="38"/>
  <c r="F183" i="38"/>
  <c r="L182" i="38"/>
  <c r="J182" i="38"/>
  <c r="AN182" i="38" s="1"/>
  <c r="H182" i="38"/>
  <c r="G182" i="38"/>
  <c r="F182" i="38"/>
  <c r="L181" i="38"/>
  <c r="J181" i="38"/>
  <c r="AN181" i="38" s="1"/>
  <c r="H181" i="38"/>
  <c r="G181" i="38"/>
  <c r="F181" i="38"/>
  <c r="L180" i="38"/>
  <c r="J180" i="38"/>
  <c r="AN180" i="38" s="1"/>
  <c r="H180" i="38"/>
  <c r="G180" i="38"/>
  <c r="F180" i="38"/>
  <c r="L179" i="38"/>
  <c r="J179" i="38"/>
  <c r="AN179" i="38" s="1"/>
  <c r="H179" i="38"/>
  <c r="G179" i="38"/>
  <c r="F179" i="38"/>
  <c r="L178" i="38"/>
  <c r="J178" i="38"/>
  <c r="AN178" i="38" s="1"/>
  <c r="H178" i="38"/>
  <c r="G178" i="38"/>
  <c r="F178" i="38"/>
  <c r="L177" i="38"/>
  <c r="J177" i="38"/>
  <c r="AN177" i="38" s="1"/>
  <c r="H177" i="38"/>
  <c r="G177" i="38"/>
  <c r="F177" i="38"/>
  <c r="L176" i="38"/>
  <c r="J176" i="38"/>
  <c r="AN176" i="38" s="1"/>
  <c r="H176" i="38"/>
  <c r="G176" i="38"/>
  <c r="F176" i="38"/>
  <c r="L175" i="38"/>
  <c r="J175" i="38"/>
  <c r="AN175" i="38" s="1"/>
  <c r="H175" i="38"/>
  <c r="G175" i="38"/>
  <c r="F175" i="38"/>
  <c r="L170" i="38"/>
  <c r="H170" i="38"/>
  <c r="G170" i="38"/>
  <c r="F170" i="38"/>
  <c r="L169" i="38"/>
  <c r="H169" i="38"/>
  <c r="G169" i="38"/>
  <c r="F169" i="38"/>
  <c r="L168" i="38"/>
  <c r="H168" i="38"/>
  <c r="G168" i="38"/>
  <c r="F168" i="38"/>
  <c r="L167" i="38"/>
  <c r="H167" i="38"/>
  <c r="G167" i="38"/>
  <c r="F167" i="38"/>
  <c r="L166" i="38"/>
  <c r="H166" i="38"/>
  <c r="G166" i="38"/>
  <c r="F166" i="38"/>
  <c r="L165" i="38"/>
  <c r="H165" i="38"/>
  <c r="G165" i="38"/>
  <c r="F165" i="38"/>
  <c r="L164" i="38"/>
  <c r="H164" i="38"/>
  <c r="G164" i="38"/>
  <c r="F164" i="38"/>
  <c r="L163" i="38"/>
  <c r="H163" i="38"/>
  <c r="G163" i="38"/>
  <c r="F163" i="38"/>
  <c r="L162" i="38"/>
  <c r="H162" i="38"/>
  <c r="G162" i="38"/>
  <c r="F162" i="38"/>
  <c r="L161" i="38"/>
  <c r="H161" i="38"/>
  <c r="G161" i="38"/>
  <c r="F161" i="38"/>
  <c r="L160" i="38"/>
  <c r="H160" i="38"/>
  <c r="G160" i="38"/>
  <c r="F160" i="38"/>
  <c r="L159" i="38"/>
  <c r="H159" i="38"/>
  <c r="G159" i="38"/>
  <c r="F159" i="38"/>
  <c r="L158" i="38"/>
  <c r="H158" i="38"/>
  <c r="G158" i="38"/>
  <c r="F158" i="38"/>
  <c r="L157" i="38"/>
  <c r="H157" i="38"/>
  <c r="G157" i="38"/>
  <c r="F157" i="38"/>
  <c r="L156" i="38"/>
  <c r="H156" i="38"/>
  <c r="G156" i="38"/>
  <c r="F156" i="38"/>
  <c r="L155" i="38"/>
  <c r="H155" i="38"/>
  <c r="G155" i="38"/>
  <c r="F155" i="38"/>
  <c r="L154" i="38"/>
  <c r="H154" i="38"/>
  <c r="G154" i="38"/>
  <c r="F154" i="38"/>
  <c r="L153" i="38"/>
  <c r="H153" i="38"/>
  <c r="G153" i="38"/>
  <c r="F153" i="38"/>
  <c r="L152" i="38"/>
  <c r="H152" i="38"/>
  <c r="G152" i="38"/>
  <c r="F152" i="38"/>
  <c r="L151" i="38"/>
  <c r="H151" i="38"/>
  <c r="G151" i="38"/>
  <c r="F151" i="38"/>
  <c r="L142" i="38"/>
  <c r="J142" i="38"/>
  <c r="AN142" i="38" s="1"/>
  <c r="H142" i="38"/>
  <c r="G142" i="38"/>
  <c r="F142" i="38"/>
  <c r="L141" i="38"/>
  <c r="J141" i="38"/>
  <c r="AN141" i="38" s="1"/>
  <c r="H141" i="38"/>
  <c r="G141" i="38"/>
  <c r="F141" i="38"/>
  <c r="L140" i="38"/>
  <c r="J140" i="38"/>
  <c r="AN140" i="38" s="1"/>
  <c r="H140" i="38"/>
  <c r="G140" i="38"/>
  <c r="F140" i="38"/>
  <c r="L139" i="38"/>
  <c r="J139" i="38"/>
  <c r="AN139" i="38" s="1"/>
  <c r="H139" i="38"/>
  <c r="G139" i="38"/>
  <c r="F139" i="38"/>
  <c r="L138" i="38"/>
  <c r="J138" i="38"/>
  <c r="AN138" i="38" s="1"/>
  <c r="H138" i="38"/>
  <c r="G138" i="38"/>
  <c r="F138" i="38"/>
  <c r="L137" i="38"/>
  <c r="J137" i="38"/>
  <c r="AN137" i="38" s="1"/>
  <c r="H137" i="38"/>
  <c r="G137" i="38"/>
  <c r="F137" i="38"/>
  <c r="L136" i="38"/>
  <c r="J136" i="38"/>
  <c r="AN136" i="38" s="1"/>
  <c r="H136" i="38"/>
  <c r="G136" i="38"/>
  <c r="F136" i="38"/>
  <c r="L135" i="38"/>
  <c r="J135" i="38"/>
  <c r="AN135" i="38" s="1"/>
  <c r="H135" i="38"/>
  <c r="G135" i="38"/>
  <c r="F135" i="38"/>
  <c r="L134" i="38"/>
  <c r="J134" i="38"/>
  <c r="AN134" i="38" s="1"/>
  <c r="H134" i="38"/>
  <c r="G134" i="38"/>
  <c r="F134" i="38"/>
  <c r="L133" i="38"/>
  <c r="J133" i="38"/>
  <c r="AN133" i="38" s="1"/>
  <c r="H133" i="38"/>
  <c r="G133" i="38"/>
  <c r="F133" i="38"/>
  <c r="L132" i="38"/>
  <c r="J132" i="38"/>
  <c r="AN132" i="38" s="1"/>
  <c r="H132" i="38"/>
  <c r="G132" i="38"/>
  <c r="F132" i="38"/>
  <c r="L131" i="38"/>
  <c r="J131" i="38"/>
  <c r="AN131" i="38" s="1"/>
  <c r="H131" i="38"/>
  <c r="G131" i="38"/>
  <c r="F131" i="38"/>
  <c r="L130" i="38"/>
  <c r="J130" i="38"/>
  <c r="AN130" i="38" s="1"/>
  <c r="H130" i="38"/>
  <c r="G130" i="38"/>
  <c r="F130" i="38"/>
  <c r="L129" i="38"/>
  <c r="J129" i="38"/>
  <c r="AN129" i="38" s="1"/>
  <c r="H129" i="38"/>
  <c r="G129" i="38"/>
  <c r="F129" i="38"/>
  <c r="L128" i="38"/>
  <c r="J128" i="38"/>
  <c r="AN128" i="38" s="1"/>
  <c r="H128" i="38"/>
  <c r="G128" i="38"/>
  <c r="F128" i="38"/>
  <c r="L127" i="38"/>
  <c r="J127" i="38"/>
  <c r="AN127" i="38" s="1"/>
  <c r="H127" i="38"/>
  <c r="G127" i="38"/>
  <c r="F127" i="38"/>
  <c r="L126" i="38"/>
  <c r="J126" i="38"/>
  <c r="AN126" i="38" s="1"/>
  <c r="H126" i="38"/>
  <c r="G126" i="38"/>
  <c r="F126" i="38"/>
  <c r="L125" i="38"/>
  <c r="J125" i="38"/>
  <c r="AN125" i="38" s="1"/>
  <c r="H125" i="38"/>
  <c r="G125" i="38"/>
  <c r="F125" i="38"/>
  <c r="L124" i="38"/>
  <c r="J124" i="38"/>
  <c r="AN124" i="38" s="1"/>
  <c r="H124" i="38"/>
  <c r="G124" i="38"/>
  <c r="F124" i="38"/>
  <c r="L123" i="38"/>
  <c r="J123" i="38"/>
  <c r="AN123" i="38" s="1"/>
  <c r="H123" i="38"/>
  <c r="G123" i="38"/>
  <c r="F123" i="38"/>
  <c r="L118" i="38"/>
  <c r="J118" i="38"/>
  <c r="AN118" i="38" s="1"/>
  <c r="H118" i="38"/>
  <c r="G118" i="38"/>
  <c r="F118" i="38"/>
  <c r="L117" i="38"/>
  <c r="J117" i="38"/>
  <c r="AN117" i="38" s="1"/>
  <c r="H117" i="38"/>
  <c r="G117" i="38"/>
  <c r="F117" i="38"/>
  <c r="L116" i="38"/>
  <c r="J116" i="38"/>
  <c r="AN116" i="38" s="1"/>
  <c r="H116" i="38"/>
  <c r="G116" i="38"/>
  <c r="F116" i="38"/>
  <c r="L115" i="38"/>
  <c r="J115" i="38"/>
  <c r="AN115" i="38" s="1"/>
  <c r="H115" i="38"/>
  <c r="G115" i="38"/>
  <c r="F115" i="38"/>
  <c r="L114" i="38"/>
  <c r="J114" i="38"/>
  <c r="AN114" i="38" s="1"/>
  <c r="H114" i="38"/>
  <c r="G114" i="38"/>
  <c r="F114" i="38"/>
  <c r="L113" i="38"/>
  <c r="J113" i="38"/>
  <c r="AN113" i="38" s="1"/>
  <c r="H113" i="38"/>
  <c r="G113" i="38"/>
  <c r="F113" i="38"/>
  <c r="L112" i="38"/>
  <c r="J112" i="38"/>
  <c r="AN112" i="38" s="1"/>
  <c r="H112" i="38"/>
  <c r="G112" i="38"/>
  <c r="F112" i="38"/>
  <c r="L111" i="38"/>
  <c r="J111" i="38"/>
  <c r="AN111" i="38" s="1"/>
  <c r="H111" i="38"/>
  <c r="G111" i="38"/>
  <c r="F111" i="38"/>
  <c r="L110" i="38"/>
  <c r="J110" i="38"/>
  <c r="AN110" i="38" s="1"/>
  <c r="H110" i="38"/>
  <c r="G110" i="38"/>
  <c r="F110" i="38"/>
  <c r="L109" i="38"/>
  <c r="J109" i="38"/>
  <c r="AN109" i="38" s="1"/>
  <c r="H109" i="38"/>
  <c r="G109" i="38"/>
  <c r="F109" i="38"/>
  <c r="L108" i="38"/>
  <c r="J108" i="38"/>
  <c r="AN108" i="38" s="1"/>
  <c r="H108" i="38"/>
  <c r="G108" i="38"/>
  <c r="F108" i="38"/>
  <c r="L107" i="38"/>
  <c r="J107" i="38"/>
  <c r="AN107" i="38" s="1"/>
  <c r="H107" i="38"/>
  <c r="G107" i="38"/>
  <c r="F107" i="38"/>
  <c r="L106" i="38"/>
  <c r="J106" i="38"/>
  <c r="AN106" i="38" s="1"/>
  <c r="H106" i="38"/>
  <c r="G106" i="38"/>
  <c r="F106" i="38"/>
  <c r="L105" i="38"/>
  <c r="J105" i="38"/>
  <c r="AN105" i="38" s="1"/>
  <c r="H105" i="38"/>
  <c r="G105" i="38"/>
  <c r="F105" i="38"/>
  <c r="L104" i="38"/>
  <c r="J104" i="38"/>
  <c r="AN104" i="38" s="1"/>
  <c r="H104" i="38"/>
  <c r="G104" i="38"/>
  <c r="F104" i="38"/>
  <c r="L103" i="38"/>
  <c r="J103" i="38"/>
  <c r="AN103" i="38" s="1"/>
  <c r="H103" i="38"/>
  <c r="G103" i="38"/>
  <c r="F103" i="38"/>
  <c r="L102" i="38"/>
  <c r="J102" i="38"/>
  <c r="AN102" i="38" s="1"/>
  <c r="H102" i="38"/>
  <c r="G102" i="38"/>
  <c r="F102" i="38"/>
  <c r="L101" i="38"/>
  <c r="J101" i="38"/>
  <c r="AN101" i="38" s="1"/>
  <c r="H101" i="38"/>
  <c r="G101" i="38"/>
  <c r="F101" i="38"/>
  <c r="L100" i="38"/>
  <c r="J100" i="38"/>
  <c r="AN100" i="38" s="1"/>
  <c r="H100" i="38"/>
  <c r="G100" i="38"/>
  <c r="F100" i="38"/>
  <c r="L99" i="38"/>
  <c r="J99" i="38"/>
  <c r="AN99" i="38" s="1"/>
  <c r="H99" i="38"/>
  <c r="G99" i="38"/>
  <c r="F99" i="38"/>
  <c r="O63" i="38"/>
  <c r="Q62" i="38"/>
  <c r="Q61" i="38"/>
  <c r="Q60" i="38"/>
  <c r="Q59" i="38"/>
  <c r="Q58" i="38"/>
  <c r="X45" i="38"/>
  <c r="W45" i="38"/>
  <c r="V45" i="38"/>
  <c r="U45" i="38"/>
  <c r="T45" i="38"/>
  <c r="S45" i="38"/>
  <c r="R45" i="38"/>
  <c r="Q45" i="38"/>
  <c r="X44" i="38"/>
  <c r="W44" i="38"/>
  <c r="V44" i="38"/>
  <c r="U44" i="38"/>
  <c r="T44" i="38"/>
  <c r="S44" i="38"/>
  <c r="R44" i="38"/>
  <c r="Q44" i="38"/>
  <c r="X43" i="38"/>
  <c r="W43" i="38"/>
  <c r="V43" i="38"/>
  <c r="U43" i="38"/>
  <c r="T43" i="38"/>
  <c r="S43" i="38"/>
  <c r="R43" i="38"/>
  <c r="Q43" i="38"/>
  <c r="X42" i="38"/>
  <c r="W42" i="38"/>
  <c r="V42" i="38"/>
  <c r="U42" i="38"/>
  <c r="T42" i="38"/>
  <c r="S42" i="38"/>
  <c r="R42" i="38"/>
  <c r="Q42" i="38"/>
  <c r="X41" i="38"/>
  <c r="W41" i="38"/>
  <c r="V41" i="38"/>
  <c r="U41" i="38"/>
  <c r="T41" i="38"/>
  <c r="S41" i="38"/>
  <c r="R41" i="38"/>
  <c r="Q41" i="38"/>
  <c r="O28" i="38"/>
  <c r="Q27" i="38"/>
  <c r="Q26" i="38"/>
  <c r="Q25" i="38"/>
  <c r="Q24" i="38"/>
  <c r="Q23" i="38"/>
  <c r="X10" i="38"/>
  <c r="W10" i="38"/>
  <c r="V10" i="38"/>
  <c r="U10" i="38"/>
  <c r="T10" i="38"/>
  <c r="S10" i="38"/>
  <c r="R10" i="38"/>
  <c r="Q10" i="38"/>
  <c r="P10" i="38"/>
  <c r="U62" i="38" s="1"/>
  <c r="X9" i="38"/>
  <c r="W9" i="38"/>
  <c r="V9" i="38"/>
  <c r="U9" i="38"/>
  <c r="T9" i="38"/>
  <c r="S9" i="38"/>
  <c r="R9" i="38"/>
  <c r="Q9" i="38"/>
  <c r="P9" i="38"/>
  <c r="P61" i="38" s="1"/>
  <c r="X8" i="38"/>
  <c r="W8" i="38"/>
  <c r="V8" i="38"/>
  <c r="U8" i="38"/>
  <c r="T8" i="38"/>
  <c r="S8" i="38"/>
  <c r="R8" i="38"/>
  <c r="Q8" i="38"/>
  <c r="P8" i="38"/>
  <c r="AA61" i="38" s="1"/>
  <c r="X7" i="38"/>
  <c r="W7" i="38"/>
  <c r="V7" i="38"/>
  <c r="U7" i="38"/>
  <c r="T7" i="38"/>
  <c r="S7" i="38"/>
  <c r="R7" i="38"/>
  <c r="Q7" i="38"/>
  <c r="P7" i="38"/>
  <c r="U59" i="38" s="1"/>
  <c r="X6" i="38"/>
  <c r="W6" i="38"/>
  <c r="V6" i="38"/>
  <c r="U6" i="38"/>
  <c r="T6" i="38"/>
  <c r="S6" i="38"/>
  <c r="R6" i="38"/>
  <c r="Q6" i="38"/>
  <c r="P6" i="38"/>
  <c r="AA58" i="38" s="1"/>
  <c r="L194" i="39"/>
  <c r="J194" i="39"/>
  <c r="AN194" i="39" s="1"/>
  <c r="H194" i="39"/>
  <c r="G194" i="39"/>
  <c r="F194" i="39"/>
  <c r="L193" i="39"/>
  <c r="J193" i="39"/>
  <c r="AN193" i="39" s="1"/>
  <c r="H193" i="39"/>
  <c r="G193" i="39"/>
  <c r="F193" i="39"/>
  <c r="L192" i="39"/>
  <c r="J192" i="39"/>
  <c r="AN192" i="39" s="1"/>
  <c r="H192" i="39"/>
  <c r="G192" i="39"/>
  <c r="F192" i="39"/>
  <c r="L191" i="39"/>
  <c r="J191" i="39"/>
  <c r="AN191" i="39" s="1"/>
  <c r="H191" i="39"/>
  <c r="G191" i="39"/>
  <c r="F191" i="39"/>
  <c r="L190" i="39"/>
  <c r="J190" i="39"/>
  <c r="AN190" i="39" s="1"/>
  <c r="H190" i="39"/>
  <c r="G190" i="39"/>
  <c r="F190" i="39"/>
  <c r="L189" i="39"/>
  <c r="J189" i="39"/>
  <c r="AN189" i="39" s="1"/>
  <c r="H189" i="39"/>
  <c r="G189" i="39"/>
  <c r="F189" i="39"/>
  <c r="L188" i="39"/>
  <c r="J188" i="39"/>
  <c r="AN188" i="39" s="1"/>
  <c r="H188" i="39"/>
  <c r="G188" i="39"/>
  <c r="F188" i="39"/>
  <c r="L187" i="39"/>
  <c r="J187" i="39"/>
  <c r="AN187" i="39" s="1"/>
  <c r="H187" i="39"/>
  <c r="G187" i="39"/>
  <c r="F187" i="39"/>
  <c r="L186" i="39"/>
  <c r="J186" i="39"/>
  <c r="AN186" i="39" s="1"/>
  <c r="H186" i="39"/>
  <c r="G186" i="39"/>
  <c r="F186" i="39"/>
  <c r="L185" i="39"/>
  <c r="J185" i="39"/>
  <c r="AN185" i="39" s="1"/>
  <c r="H185" i="39"/>
  <c r="G185" i="39"/>
  <c r="F185" i="39"/>
  <c r="L184" i="39"/>
  <c r="J184" i="39"/>
  <c r="AN184" i="39" s="1"/>
  <c r="H184" i="39"/>
  <c r="G184" i="39"/>
  <c r="F184" i="39"/>
  <c r="L183" i="39"/>
  <c r="J183" i="39"/>
  <c r="AN183" i="39" s="1"/>
  <c r="H183" i="39"/>
  <c r="G183" i="39"/>
  <c r="F183" i="39"/>
  <c r="L182" i="39"/>
  <c r="J182" i="39"/>
  <c r="AN182" i="39" s="1"/>
  <c r="H182" i="39"/>
  <c r="G182" i="39"/>
  <c r="F182" i="39"/>
  <c r="L181" i="39"/>
  <c r="J181" i="39"/>
  <c r="AN181" i="39" s="1"/>
  <c r="H181" i="39"/>
  <c r="G181" i="39"/>
  <c r="F181" i="39"/>
  <c r="L180" i="39"/>
  <c r="J180" i="39"/>
  <c r="AN180" i="39" s="1"/>
  <c r="H180" i="39"/>
  <c r="G180" i="39"/>
  <c r="F180" i="39"/>
  <c r="L179" i="39"/>
  <c r="J179" i="39"/>
  <c r="AN179" i="39" s="1"/>
  <c r="H179" i="39"/>
  <c r="G179" i="39"/>
  <c r="F179" i="39"/>
  <c r="L178" i="39"/>
  <c r="J178" i="39"/>
  <c r="AN178" i="39" s="1"/>
  <c r="H178" i="39"/>
  <c r="G178" i="39"/>
  <c r="F178" i="39"/>
  <c r="L177" i="39"/>
  <c r="J177" i="39"/>
  <c r="AN177" i="39" s="1"/>
  <c r="H177" i="39"/>
  <c r="G177" i="39"/>
  <c r="F177" i="39"/>
  <c r="L176" i="39"/>
  <c r="J176" i="39"/>
  <c r="AN176" i="39" s="1"/>
  <c r="H176" i="39"/>
  <c r="G176" i="39"/>
  <c r="F176" i="39"/>
  <c r="L175" i="39"/>
  <c r="J175" i="39"/>
  <c r="AN175" i="39" s="1"/>
  <c r="H175" i="39"/>
  <c r="G175" i="39"/>
  <c r="F175" i="39"/>
  <c r="L170" i="39"/>
  <c r="H170" i="39"/>
  <c r="G170" i="39"/>
  <c r="F170" i="39"/>
  <c r="L169" i="39"/>
  <c r="H169" i="39"/>
  <c r="G169" i="39"/>
  <c r="F169" i="39"/>
  <c r="L168" i="39"/>
  <c r="H168" i="39"/>
  <c r="G168" i="39"/>
  <c r="F168" i="39"/>
  <c r="L167" i="39"/>
  <c r="H167" i="39"/>
  <c r="G167" i="39"/>
  <c r="F167" i="39"/>
  <c r="L166" i="39"/>
  <c r="H166" i="39"/>
  <c r="G166" i="39"/>
  <c r="F166" i="39"/>
  <c r="L165" i="39"/>
  <c r="H165" i="39"/>
  <c r="G165" i="39"/>
  <c r="F165" i="39"/>
  <c r="L164" i="39"/>
  <c r="H164" i="39"/>
  <c r="G164" i="39"/>
  <c r="F164" i="39"/>
  <c r="L163" i="39"/>
  <c r="H163" i="39"/>
  <c r="G163" i="39"/>
  <c r="F163" i="39"/>
  <c r="L162" i="39"/>
  <c r="H162" i="39"/>
  <c r="G162" i="39"/>
  <c r="F162" i="39"/>
  <c r="L161" i="39"/>
  <c r="H161" i="39"/>
  <c r="G161" i="39"/>
  <c r="F161" i="39"/>
  <c r="L160" i="39"/>
  <c r="H160" i="39"/>
  <c r="G160" i="39"/>
  <c r="F160" i="39"/>
  <c r="L159" i="39"/>
  <c r="H159" i="39"/>
  <c r="G159" i="39"/>
  <c r="F159" i="39"/>
  <c r="L158" i="39"/>
  <c r="H158" i="39"/>
  <c r="G158" i="39"/>
  <c r="F158" i="39"/>
  <c r="L157" i="39"/>
  <c r="H157" i="39"/>
  <c r="G157" i="39"/>
  <c r="F157" i="39"/>
  <c r="L156" i="39"/>
  <c r="H156" i="39"/>
  <c r="G156" i="39"/>
  <c r="F156" i="39"/>
  <c r="L155" i="39"/>
  <c r="H155" i="39"/>
  <c r="G155" i="39"/>
  <c r="F155" i="39"/>
  <c r="L154" i="39"/>
  <c r="H154" i="39"/>
  <c r="G154" i="39"/>
  <c r="F154" i="39"/>
  <c r="L153" i="39"/>
  <c r="H153" i="39"/>
  <c r="G153" i="39"/>
  <c r="F153" i="39"/>
  <c r="L152" i="39"/>
  <c r="H152" i="39"/>
  <c r="G152" i="39"/>
  <c r="F152" i="39"/>
  <c r="L151" i="39"/>
  <c r="H151" i="39"/>
  <c r="G151" i="39"/>
  <c r="F151" i="39"/>
  <c r="L142" i="39"/>
  <c r="J142" i="39"/>
  <c r="AN142" i="39" s="1"/>
  <c r="H142" i="39"/>
  <c r="G142" i="39"/>
  <c r="F142" i="39"/>
  <c r="L141" i="39"/>
  <c r="J141" i="39"/>
  <c r="AN141" i="39" s="1"/>
  <c r="H141" i="39"/>
  <c r="G141" i="39"/>
  <c r="F141" i="39"/>
  <c r="L140" i="39"/>
  <c r="J140" i="39"/>
  <c r="AN140" i="39" s="1"/>
  <c r="H140" i="39"/>
  <c r="G140" i="39"/>
  <c r="F140" i="39"/>
  <c r="L139" i="39"/>
  <c r="J139" i="39"/>
  <c r="AN139" i="39" s="1"/>
  <c r="H139" i="39"/>
  <c r="G139" i="39"/>
  <c r="F139" i="39"/>
  <c r="L138" i="39"/>
  <c r="J138" i="39"/>
  <c r="AN138" i="39" s="1"/>
  <c r="H138" i="39"/>
  <c r="G138" i="39"/>
  <c r="F138" i="39"/>
  <c r="L137" i="39"/>
  <c r="J137" i="39"/>
  <c r="AN137" i="39" s="1"/>
  <c r="H137" i="39"/>
  <c r="G137" i="39"/>
  <c r="F137" i="39"/>
  <c r="L136" i="39"/>
  <c r="J136" i="39"/>
  <c r="AN136" i="39" s="1"/>
  <c r="H136" i="39"/>
  <c r="G136" i="39"/>
  <c r="F136" i="39"/>
  <c r="L135" i="39"/>
  <c r="J135" i="39"/>
  <c r="AN135" i="39" s="1"/>
  <c r="H135" i="39"/>
  <c r="G135" i="39"/>
  <c r="F135" i="39"/>
  <c r="L134" i="39"/>
  <c r="J134" i="39"/>
  <c r="AN134" i="39" s="1"/>
  <c r="H134" i="39"/>
  <c r="G134" i="39"/>
  <c r="F134" i="39"/>
  <c r="L133" i="39"/>
  <c r="J133" i="39"/>
  <c r="AN133" i="39" s="1"/>
  <c r="H133" i="39"/>
  <c r="G133" i="39"/>
  <c r="F133" i="39"/>
  <c r="L132" i="39"/>
  <c r="J132" i="39"/>
  <c r="AN132" i="39" s="1"/>
  <c r="H132" i="39"/>
  <c r="G132" i="39"/>
  <c r="F132" i="39"/>
  <c r="L131" i="39"/>
  <c r="J131" i="39"/>
  <c r="AN131" i="39" s="1"/>
  <c r="H131" i="39"/>
  <c r="G131" i="39"/>
  <c r="F131" i="39"/>
  <c r="L130" i="39"/>
  <c r="J130" i="39"/>
  <c r="AN130" i="39" s="1"/>
  <c r="H130" i="39"/>
  <c r="G130" i="39"/>
  <c r="F130" i="39"/>
  <c r="L129" i="39"/>
  <c r="J129" i="39"/>
  <c r="AN129" i="39" s="1"/>
  <c r="H129" i="39"/>
  <c r="G129" i="39"/>
  <c r="F129" i="39"/>
  <c r="L128" i="39"/>
  <c r="J128" i="39"/>
  <c r="AN128" i="39" s="1"/>
  <c r="H128" i="39"/>
  <c r="G128" i="39"/>
  <c r="F128" i="39"/>
  <c r="L127" i="39"/>
  <c r="J127" i="39"/>
  <c r="AN127" i="39" s="1"/>
  <c r="H127" i="39"/>
  <c r="G127" i="39"/>
  <c r="F127" i="39"/>
  <c r="L126" i="39"/>
  <c r="J126" i="39"/>
  <c r="AN126" i="39" s="1"/>
  <c r="H126" i="39"/>
  <c r="G126" i="39"/>
  <c r="F126" i="39"/>
  <c r="L125" i="39"/>
  <c r="J125" i="39"/>
  <c r="AN125" i="39" s="1"/>
  <c r="H125" i="39"/>
  <c r="G125" i="39"/>
  <c r="F125" i="39"/>
  <c r="L124" i="39"/>
  <c r="J124" i="39"/>
  <c r="AN124" i="39" s="1"/>
  <c r="H124" i="39"/>
  <c r="G124" i="39"/>
  <c r="F124" i="39"/>
  <c r="L123" i="39"/>
  <c r="J123" i="39"/>
  <c r="AN123" i="39" s="1"/>
  <c r="H123" i="39"/>
  <c r="G123" i="39"/>
  <c r="F123" i="39"/>
  <c r="L118" i="39"/>
  <c r="H118" i="39"/>
  <c r="G118" i="39"/>
  <c r="F118" i="39"/>
  <c r="L117" i="39"/>
  <c r="H117" i="39"/>
  <c r="G117" i="39"/>
  <c r="F117" i="39"/>
  <c r="L116" i="39"/>
  <c r="H116" i="39"/>
  <c r="G116" i="39"/>
  <c r="F116" i="39"/>
  <c r="L115" i="39"/>
  <c r="H115" i="39"/>
  <c r="G115" i="39"/>
  <c r="F115" i="39"/>
  <c r="L114" i="39"/>
  <c r="H114" i="39"/>
  <c r="G114" i="39"/>
  <c r="F114" i="39"/>
  <c r="L113" i="39"/>
  <c r="H113" i="39"/>
  <c r="G113" i="39"/>
  <c r="F113" i="39"/>
  <c r="L112" i="39"/>
  <c r="H112" i="39"/>
  <c r="G112" i="39"/>
  <c r="F112" i="39"/>
  <c r="L111" i="39"/>
  <c r="H111" i="39"/>
  <c r="G111" i="39"/>
  <c r="F111" i="39"/>
  <c r="L110" i="39"/>
  <c r="H110" i="39"/>
  <c r="G110" i="39"/>
  <c r="F110" i="39"/>
  <c r="L109" i="39"/>
  <c r="H109" i="39"/>
  <c r="G109" i="39"/>
  <c r="F109" i="39"/>
  <c r="L108" i="39"/>
  <c r="H108" i="39"/>
  <c r="G108" i="39"/>
  <c r="F108" i="39"/>
  <c r="L107" i="39"/>
  <c r="H107" i="39"/>
  <c r="G107" i="39"/>
  <c r="F107" i="39"/>
  <c r="L106" i="39"/>
  <c r="H106" i="39"/>
  <c r="G106" i="39"/>
  <c r="F106" i="39"/>
  <c r="L105" i="39"/>
  <c r="H105" i="39"/>
  <c r="G105" i="39"/>
  <c r="F105" i="39"/>
  <c r="L104" i="39"/>
  <c r="H104" i="39"/>
  <c r="G104" i="39"/>
  <c r="F104" i="39"/>
  <c r="L103" i="39"/>
  <c r="H103" i="39"/>
  <c r="G103" i="39"/>
  <c r="F103" i="39"/>
  <c r="L102" i="39"/>
  <c r="H102" i="39"/>
  <c r="G102" i="39"/>
  <c r="F102" i="39"/>
  <c r="L101" i="39"/>
  <c r="H101" i="39"/>
  <c r="G101" i="39"/>
  <c r="F101" i="39"/>
  <c r="L100" i="39"/>
  <c r="H100" i="39"/>
  <c r="G100" i="39"/>
  <c r="F100" i="39"/>
  <c r="L99" i="39"/>
  <c r="H99" i="39"/>
  <c r="G99" i="39"/>
  <c r="F99" i="39"/>
  <c r="O63" i="39"/>
  <c r="Q62" i="39"/>
  <c r="Q61" i="39"/>
  <c r="Q60" i="39"/>
  <c r="Q59" i="39"/>
  <c r="Q58" i="39"/>
  <c r="X45" i="39"/>
  <c r="W45" i="39"/>
  <c r="V45" i="39"/>
  <c r="U45" i="39"/>
  <c r="T45" i="39"/>
  <c r="S45" i="39"/>
  <c r="R45" i="39"/>
  <c r="Q45" i="39"/>
  <c r="X44" i="39"/>
  <c r="W44" i="39"/>
  <c r="V44" i="39"/>
  <c r="U44" i="39"/>
  <c r="T44" i="39"/>
  <c r="S44" i="39"/>
  <c r="R44" i="39"/>
  <c r="Q44" i="39"/>
  <c r="X43" i="39"/>
  <c r="W43" i="39"/>
  <c r="V43" i="39"/>
  <c r="U43" i="39"/>
  <c r="T43" i="39"/>
  <c r="S43" i="39"/>
  <c r="R43" i="39"/>
  <c r="Q43" i="39"/>
  <c r="X42" i="39"/>
  <c r="W42" i="39"/>
  <c r="V42" i="39"/>
  <c r="U42" i="39"/>
  <c r="T42" i="39"/>
  <c r="S42" i="39"/>
  <c r="R42" i="39"/>
  <c r="Q42" i="39"/>
  <c r="X41" i="39"/>
  <c r="W41" i="39"/>
  <c r="V41" i="39"/>
  <c r="U41" i="39"/>
  <c r="T41" i="39"/>
  <c r="S41" i="39"/>
  <c r="R41" i="39"/>
  <c r="Q41" i="39"/>
  <c r="O28" i="39"/>
  <c r="Q27" i="39"/>
  <c r="Q26" i="39"/>
  <c r="Q25" i="39"/>
  <c r="Q24" i="39"/>
  <c r="Q23" i="39"/>
  <c r="X10" i="39"/>
  <c r="W10" i="39"/>
  <c r="V10" i="39"/>
  <c r="U10" i="39"/>
  <c r="T10" i="39"/>
  <c r="S10" i="39"/>
  <c r="R10" i="39"/>
  <c r="Q10" i="39"/>
  <c r="P10" i="39"/>
  <c r="AA54" i="39" s="1"/>
  <c r="X9" i="39"/>
  <c r="W9" i="39"/>
  <c r="V9" i="39"/>
  <c r="U9" i="39"/>
  <c r="T9" i="39"/>
  <c r="S9" i="39"/>
  <c r="R9" i="39"/>
  <c r="Q9" i="39"/>
  <c r="P9" i="39"/>
  <c r="P53" i="39" s="1"/>
  <c r="X8" i="39"/>
  <c r="W8" i="39"/>
  <c r="V8" i="39"/>
  <c r="U8" i="39"/>
  <c r="T8" i="39"/>
  <c r="S8" i="39"/>
  <c r="R8" i="39"/>
  <c r="Q8" i="39"/>
  <c r="P8" i="39"/>
  <c r="P17" i="39" s="1"/>
  <c r="X7" i="39"/>
  <c r="W7" i="39"/>
  <c r="V7" i="39"/>
  <c r="U7" i="39"/>
  <c r="T7" i="39"/>
  <c r="S7" i="39"/>
  <c r="R7" i="39"/>
  <c r="Q7" i="39"/>
  <c r="P7" i="39"/>
  <c r="AA59" i="39" s="1"/>
  <c r="X6" i="39"/>
  <c r="W6" i="39"/>
  <c r="V6" i="39"/>
  <c r="U6" i="39"/>
  <c r="T6" i="39"/>
  <c r="S6" i="39"/>
  <c r="R6" i="39"/>
  <c r="Q6" i="39"/>
  <c r="P6" i="39"/>
  <c r="L194" i="30"/>
  <c r="J194" i="30"/>
  <c r="AN194" i="30" s="1"/>
  <c r="H194" i="30"/>
  <c r="G194" i="30"/>
  <c r="F194" i="30"/>
  <c r="L193" i="30"/>
  <c r="J193" i="30"/>
  <c r="AN193" i="30" s="1"/>
  <c r="H193" i="30"/>
  <c r="G193" i="30"/>
  <c r="F193" i="30"/>
  <c r="L192" i="30"/>
  <c r="J192" i="30"/>
  <c r="AN192" i="30" s="1"/>
  <c r="H192" i="30"/>
  <c r="G192" i="30"/>
  <c r="F192" i="30"/>
  <c r="L191" i="30"/>
  <c r="J191" i="30"/>
  <c r="AN191" i="30" s="1"/>
  <c r="H191" i="30"/>
  <c r="G191" i="30"/>
  <c r="F191" i="30"/>
  <c r="L190" i="30"/>
  <c r="J190" i="30"/>
  <c r="AN190" i="30" s="1"/>
  <c r="H190" i="30"/>
  <c r="G190" i="30"/>
  <c r="F190" i="30"/>
  <c r="L189" i="30"/>
  <c r="J189" i="30"/>
  <c r="AN189" i="30" s="1"/>
  <c r="H189" i="30"/>
  <c r="G189" i="30"/>
  <c r="F189" i="30"/>
  <c r="L188" i="30"/>
  <c r="J188" i="30"/>
  <c r="AN188" i="30" s="1"/>
  <c r="H188" i="30"/>
  <c r="G188" i="30"/>
  <c r="F188" i="30"/>
  <c r="L187" i="30"/>
  <c r="J187" i="30"/>
  <c r="AN187" i="30" s="1"/>
  <c r="H187" i="30"/>
  <c r="G187" i="30"/>
  <c r="F187" i="30"/>
  <c r="L186" i="30"/>
  <c r="J186" i="30"/>
  <c r="AN186" i="30" s="1"/>
  <c r="H186" i="30"/>
  <c r="G186" i="30"/>
  <c r="F186" i="30"/>
  <c r="L185" i="30"/>
  <c r="J185" i="30"/>
  <c r="AN185" i="30" s="1"/>
  <c r="H185" i="30"/>
  <c r="G185" i="30"/>
  <c r="F185" i="30"/>
  <c r="L184" i="30"/>
  <c r="J184" i="30"/>
  <c r="AN184" i="30" s="1"/>
  <c r="H184" i="30"/>
  <c r="G184" i="30"/>
  <c r="F184" i="30"/>
  <c r="L183" i="30"/>
  <c r="J183" i="30"/>
  <c r="AN183" i="30" s="1"/>
  <c r="H183" i="30"/>
  <c r="G183" i="30"/>
  <c r="F183" i="30"/>
  <c r="L182" i="30"/>
  <c r="J182" i="30"/>
  <c r="AN182" i="30" s="1"/>
  <c r="H182" i="30"/>
  <c r="G182" i="30"/>
  <c r="F182" i="30"/>
  <c r="L181" i="30"/>
  <c r="J181" i="30"/>
  <c r="AN181" i="30" s="1"/>
  <c r="H181" i="30"/>
  <c r="G181" i="30"/>
  <c r="F181" i="30"/>
  <c r="L180" i="30"/>
  <c r="J180" i="30"/>
  <c r="AN180" i="30" s="1"/>
  <c r="H180" i="30"/>
  <c r="G180" i="30"/>
  <c r="F180" i="30"/>
  <c r="L179" i="30"/>
  <c r="J179" i="30"/>
  <c r="AN179" i="30" s="1"/>
  <c r="H179" i="30"/>
  <c r="G179" i="30"/>
  <c r="F179" i="30"/>
  <c r="L178" i="30"/>
  <c r="J178" i="30"/>
  <c r="AN178" i="30" s="1"/>
  <c r="H178" i="30"/>
  <c r="G178" i="30"/>
  <c r="F178" i="30"/>
  <c r="L177" i="30"/>
  <c r="J177" i="30"/>
  <c r="AN177" i="30" s="1"/>
  <c r="H177" i="30"/>
  <c r="G177" i="30"/>
  <c r="F177" i="30"/>
  <c r="L176" i="30"/>
  <c r="J176" i="30"/>
  <c r="AN176" i="30" s="1"/>
  <c r="H176" i="30"/>
  <c r="G176" i="30"/>
  <c r="F176" i="30"/>
  <c r="L175" i="30"/>
  <c r="J175" i="30"/>
  <c r="AN175" i="30" s="1"/>
  <c r="H175" i="30"/>
  <c r="G175" i="30"/>
  <c r="F175" i="30"/>
  <c r="L170" i="30"/>
  <c r="H170" i="30"/>
  <c r="G170" i="30"/>
  <c r="F170" i="30"/>
  <c r="L169" i="30"/>
  <c r="H169" i="30"/>
  <c r="G169" i="30"/>
  <c r="F169" i="30"/>
  <c r="L168" i="30"/>
  <c r="H168" i="30"/>
  <c r="G168" i="30"/>
  <c r="F168" i="30"/>
  <c r="L167" i="30"/>
  <c r="H167" i="30"/>
  <c r="G167" i="30"/>
  <c r="F167" i="30"/>
  <c r="L166" i="30"/>
  <c r="H166" i="30"/>
  <c r="G166" i="30"/>
  <c r="F166" i="30"/>
  <c r="L165" i="30"/>
  <c r="H165" i="30"/>
  <c r="G165" i="30"/>
  <c r="F165" i="30"/>
  <c r="L164" i="30"/>
  <c r="H164" i="30"/>
  <c r="G164" i="30"/>
  <c r="F164" i="30"/>
  <c r="L163" i="30"/>
  <c r="H163" i="30"/>
  <c r="G163" i="30"/>
  <c r="F163" i="30"/>
  <c r="L162" i="30"/>
  <c r="H162" i="30"/>
  <c r="G162" i="30"/>
  <c r="F162" i="30"/>
  <c r="L161" i="30"/>
  <c r="H161" i="30"/>
  <c r="G161" i="30"/>
  <c r="F161" i="30"/>
  <c r="L160" i="30"/>
  <c r="H160" i="30"/>
  <c r="G160" i="30"/>
  <c r="F160" i="30"/>
  <c r="L159" i="30"/>
  <c r="H159" i="30"/>
  <c r="G159" i="30"/>
  <c r="F159" i="30"/>
  <c r="L158" i="30"/>
  <c r="H158" i="30"/>
  <c r="G158" i="30"/>
  <c r="F158" i="30"/>
  <c r="L157" i="30"/>
  <c r="H157" i="30"/>
  <c r="G157" i="30"/>
  <c r="F157" i="30"/>
  <c r="L156" i="30"/>
  <c r="H156" i="30"/>
  <c r="G156" i="30"/>
  <c r="F156" i="30"/>
  <c r="L155" i="30"/>
  <c r="H155" i="30"/>
  <c r="G155" i="30"/>
  <c r="F155" i="30"/>
  <c r="L154" i="30"/>
  <c r="H154" i="30"/>
  <c r="G154" i="30"/>
  <c r="F154" i="30"/>
  <c r="L153" i="30"/>
  <c r="H153" i="30"/>
  <c r="G153" i="30"/>
  <c r="F153" i="30"/>
  <c r="L152" i="30"/>
  <c r="H152" i="30"/>
  <c r="G152" i="30"/>
  <c r="F152" i="30"/>
  <c r="L151" i="30"/>
  <c r="H151" i="30"/>
  <c r="G151" i="30"/>
  <c r="F151" i="30"/>
  <c r="L142" i="30"/>
  <c r="J142" i="30"/>
  <c r="AN142" i="30" s="1"/>
  <c r="H142" i="30"/>
  <c r="G142" i="30"/>
  <c r="F142" i="30"/>
  <c r="L141" i="30"/>
  <c r="J141" i="30"/>
  <c r="AN141" i="30" s="1"/>
  <c r="H141" i="30"/>
  <c r="G141" i="30"/>
  <c r="F141" i="30"/>
  <c r="L140" i="30"/>
  <c r="J140" i="30"/>
  <c r="AN140" i="30" s="1"/>
  <c r="H140" i="30"/>
  <c r="G140" i="30"/>
  <c r="F140" i="30"/>
  <c r="L139" i="30"/>
  <c r="J139" i="30"/>
  <c r="AN139" i="30" s="1"/>
  <c r="H139" i="30"/>
  <c r="G139" i="30"/>
  <c r="F139" i="30"/>
  <c r="L138" i="30"/>
  <c r="J138" i="30"/>
  <c r="AN138" i="30" s="1"/>
  <c r="H138" i="30"/>
  <c r="G138" i="30"/>
  <c r="F138" i="30"/>
  <c r="L137" i="30"/>
  <c r="J137" i="30"/>
  <c r="AN137" i="30" s="1"/>
  <c r="H137" i="30"/>
  <c r="G137" i="30"/>
  <c r="F137" i="30"/>
  <c r="L136" i="30"/>
  <c r="J136" i="30"/>
  <c r="AN136" i="30" s="1"/>
  <c r="H136" i="30"/>
  <c r="G136" i="30"/>
  <c r="F136" i="30"/>
  <c r="L135" i="30"/>
  <c r="J135" i="30"/>
  <c r="AN135" i="30" s="1"/>
  <c r="H135" i="30"/>
  <c r="G135" i="30"/>
  <c r="F135" i="30"/>
  <c r="L134" i="30"/>
  <c r="J134" i="30"/>
  <c r="AN134" i="30" s="1"/>
  <c r="H134" i="30"/>
  <c r="G134" i="30"/>
  <c r="F134" i="30"/>
  <c r="L133" i="30"/>
  <c r="J133" i="30"/>
  <c r="AN133" i="30" s="1"/>
  <c r="H133" i="30"/>
  <c r="G133" i="30"/>
  <c r="F133" i="30"/>
  <c r="L132" i="30"/>
  <c r="J132" i="30"/>
  <c r="AN132" i="30" s="1"/>
  <c r="H132" i="30"/>
  <c r="G132" i="30"/>
  <c r="F132" i="30"/>
  <c r="L131" i="30"/>
  <c r="J131" i="30"/>
  <c r="AN131" i="30" s="1"/>
  <c r="H131" i="30"/>
  <c r="G131" i="30"/>
  <c r="F131" i="30"/>
  <c r="L130" i="30"/>
  <c r="J130" i="30"/>
  <c r="AN130" i="30" s="1"/>
  <c r="H130" i="30"/>
  <c r="G130" i="30"/>
  <c r="F130" i="30"/>
  <c r="L129" i="30"/>
  <c r="J129" i="30"/>
  <c r="AN129" i="30" s="1"/>
  <c r="H129" i="30"/>
  <c r="G129" i="30"/>
  <c r="F129" i="30"/>
  <c r="L128" i="30"/>
  <c r="J128" i="30"/>
  <c r="AN128" i="30" s="1"/>
  <c r="H128" i="30"/>
  <c r="G128" i="30"/>
  <c r="F128" i="30"/>
  <c r="L127" i="30"/>
  <c r="J127" i="30"/>
  <c r="AN127" i="30" s="1"/>
  <c r="H127" i="30"/>
  <c r="G127" i="30"/>
  <c r="F127" i="30"/>
  <c r="L126" i="30"/>
  <c r="J126" i="30"/>
  <c r="AN126" i="30" s="1"/>
  <c r="H126" i="30"/>
  <c r="G126" i="30"/>
  <c r="F126" i="30"/>
  <c r="L125" i="30"/>
  <c r="J125" i="30"/>
  <c r="AN125" i="30" s="1"/>
  <c r="H125" i="30"/>
  <c r="G125" i="30"/>
  <c r="F125" i="30"/>
  <c r="L124" i="30"/>
  <c r="J124" i="30"/>
  <c r="AN124" i="30" s="1"/>
  <c r="H124" i="30"/>
  <c r="G124" i="30"/>
  <c r="F124" i="30"/>
  <c r="L123" i="30"/>
  <c r="J123" i="30"/>
  <c r="AN123" i="30" s="1"/>
  <c r="H123" i="30"/>
  <c r="G123" i="30"/>
  <c r="F123" i="30"/>
  <c r="L118" i="30"/>
  <c r="J118" i="30"/>
  <c r="AN118" i="30" s="1"/>
  <c r="H118" i="30"/>
  <c r="G118" i="30"/>
  <c r="F118" i="30"/>
  <c r="L117" i="30"/>
  <c r="J117" i="30"/>
  <c r="AN117" i="30" s="1"/>
  <c r="H117" i="30"/>
  <c r="G117" i="30"/>
  <c r="F117" i="30"/>
  <c r="L116" i="30"/>
  <c r="J116" i="30"/>
  <c r="AN116" i="30" s="1"/>
  <c r="H116" i="30"/>
  <c r="G116" i="30"/>
  <c r="F116" i="30"/>
  <c r="L115" i="30"/>
  <c r="J115" i="30"/>
  <c r="AN115" i="30" s="1"/>
  <c r="H115" i="30"/>
  <c r="G115" i="30"/>
  <c r="F115" i="30"/>
  <c r="L114" i="30"/>
  <c r="J114" i="30"/>
  <c r="AN114" i="30" s="1"/>
  <c r="H114" i="30"/>
  <c r="G114" i="30"/>
  <c r="F114" i="30"/>
  <c r="L113" i="30"/>
  <c r="J113" i="30"/>
  <c r="AN113" i="30" s="1"/>
  <c r="H113" i="30"/>
  <c r="G113" i="30"/>
  <c r="F113" i="30"/>
  <c r="L112" i="30"/>
  <c r="J112" i="30"/>
  <c r="AN112" i="30" s="1"/>
  <c r="H112" i="30"/>
  <c r="G112" i="30"/>
  <c r="F112" i="30"/>
  <c r="L111" i="30"/>
  <c r="J111" i="30"/>
  <c r="AN111" i="30" s="1"/>
  <c r="H111" i="30"/>
  <c r="G111" i="30"/>
  <c r="F111" i="30"/>
  <c r="L110" i="30"/>
  <c r="J110" i="30"/>
  <c r="AN110" i="30" s="1"/>
  <c r="H110" i="30"/>
  <c r="G110" i="30"/>
  <c r="F110" i="30"/>
  <c r="L109" i="30"/>
  <c r="J109" i="30"/>
  <c r="AN109" i="30" s="1"/>
  <c r="H109" i="30"/>
  <c r="G109" i="30"/>
  <c r="F109" i="30"/>
  <c r="L108" i="30"/>
  <c r="J108" i="30"/>
  <c r="AN108" i="30" s="1"/>
  <c r="H108" i="30"/>
  <c r="G108" i="30"/>
  <c r="F108" i="30"/>
  <c r="L107" i="30"/>
  <c r="J107" i="30"/>
  <c r="AN107" i="30" s="1"/>
  <c r="H107" i="30"/>
  <c r="G107" i="30"/>
  <c r="F107" i="30"/>
  <c r="L106" i="30"/>
  <c r="J106" i="30"/>
  <c r="AN106" i="30" s="1"/>
  <c r="H106" i="30"/>
  <c r="G106" i="30"/>
  <c r="F106" i="30"/>
  <c r="L105" i="30"/>
  <c r="J105" i="30"/>
  <c r="AN105" i="30" s="1"/>
  <c r="H105" i="30"/>
  <c r="G105" i="30"/>
  <c r="F105" i="30"/>
  <c r="L104" i="30"/>
  <c r="J104" i="30"/>
  <c r="AN104" i="30" s="1"/>
  <c r="H104" i="30"/>
  <c r="G104" i="30"/>
  <c r="F104" i="30"/>
  <c r="L103" i="30"/>
  <c r="J103" i="30"/>
  <c r="AN103" i="30" s="1"/>
  <c r="H103" i="30"/>
  <c r="G103" i="30"/>
  <c r="F103" i="30"/>
  <c r="L102" i="30"/>
  <c r="J102" i="30"/>
  <c r="AN102" i="30" s="1"/>
  <c r="H102" i="30"/>
  <c r="G102" i="30"/>
  <c r="F102" i="30"/>
  <c r="L101" i="30"/>
  <c r="J101" i="30"/>
  <c r="AN101" i="30" s="1"/>
  <c r="H101" i="30"/>
  <c r="G101" i="30"/>
  <c r="F101" i="30"/>
  <c r="L100" i="30"/>
  <c r="J100" i="30"/>
  <c r="H100" i="30"/>
  <c r="G100" i="30"/>
  <c r="F100" i="30"/>
  <c r="L99" i="30"/>
  <c r="J99" i="30"/>
  <c r="AN99" i="30" s="1"/>
  <c r="H99" i="30"/>
  <c r="G99" i="30"/>
  <c r="F99" i="30"/>
  <c r="O63" i="30"/>
  <c r="Q62" i="30"/>
  <c r="Q61" i="30"/>
  <c r="Q60" i="30"/>
  <c r="Q59" i="30"/>
  <c r="Q58" i="30"/>
  <c r="X45" i="30"/>
  <c r="W45" i="30"/>
  <c r="V45" i="30"/>
  <c r="U45" i="30"/>
  <c r="T45" i="30"/>
  <c r="S45" i="30"/>
  <c r="R45" i="30"/>
  <c r="Q45" i="30"/>
  <c r="X44" i="30"/>
  <c r="W44" i="30"/>
  <c r="V44" i="30"/>
  <c r="U44" i="30"/>
  <c r="T44" i="30"/>
  <c r="S44" i="30"/>
  <c r="R44" i="30"/>
  <c r="Q44" i="30"/>
  <c r="X43" i="30"/>
  <c r="W43" i="30"/>
  <c r="V43" i="30"/>
  <c r="U43" i="30"/>
  <c r="T43" i="30"/>
  <c r="S43" i="30"/>
  <c r="R43" i="30"/>
  <c r="Q43" i="30"/>
  <c r="X42" i="30"/>
  <c r="W42" i="30"/>
  <c r="V42" i="30"/>
  <c r="U42" i="30"/>
  <c r="T42" i="30"/>
  <c r="S42" i="30"/>
  <c r="R42" i="30"/>
  <c r="Q42" i="30"/>
  <c r="X41" i="30"/>
  <c r="W41" i="30"/>
  <c r="V41" i="30"/>
  <c r="U41" i="30"/>
  <c r="T41" i="30"/>
  <c r="S41" i="30"/>
  <c r="R41" i="30"/>
  <c r="Q41" i="30"/>
  <c r="O28" i="30"/>
  <c r="Q27" i="30"/>
  <c r="Q26" i="30"/>
  <c r="Q25" i="30"/>
  <c r="Q24" i="30"/>
  <c r="Q23" i="30"/>
  <c r="X10" i="30"/>
  <c r="W10" i="30"/>
  <c r="V10" i="30"/>
  <c r="U10" i="30"/>
  <c r="T10" i="30"/>
  <c r="S10" i="30"/>
  <c r="R10" i="30"/>
  <c r="Q10" i="30"/>
  <c r="P10" i="30"/>
  <c r="U62" i="30" s="1"/>
  <c r="X9" i="30"/>
  <c r="W9" i="30"/>
  <c r="V9" i="30"/>
  <c r="U9" i="30"/>
  <c r="T9" i="30"/>
  <c r="S9" i="30"/>
  <c r="R9" i="30"/>
  <c r="Q9" i="30"/>
  <c r="P9" i="30"/>
  <c r="U26" i="30" s="1"/>
  <c r="X8" i="30"/>
  <c r="W8" i="30"/>
  <c r="V8" i="30"/>
  <c r="U8" i="30"/>
  <c r="T8" i="30"/>
  <c r="S8" i="30"/>
  <c r="R8" i="30"/>
  <c r="Q8" i="30"/>
  <c r="P8" i="30"/>
  <c r="U60" i="30" s="1"/>
  <c r="X7" i="30"/>
  <c r="W7" i="30"/>
  <c r="V7" i="30"/>
  <c r="U7" i="30"/>
  <c r="T7" i="30"/>
  <c r="S7" i="30"/>
  <c r="R7" i="30"/>
  <c r="Q7" i="30"/>
  <c r="P7" i="30"/>
  <c r="U59" i="30" s="1"/>
  <c r="X6" i="30"/>
  <c r="W6" i="30"/>
  <c r="V6" i="30"/>
  <c r="U6" i="30"/>
  <c r="T6" i="30"/>
  <c r="S6" i="30"/>
  <c r="R6" i="30"/>
  <c r="Q6" i="30"/>
  <c r="P6" i="30"/>
  <c r="P58" i="30" s="1"/>
  <c r="AC33" i="63" l="1"/>
  <c r="AA33" i="63"/>
  <c r="P108" i="39"/>
  <c r="U108" i="39"/>
  <c r="AU108" i="39" s="1"/>
  <c r="V108" i="39"/>
  <c r="AV108" i="39" s="1"/>
  <c r="U116" i="39"/>
  <c r="AU116" i="39" s="1"/>
  <c r="V116" i="39"/>
  <c r="AV116" i="39" s="1"/>
  <c r="U153" i="39"/>
  <c r="AU153" i="39" s="1"/>
  <c r="V153" i="39"/>
  <c r="AV153" i="39" s="1"/>
  <c r="U165" i="39"/>
  <c r="AU165" i="39" s="1"/>
  <c r="V165" i="39"/>
  <c r="AV165" i="39" s="1"/>
  <c r="U190" i="38"/>
  <c r="AU190" i="38" s="1"/>
  <c r="V190" i="38"/>
  <c r="AV190" i="38" s="1"/>
  <c r="V113" i="37"/>
  <c r="AV113" i="37" s="1"/>
  <c r="U113" i="37"/>
  <c r="AU113" i="37" s="1"/>
  <c r="U181" i="37"/>
  <c r="AU181" i="37" s="1"/>
  <c r="V181" i="37"/>
  <c r="AV181" i="37" s="1"/>
  <c r="P131" i="35"/>
  <c r="AP131" i="35" s="1"/>
  <c r="U131" i="35"/>
  <c r="AU131" i="35" s="1"/>
  <c r="V131" i="35"/>
  <c r="AV131" i="35" s="1"/>
  <c r="U158" i="35"/>
  <c r="AU158" i="35" s="1"/>
  <c r="V158" i="35"/>
  <c r="AV158" i="35" s="1"/>
  <c r="U170" i="35"/>
  <c r="AU170" i="35" s="1"/>
  <c r="V170" i="35"/>
  <c r="AV170" i="35" s="1"/>
  <c r="U138" i="34"/>
  <c r="AU138" i="34" s="1"/>
  <c r="V138" i="34"/>
  <c r="AV138" i="34" s="1"/>
  <c r="U108" i="32"/>
  <c r="AU108" i="32" s="1"/>
  <c r="V108" i="32"/>
  <c r="AV108" i="32" s="1"/>
  <c r="U116" i="32"/>
  <c r="AU116" i="32" s="1"/>
  <c r="V116" i="32"/>
  <c r="AV116" i="32" s="1"/>
  <c r="U128" i="32"/>
  <c r="AU128" i="32" s="1"/>
  <c r="V128" i="32"/>
  <c r="AV128" i="32" s="1"/>
  <c r="U136" i="32"/>
  <c r="AU136" i="32" s="1"/>
  <c r="V136" i="32"/>
  <c r="AV136" i="32" s="1"/>
  <c r="U176" i="32"/>
  <c r="AU176" i="32" s="1"/>
  <c r="V176" i="32"/>
  <c r="AV176" i="32" s="1"/>
  <c r="U184" i="32"/>
  <c r="AU184" i="32" s="1"/>
  <c r="V184" i="32"/>
  <c r="AV184" i="32" s="1"/>
  <c r="U192" i="32"/>
  <c r="AU192" i="32" s="1"/>
  <c r="V192" i="32"/>
  <c r="AV192" i="32" s="1"/>
  <c r="T99" i="31"/>
  <c r="AT99" i="31" s="1"/>
  <c r="Q99" i="31"/>
  <c r="AQ99" i="31" s="1"/>
  <c r="U99" i="31"/>
  <c r="AU99" i="31" s="1"/>
  <c r="V99" i="31"/>
  <c r="AV99" i="31" s="1"/>
  <c r="S99" i="31"/>
  <c r="AS99" i="31" s="1"/>
  <c r="V107" i="31"/>
  <c r="AV107" i="31" s="1"/>
  <c r="U107" i="31"/>
  <c r="AU107" i="31" s="1"/>
  <c r="V115" i="31"/>
  <c r="AV115" i="31" s="1"/>
  <c r="U115" i="31"/>
  <c r="AU115" i="31" s="1"/>
  <c r="U127" i="31"/>
  <c r="AU127" i="31" s="1"/>
  <c r="V127" i="31"/>
  <c r="AV127" i="31" s="1"/>
  <c r="U135" i="31"/>
  <c r="AU135" i="31" s="1"/>
  <c r="V135" i="31"/>
  <c r="AV135" i="31" s="1"/>
  <c r="U151" i="31"/>
  <c r="AU151" i="31" s="1"/>
  <c r="V151" i="31"/>
  <c r="AV151" i="31" s="1"/>
  <c r="S151" i="31"/>
  <c r="AS151" i="31" s="1"/>
  <c r="T151" i="31"/>
  <c r="AT151" i="31" s="1"/>
  <c r="U153" i="31"/>
  <c r="AU153" i="31" s="1"/>
  <c r="V153" i="31"/>
  <c r="AV153" i="31" s="1"/>
  <c r="U155" i="31"/>
  <c r="AU155" i="31" s="1"/>
  <c r="V155" i="31"/>
  <c r="AV155" i="31" s="1"/>
  <c r="U157" i="31"/>
  <c r="AU157" i="31" s="1"/>
  <c r="V157" i="31"/>
  <c r="AV157" i="31" s="1"/>
  <c r="U159" i="31"/>
  <c r="AU159" i="31" s="1"/>
  <c r="V159" i="31"/>
  <c r="AV159" i="31" s="1"/>
  <c r="U161" i="31"/>
  <c r="AU161" i="31" s="1"/>
  <c r="V161" i="31"/>
  <c r="AV161" i="31" s="1"/>
  <c r="U163" i="31"/>
  <c r="AU163" i="31" s="1"/>
  <c r="V163" i="31"/>
  <c r="AV163" i="31" s="1"/>
  <c r="U165" i="31"/>
  <c r="AU165" i="31" s="1"/>
  <c r="V165" i="31"/>
  <c r="AV165" i="31" s="1"/>
  <c r="U167" i="31"/>
  <c r="AU167" i="31" s="1"/>
  <c r="V167" i="31"/>
  <c r="AV167" i="31" s="1"/>
  <c r="U169" i="31"/>
  <c r="AU169" i="31" s="1"/>
  <c r="V169" i="31"/>
  <c r="AV169" i="31" s="1"/>
  <c r="T175" i="31"/>
  <c r="AT175" i="31" s="1"/>
  <c r="U175" i="31"/>
  <c r="AU175" i="31" s="1"/>
  <c r="V175" i="31"/>
  <c r="AV175" i="31" s="1"/>
  <c r="S175" i="31"/>
  <c r="AS175" i="31" s="1"/>
  <c r="V183" i="31"/>
  <c r="AV183" i="31" s="1"/>
  <c r="U183" i="31"/>
  <c r="AU183" i="31" s="1"/>
  <c r="V191" i="31"/>
  <c r="AV191" i="31" s="1"/>
  <c r="U191" i="31"/>
  <c r="AU191" i="31" s="1"/>
  <c r="P101" i="30"/>
  <c r="AP101" i="30" s="1"/>
  <c r="U101" i="30"/>
  <c r="AU101" i="30" s="1"/>
  <c r="V101" i="30"/>
  <c r="AV101" i="30" s="1"/>
  <c r="U109" i="30"/>
  <c r="AU109" i="30" s="1"/>
  <c r="V109" i="30"/>
  <c r="AV109" i="30" s="1"/>
  <c r="U117" i="30"/>
  <c r="AU117" i="30" s="1"/>
  <c r="V117" i="30"/>
  <c r="AV117" i="30" s="1"/>
  <c r="P129" i="30"/>
  <c r="U129" i="30"/>
  <c r="AU129" i="30" s="1"/>
  <c r="V129" i="30"/>
  <c r="AV129" i="30" s="1"/>
  <c r="U137" i="30"/>
  <c r="AU137" i="30" s="1"/>
  <c r="V137" i="30"/>
  <c r="AV137" i="30" s="1"/>
  <c r="V177" i="30"/>
  <c r="AV177" i="30" s="1"/>
  <c r="U177" i="30"/>
  <c r="AU177" i="30" s="1"/>
  <c r="V185" i="30"/>
  <c r="AV185" i="30" s="1"/>
  <c r="U185" i="30"/>
  <c r="AU185" i="30" s="1"/>
  <c r="V193" i="30"/>
  <c r="AV193" i="30" s="1"/>
  <c r="U193" i="30"/>
  <c r="AU193" i="30" s="1"/>
  <c r="U124" i="39"/>
  <c r="AU124" i="39" s="1"/>
  <c r="V124" i="39"/>
  <c r="AV124" i="39" s="1"/>
  <c r="U132" i="39"/>
  <c r="AU132" i="39" s="1"/>
  <c r="V132" i="39"/>
  <c r="AV132" i="39" s="1"/>
  <c r="P140" i="39"/>
  <c r="AP140" i="39" s="1"/>
  <c r="V140" i="39"/>
  <c r="AV140" i="39" s="1"/>
  <c r="U140" i="39"/>
  <c r="AU140" i="39" s="1"/>
  <c r="U180" i="39"/>
  <c r="AU180" i="39" s="1"/>
  <c r="V180" i="39"/>
  <c r="AV180" i="39" s="1"/>
  <c r="U188" i="39"/>
  <c r="AU188" i="39" s="1"/>
  <c r="V188" i="39"/>
  <c r="AV188" i="39" s="1"/>
  <c r="P103" i="38"/>
  <c r="AP103" i="38" s="1"/>
  <c r="U103" i="38"/>
  <c r="AU103" i="38" s="1"/>
  <c r="V103" i="38"/>
  <c r="AV103" i="38" s="1"/>
  <c r="U111" i="38"/>
  <c r="AU111" i="38" s="1"/>
  <c r="V111" i="38"/>
  <c r="AV111" i="38" s="1"/>
  <c r="T123" i="38"/>
  <c r="AT123" i="38" s="1"/>
  <c r="S123" i="38"/>
  <c r="AS123" i="38" s="1"/>
  <c r="V123" i="38"/>
  <c r="AV123" i="38" s="1"/>
  <c r="U123" i="38"/>
  <c r="AU123" i="38" s="1"/>
  <c r="P131" i="38"/>
  <c r="AP131" i="38" s="1"/>
  <c r="U131" i="38"/>
  <c r="AU131" i="38" s="1"/>
  <c r="V131" i="38"/>
  <c r="AV131" i="38" s="1"/>
  <c r="U139" i="38"/>
  <c r="AU139" i="38" s="1"/>
  <c r="V139" i="38"/>
  <c r="AV139" i="38" s="1"/>
  <c r="U152" i="38"/>
  <c r="AU152" i="38" s="1"/>
  <c r="V152" i="38"/>
  <c r="AV152" i="38" s="1"/>
  <c r="U154" i="38"/>
  <c r="AU154" i="38" s="1"/>
  <c r="V154" i="38"/>
  <c r="AV154" i="38" s="1"/>
  <c r="U156" i="38"/>
  <c r="AU156" i="38" s="1"/>
  <c r="V156" i="38"/>
  <c r="AV156" i="38" s="1"/>
  <c r="U158" i="38"/>
  <c r="AU158" i="38" s="1"/>
  <c r="V158" i="38"/>
  <c r="AV158" i="38" s="1"/>
  <c r="U160" i="38"/>
  <c r="AU160" i="38" s="1"/>
  <c r="V160" i="38"/>
  <c r="AV160" i="38" s="1"/>
  <c r="U162" i="38"/>
  <c r="AU162" i="38" s="1"/>
  <c r="V162" i="38"/>
  <c r="AV162" i="38" s="1"/>
  <c r="U164" i="38"/>
  <c r="AU164" i="38" s="1"/>
  <c r="V164" i="38"/>
  <c r="AV164" i="38" s="1"/>
  <c r="U166" i="38"/>
  <c r="AU166" i="38" s="1"/>
  <c r="V166" i="38"/>
  <c r="AV166" i="38" s="1"/>
  <c r="U168" i="38"/>
  <c r="AU168" i="38" s="1"/>
  <c r="V168" i="38"/>
  <c r="AV168" i="38" s="1"/>
  <c r="V170" i="38"/>
  <c r="AV170" i="38" s="1"/>
  <c r="U170" i="38"/>
  <c r="AU170" i="38" s="1"/>
  <c r="U179" i="38"/>
  <c r="AU179" i="38" s="1"/>
  <c r="V179" i="38"/>
  <c r="AV179" i="38" s="1"/>
  <c r="U187" i="38"/>
  <c r="AU187" i="38" s="1"/>
  <c r="V187" i="38"/>
  <c r="AV187" i="38" s="1"/>
  <c r="U102" i="37"/>
  <c r="AU102" i="37" s="1"/>
  <c r="V102" i="37"/>
  <c r="AV102" i="37" s="1"/>
  <c r="U110" i="37"/>
  <c r="AU110" i="37" s="1"/>
  <c r="V110" i="37"/>
  <c r="AV110" i="37" s="1"/>
  <c r="V118" i="37"/>
  <c r="AV118" i="37" s="1"/>
  <c r="U118" i="37"/>
  <c r="AU118" i="37" s="1"/>
  <c r="U130" i="37"/>
  <c r="AU130" i="37" s="1"/>
  <c r="V130" i="37"/>
  <c r="AV130" i="37" s="1"/>
  <c r="U138" i="37"/>
  <c r="AU138" i="37" s="1"/>
  <c r="V138" i="37"/>
  <c r="AV138" i="37" s="1"/>
  <c r="U178" i="37"/>
  <c r="AU178" i="37" s="1"/>
  <c r="V178" i="37"/>
  <c r="AV178" i="37" s="1"/>
  <c r="U186" i="37"/>
  <c r="AU186" i="37" s="1"/>
  <c r="V186" i="37"/>
  <c r="AV186" i="37" s="1"/>
  <c r="V194" i="37"/>
  <c r="AV194" i="37" s="1"/>
  <c r="U194" i="37"/>
  <c r="AU194" i="37" s="1"/>
  <c r="U101" i="36"/>
  <c r="AU101" i="36" s="1"/>
  <c r="V101" i="36"/>
  <c r="AV101" i="36" s="1"/>
  <c r="U109" i="36"/>
  <c r="AU109" i="36" s="1"/>
  <c r="V109" i="36"/>
  <c r="AV109" i="36" s="1"/>
  <c r="U117" i="36"/>
  <c r="AU117" i="36" s="1"/>
  <c r="V117" i="36"/>
  <c r="AV117" i="36" s="1"/>
  <c r="U129" i="36"/>
  <c r="AU129" i="36" s="1"/>
  <c r="V129" i="36"/>
  <c r="AV129" i="36" s="1"/>
  <c r="U137" i="36"/>
  <c r="AU137" i="36" s="1"/>
  <c r="V137" i="36"/>
  <c r="AV137" i="36" s="1"/>
  <c r="V177" i="36"/>
  <c r="AV177" i="36" s="1"/>
  <c r="U177" i="36"/>
  <c r="AU177" i="36" s="1"/>
  <c r="U185" i="36"/>
  <c r="AU185" i="36" s="1"/>
  <c r="V185" i="36"/>
  <c r="AV185" i="36" s="1"/>
  <c r="U193" i="36"/>
  <c r="AU193" i="36" s="1"/>
  <c r="V193" i="36"/>
  <c r="AV193" i="36" s="1"/>
  <c r="V100" i="35"/>
  <c r="AV100" i="35" s="1"/>
  <c r="U100" i="35"/>
  <c r="AU100" i="35" s="1"/>
  <c r="U108" i="35"/>
  <c r="AU108" i="35" s="1"/>
  <c r="V108" i="35"/>
  <c r="AV108" i="35" s="1"/>
  <c r="P116" i="35"/>
  <c r="U116" i="35"/>
  <c r="AU116" i="35" s="1"/>
  <c r="V116" i="35"/>
  <c r="AV116" i="35" s="1"/>
  <c r="U128" i="35"/>
  <c r="AU128" i="35" s="1"/>
  <c r="V128" i="35"/>
  <c r="AV128" i="35" s="1"/>
  <c r="U136" i="35"/>
  <c r="AU136" i="35" s="1"/>
  <c r="V136" i="35"/>
  <c r="AV136" i="35" s="1"/>
  <c r="U176" i="35"/>
  <c r="AU176" i="35" s="1"/>
  <c r="V176" i="35"/>
  <c r="AV176" i="35" s="1"/>
  <c r="U184" i="35"/>
  <c r="AU184" i="35" s="1"/>
  <c r="V184" i="35"/>
  <c r="AV184" i="35" s="1"/>
  <c r="U192" i="35"/>
  <c r="AU192" i="35" s="1"/>
  <c r="V192" i="35"/>
  <c r="AV192" i="35" s="1"/>
  <c r="V99" i="34"/>
  <c r="AV99" i="34" s="1"/>
  <c r="S99" i="34"/>
  <c r="AS99" i="34" s="1"/>
  <c r="T99" i="34"/>
  <c r="AT99" i="34" s="1"/>
  <c r="Q99" i="34"/>
  <c r="U99" i="34"/>
  <c r="AU99" i="34" s="1"/>
  <c r="U107" i="34"/>
  <c r="AU107" i="34" s="1"/>
  <c r="V107" i="34"/>
  <c r="AV107" i="34" s="1"/>
  <c r="U115" i="34"/>
  <c r="AU115" i="34" s="1"/>
  <c r="V115" i="34"/>
  <c r="AV115" i="34" s="1"/>
  <c r="P127" i="34"/>
  <c r="AP127" i="34" s="1"/>
  <c r="U127" i="34"/>
  <c r="AU127" i="34" s="1"/>
  <c r="V127" i="34"/>
  <c r="AV127" i="34" s="1"/>
  <c r="U135" i="34"/>
  <c r="AU135" i="34" s="1"/>
  <c r="V135" i="34"/>
  <c r="AV135" i="34" s="1"/>
  <c r="T151" i="34"/>
  <c r="AT151" i="34" s="1"/>
  <c r="U151" i="34"/>
  <c r="AU151" i="34" s="1"/>
  <c r="V151" i="34"/>
  <c r="AV151" i="34" s="1"/>
  <c r="S151" i="34"/>
  <c r="AS151" i="34" s="1"/>
  <c r="U153" i="34"/>
  <c r="AU153" i="34" s="1"/>
  <c r="V153" i="34"/>
  <c r="AV153" i="34" s="1"/>
  <c r="U155" i="34"/>
  <c r="AU155" i="34" s="1"/>
  <c r="V155" i="34"/>
  <c r="AV155" i="34" s="1"/>
  <c r="U157" i="34"/>
  <c r="AU157" i="34" s="1"/>
  <c r="V157" i="34"/>
  <c r="AV157" i="34" s="1"/>
  <c r="U159" i="34"/>
  <c r="AU159" i="34" s="1"/>
  <c r="V159" i="34"/>
  <c r="AV159" i="34" s="1"/>
  <c r="U161" i="34"/>
  <c r="AU161" i="34" s="1"/>
  <c r="V161" i="34"/>
  <c r="AV161" i="34" s="1"/>
  <c r="U163" i="34"/>
  <c r="AU163" i="34" s="1"/>
  <c r="V163" i="34"/>
  <c r="AV163" i="34" s="1"/>
  <c r="U165" i="34"/>
  <c r="AU165" i="34" s="1"/>
  <c r="V165" i="34"/>
  <c r="AV165" i="34" s="1"/>
  <c r="U167" i="34"/>
  <c r="AU167" i="34" s="1"/>
  <c r="V167" i="34"/>
  <c r="AV167" i="34" s="1"/>
  <c r="U169" i="34"/>
  <c r="AU169" i="34" s="1"/>
  <c r="V169" i="34"/>
  <c r="AV169" i="34" s="1"/>
  <c r="V175" i="34"/>
  <c r="AV175" i="34" s="1"/>
  <c r="S175" i="34"/>
  <c r="AS175" i="34" s="1"/>
  <c r="T175" i="34"/>
  <c r="AT175" i="34" s="1"/>
  <c r="U175" i="34"/>
  <c r="AU175" i="34" s="1"/>
  <c r="U183" i="34"/>
  <c r="AU183" i="34" s="1"/>
  <c r="V183" i="34"/>
  <c r="AV183" i="34" s="1"/>
  <c r="U191" i="34"/>
  <c r="AU191" i="34" s="1"/>
  <c r="V191" i="34"/>
  <c r="AV191" i="34" s="1"/>
  <c r="U106" i="33"/>
  <c r="AU106" i="33" s="1"/>
  <c r="V106" i="33"/>
  <c r="AV106" i="33" s="1"/>
  <c r="U114" i="33"/>
  <c r="AU114" i="33" s="1"/>
  <c r="V114" i="33"/>
  <c r="AV114" i="33" s="1"/>
  <c r="U126" i="33"/>
  <c r="AU126" i="33" s="1"/>
  <c r="V126" i="33"/>
  <c r="AV126" i="33" s="1"/>
  <c r="U134" i="33"/>
  <c r="AU134" i="33" s="1"/>
  <c r="V134" i="33"/>
  <c r="AV134" i="33" s="1"/>
  <c r="V142" i="33"/>
  <c r="AV142" i="33" s="1"/>
  <c r="U142" i="33"/>
  <c r="AU142" i="33" s="1"/>
  <c r="U182" i="33"/>
  <c r="AU182" i="33" s="1"/>
  <c r="V182" i="33"/>
  <c r="AV182" i="33" s="1"/>
  <c r="U190" i="33"/>
  <c r="AU190" i="33" s="1"/>
  <c r="V190" i="33"/>
  <c r="AV190" i="33" s="1"/>
  <c r="U105" i="32"/>
  <c r="AU105" i="32" s="1"/>
  <c r="V105" i="32"/>
  <c r="AV105" i="32" s="1"/>
  <c r="U113" i="32"/>
  <c r="AU113" i="32" s="1"/>
  <c r="V113" i="32"/>
  <c r="AV113" i="32" s="1"/>
  <c r="U125" i="32"/>
  <c r="AU125" i="32" s="1"/>
  <c r="V125" i="32"/>
  <c r="AV125" i="32" s="1"/>
  <c r="U133" i="32"/>
  <c r="AU133" i="32" s="1"/>
  <c r="V133" i="32"/>
  <c r="AV133" i="32" s="1"/>
  <c r="U141" i="32"/>
  <c r="AU141" i="32" s="1"/>
  <c r="V141" i="32"/>
  <c r="AV141" i="32" s="1"/>
  <c r="V181" i="32"/>
  <c r="AV181" i="32" s="1"/>
  <c r="U181" i="32"/>
  <c r="AU181" i="32" s="1"/>
  <c r="V189" i="32"/>
  <c r="AV189" i="32" s="1"/>
  <c r="U189" i="32"/>
  <c r="AU189" i="32" s="1"/>
  <c r="U104" i="31"/>
  <c r="AU104" i="31" s="1"/>
  <c r="V104" i="31"/>
  <c r="AV104" i="31" s="1"/>
  <c r="U112" i="31"/>
  <c r="AU112" i="31" s="1"/>
  <c r="V112" i="31"/>
  <c r="AV112" i="31" s="1"/>
  <c r="V124" i="31"/>
  <c r="AV124" i="31" s="1"/>
  <c r="U124" i="31"/>
  <c r="AU124" i="31" s="1"/>
  <c r="V132" i="31"/>
  <c r="AV132" i="31" s="1"/>
  <c r="U132" i="31"/>
  <c r="AU132" i="31" s="1"/>
  <c r="V140" i="31"/>
  <c r="AV140" i="31" s="1"/>
  <c r="U140" i="31"/>
  <c r="AU140" i="31" s="1"/>
  <c r="U180" i="31"/>
  <c r="AU180" i="31" s="1"/>
  <c r="V180" i="31"/>
  <c r="AV180" i="31" s="1"/>
  <c r="V188" i="31"/>
  <c r="AV188" i="31" s="1"/>
  <c r="U188" i="31"/>
  <c r="AU188" i="31" s="1"/>
  <c r="V102" i="32"/>
  <c r="AV102" i="32" s="1"/>
  <c r="U102" i="32"/>
  <c r="AU102" i="32" s="1"/>
  <c r="V110" i="32"/>
  <c r="AV110" i="32" s="1"/>
  <c r="U110" i="32"/>
  <c r="AU110" i="32" s="1"/>
  <c r="U118" i="32"/>
  <c r="AU118" i="32" s="1"/>
  <c r="V118" i="32"/>
  <c r="AV118" i="32" s="1"/>
  <c r="V130" i="32"/>
  <c r="AV130" i="32" s="1"/>
  <c r="U130" i="32"/>
  <c r="AU130" i="32" s="1"/>
  <c r="V138" i="32"/>
  <c r="AV138" i="32" s="1"/>
  <c r="U138" i="32"/>
  <c r="AU138" i="32" s="1"/>
  <c r="U178" i="32"/>
  <c r="AU178" i="32" s="1"/>
  <c r="V178" i="32"/>
  <c r="AV178" i="32" s="1"/>
  <c r="V186" i="32"/>
  <c r="AV186" i="32" s="1"/>
  <c r="U186" i="32"/>
  <c r="AU186" i="32" s="1"/>
  <c r="U194" i="32"/>
  <c r="AU194" i="32" s="1"/>
  <c r="V194" i="32"/>
  <c r="AV194" i="32" s="1"/>
  <c r="U101" i="31"/>
  <c r="AU101" i="31" s="1"/>
  <c r="V101" i="31"/>
  <c r="AV101" i="31" s="1"/>
  <c r="U109" i="31"/>
  <c r="AU109" i="31" s="1"/>
  <c r="V109" i="31"/>
  <c r="AV109" i="31" s="1"/>
  <c r="U117" i="31"/>
  <c r="AU117" i="31" s="1"/>
  <c r="V117" i="31"/>
  <c r="AV117" i="31" s="1"/>
  <c r="U129" i="31"/>
  <c r="AU129" i="31" s="1"/>
  <c r="V129" i="31"/>
  <c r="AV129" i="31" s="1"/>
  <c r="U137" i="31"/>
  <c r="AU137" i="31" s="1"/>
  <c r="V137" i="31"/>
  <c r="AV137" i="31" s="1"/>
  <c r="V177" i="31"/>
  <c r="AV177" i="31" s="1"/>
  <c r="U177" i="31"/>
  <c r="AU177" i="31" s="1"/>
  <c r="U185" i="31"/>
  <c r="AU185" i="31" s="1"/>
  <c r="V185" i="31"/>
  <c r="AV185" i="31" s="1"/>
  <c r="V193" i="31"/>
  <c r="AV193" i="31" s="1"/>
  <c r="U193" i="31"/>
  <c r="AU193" i="31" s="1"/>
  <c r="P104" i="30"/>
  <c r="AP104" i="30" s="1"/>
  <c r="V104" i="30"/>
  <c r="AV104" i="30" s="1"/>
  <c r="U104" i="30"/>
  <c r="AU104" i="30" s="1"/>
  <c r="U106" i="39"/>
  <c r="AU106" i="39" s="1"/>
  <c r="V106" i="39"/>
  <c r="AV106" i="39" s="1"/>
  <c r="U157" i="39"/>
  <c r="AU157" i="39" s="1"/>
  <c r="V157" i="39"/>
  <c r="AV157" i="39" s="1"/>
  <c r="U134" i="38"/>
  <c r="AU134" i="38" s="1"/>
  <c r="V134" i="38"/>
  <c r="AV134" i="38" s="1"/>
  <c r="U104" i="36"/>
  <c r="AU104" i="36" s="1"/>
  <c r="V104" i="36"/>
  <c r="AV104" i="36" s="1"/>
  <c r="U162" i="35"/>
  <c r="AU162" i="35" s="1"/>
  <c r="V162" i="35"/>
  <c r="AV162" i="35" s="1"/>
  <c r="V187" i="35"/>
  <c r="AV187" i="35" s="1"/>
  <c r="U187" i="35"/>
  <c r="AU187" i="35" s="1"/>
  <c r="P102" i="34"/>
  <c r="AP102" i="34" s="1"/>
  <c r="U102" i="34"/>
  <c r="AU102" i="34" s="1"/>
  <c r="V102" i="34"/>
  <c r="AV102" i="34" s="1"/>
  <c r="V100" i="32"/>
  <c r="AV100" i="32" s="1"/>
  <c r="U100" i="32"/>
  <c r="AU100" i="32" s="1"/>
  <c r="P106" i="30"/>
  <c r="AP106" i="30" s="1"/>
  <c r="U106" i="30"/>
  <c r="AU106" i="30" s="1"/>
  <c r="V106" i="30"/>
  <c r="AV106" i="30" s="1"/>
  <c r="U135" i="37"/>
  <c r="AU135" i="37" s="1"/>
  <c r="V135" i="37"/>
  <c r="AV135" i="37" s="1"/>
  <c r="V151" i="37"/>
  <c r="AV151" i="37" s="1"/>
  <c r="S151" i="37"/>
  <c r="AS151" i="37" s="1"/>
  <c r="T151" i="37"/>
  <c r="AT151" i="37" s="1"/>
  <c r="U151" i="37"/>
  <c r="AU151" i="37" s="1"/>
  <c r="U161" i="37"/>
  <c r="AU161" i="37" s="1"/>
  <c r="V161" i="37"/>
  <c r="AV161" i="37" s="1"/>
  <c r="U175" i="37"/>
  <c r="AU175" i="37" s="1"/>
  <c r="V175" i="37"/>
  <c r="AV175" i="37" s="1"/>
  <c r="S175" i="37"/>
  <c r="AS175" i="37" s="1"/>
  <c r="T175" i="37"/>
  <c r="AT175" i="37" s="1"/>
  <c r="U133" i="35"/>
  <c r="AU133" i="35" s="1"/>
  <c r="V133" i="35"/>
  <c r="AV133" i="35" s="1"/>
  <c r="P141" i="35"/>
  <c r="U141" i="35"/>
  <c r="AU141" i="35" s="1"/>
  <c r="V141" i="35"/>
  <c r="AV141" i="35" s="1"/>
  <c r="V187" i="33"/>
  <c r="AV187" i="33" s="1"/>
  <c r="U187" i="33"/>
  <c r="AU187" i="33" s="1"/>
  <c r="U103" i="30"/>
  <c r="AU103" i="30" s="1"/>
  <c r="V103" i="30"/>
  <c r="AV103" i="30" s="1"/>
  <c r="U111" i="30"/>
  <c r="AU111" i="30" s="1"/>
  <c r="V111" i="30"/>
  <c r="AV111" i="30" s="1"/>
  <c r="T123" i="30"/>
  <c r="AT123" i="30" s="1"/>
  <c r="S123" i="30"/>
  <c r="AS123" i="30" s="1"/>
  <c r="V123" i="30"/>
  <c r="AV123" i="30" s="1"/>
  <c r="U123" i="30"/>
  <c r="AU123" i="30" s="1"/>
  <c r="P131" i="30"/>
  <c r="AP131" i="30" s="1"/>
  <c r="U131" i="30"/>
  <c r="AU131" i="30" s="1"/>
  <c r="V131" i="30"/>
  <c r="AV131" i="30" s="1"/>
  <c r="U139" i="30"/>
  <c r="AU139" i="30" s="1"/>
  <c r="V139" i="30"/>
  <c r="AV139" i="30" s="1"/>
  <c r="U152" i="30"/>
  <c r="AU152" i="30" s="1"/>
  <c r="V152" i="30"/>
  <c r="AV152" i="30" s="1"/>
  <c r="V154" i="30"/>
  <c r="AV154" i="30" s="1"/>
  <c r="U154" i="30"/>
  <c r="AU154" i="30" s="1"/>
  <c r="U156" i="30"/>
  <c r="AU156" i="30" s="1"/>
  <c r="V156" i="30"/>
  <c r="AV156" i="30" s="1"/>
  <c r="V158" i="30"/>
  <c r="AV158" i="30" s="1"/>
  <c r="U158" i="30"/>
  <c r="AU158" i="30" s="1"/>
  <c r="U160" i="30"/>
  <c r="AU160" i="30" s="1"/>
  <c r="V160" i="30"/>
  <c r="AV160" i="30" s="1"/>
  <c r="V162" i="30"/>
  <c r="AV162" i="30" s="1"/>
  <c r="U162" i="30"/>
  <c r="AU162" i="30" s="1"/>
  <c r="U164" i="30"/>
  <c r="AU164" i="30" s="1"/>
  <c r="V164" i="30"/>
  <c r="AV164" i="30" s="1"/>
  <c r="V166" i="30"/>
  <c r="AV166" i="30" s="1"/>
  <c r="U166" i="30"/>
  <c r="AU166" i="30" s="1"/>
  <c r="U168" i="30"/>
  <c r="AU168" i="30" s="1"/>
  <c r="V168" i="30"/>
  <c r="AV168" i="30" s="1"/>
  <c r="V170" i="30"/>
  <c r="AV170" i="30" s="1"/>
  <c r="U170" i="30"/>
  <c r="AU170" i="30" s="1"/>
  <c r="U179" i="30"/>
  <c r="AU179" i="30" s="1"/>
  <c r="V179" i="30"/>
  <c r="AV179" i="30" s="1"/>
  <c r="U187" i="30"/>
  <c r="AU187" i="30" s="1"/>
  <c r="V187" i="30"/>
  <c r="AV187" i="30" s="1"/>
  <c r="U126" i="39"/>
  <c r="AU126" i="39" s="1"/>
  <c r="V126" i="39"/>
  <c r="AV126" i="39" s="1"/>
  <c r="P134" i="39"/>
  <c r="AP134" i="39" s="1"/>
  <c r="U134" i="39"/>
  <c r="AU134" i="39" s="1"/>
  <c r="V134" i="39"/>
  <c r="AV134" i="39" s="1"/>
  <c r="U142" i="39"/>
  <c r="AU142" i="39" s="1"/>
  <c r="V142" i="39"/>
  <c r="AV142" i="39" s="1"/>
  <c r="U182" i="39"/>
  <c r="AU182" i="39" s="1"/>
  <c r="V182" i="39"/>
  <c r="AV182" i="39" s="1"/>
  <c r="U190" i="39"/>
  <c r="AU190" i="39" s="1"/>
  <c r="V190" i="39"/>
  <c r="AV190" i="39" s="1"/>
  <c r="U105" i="38"/>
  <c r="AU105" i="38" s="1"/>
  <c r="V105" i="38"/>
  <c r="AV105" i="38" s="1"/>
  <c r="P113" i="38"/>
  <c r="AP113" i="38" s="1"/>
  <c r="U113" i="38"/>
  <c r="AU113" i="38" s="1"/>
  <c r="V113" i="38"/>
  <c r="AV113" i="38" s="1"/>
  <c r="P125" i="38"/>
  <c r="AP125" i="38" s="1"/>
  <c r="U125" i="38"/>
  <c r="AU125" i="38" s="1"/>
  <c r="V125" i="38"/>
  <c r="AV125" i="38" s="1"/>
  <c r="P133" i="38"/>
  <c r="AP133" i="38" s="1"/>
  <c r="U133" i="38"/>
  <c r="AU133" i="38" s="1"/>
  <c r="V133" i="38"/>
  <c r="AV133" i="38" s="1"/>
  <c r="P141" i="38"/>
  <c r="U141" i="38"/>
  <c r="AU141" i="38" s="1"/>
  <c r="V141" i="38"/>
  <c r="AV141" i="38" s="1"/>
  <c r="U181" i="38"/>
  <c r="AU181" i="38" s="1"/>
  <c r="V181" i="38"/>
  <c r="AV181" i="38" s="1"/>
  <c r="U189" i="38"/>
  <c r="AU189" i="38" s="1"/>
  <c r="V189" i="38"/>
  <c r="AV189" i="38" s="1"/>
  <c r="U104" i="37"/>
  <c r="AU104" i="37" s="1"/>
  <c r="V104" i="37"/>
  <c r="AV104" i="37" s="1"/>
  <c r="U112" i="37"/>
  <c r="AU112" i="37" s="1"/>
  <c r="V112" i="37"/>
  <c r="AV112" i="37" s="1"/>
  <c r="U124" i="37"/>
  <c r="AU124" i="37" s="1"/>
  <c r="V124" i="37"/>
  <c r="AV124" i="37" s="1"/>
  <c r="P132" i="37"/>
  <c r="AP132" i="37" s="1"/>
  <c r="U132" i="37"/>
  <c r="AU132" i="37" s="1"/>
  <c r="V132" i="37"/>
  <c r="AV132" i="37" s="1"/>
  <c r="U140" i="37"/>
  <c r="AU140" i="37" s="1"/>
  <c r="V140" i="37"/>
  <c r="AV140" i="37" s="1"/>
  <c r="U180" i="37"/>
  <c r="AU180" i="37" s="1"/>
  <c r="V180" i="37"/>
  <c r="AV180" i="37" s="1"/>
  <c r="U188" i="37"/>
  <c r="AU188" i="37" s="1"/>
  <c r="V188" i="37"/>
  <c r="AV188" i="37" s="1"/>
  <c r="U103" i="36"/>
  <c r="AU103" i="36" s="1"/>
  <c r="V103" i="36"/>
  <c r="AV103" i="36" s="1"/>
  <c r="U111" i="36"/>
  <c r="AU111" i="36" s="1"/>
  <c r="V111" i="36"/>
  <c r="AV111" i="36" s="1"/>
  <c r="V123" i="36"/>
  <c r="AV123" i="36" s="1"/>
  <c r="T123" i="36"/>
  <c r="AT123" i="36" s="1"/>
  <c r="U123" i="36"/>
  <c r="AU123" i="36" s="1"/>
  <c r="S123" i="36"/>
  <c r="AS123" i="36" s="1"/>
  <c r="U131" i="36"/>
  <c r="AU131" i="36" s="1"/>
  <c r="V131" i="36"/>
  <c r="AV131" i="36" s="1"/>
  <c r="U139" i="36"/>
  <c r="AU139" i="36" s="1"/>
  <c r="V139" i="36"/>
  <c r="AV139" i="36" s="1"/>
  <c r="U152" i="36"/>
  <c r="AU152" i="36" s="1"/>
  <c r="V152" i="36"/>
  <c r="AV152" i="36" s="1"/>
  <c r="U154" i="36"/>
  <c r="AU154" i="36" s="1"/>
  <c r="V154" i="36"/>
  <c r="AV154" i="36" s="1"/>
  <c r="U156" i="36"/>
  <c r="AU156" i="36" s="1"/>
  <c r="V156" i="36"/>
  <c r="AV156" i="36" s="1"/>
  <c r="U158" i="36"/>
  <c r="AU158" i="36" s="1"/>
  <c r="V158" i="36"/>
  <c r="AV158" i="36" s="1"/>
  <c r="U160" i="36"/>
  <c r="AU160" i="36" s="1"/>
  <c r="V160" i="36"/>
  <c r="AV160" i="36" s="1"/>
  <c r="U162" i="36"/>
  <c r="AU162" i="36" s="1"/>
  <c r="V162" i="36"/>
  <c r="AV162" i="36" s="1"/>
  <c r="U164" i="36"/>
  <c r="AU164" i="36" s="1"/>
  <c r="V164" i="36"/>
  <c r="AV164" i="36" s="1"/>
  <c r="U166" i="36"/>
  <c r="AU166" i="36" s="1"/>
  <c r="V166" i="36"/>
  <c r="AV166" i="36" s="1"/>
  <c r="U168" i="36"/>
  <c r="AU168" i="36" s="1"/>
  <c r="V168" i="36"/>
  <c r="AV168" i="36" s="1"/>
  <c r="U170" i="36"/>
  <c r="AU170" i="36" s="1"/>
  <c r="V170" i="36"/>
  <c r="AV170" i="36" s="1"/>
  <c r="U179" i="36"/>
  <c r="AU179" i="36" s="1"/>
  <c r="V179" i="36"/>
  <c r="AV179" i="36" s="1"/>
  <c r="U187" i="36"/>
  <c r="AU187" i="36" s="1"/>
  <c r="V187" i="36"/>
  <c r="AV187" i="36" s="1"/>
  <c r="P102" i="35"/>
  <c r="AP102" i="35" s="1"/>
  <c r="U102" i="35"/>
  <c r="AU102" i="35" s="1"/>
  <c r="V102" i="35"/>
  <c r="AV102" i="35" s="1"/>
  <c r="U110" i="35"/>
  <c r="AU110" i="35" s="1"/>
  <c r="V110" i="35"/>
  <c r="AV110" i="35" s="1"/>
  <c r="U118" i="35"/>
  <c r="AU118" i="35" s="1"/>
  <c r="V118" i="35"/>
  <c r="AV118" i="35" s="1"/>
  <c r="U130" i="35"/>
  <c r="AU130" i="35" s="1"/>
  <c r="V130" i="35"/>
  <c r="AV130" i="35" s="1"/>
  <c r="U138" i="35"/>
  <c r="AU138" i="35" s="1"/>
  <c r="V138" i="35"/>
  <c r="AV138" i="35" s="1"/>
  <c r="U178" i="35"/>
  <c r="AU178" i="35" s="1"/>
  <c r="V178" i="35"/>
  <c r="AV178" i="35" s="1"/>
  <c r="U186" i="35"/>
  <c r="AU186" i="35" s="1"/>
  <c r="V186" i="35"/>
  <c r="AV186" i="35" s="1"/>
  <c r="U194" i="35"/>
  <c r="AU194" i="35" s="1"/>
  <c r="V194" i="35"/>
  <c r="AV194" i="35" s="1"/>
  <c r="P101" i="34"/>
  <c r="AP101" i="34" s="1"/>
  <c r="U101" i="34"/>
  <c r="AU101" i="34" s="1"/>
  <c r="V101" i="34"/>
  <c r="AV101" i="34" s="1"/>
  <c r="U109" i="34"/>
  <c r="AU109" i="34" s="1"/>
  <c r="V109" i="34"/>
  <c r="AV109" i="34" s="1"/>
  <c r="U117" i="34"/>
  <c r="AU117" i="34" s="1"/>
  <c r="V117" i="34"/>
  <c r="AV117" i="34" s="1"/>
  <c r="U129" i="34"/>
  <c r="AU129" i="34" s="1"/>
  <c r="V129" i="34"/>
  <c r="AV129" i="34" s="1"/>
  <c r="U137" i="34"/>
  <c r="AU137" i="34" s="1"/>
  <c r="V137" i="34"/>
  <c r="AV137" i="34" s="1"/>
  <c r="V177" i="34"/>
  <c r="AV177" i="34" s="1"/>
  <c r="U177" i="34"/>
  <c r="AU177" i="34" s="1"/>
  <c r="V185" i="34"/>
  <c r="AV185" i="34" s="1"/>
  <c r="U185" i="34"/>
  <c r="AU185" i="34" s="1"/>
  <c r="V193" i="34"/>
  <c r="AV193" i="34" s="1"/>
  <c r="U193" i="34"/>
  <c r="AU193" i="34" s="1"/>
  <c r="V100" i="33"/>
  <c r="AV100" i="33" s="1"/>
  <c r="U100" i="33"/>
  <c r="AU100" i="33" s="1"/>
  <c r="U108" i="33"/>
  <c r="AU108" i="33" s="1"/>
  <c r="V108" i="33"/>
  <c r="AV108" i="33" s="1"/>
  <c r="U116" i="33"/>
  <c r="AU116" i="33" s="1"/>
  <c r="V116" i="33"/>
  <c r="AV116" i="33" s="1"/>
  <c r="U128" i="33"/>
  <c r="AU128" i="33" s="1"/>
  <c r="V128" i="33"/>
  <c r="AV128" i="33" s="1"/>
  <c r="V136" i="33"/>
  <c r="AV136" i="33" s="1"/>
  <c r="U136" i="33"/>
  <c r="AU136" i="33" s="1"/>
  <c r="U176" i="33"/>
  <c r="AU176" i="33" s="1"/>
  <c r="V176" i="33"/>
  <c r="AV176" i="33" s="1"/>
  <c r="V184" i="33"/>
  <c r="AV184" i="33" s="1"/>
  <c r="U184" i="33"/>
  <c r="AU184" i="33" s="1"/>
  <c r="U192" i="33"/>
  <c r="AU192" i="33" s="1"/>
  <c r="V192" i="33"/>
  <c r="AV192" i="33" s="1"/>
  <c r="T99" i="32"/>
  <c r="AT99" i="32" s="1"/>
  <c r="S99" i="32"/>
  <c r="AS99" i="32" s="1"/>
  <c r="Q99" i="32"/>
  <c r="AQ99" i="32" s="1"/>
  <c r="U99" i="32"/>
  <c r="AU99" i="32" s="1"/>
  <c r="V99" i="32"/>
  <c r="AV99" i="32" s="1"/>
  <c r="U107" i="32"/>
  <c r="AU107" i="32" s="1"/>
  <c r="V107" i="32"/>
  <c r="AV107" i="32" s="1"/>
  <c r="U115" i="32"/>
  <c r="AU115" i="32" s="1"/>
  <c r="V115" i="32"/>
  <c r="AV115" i="32" s="1"/>
  <c r="U127" i="32"/>
  <c r="AU127" i="32" s="1"/>
  <c r="V127" i="32"/>
  <c r="AV127" i="32" s="1"/>
  <c r="U135" i="32"/>
  <c r="AU135" i="32" s="1"/>
  <c r="V135" i="32"/>
  <c r="AV135" i="32" s="1"/>
  <c r="U151" i="32"/>
  <c r="AU151" i="32" s="1"/>
  <c r="V151" i="32"/>
  <c r="AV151" i="32" s="1"/>
  <c r="S151" i="32"/>
  <c r="AS151" i="32" s="1"/>
  <c r="T151" i="32"/>
  <c r="AT151" i="32" s="1"/>
  <c r="U153" i="32"/>
  <c r="AU153" i="32" s="1"/>
  <c r="V153" i="32"/>
  <c r="AV153" i="32" s="1"/>
  <c r="U155" i="32"/>
  <c r="AU155" i="32" s="1"/>
  <c r="V155" i="32"/>
  <c r="AV155" i="32" s="1"/>
  <c r="U157" i="32"/>
  <c r="AU157" i="32" s="1"/>
  <c r="V157" i="32"/>
  <c r="AV157" i="32" s="1"/>
  <c r="U159" i="32"/>
  <c r="AU159" i="32" s="1"/>
  <c r="V159" i="32"/>
  <c r="AV159" i="32" s="1"/>
  <c r="U161" i="32"/>
  <c r="AU161" i="32" s="1"/>
  <c r="V161" i="32"/>
  <c r="AV161" i="32" s="1"/>
  <c r="U163" i="32"/>
  <c r="AU163" i="32" s="1"/>
  <c r="V163" i="32"/>
  <c r="AV163" i="32" s="1"/>
  <c r="U165" i="32"/>
  <c r="AU165" i="32" s="1"/>
  <c r="V165" i="32"/>
  <c r="AV165" i="32" s="1"/>
  <c r="U167" i="32"/>
  <c r="AU167" i="32" s="1"/>
  <c r="V167" i="32"/>
  <c r="AV167" i="32" s="1"/>
  <c r="U169" i="32"/>
  <c r="AU169" i="32" s="1"/>
  <c r="V169" i="32"/>
  <c r="AV169" i="32" s="1"/>
  <c r="T175" i="32"/>
  <c r="AT175" i="32" s="1"/>
  <c r="U175" i="32"/>
  <c r="AU175" i="32" s="1"/>
  <c r="V175" i="32"/>
  <c r="AV175" i="32" s="1"/>
  <c r="S175" i="32"/>
  <c r="AS175" i="32" s="1"/>
  <c r="U183" i="32"/>
  <c r="AU183" i="32" s="1"/>
  <c r="V183" i="32"/>
  <c r="AV183" i="32" s="1"/>
  <c r="V191" i="32"/>
  <c r="AV191" i="32" s="1"/>
  <c r="U191" i="32"/>
  <c r="AU191" i="32" s="1"/>
  <c r="U106" i="31"/>
  <c r="AU106" i="31" s="1"/>
  <c r="V106" i="31"/>
  <c r="AV106" i="31" s="1"/>
  <c r="U114" i="31"/>
  <c r="AU114" i="31" s="1"/>
  <c r="V114" i="31"/>
  <c r="AV114" i="31" s="1"/>
  <c r="U126" i="31"/>
  <c r="AU126" i="31" s="1"/>
  <c r="V126" i="31"/>
  <c r="AV126" i="31" s="1"/>
  <c r="U134" i="31"/>
  <c r="AU134" i="31" s="1"/>
  <c r="V134" i="31"/>
  <c r="AV134" i="31" s="1"/>
  <c r="U142" i="31"/>
  <c r="AU142" i="31" s="1"/>
  <c r="V142" i="31"/>
  <c r="AV142" i="31" s="1"/>
  <c r="U182" i="31"/>
  <c r="AU182" i="31" s="1"/>
  <c r="V182" i="31"/>
  <c r="AV182" i="31" s="1"/>
  <c r="U190" i="31"/>
  <c r="AU190" i="31" s="1"/>
  <c r="V190" i="31"/>
  <c r="AV190" i="31" s="1"/>
  <c r="U188" i="30"/>
  <c r="AU188" i="30" s="1"/>
  <c r="V188" i="30"/>
  <c r="AV188" i="30" s="1"/>
  <c r="P100" i="39"/>
  <c r="AP100" i="39" s="1"/>
  <c r="U100" i="39"/>
  <c r="AU100" i="39" s="1"/>
  <c r="V100" i="39"/>
  <c r="AV100" i="39" s="1"/>
  <c r="P112" i="39"/>
  <c r="AP112" i="39" s="1"/>
  <c r="U112" i="39"/>
  <c r="AU112" i="39" s="1"/>
  <c r="V112" i="39"/>
  <c r="AV112" i="39" s="1"/>
  <c r="U161" i="39"/>
  <c r="AU161" i="39" s="1"/>
  <c r="V161" i="39"/>
  <c r="AV161" i="39" s="1"/>
  <c r="U169" i="39"/>
  <c r="AU169" i="39" s="1"/>
  <c r="V169" i="39"/>
  <c r="AV169" i="39" s="1"/>
  <c r="U106" i="38"/>
  <c r="AU106" i="38" s="1"/>
  <c r="V106" i="38"/>
  <c r="AV106" i="38" s="1"/>
  <c r="P114" i="38"/>
  <c r="AP114" i="38" s="1"/>
  <c r="U114" i="38"/>
  <c r="AU114" i="38" s="1"/>
  <c r="V114" i="38"/>
  <c r="AV114" i="38" s="1"/>
  <c r="P142" i="38"/>
  <c r="AP142" i="38" s="1"/>
  <c r="U142" i="38"/>
  <c r="AU142" i="38" s="1"/>
  <c r="V142" i="38"/>
  <c r="AV142" i="38" s="1"/>
  <c r="U182" i="38"/>
  <c r="AU182" i="38" s="1"/>
  <c r="V182" i="38"/>
  <c r="AV182" i="38" s="1"/>
  <c r="V105" i="37"/>
  <c r="AV105" i="37" s="1"/>
  <c r="U105" i="37"/>
  <c r="AU105" i="37" s="1"/>
  <c r="U125" i="37"/>
  <c r="AU125" i="37" s="1"/>
  <c r="V125" i="37"/>
  <c r="AV125" i="37" s="1"/>
  <c r="U133" i="37"/>
  <c r="AU133" i="37" s="1"/>
  <c r="V133" i="37"/>
  <c r="AV133" i="37" s="1"/>
  <c r="U141" i="37"/>
  <c r="AU141" i="37" s="1"/>
  <c r="V141" i="37"/>
  <c r="AV141" i="37" s="1"/>
  <c r="P112" i="36"/>
  <c r="AP112" i="36" s="1"/>
  <c r="U112" i="36"/>
  <c r="AU112" i="36" s="1"/>
  <c r="V112" i="36"/>
  <c r="AV112" i="36" s="1"/>
  <c r="U188" i="36"/>
  <c r="AU188" i="36" s="1"/>
  <c r="V188" i="36"/>
  <c r="AV188" i="36" s="1"/>
  <c r="P103" i="35"/>
  <c r="V103" i="35"/>
  <c r="AV103" i="35" s="1"/>
  <c r="U103" i="35"/>
  <c r="AU103" i="35" s="1"/>
  <c r="U152" i="35"/>
  <c r="AU152" i="35" s="1"/>
  <c r="V152" i="35"/>
  <c r="AV152" i="35" s="1"/>
  <c r="U164" i="35"/>
  <c r="AU164" i="35" s="1"/>
  <c r="V164" i="35"/>
  <c r="AV164" i="35" s="1"/>
  <c r="V179" i="35"/>
  <c r="AV179" i="35" s="1"/>
  <c r="U179" i="35"/>
  <c r="AU179" i="35" s="1"/>
  <c r="V109" i="33"/>
  <c r="AV109" i="33" s="1"/>
  <c r="U109" i="33"/>
  <c r="AU109" i="33" s="1"/>
  <c r="V117" i="33"/>
  <c r="AV117" i="33" s="1"/>
  <c r="U117" i="33"/>
  <c r="AU117" i="33" s="1"/>
  <c r="U137" i="33"/>
  <c r="AU137" i="33" s="1"/>
  <c r="V137" i="33"/>
  <c r="AV137" i="33" s="1"/>
  <c r="U177" i="33"/>
  <c r="AU177" i="33" s="1"/>
  <c r="V177" i="33"/>
  <c r="AV177" i="33" s="1"/>
  <c r="P114" i="30"/>
  <c r="AP114" i="30" s="1"/>
  <c r="U114" i="30"/>
  <c r="AU114" i="30" s="1"/>
  <c r="V114" i="30"/>
  <c r="AV114" i="30" s="1"/>
  <c r="U193" i="39"/>
  <c r="AU193" i="39" s="1"/>
  <c r="V193" i="39"/>
  <c r="AV193" i="39" s="1"/>
  <c r="U100" i="38"/>
  <c r="AU100" i="38" s="1"/>
  <c r="V100" i="38"/>
  <c r="AV100" i="38" s="1"/>
  <c r="V116" i="38"/>
  <c r="AV116" i="38" s="1"/>
  <c r="U116" i="38"/>
  <c r="AU116" i="38" s="1"/>
  <c r="U136" i="38"/>
  <c r="AU136" i="38" s="1"/>
  <c r="V136" i="38"/>
  <c r="AV136" i="38" s="1"/>
  <c r="U176" i="38"/>
  <c r="AU176" i="38" s="1"/>
  <c r="V176" i="38"/>
  <c r="AV176" i="38" s="1"/>
  <c r="U192" i="38"/>
  <c r="AU192" i="38" s="1"/>
  <c r="V192" i="38"/>
  <c r="AV192" i="38" s="1"/>
  <c r="U107" i="37"/>
  <c r="AU107" i="37" s="1"/>
  <c r="V107" i="37"/>
  <c r="AV107" i="37" s="1"/>
  <c r="U153" i="37"/>
  <c r="AU153" i="37" s="1"/>
  <c r="V153" i="37"/>
  <c r="AV153" i="37" s="1"/>
  <c r="V163" i="37"/>
  <c r="AV163" i="37" s="1"/>
  <c r="U163" i="37"/>
  <c r="AU163" i="37" s="1"/>
  <c r="U183" i="37"/>
  <c r="AU183" i="37" s="1"/>
  <c r="V183" i="37"/>
  <c r="AV183" i="37" s="1"/>
  <c r="U190" i="36"/>
  <c r="AU190" i="36" s="1"/>
  <c r="V190" i="36"/>
  <c r="AV190" i="36" s="1"/>
  <c r="U125" i="35"/>
  <c r="AU125" i="35" s="1"/>
  <c r="V125" i="35"/>
  <c r="AV125" i="35" s="1"/>
  <c r="U189" i="35"/>
  <c r="AU189" i="35" s="1"/>
  <c r="V189" i="35"/>
  <c r="AV189" i="35" s="1"/>
  <c r="U188" i="34"/>
  <c r="AU188" i="34" s="1"/>
  <c r="V188" i="34"/>
  <c r="AV188" i="34" s="1"/>
  <c r="U100" i="30"/>
  <c r="AU100" i="30" s="1"/>
  <c r="V100" i="30"/>
  <c r="AV100" i="30" s="1"/>
  <c r="V108" i="30"/>
  <c r="AV108" i="30" s="1"/>
  <c r="U108" i="30"/>
  <c r="AU108" i="30" s="1"/>
  <c r="V116" i="30"/>
  <c r="AV116" i="30" s="1"/>
  <c r="U116" i="30"/>
  <c r="AU116" i="30" s="1"/>
  <c r="U128" i="30"/>
  <c r="AU128" i="30" s="1"/>
  <c r="V128" i="30"/>
  <c r="AV128" i="30" s="1"/>
  <c r="P136" i="30"/>
  <c r="U136" i="30"/>
  <c r="AU136" i="30" s="1"/>
  <c r="V136" i="30"/>
  <c r="AV136" i="30" s="1"/>
  <c r="U176" i="30"/>
  <c r="AU176" i="30" s="1"/>
  <c r="V176" i="30"/>
  <c r="AV176" i="30" s="1"/>
  <c r="U184" i="30"/>
  <c r="AU184" i="30" s="1"/>
  <c r="V184" i="30"/>
  <c r="AV184" i="30" s="1"/>
  <c r="U192" i="30"/>
  <c r="AU192" i="30" s="1"/>
  <c r="V192" i="30"/>
  <c r="AV192" i="30" s="1"/>
  <c r="T99" i="39"/>
  <c r="AT99" i="39" s="1"/>
  <c r="Q99" i="39"/>
  <c r="AQ99" i="39" s="1"/>
  <c r="U99" i="39"/>
  <c r="AU99" i="39" s="1"/>
  <c r="V99" i="39"/>
  <c r="AV99" i="39" s="1"/>
  <c r="S99" i="39"/>
  <c r="AS99" i="39" s="1"/>
  <c r="P101" i="39"/>
  <c r="AP101" i="39" s="1"/>
  <c r="U101" i="39"/>
  <c r="AU101" i="39" s="1"/>
  <c r="V101" i="39"/>
  <c r="AV101" i="39" s="1"/>
  <c r="P103" i="39"/>
  <c r="AP103" i="39" s="1"/>
  <c r="V103" i="39"/>
  <c r="AV103" i="39" s="1"/>
  <c r="U103" i="39"/>
  <c r="AU103" i="39" s="1"/>
  <c r="U105" i="39"/>
  <c r="AU105" i="39" s="1"/>
  <c r="V105" i="39"/>
  <c r="AV105" i="39" s="1"/>
  <c r="P107" i="39"/>
  <c r="AP107" i="39" s="1"/>
  <c r="V107" i="39"/>
  <c r="AV107" i="39" s="1"/>
  <c r="U107" i="39"/>
  <c r="AU107" i="39" s="1"/>
  <c r="U109" i="39"/>
  <c r="AU109" i="39" s="1"/>
  <c r="V109" i="39"/>
  <c r="AV109" i="39" s="1"/>
  <c r="V111" i="39"/>
  <c r="AV111" i="39" s="1"/>
  <c r="U111" i="39"/>
  <c r="AU111" i="39" s="1"/>
  <c r="U113" i="39"/>
  <c r="AU113" i="39" s="1"/>
  <c r="V113" i="39"/>
  <c r="AV113" i="39" s="1"/>
  <c r="P115" i="39"/>
  <c r="AP115" i="39" s="1"/>
  <c r="V115" i="39"/>
  <c r="AV115" i="39" s="1"/>
  <c r="U115" i="39"/>
  <c r="AU115" i="39" s="1"/>
  <c r="P117" i="39"/>
  <c r="AP117" i="39" s="1"/>
  <c r="U117" i="39"/>
  <c r="AU117" i="39" s="1"/>
  <c r="V117" i="39"/>
  <c r="AV117" i="39" s="1"/>
  <c r="P123" i="39"/>
  <c r="AP123" i="39" s="1"/>
  <c r="S123" i="39"/>
  <c r="AS123" i="39" s="1"/>
  <c r="U123" i="39"/>
  <c r="AU123" i="39" s="1"/>
  <c r="V123" i="39"/>
  <c r="AV123" i="39" s="1"/>
  <c r="T123" i="39"/>
  <c r="AT123" i="39" s="1"/>
  <c r="P131" i="39"/>
  <c r="AP131" i="39" s="1"/>
  <c r="U131" i="39"/>
  <c r="AU131" i="39" s="1"/>
  <c r="V131" i="39"/>
  <c r="AV131" i="39" s="1"/>
  <c r="U139" i="39"/>
  <c r="AU139" i="39" s="1"/>
  <c r="V139" i="39"/>
  <c r="AV139" i="39" s="1"/>
  <c r="U152" i="39"/>
  <c r="AU152" i="39" s="1"/>
  <c r="V152" i="39"/>
  <c r="AV152" i="39" s="1"/>
  <c r="U154" i="39"/>
  <c r="AU154" i="39" s="1"/>
  <c r="V154" i="39"/>
  <c r="AV154" i="39" s="1"/>
  <c r="U156" i="39"/>
  <c r="AU156" i="39" s="1"/>
  <c r="V156" i="39"/>
  <c r="AV156" i="39" s="1"/>
  <c r="U158" i="39"/>
  <c r="AU158" i="39" s="1"/>
  <c r="V158" i="39"/>
  <c r="AV158" i="39" s="1"/>
  <c r="U160" i="39"/>
  <c r="AU160" i="39" s="1"/>
  <c r="V160" i="39"/>
  <c r="AV160" i="39" s="1"/>
  <c r="U162" i="39"/>
  <c r="AU162" i="39" s="1"/>
  <c r="V162" i="39"/>
  <c r="AV162" i="39" s="1"/>
  <c r="U164" i="39"/>
  <c r="AU164" i="39" s="1"/>
  <c r="V164" i="39"/>
  <c r="AV164" i="39" s="1"/>
  <c r="U166" i="39"/>
  <c r="AU166" i="39" s="1"/>
  <c r="V166" i="39"/>
  <c r="AV166" i="39" s="1"/>
  <c r="U168" i="39"/>
  <c r="AU168" i="39" s="1"/>
  <c r="V168" i="39"/>
  <c r="AV168" i="39" s="1"/>
  <c r="U170" i="39"/>
  <c r="AU170" i="39" s="1"/>
  <c r="V170" i="39"/>
  <c r="AV170" i="39" s="1"/>
  <c r="U179" i="39"/>
  <c r="AU179" i="39" s="1"/>
  <c r="V179" i="39"/>
  <c r="AV179" i="39" s="1"/>
  <c r="U187" i="39"/>
  <c r="AU187" i="39" s="1"/>
  <c r="V187" i="39"/>
  <c r="AV187" i="39" s="1"/>
  <c r="P102" i="38"/>
  <c r="AP102" i="38" s="1"/>
  <c r="U102" i="38"/>
  <c r="AU102" i="38" s="1"/>
  <c r="V102" i="38"/>
  <c r="AV102" i="38" s="1"/>
  <c r="U110" i="38"/>
  <c r="AU110" i="38" s="1"/>
  <c r="V110" i="38"/>
  <c r="AV110" i="38" s="1"/>
  <c r="V118" i="38"/>
  <c r="AV118" i="38" s="1"/>
  <c r="U118" i="38"/>
  <c r="AU118" i="38" s="1"/>
  <c r="P130" i="38"/>
  <c r="AP130" i="38" s="1"/>
  <c r="U130" i="38"/>
  <c r="AU130" i="38" s="1"/>
  <c r="V130" i="38"/>
  <c r="AV130" i="38" s="1"/>
  <c r="U138" i="38"/>
  <c r="AU138" i="38" s="1"/>
  <c r="V138" i="38"/>
  <c r="AV138" i="38" s="1"/>
  <c r="U178" i="38"/>
  <c r="AU178" i="38" s="1"/>
  <c r="V178" i="38"/>
  <c r="AV178" i="38" s="1"/>
  <c r="U186" i="38"/>
  <c r="AU186" i="38" s="1"/>
  <c r="V186" i="38"/>
  <c r="AV186" i="38" s="1"/>
  <c r="U194" i="38"/>
  <c r="AU194" i="38" s="1"/>
  <c r="V194" i="38"/>
  <c r="AV194" i="38" s="1"/>
  <c r="P101" i="37"/>
  <c r="AP101" i="37" s="1"/>
  <c r="V101" i="37"/>
  <c r="AV101" i="37" s="1"/>
  <c r="U101" i="37"/>
  <c r="AU101" i="37" s="1"/>
  <c r="V109" i="37"/>
  <c r="AV109" i="37" s="1"/>
  <c r="U109" i="37"/>
  <c r="AU109" i="37" s="1"/>
  <c r="V117" i="37"/>
  <c r="AV117" i="37" s="1"/>
  <c r="U117" i="37"/>
  <c r="AU117" i="37" s="1"/>
  <c r="P129" i="37"/>
  <c r="U129" i="37"/>
  <c r="AU129" i="37" s="1"/>
  <c r="V129" i="37"/>
  <c r="AV129" i="37" s="1"/>
  <c r="P137" i="37"/>
  <c r="AP137" i="37" s="1"/>
  <c r="U137" i="37"/>
  <c r="AU137" i="37" s="1"/>
  <c r="V137" i="37"/>
  <c r="AV137" i="37" s="1"/>
  <c r="V177" i="37"/>
  <c r="AV177" i="37" s="1"/>
  <c r="U177" i="37"/>
  <c r="AU177" i="37" s="1"/>
  <c r="U185" i="37"/>
  <c r="AU185" i="37" s="1"/>
  <c r="V185" i="37"/>
  <c r="AV185" i="37" s="1"/>
  <c r="U193" i="37"/>
  <c r="AU193" i="37" s="1"/>
  <c r="V193" i="37"/>
  <c r="AV193" i="37" s="1"/>
  <c r="P100" i="36"/>
  <c r="AP100" i="36" s="1"/>
  <c r="U100" i="36"/>
  <c r="AU100" i="36" s="1"/>
  <c r="V100" i="36"/>
  <c r="AV100" i="36" s="1"/>
  <c r="U108" i="36"/>
  <c r="AU108" i="36" s="1"/>
  <c r="V108" i="36"/>
  <c r="AV108" i="36" s="1"/>
  <c r="U116" i="36"/>
  <c r="AU116" i="36" s="1"/>
  <c r="V116" i="36"/>
  <c r="AV116" i="36" s="1"/>
  <c r="U128" i="36"/>
  <c r="AU128" i="36" s="1"/>
  <c r="V128" i="36"/>
  <c r="AV128" i="36" s="1"/>
  <c r="U136" i="36"/>
  <c r="AU136" i="36" s="1"/>
  <c r="V136" i="36"/>
  <c r="AV136" i="36" s="1"/>
  <c r="U176" i="36"/>
  <c r="AU176" i="36" s="1"/>
  <c r="V176" i="36"/>
  <c r="AV176" i="36" s="1"/>
  <c r="U184" i="36"/>
  <c r="AU184" i="36" s="1"/>
  <c r="V184" i="36"/>
  <c r="AV184" i="36" s="1"/>
  <c r="U192" i="36"/>
  <c r="AU192" i="36" s="1"/>
  <c r="V192" i="36"/>
  <c r="AV192" i="36" s="1"/>
  <c r="V99" i="35"/>
  <c r="AV99" i="35" s="1"/>
  <c r="S99" i="35"/>
  <c r="AS99" i="35" s="1"/>
  <c r="T99" i="35"/>
  <c r="AT99" i="35" s="1"/>
  <c r="U99" i="35"/>
  <c r="AU99" i="35" s="1"/>
  <c r="Q99" i="35"/>
  <c r="AQ99" i="35" s="1"/>
  <c r="V107" i="35"/>
  <c r="AV107" i="35" s="1"/>
  <c r="U107" i="35"/>
  <c r="AU107" i="35" s="1"/>
  <c r="V115" i="35"/>
  <c r="AV115" i="35" s="1"/>
  <c r="U115" i="35"/>
  <c r="AU115" i="35" s="1"/>
  <c r="U127" i="35"/>
  <c r="AU127" i="35" s="1"/>
  <c r="V127" i="35"/>
  <c r="AV127" i="35" s="1"/>
  <c r="U135" i="35"/>
  <c r="AU135" i="35" s="1"/>
  <c r="V135" i="35"/>
  <c r="AV135" i="35" s="1"/>
  <c r="T151" i="35"/>
  <c r="AT151" i="35" s="1"/>
  <c r="U151" i="35"/>
  <c r="AU151" i="35" s="1"/>
  <c r="V151" i="35"/>
  <c r="AV151" i="35" s="1"/>
  <c r="S151" i="35"/>
  <c r="AS151" i="35" s="1"/>
  <c r="U153" i="35"/>
  <c r="AU153" i="35" s="1"/>
  <c r="V153" i="35"/>
  <c r="AV153" i="35" s="1"/>
  <c r="U155" i="35"/>
  <c r="AU155" i="35" s="1"/>
  <c r="V155" i="35"/>
  <c r="AV155" i="35" s="1"/>
  <c r="U157" i="35"/>
  <c r="AU157" i="35" s="1"/>
  <c r="V157" i="35"/>
  <c r="AV157" i="35" s="1"/>
  <c r="U159" i="35"/>
  <c r="AU159" i="35" s="1"/>
  <c r="V159" i="35"/>
  <c r="AV159" i="35" s="1"/>
  <c r="U161" i="35"/>
  <c r="AU161" i="35" s="1"/>
  <c r="V161" i="35"/>
  <c r="AV161" i="35" s="1"/>
  <c r="U163" i="35"/>
  <c r="AU163" i="35" s="1"/>
  <c r="V163" i="35"/>
  <c r="AV163" i="35" s="1"/>
  <c r="U165" i="35"/>
  <c r="AU165" i="35" s="1"/>
  <c r="V165" i="35"/>
  <c r="AV165" i="35" s="1"/>
  <c r="U167" i="35"/>
  <c r="AU167" i="35" s="1"/>
  <c r="V167" i="35"/>
  <c r="AV167" i="35" s="1"/>
  <c r="U169" i="35"/>
  <c r="AU169" i="35" s="1"/>
  <c r="V169" i="35"/>
  <c r="AV169" i="35" s="1"/>
  <c r="V175" i="35"/>
  <c r="AV175" i="35" s="1"/>
  <c r="T175" i="35"/>
  <c r="U175" i="35"/>
  <c r="AU175" i="35" s="1"/>
  <c r="S175" i="35"/>
  <c r="AS175" i="35" s="1"/>
  <c r="V183" i="35"/>
  <c r="AV183" i="35" s="1"/>
  <c r="U183" i="35"/>
  <c r="AU183" i="35" s="1"/>
  <c r="U191" i="35"/>
  <c r="AU191" i="35" s="1"/>
  <c r="V191" i="35"/>
  <c r="AV191" i="35" s="1"/>
  <c r="U106" i="34"/>
  <c r="AU106" i="34" s="1"/>
  <c r="V106" i="34"/>
  <c r="AV106" i="34" s="1"/>
  <c r="P114" i="34"/>
  <c r="AP114" i="34" s="1"/>
  <c r="U114" i="34"/>
  <c r="AU114" i="34" s="1"/>
  <c r="V114" i="34"/>
  <c r="AV114" i="34" s="1"/>
  <c r="U126" i="34"/>
  <c r="AU126" i="34" s="1"/>
  <c r="V126" i="34"/>
  <c r="AV126" i="34" s="1"/>
  <c r="V134" i="34"/>
  <c r="AV134" i="34" s="1"/>
  <c r="U134" i="34"/>
  <c r="AU134" i="34" s="1"/>
  <c r="V142" i="34"/>
  <c r="AV142" i="34" s="1"/>
  <c r="U142" i="34"/>
  <c r="AU142" i="34" s="1"/>
  <c r="V182" i="34"/>
  <c r="AV182" i="34" s="1"/>
  <c r="U182" i="34"/>
  <c r="AU182" i="34" s="1"/>
  <c r="U190" i="34"/>
  <c r="AU190" i="34" s="1"/>
  <c r="V190" i="34"/>
  <c r="AV190" i="34" s="1"/>
  <c r="V105" i="33"/>
  <c r="AV105" i="33" s="1"/>
  <c r="U105" i="33"/>
  <c r="AU105" i="33" s="1"/>
  <c r="V113" i="33"/>
  <c r="AV113" i="33" s="1"/>
  <c r="U113" i="33"/>
  <c r="AU113" i="33" s="1"/>
  <c r="U125" i="33"/>
  <c r="AU125" i="33" s="1"/>
  <c r="V125" i="33"/>
  <c r="AV125" i="33" s="1"/>
  <c r="U133" i="33"/>
  <c r="AU133" i="33" s="1"/>
  <c r="V133" i="33"/>
  <c r="AV133" i="33" s="1"/>
  <c r="U141" i="33"/>
  <c r="AU141" i="33" s="1"/>
  <c r="V141" i="33"/>
  <c r="AV141" i="33" s="1"/>
  <c r="U181" i="33"/>
  <c r="AU181" i="33" s="1"/>
  <c r="V181" i="33"/>
  <c r="AV181" i="33" s="1"/>
  <c r="V189" i="33"/>
  <c r="AV189" i="33" s="1"/>
  <c r="U189" i="33"/>
  <c r="AU189" i="33" s="1"/>
  <c r="U104" i="32"/>
  <c r="AU104" i="32" s="1"/>
  <c r="V104" i="32"/>
  <c r="AV104" i="32" s="1"/>
  <c r="U112" i="32"/>
  <c r="AU112" i="32" s="1"/>
  <c r="V112" i="32"/>
  <c r="AV112" i="32" s="1"/>
  <c r="U124" i="32"/>
  <c r="AU124" i="32" s="1"/>
  <c r="V124" i="32"/>
  <c r="AV124" i="32" s="1"/>
  <c r="U132" i="32"/>
  <c r="AU132" i="32" s="1"/>
  <c r="V132" i="32"/>
  <c r="AV132" i="32" s="1"/>
  <c r="U140" i="32"/>
  <c r="AU140" i="32" s="1"/>
  <c r="V140" i="32"/>
  <c r="AV140" i="32" s="1"/>
  <c r="U180" i="32"/>
  <c r="AU180" i="32" s="1"/>
  <c r="V180" i="32"/>
  <c r="AV180" i="32" s="1"/>
  <c r="U188" i="32"/>
  <c r="AU188" i="32" s="1"/>
  <c r="V188" i="32"/>
  <c r="AV188" i="32" s="1"/>
  <c r="V103" i="31"/>
  <c r="AV103" i="31" s="1"/>
  <c r="U103" i="31"/>
  <c r="AU103" i="31" s="1"/>
  <c r="V111" i="31"/>
  <c r="AV111" i="31" s="1"/>
  <c r="U111" i="31"/>
  <c r="AU111" i="31" s="1"/>
  <c r="T123" i="31"/>
  <c r="AT123" i="31" s="1"/>
  <c r="U123" i="31"/>
  <c r="AU123" i="31" s="1"/>
  <c r="S123" i="31"/>
  <c r="AS123" i="31" s="1"/>
  <c r="V123" i="31"/>
  <c r="AV123" i="31" s="1"/>
  <c r="U131" i="31"/>
  <c r="AU131" i="31" s="1"/>
  <c r="V131" i="31"/>
  <c r="AV131" i="31" s="1"/>
  <c r="U139" i="31"/>
  <c r="AU139" i="31" s="1"/>
  <c r="V139" i="31"/>
  <c r="AV139" i="31" s="1"/>
  <c r="V152" i="31"/>
  <c r="AV152" i="31" s="1"/>
  <c r="U152" i="31"/>
  <c r="AU152" i="31" s="1"/>
  <c r="V154" i="31"/>
  <c r="AV154" i="31" s="1"/>
  <c r="U154" i="31"/>
  <c r="AU154" i="31" s="1"/>
  <c r="V156" i="31"/>
  <c r="AV156" i="31" s="1"/>
  <c r="U156" i="31"/>
  <c r="AU156" i="31" s="1"/>
  <c r="U158" i="31"/>
  <c r="AU158" i="31" s="1"/>
  <c r="V158" i="31"/>
  <c r="AV158" i="31" s="1"/>
  <c r="V160" i="31"/>
  <c r="AV160" i="31" s="1"/>
  <c r="U160" i="31"/>
  <c r="AU160" i="31" s="1"/>
  <c r="U162" i="31"/>
  <c r="AU162" i="31" s="1"/>
  <c r="V162" i="31"/>
  <c r="AV162" i="31" s="1"/>
  <c r="V164" i="31"/>
  <c r="AV164" i="31" s="1"/>
  <c r="U164" i="31"/>
  <c r="AU164" i="31" s="1"/>
  <c r="U166" i="31"/>
  <c r="AU166" i="31" s="1"/>
  <c r="V166" i="31"/>
  <c r="AV166" i="31" s="1"/>
  <c r="V168" i="31"/>
  <c r="AV168" i="31" s="1"/>
  <c r="U168" i="31"/>
  <c r="AU168" i="31" s="1"/>
  <c r="U170" i="31"/>
  <c r="AU170" i="31" s="1"/>
  <c r="V170" i="31"/>
  <c r="AV170" i="31" s="1"/>
  <c r="V179" i="31"/>
  <c r="AV179" i="31" s="1"/>
  <c r="U179" i="31"/>
  <c r="AU179" i="31" s="1"/>
  <c r="V187" i="31"/>
  <c r="AV187" i="31" s="1"/>
  <c r="U187" i="31"/>
  <c r="AU187" i="31" s="1"/>
  <c r="P132" i="30"/>
  <c r="AP132" i="30" s="1"/>
  <c r="U132" i="30"/>
  <c r="AU132" i="30" s="1"/>
  <c r="V132" i="30"/>
  <c r="AV132" i="30" s="1"/>
  <c r="U104" i="39"/>
  <c r="AU104" i="39" s="1"/>
  <c r="V104" i="39"/>
  <c r="AV104" i="39" s="1"/>
  <c r="V118" i="39"/>
  <c r="AV118" i="39" s="1"/>
  <c r="U118" i="39"/>
  <c r="AU118" i="39" s="1"/>
  <c r="V159" i="39"/>
  <c r="AV159" i="39" s="1"/>
  <c r="U159" i="39"/>
  <c r="AU159" i="39" s="1"/>
  <c r="P126" i="38"/>
  <c r="V126" i="38"/>
  <c r="AV126" i="38" s="1"/>
  <c r="U126" i="38"/>
  <c r="AU126" i="38" s="1"/>
  <c r="U180" i="36"/>
  <c r="AU180" i="36" s="1"/>
  <c r="V180" i="36"/>
  <c r="AV180" i="36" s="1"/>
  <c r="P111" i="35"/>
  <c r="AP111" i="35" s="1"/>
  <c r="U111" i="35"/>
  <c r="AU111" i="35" s="1"/>
  <c r="V111" i="35"/>
  <c r="AV111" i="35" s="1"/>
  <c r="U139" i="35"/>
  <c r="AU139" i="35" s="1"/>
  <c r="V139" i="35"/>
  <c r="AV139" i="35" s="1"/>
  <c r="U154" i="35"/>
  <c r="AU154" i="35" s="1"/>
  <c r="V154" i="35"/>
  <c r="AV154" i="35" s="1"/>
  <c r="V166" i="35"/>
  <c r="AV166" i="35" s="1"/>
  <c r="U166" i="35"/>
  <c r="AU166" i="35" s="1"/>
  <c r="U178" i="34"/>
  <c r="AU178" i="34" s="1"/>
  <c r="V178" i="34"/>
  <c r="AV178" i="34" s="1"/>
  <c r="V101" i="33"/>
  <c r="AV101" i="33" s="1"/>
  <c r="U101" i="33"/>
  <c r="AU101" i="33" s="1"/>
  <c r="P129" i="39"/>
  <c r="AP129" i="39" s="1"/>
  <c r="U129" i="39"/>
  <c r="AU129" i="39" s="1"/>
  <c r="V129" i="39"/>
  <c r="AV129" i="39" s="1"/>
  <c r="U177" i="39"/>
  <c r="AU177" i="39" s="1"/>
  <c r="V177" i="39"/>
  <c r="AV177" i="39" s="1"/>
  <c r="U184" i="38"/>
  <c r="AU184" i="38" s="1"/>
  <c r="V184" i="38"/>
  <c r="AV184" i="38" s="1"/>
  <c r="V155" i="37"/>
  <c r="AV155" i="37" s="1"/>
  <c r="U155" i="37"/>
  <c r="AU155" i="37" s="1"/>
  <c r="V167" i="37"/>
  <c r="AV167" i="37" s="1"/>
  <c r="U167" i="37"/>
  <c r="AU167" i="37" s="1"/>
  <c r="U126" i="36"/>
  <c r="AU126" i="36" s="1"/>
  <c r="V126" i="36"/>
  <c r="AV126" i="36" s="1"/>
  <c r="U134" i="36"/>
  <c r="AU134" i="36" s="1"/>
  <c r="V134" i="36"/>
  <c r="AV134" i="36" s="1"/>
  <c r="V142" i="36"/>
  <c r="AV142" i="36" s="1"/>
  <c r="U142" i="36"/>
  <c r="AU142" i="36" s="1"/>
  <c r="U182" i="36"/>
  <c r="AU182" i="36" s="1"/>
  <c r="V182" i="36"/>
  <c r="AV182" i="36" s="1"/>
  <c r="U181" i="35"/>
  <c r="AU181" i="35" s="1"/>
  <c r="V181" i="35"/>
  <c r="AV181" i="35" s="1"/>
  <c r="V112" i="34"/>
  <c r="AV112" i="34" s="1"/>
  <c r="U112" i="34"/>
  <c r="AU112" i="34" s="1"/>
  <c r="U140" i="34"/>
  <c r="AU140" i="34" s="1"/>
  <c r="V140" i="34"/>
  <c r="AV140" i="34" s="1"/>
  <c r="U103" i="33"/>
  <c r="AU103" i="33" s="1"/>
  <c r="V103" i="33"/>
  <c r="AV103" i="33" s="1"/>
  <c r="U111" i="33"/>
  <c r="AU111" i="33" s="1"/>
  <c r="V111" i="33"/>
  <c r="AV111" i="33" s="1"/>
  <c r="V123" i="33"/>
  <c r="AV123" i="33" s="1"/>
  <c r="T123" i="33"/>
  <c r="U123" i="33"/>
  <c r="AU123" i="33" s="1"/>
  <c r="S123" i="33"/>
  <c r="AS123" i="33" s="1"/>
  <c r="U131" i="33"/>
  <c r="AU131" i="33" s="1"/>
  <c r="V131" i="33"/>
  <c r="AV131" i="33" s="1"/>
  <c r="U139" i="33"/>
  <c r="AU139" i="33" s="1"/>
  <c r="V139" i="33"/>
  <c r="AV139" i="33" s="1"/>
  <c r="V152" i="33"/>
  <c r="AV152" i="33" s="1"/>
  <c r="U152" i="33"/>
  <c r="AU152" i="33" s="1"/>
  <c r="U154" i="33"/>
  <c r="AU154" i="33" s="1"/>
  <c r="V154" i="33"/>
  <c r="AV154" i="33" s="1"/>
  <c r="V156" i="33"/>
  <c r="AV156" i="33" s="1"/>
  <c r="U156" i="33"/>
  <c r="AU156" i="33" s="1"/>
  <c r="U158" i="33"/>
  <c r="AU158" i="33" s="1"/>
  <c r="V158" i="33"/>
  <c r="AV158" i="33" s="1"/>
  <c r="V160" i="33"/>
  <c r="AV160" i="33" s="1"/>
  <c r="U160" i="33"/>
  <c r="AU160" i="33" s="1"/>
  <c r="U162" i="33"/>
  <c r="AU162" i="33" s="1"/>
  <c r="V162" i="33"/>
  <c r="AV162" i="33" s="1"/>
  <c r="V164" i="33"/>
  <c r="AV164" i="33" s="1"/>
  <c r="U164" i="33"/>
  <c r="AU164" i="33" s="1"/>
  <c r="U166" i="33"/>
  <c r="AU166" i="33" s="1"/>
  <c r="V166" i="33"/>
  <c r="AV166" i="33" s="1"/>
  <c r="V168" i="33"/>
  <c r="AV168" i="33" s="1"/>
  <c r="U168" i="33"/>
  <c r="AU168" i="33" s="1"/>
  <c r="V170" i="33"/>
  <c r="AV170" i="33" s="1"/>
  <c r="U170" i="33"/>
  <c r="AU170" i="33" s="1"/>
  <c r="V179" i="33"/>
  <c r="AV179" i="33" s="1"/>
  <c r="U179" i="33"/>
  <c r="AU179" i="33" s="1"/>
  <c r="U105" i="30"/>
  <c r="AU105" i="30" s="1"/>
  <c r="V105" i="30"/>
  <c r="AV105" i="30" s="1"/>
  <c r="P113" i="30"/>
  <c r="AP113" i="30" s="1"/>
  <c r="U113" i="30"/>
  <c r="AU113" i="30" s="1"/>
  <c r="V113" i="30"/>
  <c r="AV113" i="30" s="1"/>
  <c r="U125" i="30"/>
  <c r="AU125" i="30" s="1"/>
  <c r="V125" i="30"/>
  <c r="AV125" i="30" s="1"/>
  <c r="U133" i="30"/>
  <c r="AU133" i="30" s="1"/>
  <c r="V133" i="30"/>
  <c r="AV133" i="30" s="1"/>
  <c r="P141" i="30"/>
  <c r="AP141" i="30" s="1"/>
  <c r="U141" i="30"/>
  <c r="AU141" i="30" s="1"/>
  <c r="V141" i="30"/>
  <c r="AV141" i="30" s="1"/>
  <c r="V181" i="30"/>
  <c r="AV181" i="30" s="1"/>
  <c r="U181" i="30"/>
  <c r="AU181" i="30" s="1"/>
  <c r="V189" i="30"/>
  <c r="AV189" i="30" s="1"/>
  <c r="U189" i="30"/>
  <c r="AU189" i="30" s="1"/>
  <c r="V128" i="39"/>
  <c r="AV128" i="39" s="1"/>
  <c r="U128" i="39"/>
  <c r="AU128" i="39" s="1"/>
  <c r="U136" i="39"/>
  <c r="AU136" i="39" s="1"/>
  <c r="V136" i="39"/>
  <c r="AV136" i="39" s="1"/>
  <c r="U176" i="39"/>
  <c r="AU176" i="39" s="1"/>
  <c r="V176" i="39"/>
  <c r="AV176" i="39" s="1"/>
  <c r="U184" i="39"/>
  <c r="AU184" i="39" s="1"/>
  <c r="V184" i="39"/>
  <c r="AV184" i="39" s="1"/>
  <c r="U192" i="39"/>
  <c r="AU192" i="39" s="1"/>
  <c r="V192" i="39"/>
  <c r="AV192" i="39" s="1"/>
  <c r="Q99" i="38"/>
  <c r="AQ99" i="38" s="1"/>
  <c r="U99" i="38"/>
  <c r="AU99" i="38" s="1"/>
  <c r="V99" i="38"/>
  <c r="AV99" i="38" s="1"/>
  <c r="S99" i="38"/>
  <c r="AS99" i="38" s="1"/>
  <c r="T99" i="38"/>
  <c r="AT99" i="38" s="1"/>
  <c r="U107" i="38"/>
  <c r="AU107" i="38" s="1"/>
  <c r="V107" i="38"/>
  <c r="AV107" i="38" s="1"/>
  <c r="P115" i="38"/>
  <c r="AP115" i="38" s="1"/>
  <c r="U115" i="38"/>
  <c r="AU115" i="38" s="1"/>
  <c r="V115" i="38"/>
  <c r="AV115" i="38" s="1"/>
  <c r="U127" i="38"/>
  <c r="AU127" i="38" s="1"/>
  <c r="V127" i="38"/>
  <c r="AV127" i="38" s="1"/>
  <c r="U135" i="38"/>
  <c r="AU135" i="38" s="1"/>
  <c r="V135" i="38"/>
  <c r="AV135" i="38" s="1"/>
  <c r="V151" i="38"/>
  <c r="AV151" i="38" s="1"/>
  <c r="S151" i="38"/>
  <c r="AS151" i="38" s="1"/>
  <c r="T151" i="38"/>
  <c r="AT151" i="38" s="1"/>
  <c r="U151" i="38"/>
  <c r="AU151" i="38" s="1"/>
  <c r="V153" i="38"/>
  <c r="AV153" i="38" s="1"/>
  <c r="U153" i="38"/>
  <c r="AU153" i="38" s="1"/>
  <c r="U155" i="38"/>
  <c r="AU155" i="38" s="1"/>
  <c r="V155" i="38"/>
  <c r="AV155" i="38" s="1"/>
  <c r="V157" i="38"/>
  <c r="AV157" i="38" s="1"/>
  <c r="U157" i="38"/>
  <c r="AU157" i="38" s="1"/>
  <c r="U159" i="38"/>
  <c r="AU159" i="38" s="1"/>
  <c r="V159" i="38"/>
  <c r="AV159" i="38" s="1"/>
  <c r="V161" i="38"/>
  <c r="AV161" i="38" s="1"/>
  <c r="U161" i="38"/>
  <c r="AU161" i="38" s="1"/>
  <c r="U163" i="38"/>
  <c r="AU163" i="38" s="1"/>
  <c r="V163" i="38"/>
  <c r="AV163" i="38" s="1"/>
  <c r="V165" i="38"/>
  <c r="AV165" i="38" s="1"/>
  <c r="U165" i="38"/>
  <c r="AU165" i="38" s="1"/>
  <c r="U167" i="38"/>
  <c r="AU167" i="38" s="1"/>
  <c r="V167" i="38"/>
  <c r="AV167" i="38" s="1"/>
  <c r="V169" i="38"/>
  <c r="AV169" i="38" s="1"/>
  <c r="U169" i="38"/>
  <c r="AU169" i="38" s="1"/>
  <c r="V175" i="38"/>
  <c r="AV175" i="38" s="1"/>
  <c r="U175" i="38"/>
  <c r="AU175" i="38" s="1"/>
  <c r="S175" i="38"/>
  <c r="AS175" i="38" s="1"/>
  <c r="T175" i="38"/>
  <c r="AT175" i="38" s="1"/>
  <c r="U183" i="38"/>
  <c r="AU183" i="38" s="1"/>
  <c r="V183" i="38"/>
  <c r="AV183" i="38" s="1"/>
  <c r="U191" i="38"/>
  <c r="AU191" i="38" s="1"/>
  <c r="V191" i="38"/>
  <c r="AV191" i="38" s="1"/>
  <c r="P106" i="37"/>
  <c r="AP106" i="37" s="1"/>
  <c r="U106" i="37"/>
  <c r="AU106" i="37" s="1"/>
  <c r="V106" i="37"/>
  <c r="AV106" i="37" s="1"/>
  <c r="P114" i="37"/>
  <c r="AP114" i="37" s="1"/>
  <c r="U114" i="37"/>
  <c r="AU114" i="37" s="1"/>
  <c r="V114" i="37"/>
  <c r="AV114" i="37" s="1"/>
  <c r="U126" i="37"/>
  <c r="AU126" i="37" s="1"/>
  <c r="V126" i="37"/>
  <c r="AV126" i="37" s="1"/>
  <c r="U134" i="37"/>
  <c r="AU134" i="37" s="1"/>
  <c r="V134" i="37"/>
  <c r="AV134" i="37" s="1"/>
  <c r="P142" i="37"/>
  <c r="AP142" i="37" s="1"/>
  <c r="V142" i="37"/>
  <c r="AV142" i="37" s="1"/>
  <c r="U142" i="37"/>
  <c r="AU142" i="37" s="1"/>
  <c r="U182" i="37"/>
  <c r="AU182" i="37" s="1"/>
  <c r="V182" i="37"/>
  <c r="AV182" i="37" s="1"/>
  <c r="U190" i="37"/>
  <c r="AU190" i="37" s="1"/>
  <c r="V190" i="37"/>
  <c r="AV190" i="37" s="1"/>
  <c r="P105" i="36"/>
  <c r="AP105" i="36" s="1"/>
  <c r="U105" i="36"/>
  <c r="AU105" i="36" s="1"/>
  <c r="V105" i="36"/>
  <c r="AV105" i="36" s="1"/>
  <c r="U113" i="36"/>
  <c r="AU113" i="36" s="1"/>
  <c r="V113" i="36"/>
  <c r="AV113" i="36" s="1"/>
  <c r="U125" i="36"/>
  <c r="AU125" i="36" s="1"/>
  <c r="V125" i="36"/>
  <c r="AV125" i="36" s="1"/>
  <c r="U133" i="36"/>
  <c r="AU133" i="36" s="1"/>
  <c r="V133" i="36"/>
  <c r="AV133" i="36" s="1"/>
  <c r="U141" i="36"/>
  <c r="AU141" i="36" s="1"/>
  <c r="V141" i="36"/>
  <c r="AV141" i="36" s="1"/>
  <c r="U181" i="36"/>
  <c r="AU181" i="36" s="1"/>
  <c r="V181" i="36"/>
  <c r="AV181" i="36" s="1"/>
  <c r="U189" i="36"/>
  <c r="AU189" i="36" s="1"/>
  <c r="V189" i="36"/>
  <c r="AV189" i="36" s="1"/>
  <c r="U104" i="35"/>
  <c r="AU104" i="35" s="1"/>
  <c r="V104" i="35"/>
  <c r="AV104" i="35" s="1"/>
  <c r="U112" i="35"/>
  <c r="AU112" i="35" s="1"/>
  <c r="V112" i="35"/>
  <c r="AV112" i="35" s="1"/>
  <c r="U124" i="35"/>
  <c r="AU124" i="35" s="1"/>
  <c r="V124" i="35"/>
  <c r="AV124" i="35" s="1"/>
  <c r="V132" i="35"/>
  <c r="AV132" i="35" s="1"/>
  <c r="U132" i="35"/>
  <c r="AU132" i="35" s="1"/>
  <c r="U140" i="35"/>
  <c r="AU140" i="35" s="1"/>
  <c r="V140" i="35"/>
  <c r="AV140" i="35" s="1"/>
  <c r="V180" i="35"/>
  <c r="AV180" i="35" s="1"/>
  <c r="U180" i="35"/>
  <c r="AU180" i="35" s="1"/>
  <c r="U188" i="35"/>
  <c r="AU188" i="35" s="1"/>
  <c r="V188" i="35"/>
  <c r="AV188" i="35" s="1"/>
  <c r="U103" i="34"/>
  <c r="AU103" i="34" s="1"/>
  <c r="V103" i="34"/>
  <c r="AV103" i="34" s="1"/>
  <c r="U111" i="34"/>
  <c r="AU111" i="34" s="1"/>
  <c r="V111" i="34"/>
  <c r="AV111" i="34" s="1"/>
  <c r="T123" i="34"/>
  <c r="AT123" i="34" s="1"/>
  <c r="U123" i="34"/>
  <c r="AU123" i="34" s="1"/>
  <c r="V123" i="34"/>
  <c r="AV123" i="34" s="1"/>
  <c r="S123" i="34"/>
  <c r="U131" i="34"/>
  <c r="AU131" i="34" s="1"/>
  <c r="V131" i="34"/>
  <c r="AV131" i="34" s="1"/>
  <c r="U139" i="34"/>
  <c r="AU139" i="34" s="1"/>
  <c r="V139" i="34"/>
  <c r="AV139" i="34" s="1"/>
  <c r="U152" i="34"/>
  <c r="AU152" i="34" s="1"/>
  <c r="V152" i="34"/>
  <c r="AV152" i="34" s="1"/>
  <c r="V154" i="34"/>
  <c r="AV154" i="34" s="1"/>
  <c r="U154" i="34"/>
  <c r="AU154" i="34" s="1"/>
  <c r="U156" i="34"/>
  <c r="AU156" i="34" s="1"/>
  <c r="V156" i="34"/>
  <c r="AV156" i="34" s="1"/>
  <c r="U158" i="34"/>
  <c r="AU158" i="34" s="1"/>
  <c r="V158" i="34"/>
  <c r="AV158" i="34" s="1"/>
  <c r="U160" i="34"/>
  <c r="AU160" i="34" s="1"/>
  <c r="V160" i="34"/>
  <c r="AV160" i="34" s="1"/>
  <c r="U162" i="34"/>
  <c r="AU162" i="34" s="1"/>
  <c r="V162" i="34"/>
  <c r="AV162" i="34" s="1"/>
  <c r="U164" i="34"/>
  <c r="AU164" i="34" s="1"/>
  <c r="V164" i="34"/>
  <c r="AV164" i="34" s="1"/>
  <c r="U166" i="34"/>
  <c r="AU166" i="34" s="1"/>
  <c r="V166" i="34"/>
  <c r="AV166" i="34" s="1"/>
  <c r="V168" i="34"/>
  <c r="AV168" i="34" s="1"/>
  <c r="U168" i="34"/>
  <c r="AU168" i="34" s="1"/>
  <c r="V170" i="34"/>
  <c r="AV170" i="34" s="1"/>
  <c r="U170" i="34"/>
  <c r="AU170" i="34" s="1"/>
  <c r="U179" i="34"/>
  <c r="AU179" i="34" s="1"/>
  <c r="V179" i="34"/>
  <c r="AV179" i="34" s="1"/>
  <c r="V187" i="34"/>
  <c r="AV187" i="34" s="1"/>
  <c r="U187" i="34"/>
  <c r="AU187" i="34" s="1"/>
  <c r="U102" i="33"/>
  <c r="AU102" i="33" s="1"/>
  <c r="V102" i="33"/>
  <c r="AV102" i="33" s="1"/>
  <c r="U110" i="33"/>
  <c r="AU110" i="33" s="1"/>
  <c r="V110" i="33"/>
  <c r="AV110" i="33" s="1"/>
  <c r="U118" i="33"/>
  <c r="AU118" i="33" s="1"/>
  <c r="V118" i="33"/>
  <c r="AV118" i="33" s="1"/>
  <c r="U130" i="33"/>
  <c r="AU130" i="33" s="1"/>
  <c r="V130" i="33"/>
  <c r="AV130" i="33" s="1"/>
  <c r="U138" i="33"/>
  <c r="AU138" i="33" s="1"/>
  <c r="V138" i="33"/>
  <c r="AV138" i="33" s="1"/>
  <c r="U178" i="33"/>
  <c r="AU178" i="33" s="1"/>
  <c r="V178" i="33"/>
  <c r="AV178" i="33" s="1"/>
  <c r="U186" i="33"/>
  <c r="AU186" i="33" s="1"/>
  <c r="V186" i="33"/>
  <c r="AV186" i="33" s="1"/>
  <c r="U194" i="33"/>
  <c r="AU194" i="33" s="1"/>
  <c r="V194" i="33"/>
  <c r="AV194" i="33" s="1"/>
  <c r="U101" i="32"/>
  <c r="AU101" i="32" s="1"/>
  <c r="V101" i="32"/>
  <c r="AV101" i="32" s="1"/>
  <c r="U109" i="32"/>
  <c r="AU109" i="32" s="1"/>
  <c r="V109" i="32"/>
  <c r="AV109" i="32" s="1"/>
  <c r="U117" i="32"/>
  <c r="AU117" i="32" s="1"/>
  <c r="V117" i="32"/>
  <c r="AV117" i="32" s="1"/>
  <c r="U129" i="32"/>
  <c r="AU129" i="32" s="1"/>
  <c r="V129" i="32"/>
  <c r="AV129" i="32" s="1"/>
  <c r="U137" i="32"/>
  <c r="AU137" i="32" s="1"/>
  <c r="V137" i="32"/>
  <c r="AV137" i="32" s="1"/>
  <c r="V177" i="32"/>
  <c r="AV177" i="32" s="1"/>
  <c r="U177" i="32"/>
  <c r="AU177" i="32" s="1"/>
  <c r="V185" i="32"/>
  <c r="AV185" i="32" s="1"/>
  <c r="U185" i="32"/>
  <c r="AU185" i="32" s="1"/>
  <c r="V193" i="32"/>
  <c r="AV193" i="32" s="1"/>
  <c r="U193" i="32"/>
  <c r="AU193" i="32" s="1"/>
  <c r="V100" i="31"/>
  <c r="AV100" i="31" s="1"/>
  <c r="U100" i="31"/>
  <c r="AU100" i="31" s="1"/>
  <c r="U108" i="31"/>
  <c r="AU108" i="31" s="1"/>
  <c r="V108" i="31"/>
  <c r="AV108" i="31" s="1"/>
  <c r="U116" i="31"/>
  <c r="AU116" i="31" s="1"/>
  <c r="V116" i="31"/>
  <c r="AV116" i="31" s="1"/>
  <c r="V128" i="31"/>
  <c r="AV128" i="31" s="1"/>
  <c r="U128" i="31"/>
  <c r="AU128" i="31" s="1"/>
  <c r="V136" i="31"/>
  <c r="AV136" i="31" s="1"/>
  <c r="U136" i="31"/>
  <c r="AU136" i="31" s="1"/>
  <c r="V176" i="31"/>
  <c r="AV176" i="31" s="1"/>
  <c r="U176" i="31"/>
  <c r="AU176" i="31" s="1"/>
  <c r="U184" i="31"/>
  <c r="AU184" i="31" s="1"/>
  <c r="V184" i="31"/>
  <c r="AV184" i="31" s="1"/>
  <c r="U192" i="31"/>
  <c r="AU192" i="31" s="1"/>
  <c r="V192" i="31"/>
  <c r="AV192" i="31" s="1"/>
  <c r="U180" i="30"/>
  <c r="AU180" i="30" s="1"/>
  <c r="V180" i="30"/>
  <c r="AV180" i="30" s="1"/>
  <c r="U114" i="39"/>
  <c r="AU114" i="39" s="1"/>
  <c r="V114" i="39"/>
  <c r="AV114" i="39" s="1"/>
  <c r="P127" i="39"/>
  <c r="AP127" i="39" s="1"/>
  <c r="U127" i="39"/>
  <c r="AU127" i="39" s="1"/>
  <c r="V127" i="39"/>
  <c r="AV127" i="39" s="1"/>
  <c r="U135" i="39"/>
  <c r="AU135" i="39" s="1"/>
  <c r="V135" i="39"/>
  <c r="AV135" i="39" s="1"/>
  <c r="U151" i="39"/>
  <c r="AU151" i="39" s="1"/>
  <c r="V151" i="39"/>
  <c r="AV151" i="39" s="1"/>
  <c r="S151" i="39"/>
  <c r="T151" i="39"/>
  <c r="AT151" i="39" s="1"/>
  <c r="V167" i="39"/>
  <c r="AV167" i="39" s="1"/>
  <c r="U167" i="39"/>
  <c r="AU167" i="39" s="1"/>
  <c r="U156" i="35"/>
  <c r="AU156" i="35" s="1"/>
  <c r="V156" i="35"/>
  <c r="AV156" i="35" s="1"/>
  <c r="U168" i="35"/>
  <c r="AU168" i="35" s="1"/>
  <c r="V168" i="35"/>
  <c r="AV168" i="35" s="1"/>
  <c r="U110" i="34"/>
  <c r="AU110" i="34" s="1"/>
  <c r="V110" i="34"/>
  <c r="AV110" i="34" s="1"/>
  <c r="U118" i="34"/>
  <c r="AU118" i="34" s="1"/>
  <c r="V118" i="34"/>
  <c r="AV118" i="34" s="1"/>
  <c r="U130" i="34"/>
  <c r="AU130" i="34" s="1"/>
  <c r="V130" i="34"/>
  <c r="AV130" i="34" s="1"/>
  <c r="U186" i="34"/>
  <c r="AU186" i="34" s="1"/>
  <c r="V186" i="34"/>
  <c r="AV186" i="34" s="1"/>
  <c r="U194" i="34"/>
  <c r="AU194" i="34" s="1"/>
  <c r="V194" i="34"/>
  <c r="AV194" i="34" s="1"/>
  <c r="V182" i="30"/>
  <c r="AV182" i="30" s="1"/>
  <c r="U182" i="30"/>
  <c r="AU182" i="30" s="1"/>
  <c r="V190" i="30"/>
  <c r="AV190" i="30" s="1"/>
  <c r="U190" i="30"/>
  <c r="AU190" i="30" s="1"/>
  <c r="U137" i="39"/>
  <c r="AU137" i="39" s="1"/>
  <c r="V137" i="39"/>
  <c r="AV137" i="39" s="1"/>
  <c r="P115" i="37"/>
  <c r="U115" i="37"/>
  <c r="AU115" i="37" s="1"/>
  <c r="V115" i="37"/>
  <c r="AV115" i="37" s="1"/>
  <c r="U127" i="37"/>
  <c r="AU127" i="37" s="1"/>
  <c r="V127" i="37"/>
  <c r="AV127" i="37" s="1"/>
  <c r="U157" i="37"/>
  <c r="AU157" i="37" s="1"/>
  <c r="V157" i="37"/>
  <c r="AV157" i="37" s="1"/>
  <c r="U165" i="37"/>
  <c r="AU165" i="37" s="1"/>
  <c r="V165" i="37"/>
  <c r="AV165" i="37" s="1"/>
  <c r="U191" i="37"/>
  <c r="AU191" i="37" s="1"/>
  <c r="V191" i="37"/>
  <c r="AV191" i="37" s="1"/>
  <c r="V106" i="36"/>
  <c r="AV106" i="36" s="1"/>
  <c r="U106" i="36"/>
  <c r="AU106" i="36" s="1"/>
  <c r="V114" i="36"/>
  <c r="AV114" i="36" s="1"/>
  <c r="U114" i="36"/>
  <c r="AU114" i="36" s="1"/>
  <c r="P113" i="35"/>
  <c r="AP113" i="35" s="1"/>
  <c r="U113" i="35"/>
  <c r="AU113" i="35" s="1"/>
  <c r="V113" i="35"/>
  <c r="AV113" i="35" s="1"/>
  <c r="V104" i="34"/>
  <c r="AV104" i="34" s="1"/>
  <c r="U104" i="34"/>
  <c r="AU104" i="34" s="1"/>
  <c r="P102" i="30"/>
  <c r="AP102" i="30" s="1"/>
  <c r="U102" i="30"/>
  <c r="AU102" i="30" s="1"/>
  <c r="V102" i="30"/>
  <c r="AV102" i="30" s="1"/>
  <c r="U110" i="30"/>
  <c r="AU110" i="30" s="1"/>
  <c r="V110" i="30"/>
  <c r="AV110" i="30" s="1"/>
  <c r="V118" i="30"/>
  <c r="AV118" i="30" s="1"/>
  <c r="U118" i="30"/>
  <c r="AU118" i="30" s="1"/>
  <c r="V130" i="30"/>
  <c r="AV130" i="30" s="1"/>
  <c r="U130" i="30"/>
  <c r="AU130" i="30" s="1"/>
  <c r="V138" i="30"/>
  <c r="AV138" i="30" s="1"/>
  <c r="U138" i="30"/>
  <c r="AU138" i="30" s="1"/>
  <c r="V178" i="30"/>
  <c r="AV178" i="30" s="1"/>
  <c r="U178" i="30"/>
  <c r="AU178" i="30" s="1"/>
  <c r="V186" i="30"/>
  <c r="AV186" i="30" s="1"/>
  <c r="U186" i="30"/>
  <c r="AU186" i="30" s="1"/>
  <c r="V194" i="30"/>
  <c r="AV194" i="30" s="1"/>
  <c r="U194" i="30"/>
  <c r="AU194" i="30" s="1"/>
  <c r="U125" i="39"/>
  <c r="AU125" i="39" s="1"/>
  <c r="V125" i="39"/>
  <c r="AV125" i="39" s="1"/>
  <c r="U133" i="39"/>
  <c r="AU133" i="39" s="1"/>
  <c r="V133" i="39"/>
  <c r="AV133" i="39" s="1"/>
  <c r="P141" i="39"/>
  <c r="AP141" i="39" s="1"/>
  <c r="U141" i="39"/>
  <c r="AU141" i="39" s="1"/>
  <c r="V141" i="39"/>
  <c r="AV141" i="39" s="1"/>
  <c r="U181" i="39"/>
  <c r="AU181" i="39" s="1"/>
  <c r="V181" i="39"/>
  <c r="AV181" i="39" s="1"/>
  <c r="U189" i="39"/>
  <c r="AU189" i="39" s="1"/>
  <c r="V189" i="39"/>
  <c r="AV189" i="39" s="1"/>
  <c r="V104" i="38"/>
  <c r="AV104" i="38" s="1"/>
  <c r="U104" i="38"/>
  <c r="AU104" i="38" s="1"/>
  <c r="V112" i="38"/>
  <c r="AV112" i="38" s="1"/>
  <c r="U112" i="38"/>
  <c r="AU112" i="38" s="1"/>
  <c r="P124" i="38"/>
  <c r="AP124" i="38" s="1"/>
  <c r="U124" i="38"/>
  <c r="AU124" i="38" s="1"/>
  <c r="V124" i="38"/>
  <c r="AV124" i="38" s="1"/>
  <c r="U132" i="38"/>
  <c r="AU132" i="38" s="1"/>
  <c r="V132" i="38"/>
  <c r="AV132" i="38" s="1"/>
  <c r="P140" i="38"/>
  <c r="AP140" i="38" s="1"/>
  <c r="U140" i="38"/>
  <c r="AU140" i="38" s="1"/>
  <c r="V140" i="38"/>
  <c r="AV140" i="38" s="1"/>
  <c r="U180" i="38"/>
  <c r="AU180" i="38" s="1"/>
  <c r="V180" i="38"/>
  <c r="AV180" i="38" s="1"/>
  <c r="U188" i="38"/>
  <c r="AU188" i="38" s="1"/>
  <c r="V188" i="38"/>
  <c r="AV188" i="38" s="1"/>
  <c r="U103" i="37"/>
  <c r="AU103" i="37" s="1"/>
  <c r="V103" i="37"/>
  <c r="AV103" i="37" s="1"/>
  <c r="P111" i="37"/>
  <c r="AP111" i="37" s="1"/>
  <c r="U111" i="37"/>
  <c r="AU111" i="37" s="1"/>
  <c r="V111" i="37"/>
  <c r="AV111" i="37" s="1"/>
  <c r="P123" i="37"/>
  <c r="AP123" i="37" s="1"/>
  <c r="T123" i="37"/>
  <c r="AT123" i="37" s="1"/>
  <c r="S123" i="37"/>
  <c r="AS123" i="37" s="1"/>
  <c r="V123" i="37"/>
  <c r="AV123" i="37" s="1"/>
  <c r="U123" i="37"/>
  <c r="AU123" i="37" s="1"/>
  <c r="P131" i="37"/>
  <c r="AP131" i="37" s="1"/>
  <c r="U131" i="37"/>
  <c r="AU131" i="37" s="1"/>
  <c r="V131" i="37"/>
  <c r="AV131" i="37" s="1"/>
  <c r="P139" i="37"/>
  <c r="AP139" i="37" s="1"/>
  <c r="U139" i="37"/>
  <c r="AU139" i="37" s="1"/>
  <c r="V139" i="37"/>
  <c r="AV139" i="37" s="1"/>
  <c r="U152" i="37"/>
  <c r="AU152" i="37" s="1"/>
  <c r="V152" i="37"/>
  <c r="AV152" i="37" s="1"/>
  <c r="U154" i="37"/>
  <c r="AU154" i="37" s="1"/>
  <c r="V154" i="37"/>
  <c r="AV154" i="37" s="1"/>
  <c r="U156" i="37"/>
  <c r="AU156" i="37" s="1"/>
  <c r="V156" i="37"/>
  <c r="AV156" i="37" s="1"/>
  <c r="U158" i="37"/>
  <c r="AU158" i="37" s="1"/>
  <c r="V158" i="37"/>
  <c r="AV158" i="37" s="1"/>
  <c r="U160" i="37"/>
  <c r="AU160" i="37" s="1"/>
  <c r="V160" i="37"/>
  <c r="AV160" i="37" s="1"/>
  <c r="U162" i="37"/>
  <c r="AU162" i="37" s="1"/>
  <c r="V162" i="37"/>
  <c r="AV162" i="37" s="1"/>
  <c r="U164" i="37"/>
  <c r="AU164" i="37" s="1"/>
  <c r="V164" i="37"/>
  <c r="AV164" i="37" s="1"/>
  <c r="U166" i="37"/>
  <c r="AU166" i="37" s="1"/>
  <c r="V166" i="37"/>
  <c r="AV166" i="37" s="1"/>
  <c r="U168" i="37"/>
  <c r="AU168" i="37" s="1"/>
  <c r="V168" i="37"/>
  <c r="AV168" i="37" s="1"/>
  <c r="U170" i="37"/>
  <c r="AU170" i="37" s="1"/>
  <c r="V170" i="37"/>
  <c r="AV170" i="37" s="1"/>
  <c r="U179" i="37"/>
  <c r="AU179" i="37" s="1"/>
  <c r="V179" i="37"/>
  <c r="AV179" i="37" s="1"/>
  <c r="U187" i="37"/>
  <c r="AU187" i="37" s="1"/>
  <c r="V187" i="37"/>
  <c r="AV187" i="37" s="1"/>
  <c r="V102" i="36"/>
  <c r="AV102" i="36" s="1"/>
  <c r="U102" i="36"/>
  <c r="AU102" i="36" s="1"/>
  <c r="P110" i="36"/>
  <c r="AP110" i="36" s="1"/>
  <c r="V110" i="36"/>
  <c r="AV110" i="36" s="1"/>
  <c r="U110" i="36"/>
  <c r="AU110" i="36" s="1"/>
  <c r="P118" i="36"/>
  <c r="AP118" i="36" s="1"/>
  <c r="V118" i="36"/>
  <c r="AV118" i="36" s="1"/>
  <c r="U118" i="36"/>
  <c r="AU118" i="36" s="1"/>
  <c r="V130" i="36"/>
  <c r="AV130" i="36" s="1"/>
  <c r="U130" i="36"/>
  <c r="AU130" i="36" s="1"/>
  <c r="U138" i="36"/>
  <c r="AU138" i="36" s="1"/>
  <c r="V138" i="36"/>
  <c r="AV138" i="36" s="1"/>
  <c r="U178" i="36"/>
  <c r="AU178" i="36" s="1"/>
  <c r="V178" i="36"/>
  <c r="AV178" i="36" s="1"/>
  <c r="V186" i="36"/>
  <c r="AV186" i="36" s="1"/>
  <c r="U186" i="36"/>
  <c r="AU186" i="36" s="1"/>
  <c r="V194" i="36"/>
  <c r="AV194" i="36" s="1"/>
  <c r="U194" i="36"/>
  <c r="AU194" i="36" s="1"/>
  <c r="U101" i="35"/>
  <c r="AU101" i="35" s="1"/>
  <c r="V101" i="35"/>
  <c r="AV101" i="35" s="1"/>
  <c r="U109" i="35"/>
  <c r="AU109" i="35" s="1"/>
  <c r="V109" i="35"/>
  <c r="AV109" i="35" s="1"/>
  <c r="U117" i="35"/>
  <c r="AU117" i="35" s="1"/>
  <c r="V117" i="35"/>
  <c r="AV117" i="35" s="1"/>
  <c r="U129" i="35"/>
  <c r="AU129" i="35" s="1"/>
  <c r="V129" i="35"/>
  <c r="AV129" i="35" s="1"/>
  <c r="P137" i="35"/>
  <c r="AP137" i="35" s="1"/>
  <c r="U137" i="35"/>
  <c r="AU137" i="35" s="1"/>
  <c r="V137" i="35"/>
  <c r="AV137" i="35" s="1"/>
  <c r="U177" i="35"/>
  <c r="AU177" i="35" s="1"/>
  <c r="V177" i="35"/>
  <c r="AV177" i="35" s="1"/>
  <c r="V185" i="35"/>
  <c r="AV185" i="35" s="1"/>
  <c r="U185" i="35"/>
  <c r="AU185" i="35" s="1"/>
  <c r="U193" i="35"/>
  <c r="AU193" i="35" s="1"/>
  <c r="V193" i="35"/>
  <c r="AV193" i="35" s="1"/>
  <c r="V100" i="34"/>
  <c r="AV100" i="34" s="1"/>
  <c r="U100" i="34"/>
  <c r="AU100" i="34" s="1"/>
  <c r="V108" i="34"/>
  <c r="AV108" i="34" s="1"/>
  <c r="U108" i="34"/>
  <c r="AU108" i="34" s="1"/>
  <c r="V116" i="34"/>
  <c r="AV116" i="34" s="1"/>
  <c r="U116" i="34"/>
  <c r="AU116" i="34" s="1"/>
  <c r="U128" i="34"/>
  <c r="AU128" i="34" s="1"/>
  <c r="V128" i="34"/>
  <c r="AV128" i="34" s="1"/>
  <c r="U136" i="34"/>
  <c r="AU136" i="34" s="1"/>
  <c r="V136" i="34"/>
  <c r="AV136" i="34" s="1"/>
  <c r="U176" i="34"/>
  <c r="AU176" i="34" s="1"/>
  <c r="V176" i="34"/>
  <c r="AV176" i="34" s="1"/>
  <c r="U184" i="34"/>
  <c r="AU184" i="34" s="1"/>
  <c r="V184" i="34"/>
  <c r="AV184" i="34" s="1"/>
  <c r="U192" i="34"/>
  <c r="AU192" i="34" s="1"/>
  <c r="V192" i="34"/>
  <c r="AV192" i="34" s="1"/>
  <c r="S99" i="33"/>
  <c r="AS99" i="33" s="1"/>
  <c r="T99" i="33"/>
  <c r="AT99" i="33" s="1"/>
  <c r="V99" i="33"/>
  <c r="AV99" i="33" s="1"/>
  <c r="Q99" i="33"/>
  <c r="AQ99" i="33" s="1"/>
  <c r="U99" i="33"/>
  <c r="AU99" i="33" s="1"/>
  <c r="U107" i="33"/>
  <c r="AU107" i="33" s="1"/>
  <c r="V107" i="33"/>
  <c r="AV107" i="33" s="1"/>
  <c r="U115" i="33"/>
  <c r="AU115" i="33" s="1"/>
  <c r="V115" i="33"/>
  <c r="AV115" i="33" s="1"/>
  <c r="U127" i="33"/>
  <c r="AU127" i="33" s="1"/>
  <c r="V127" i="33"/>
  <c r="AV127" i="33" s="1"/>
  <c r="U135" i="33"/>
  <c r="AU135" i="33" s="1"/>
  <c r="V135" i="33"/>
  <c r="AV135" i="33" s="1"/>
  <c r="U151" i="33"/>
  <c r="AU151" i="33" s="1"/>
  <c r="V151" i="33"/>
  <c r="AV151" i="33" s="1"/>
  <c r="S151" i="33"/>
  <c r="AS151" i="33" s="1"/>
  <c r="T151" i="33"/>
  <c r="AT151" i="33" s="1"/>
  <c r="U153" i="33"/>
  <c r="AU153" i="33" s="1"/>
  <c r="V153" i="33"/>
  <c r="AV153" i="33" s="1"/>
  <c r="U155" i="33"/>
  <c r="AU155" i="33" s="1"/>
  <c r="V155" i="33"/>
  <c r="AV155" i="33" s="1"/>
  <c r="U157" i="33"/>
  <c r="AU157" i="33" s="1"/>
  <c r="V157" i="33"/>
  <c r="AV157" i="33" s="1"/>
  <c r="U159" i="33"/>
  <c r="AU159" i="33" s="1"/>
  <c r="V159" i="33"/>
  <c r="AV159" i="33" s="1"/>
  <c r="U161" i="33"/>
  <c r="AU161" i="33" s="1"/>
  <c r="V161" i="33"/>
  <c r="AV161" i="33" s="1"/>
  <c r="U163" i="33"/>
  <c r="AU163" i="33" s="1"/>
  <c r="V163" i="33"/>
  <c r="AV163" i="33" s="1"/>
  <c r="U165" i="33"/>
  <c r="AU165" i="33" s="1"/>
  <c r="V165" i="33"/>
  <c r="AV165" i="33" s="1"/>
  <c r="U167" i="33"/>
  <c r="AU167" i="33" s="1"/>
  <c r="V167" i="33"/>
  <c r="AV167" i="33" s="1"/>
  <c r="U169" i="33"/>
  <c r="AU169" i="33" s="1"/>
  <c r="V169" i="33"/>
  <c r="AV169" i="33" s="1"/>
  <c r="S175" i="33"/>
  <c r="AS175" i="33" s="1"/>
  <c r="T175" i="33"/>
  <c r="AT175" i="33" s="1"/>
  <c r="U175" i="33"/>
  <c r="AU175" i="33" s="1"/>
  <c r="V175" i="33"/>
  <c r="AV175" i="33" s="1"/>
  <c r="V183" i="33"/>
  <c r="AV183" i="33" s="1"/>
  <c r="U183" i="33"/>
  <c r="AU183" i="33" s="1"/>
  <c r="V191" i="33"/>
  <c r="AV191" i="33" s="1"/>
  <c r="U191" i="33"/>
  <c r="AU191" i="33" s="1"/>
  <c r="V106" i="32"/>
  <c r="AV106" i="32" s="1"/>
  <c r="U106" i="32"/>
  <c r="AU106" i="32" s="1"/>
  <c r="V114" i="32"/>
  <c r="AV114" i="32" s="1"/>
  <c r="U114" i="32"/>
  <c r="AU114" i="32" s="1"/>
  <c r="V126" i="32"/>
  <c r="AV126" i="32" s="1"/>
  <c r="U126" i="32"/>
  <c r="AU126" i="32" s="1"/>
  <c r="V134" i="32"/>
  <c r="AV134" i="32" s="1"/>
  <c r="U134" i="32"/>
  <c r="AU134" i="32" s="1"/>
  <c r="U142" i="32"/>
  <c r="AU142" i="32" s="1"/>
  <c r="V142" i="32"/>
  <c r="AV142" i="32" s="1"/>
  <c r="U182" i="32"/>
  <c r="AU182" i="32" s="1"/>
  <c r="V182" i="32"/>
  <c r="AV182" i="32" s="1"/>
  <c r="U190" i="32"/>
  <c r="AU190" i="32" s="1"/>
  <c r="V190" i="32"/>
  <c r="AV190" i="32" s="1"/>
  <c r="U105" i="31"/>
  <c r="AU105" i="31" s="1"/>
  <c r="V105" i="31"/>
  <c r="AV105" i="31" s="1"/>
  <c r="U113" i="31"/>
  <c r="AU113" i="31" s="1"/>
  <c r="V113" i="31"/>
  <c r="AV113" i="31" s="1"/>
  <c r="U125" i="31"/>
  <c r="AU125" i="31" s="1"/>
  <c r="V125" i="31"/>
  <c r="AV125" i="31" s="1"/>
  <c r="U133" i="31"/>
  <c r="AU133" i="31" s="1"/>
  <c r="V133" i="31"/>
  <c r="AV133" i="31" s="1"/>
  <c r="U141" i="31"/>
  <c r="AU141" i="31" s="1"/>
  <c r="V141" i="31"/>
  <c r="AV141" i="31" s="1"/>
  <c r="U181" i="31"/>
  <c r="AU181" i="31" s="1"/>
  <c r="V181" i="31"/>
  <c r="AV181" i="31" s="1"/>
  <c r="U189" i="31"/>
  <c r="AU189" i="31" s="1"/>
  <c r="V189" i="31"/>
  <c r="AV189" i="31" s="1"/>
  <c r="P112" i="30"/>
  <c r="AP112" i="30" s="1"/>
  <c r="V112" i="30"/>
  <c r="AV112" i="30" s="1"/>
  <c r="U112" i="30"/>
  <c r="AU112" i="30" s="1"/>
  <c r="U124" i="30"/>
  <c r="AU124" i="30" s="1"/>
  <c r="V124" i="30"/>
  <c r="AV124" i="30" s="1"/>
  <c r="P140" i="30"/>
  <c r="AP140" i="30" s="1"/>
  <c r="U140" i="30"/>
  <c r="AU140" i="30" s="1"/>
  <c r="V140" i="30"/>
  <c r="AV140" i="30" s="1"/>
  <c r="P102" i="39"/>
  <c r="AP102" i="39" s="1"/>
  <c r="U102" i="39"/>
  <c r="AU102" i="39" s="1"/>
  <c r="V102" i="39"/>
  <c r="AV102" i="39" s="1"/>
  <c r="P110" i="39"/>
  <c r="AP110" i="39" s="1"/>
  <c r="U110" i="39"/>
  <c r="AU110" i="39" s="1"/>
  <c r="V110" i="39"/>
  <c r="AV110" i="39" s="1"/>
  <c r="V155" i="39"/>
  <c r="AV155" i="39" s="1"/>
  <c r="U155" i="39"/>
  <c r="AU155" i="39" s="1"/>
  <c r="V163" i="39"/>
  <c r="AV163" i="39" s="1"/>
  <c r="U163" i="39"/>
  <c r="AU163" i="39" s="1"/>
  <c r="T175" i="39"/>
  <c r="AT175" i="39" s="1"/>
  <c r="U175" i="39"/>
  <c r="AU175" i="39" s="1"/>
  <c r="V175" i="39"/>
  <c r="AV175" i="39" s="1"/>
  <c r="S175" i="39"/>
  <c r="AS175" i="39" s="1"/>
  <c r="U183" i="39"/>
  <c r="AU183" i="39" s="1"/>
  <c r="V183" i="39"/>
  <c r="AV183" i="39" s="1"/>
  <c r="U191" i="39"/>
  <c r="AU191" i="39" s="1"/>
  <c r="V191" i="39"/>
  <c r="AV191" i="39" s="1"/>
  <c r="U189" i="37"/>
  <c r="AU189" i="37" s="1"/>
  <c r="V189" i="37"/>
  <c r="AV189" i="37" s="1"/>
  <c r="P124" i="36"/>
  <c r="AP124" i="36" s="1"/>
  <c r="U124" i="36"/>
  <c r="AU124" i="36" s="1"/>
  <c r="V124" i="36"/>
  <c r="AV124" i="36" s="1"/>
  <c r="P132" i="36"/>
  <c r="AP132" i="36" s="1"/>
  <c r="U132" i="36"/>
  <c r="AU132" i="36" s="1"/>
  <c r="V132" i="36"/>
  <c r="AV132" i="36" s="1"/>
  <c r="P140" i="36"/>
  <c r="AP140" i="36" s="1"/>
  <c r="U140" i="36"/>
  <c r="AU140" i="36" s="1"/>
  <c r="V140" i="36"/>
  <c r="AV140" i="36" s="1"/>
  <c r="U123" i="35"/>
  <c r="AU123" i="35" s="1"/>
  <c r="V123" i="35"/>
  <c r="AV123" i="35" s="1"/>
  <c r="T123" i="35"/>
  <c r="S123" i="35"/>
  <c r="U160" i="35"/>
  <c r="AU160" i="35" s="1"/>
  <c r="V160" i="35"/>
  <c r="AV160" i="35" s="1"/>
  <c r="U129" i="33"/>
  <c r="AU129" i="33" s="1"/>
  <c r="V129" i="33"/>
  <c r="AV129" i="33" s="1"/>
  <c r="U185" i="33"/>
  <c r="AU185" i="33" s="1"/>
  <c r="V185" i="33"/>
  <c r="AV185" i="33" s="1"/>
  <c r="U193" i="33"/>
  <c r="AU193" i="33" s="1"/>
  <c r="V193" i="33"/>
  <c r="AV193" i="33" s="1"/>
  <c r="P126" i="30"/>
  <c r="AP126" i="30" s="1"/>
  <c r="V126" i="30"/>
  <c r="AV126" i="30" s="1"/>
  <c r="U126" i="30"/>
  <c r="AU126" i="30" s="1"/>
  <c r="P134" i="30"/>
  <c r="AP134" i="30" s="1"/>
  <c r="V134" i="30"/>
  <c r="AV134" i="30" s="1"/>
  <c r="U134" i="30"/>
  <c r="AU134" i="30" s="1"/>
  <c r="P142" i="30"/>
  <c r="AP142" i="30" s="1"/>
  <c r="U142" i="30"/>
  <c r="AU142" i="30" s="1"/>
  <c r="V142" i="30"/>
  <c r="AV142" i="30" s="1"/>
  <c r="U185" i="39"/>
  <c r="AU185" i="39" s="1"/>
  <c r="V185" i="39"/>
  <c r="AV185" i="39" s="1"/>
  <c r="V108" i="38"/>
  <c r="AV108" i="38" s="1"/>
  <c r="U108" i="38"/>
  <c r="AU108" i="38" s="1"/>
  <c r="P128" i="38"/>
  <c r="U128" i="38"/>
  <c r="AU128" i="38" s="1"/>
  <c r="V128" i="38"/>
  <c r="AV128" i="38" s="1"/>
  <c r="U99" i="37"/>
  <c r="AU99" i="37" s="1"/>
  <c r="V99" i="37"/>
  <c r="AV99" i="37" s="1"/>
  <c r="S99" i="37"/>
  <c r="AS99" i="37" s="1"/>
  <c r="Q99" i="37"/>
  <c r="AQ99" i="37" s="1"/>
  <c r="T99" i="37"/>
  <c r="AT99" i="37" s="1"/>
  <c r="V159" i="37"/>
  <c r="AV159" i="37" s="1"/>
  <c r="U159" i="37"/>
  <c r="AU159" i="37" s="1"/>
  <c r="U169" i="37"/>
  <c r="AU169" i="37" s="1"/>
  <c r="V169" i="37"/>
  <c r="AV169" i="37" s="1"/>
  <c r="P105" i="35"/>
  <c r="AP105" i="35" s="1"/>
  <c r="U105" i="35"/>
  <c r="AU105" i="35" s="1"/>
  <c r="V105" i="35"/>
  <c r="AV105" i="35" s="1"/>
  <c r="U124" i="34"/>
  <c r="AU124" i="34" s="1"/>
  <c r="V124" i="34"/>
  <c r="AV124" i="34" s="1"/>
  <c r="U132" i="34"/>
  <c r="AU132" i="34" s="1"/>
  <c r="V132" i="34"/>
  <c r="AV132" i="34" s="1"/>
  <c r="U180" i="34"/>
  <c r="AU180" i="34" s="1"/>
  <c r="V180" i="34"/>
  <c r="AV180" i="34" s="1"/>
  <c r="Q99" i="30"/>
  <c r="AQ99" i="30" s="1"/>
  <c r="T99" i="30"/>
  <c r="AT99" i="30" s="1"/>
  <c r="U99" i="30"/>
  <c r="AU99" i="30" s="1"/>
  <c r="V99" i="30"/>
  <c r="AV99" i="30" s="1"/>
  <c r="S99" i="30"/>
  <c r="AS99" i="30" s="1"/>
  <c r="P107" i="30"/>
  <c r="AP107" i="30" s="1"/>
  <c r="U107" i="30"/>
  <c r="AU107" i="30" s="1"/>
  <c r="V107" i="30"/>
  <c r="AV107" i="30" s="1"/>
  <c r="U115" i="30"/>
  <c r="AU115" i="30" s="1"/>
  <c r="V115" i="30"/>
  <c r="AV115" i="30" s="1"/>
  <c r="P127" i="30"/>
  <c r="AP127" i="30" s="1"/>
  <c r="U127" i="30"/>
  <c r="AU127" i="30" s="1"/>
  <c r="V127" i="30"/>
  <c r="AV127" i="30" s="1"/>
  <c r="U135" i="30"/>
  <c r="AU135" i="30" s="1"/>
  <c r="V135" i="30"/>
  <c r="AV135" i="30" s="1"/>
  <c r="V151" i="30"/>
  <c r="AV151" i="30" s="1"/>
  <c r="S151" i="30"/>
  <c r="AS151" i="30" s="1"/>
  <c r="T151" i="30"/>
  <c r="AT151" i="30" s="1"/>
  <c r="U151" i="30"/>
  <c r="AU151" i="30" s="1"/>
  <c r="U153" i="30"/>
  <c r="AU153" i="30" s="1"/>
  <c r="V153" i="30"/>
  <c r="AV153" i="30" s="1"/>
  <c r="U155" i="30"/>
  <c r="AU155" i="30" s="1"/>
  <c r="V155" i="30"/>
  <c r="AV155" i="30" s="1"/>
  <c r="U157" i="30"/>
  <c r="AU157" i="30" s="1"/>
  <c r="V157" i="30"/>
  <c r="AV157" i="30" s="1"/>
  <c r="U159" i="30"/>
  <c r="AU159" i="30" s="1"/>
  <c r="V159" i="30"/>
  <c r="AV159" i="30" s="1"/>
  <c r="U161" i="30"/>
  <c r="AU161" i="30" s="1"/>
  <c r="V161" i="30"/>
  <c r="AV161" i="30" s="1"/>
  <c r="U163" i="30"/>
  <c r="AU163" i="30" s="1"/>
  <c r="V163" i="30"/>
  <c r="AV163" i="30" s="1"/>
  <c r="U165" i="30"/>
  <c r="AU165" i="30" s="1"/>
  <c r="V165" i="30"/>
  <c r="AV165" i="30" s="1"/>
  <c r="U167" i="30"/>
  <c r="AU167" i="30" s="1"/>
  <c r="V167" i="30"/>
  <c r="AV167" i="30" s="1"/>
  <c r="U169" i="30"/>
  <c r="AU169" i="30" s="1"/>
  <c r="V169" i="30"/>
  <c r="AV169" i="30" s="1"/>
  <c r="U175" i="30"/>
  <c r="AU175" i="30" s="1"/>
  <c r="V175" i="30"/>
  <c r="AV175" i="30" s="1"/>
  <c r="S175" i="30"/>
  <c r="AS175" i="30" s="1"/>
  <c r="T175" i="30"/>
  <c r="AT175" i="30" s="1"/>
  <c r="U183" i="30"/>
  <c r="AU183" i="30" s="1"/>
  <c r="V183" i="30"/>
  <c r="AV183" i="30" s="1"/>
  <c r="U191" i="30"/>
  <c r="AU191" i="30" s="1"/>
  <c r="V191" i="30"/>
  <c r="AV191" i="30" s="1"/>
  <c r="U130" i="39"/>
  <c r="AU130" i="39" s="1"/>
  <c r="V130" i="39"/>
  <c r="AV130" i="39" s="1"/>
  <c r="P138" i="39"/>
  <c r="AP138" i="39" s="1"/>
  <c r="U138" i="39"/>
  <c r="AU138" i="39" s="1"/>
  <c r="V138" i="39"/>
  <c r="AV138" i="39" s="1"/>
  <c r="U178" i="39"/>
  <c r="AU178" i="39" s="1"/>
  <c r="V178" i="39"/>
  <c r="AV178" i="39" s="1"/>
  <c r="U186" i="39"/>
  <c r="AU186" i="39" s="1"/>
  <c r="V186" i="39"/>
  <c r="AV186" i="39" s="1"/>
  <c r="V194" i="39"/>
  <c r="AV194" i="39" s="1"/>
  <c r="U194" i="39"/>
  <c r="AU194" i="39" s="1"/>
  <c r="U101" i="38"/>
  <c r="AU101" i="38" s="1"/>
  <c r="V101" i="38"/>
  <c r="AV101" i="38" s="1"/>
  <c r="U109" i="38"/>
  <c r="AU109" i="38" s="1"/>
  <c r="V109" i="38"/>
  <c r="AV109" i="38" s="1"/>
  <c r="U117" i="38"/>
  <c r="AU117" i="38" s="1"/>
  <c r="V117" i="38"/>
  <c r="AV117" i="38" s="1"/>
  <c r="U129" i="38"/>
  <c r="AU129" i="38" s="1"/>
  <c r="V129" i="38"/>
  <c r="AV129" i="38" s="1"/>
  <c r="U137" i="38"/>
  <c r="AU137" i="38" s="1"/>
  <c r="V137" i="38"/>
  <c r="AV137" i="38" s="1"/>
  <c r="U177" i="38"/>
  <c r="AU177" i="38" s="1"/>
  <c r="V177" i="38"/>
  <c r="AV177" i="38" s="1"/>
  <c r="U185" i="38"/>
  <c r="AU185" i="38" s="1"/>
  <c r="V185" i="38"/>
  <c r="AV185" i="38" s="1"/>
  <c r="U193" i="38"/>
  <c r="AU193" i="38" s="1"/>
  <c r="V193" i="38"/>
  <c r="AV193" i="38" s="1"/>
  <c r="U100" i="37"/>
  <c r="AU100" i="37" s="1"/>
  <c r="V100" i="37"/>
  <c r="AV100" i="37" s="1"/>
  <c r="U108" i="37"/>
  <c r="AU108" i="37" s="1"/>
  <c r="V108" i="37"/>
  <c r="AV108" i="37" s="1"/>
  <c r="U116" i="37"/>
  <c r="AU116" i="37" s="1"/>
  <c r="V116" i="37"/>
  <c r="AV116" i="37" s="1"/>
  <c r="U128" i="37"/>
  <c r="AU128" i="37" s="1"/>
  <c r="V128" i="37"/>
  <c r="AV128" i="37" s="1"/>
  <c r="U136" i="37"/>
  <c r="AU136" i="37" s="1"/>
  <c r="V136" i="37"/>
  <c r="AV136" i="37" s="1"/>
  <c r="U176" i="37"/>
  <c r="AU176" i="37" s="1"/>
  <c r="V176" i="37"/>
  <c r="AV176" i="37" s="1"/>
  <c r="U184" i="37"/>
  <c r="AU184" i="37" s="1"/>
  <c r="V184" i="37"/>
  <c r="AV184" i="37" s="1"/>
  <c r="U192" i="37"/>
  <c r="AU192" i="37" s="1"/>
  <c r="V192" i="37"/>
  <c r="AV192" i="37" s="1"/>
  <c r="U99" i="36"/>
  <c r="AU99" i="36" s="1"/>
  <c r="V99" i="36"/>
  <c r="AV99" i="36" s="1"/>
  <c r="S99" i="36"/>
  <c r="AS99" i="36" s="1"/>
  <c r="T99" i="36"/>
  <c r="Q99" i="36"/>
  <c r="AQ99" i="36" s="1"/>
  <c r="P107" i="36"/>
  <c r="AP107" i="36" s="1"/>
  <c r="U107" i="36"/>
  <c r="AU107" i="36" s="1"/>
  <c r="V107" i="36"/>
  <c r="AV107" i="36" s="1"/>
  <c r="P115" i="36"/>
  <c r="AP115" i="36" s="1"/>
  <c r="U115" i="36"/>
  <c r="AU115" i="36" s="1"/>
  <c r="V115" i="36"/>
  <c r="AV115" i="36" s="1"/>
  <c r="U127" i="36"/>
  <c r="AU127" i="36" s="1"/>
  <c r="V127" i="36"/>
  <c r="AV127" i="36" s="1"/>
  <c r="U135" i="36"/>
  <c r="AU135" i="36" s="1"/>
  <c r="V135" i="36"/>
  <c r="AV135" i="36" s="1"/>
  <c r="S151" i="36"/>
  <c r="AS151" i="36" s="1"/>
  <c r="T151" i="36"/>
  <c r="AT151" i="36" s="1"/>
  <c r="U151" i="36"/>
  <c r="AU151" i="36" s="1"/>
  <c r="V151" i="36"/>
  <c r="AV151" i="36" s="1"/>
  <c r="U153" i="36"/>
  <c r="AU153" i="36" s="1"/>
  <c r="V153" i="36"/>
  <c r="AV153" i="36" s="1"/>
  <c r="U155" i="36"/>
  <c r="AU155" i="36" s="1"/>
  <c r="V155" i="36"/>
  <c r="AV155" i="36" s="1"/>
  <c r="V157" i="36"/>
  <c r="AV157" i="36" s="1"/>
  <c r="U157" i="36"/>
  <c r="AU157" i="36" s="1"/>
  <c r="U159" i="36"/>
  <c r="AU159" i="36" s="1"/>
  <c r="V159" i="36"/>
  <c r="AV159" i="36" s="1"/>
  <c r="V161" i="36"/>
  <c r="AV161" i="36" s="1"/>
  <c r="U161" i="36"/>
  <c r="AU161" i="36" s="1"/>
  <c r="U163" i="36"/>
  <c r="AU163" i="36" s="1"/>
  <c r="V163" i="36"/>
  <c r="AV163" i="36" s="1"/>
  <c r="V165" i="36"/>
  <c r="AV165" i="36" s="1"/>
  <c r="U165" i="36"/>
  <c r="AU165" i="36" s="1"/>
  <c r="U167" i="36"/>
  <c r="AU167" i="36" s="1"/>
  <c r="V167" i="36"/>
  <c r="AV167" i="36" s="1"/>
  <c r="V169" i="36"/>
  <c r="AV169" i="36" s="1"/>
  <c r="U169" i="36"/>
  <c r="AU169" i="36" s="1"/>
  <c r="U175" i="36"/>
  <c r="AU175" i="36" s="1"/>
  <c r="V175" i="36"/>
  <c r="AV175" i="36" s="1"/>
  <c r="S175" i="36"/>
  <c r="AS175" i="36" s="1"/>
  <c r="T175" i="36"/>
  <c r="AT175" i="36" s="1"/>
  <c r="U183" i="36"/>
  <c r="AU183" i="36" s="1"/>
  <c r="V183" i="36"/>
  <c r="AV183" i="36" s="1"/>
  <c r="U191" i="36"/>
  <c r="AU191" i="36" s="1"/>
  <c r="V191" i="36"/>
  <c r="AV191" i="36" s="1"/>
  <c r="U106" i="35"/>
  <c r="AU106" i="35" s="1"/>
  <c r="V106" i="35"/>
  <c r="AV106" i="35" s="1"/>
  <c r="P114" i="35"/>
  <c r="AP114" i="35" s="1"/>
  <c r="U114" i="35"/>
  <c r="AU114" i="35" s="1"/>
  <c r="V114" i="35"/>
  <c r="AV114" i="35" s="1"/>
  <c r="U126" i="35"/>
  <c r="AU126" i="35" s="1"/>
  <c r="V126" i="35"/>
  <c r="AV126" i="35" s="1"/>
  <c r="U134" i="35"/>
  <c r="AU134" i="35" s="1"/>
  <c r="V134" i="35"/>
  <c r="AV134" i="35" s="1"/>
  <c r="V142" i="35"/>
  <c r="AV142" i="35" s="1"/>
  <c r="U142" i="35"/>
  <c r="AU142" i="35" s="1"/>
  <c r="U182" i="35"/>
  <c r="AU182" i="35" s="1"/>
  <c r="V182" i="35"/>
  <c r="AV182" i="35" s="1"/>
  <c r="U190" i="35"/>
  <c r="AU190" i="35" s="1"/>
  <c r="V190" i="35"/>
  <c r="AV190" i="35" s="1"/>
  <c r="U105" i="34"/>
  <c r="AU105" i="34" s="1"/>
  <c r="V105" i="34"/>
  <c r="AV105" i="34" s="1"/>
  <c r="U113" i="34"/>
  <c r="AU113" i="34" s="1"/>
  <c r="V113" i="34"/>
  <c r="AV113" i="34" s="1"/>
  <c r="U125" i="34"/>
  <c r="AU125" i="34" s="1"/>
  <c r="V125" i="34"/>
  <c r="AV125" i="34" s="1"/>
  <c r="U133" i="34"/>
  <c r="AU133" i="34" s="1"/>
  <c r="V133" i="34"/>
  <c r="AV133" i="34" s="1"/>
  <c r="P141" i="34"/>
  <c r="AP141" i="34" s="1"/>
  <c r="U141" i="34"/>
  <c r="AU141" i="34" s="1"/>
  <c r="V141" i="34"/>
  <c r="AV141" i="34" s="1"/>
  <c r="V181" i="34"/>
  <c r="AV181" i="34" s="1"/>
  <c r="U181" i="34"/>
  <c r="AU181" i="34" s="1"/>
  <c r="V189" i="34"/>
  <c r="AV189" i="34" s="1"/>
  <c r="U189" i="34"/>
  <c r="AU189" i="34" s="1"/>
  <c r="U104" i="33"/>
  <c r="AU104" i="33" s="1"/>
  <c r="V104" i="33"/>
  <c r="AV104" i="33" s="1"/>
  <c r="U112" i="33"/>
  <c r="AU112" i="33" s="1"/>
  <c r="V112" i="33"/>
  <c r="AV112" i="33" s="1"/>
  <c r="V124" i="33"/>
  <c r="AV124" i="33" s="1"/>
  <c r="U124" i="33"/>
  <c r="AU124" i="33" s="1"/>
  <c r="U132" i="33"/>
  <c r="AU132" i="33" s="1"/>
  <c r="V132" i="33"/>
  <c r="AV132" i="33" s="1"/>
  <c r="U140" i="33"/>
  <c r="AU140" i="33" s="1"/>
  <c r="V140" i="33"/>
  <c r="AV140" i="33" s="1"/>
  <c r="U180" i="33"/>
  <c r="AU180" i="33" s="1"/>
  <c r="V180" i="33"/>
  <c r="AV180" i="33" s="1"/>
  <c r="U188" i="33"/>
  <c r="AU188" i="33" s="1"/>
  <c r="V188" i="33"/>
  <c r="AV188" i="33" s="1"/>
  <c r="U103" i="32"/>
  <c r="AU103" i="32" s="1"/>
  <c r="V103" i="32"/>
  <c r="AV103" i="32" s="1"/>
  <c r="U111" i="32"/>
  <c r="AU111" i="32" s="1"/>
  <c r="V111" i="32"/>
  <c r="AV111" i="32" s="1"/>
  <c r="V123" i="32"/>
  <c r="AV123" i="32" s="1"/>
  <c r="S123" i="32"/>
  <c r="AS123" i="32" s="1"/>
  <c r="T123" i="32"/>
  <c r="AT123" i="32" s="1"/>
  <c r="U123" i="32"/>
  <c r="AU123" i="32" s="1"/>
  <c r="U131" i="32"/>
  <c r="AU131" i="32" s="1"/>
  <c r="V131" i="32"/>
  <c r="AV131" i="32" s="1"/>
  <c r="U139" i="32"/>
  <c r="AU139" i="32" s="1"/>
  <c r="V139" i="32"/>
  <c r="AV139" i="32" s="1"/>
  <c r="U152" i="32"/>
  <c r="AU152" i="32" s="1"/>
  <c r="V152" i="32"/>
  <c r="AV152" i="32" s="1"/>
  <c r="V154" i="32"/>
  <c r="AV154" i="32" s="1"/>
  <c r="U154" i="32"/>
  <c r="AU154" i="32" s="1"/>
  <c r="U156" i="32"/>
  <c r="AU156" i="32" s="1"/>
  <c r="V156" i="32"/>
  <c r="AV156" i="32" s="1"/>
  <c r="V158" i="32"/>
  <c r="AV158" i="32" s="1"/>
  <c r="U158" i="32"/>
  <c r="AU158" i="32" s="1"/>
  <c r="U160" i="32"/>
  <c r="AU160" i="32" s="1"/>
  <c r="V160" i="32"/>
  <c r="AV160" i="32" s="1"/>
  <c r="V162" i="32"/>
  <c r="AV162" i="32" s="1"/>
  <c r="U162" i="32"/>
  <c r="AU162" i="32" s="1"/>
  <c r="U164" i="32"/>
  <c r="AU164" i="32" s="1"/>
  <c r="V164" i="32"/>
  <c r="AV164" i="32" s="1"/>
  <c r="V166" i="32"/>
  <c r="AV166" i="32" s="1"/>
  <c r="U166" i="32"/>
  <c r="AU166" i="32" s="1"/>
  <c r="V168" i="32"/>
  <c r="AV168" i="32" s="1"/>
  <c r="U168" i="32"/>
  <c r="AU168" i="32" s="1"/>
  <c r="U170" i="32"/>
  <c r="AU170" i="32" s="1"/>
  <c r="V170" i="32"/>
  <c r="AV170" i="32" s="1"/>
  <c r="U179" i="32"/>
  <c r="AU179" i="32" s="1"/>
  <c r="V179" i="32"/>
  <c r="AV179" i="32" s="1"/>
  <c r="U187" i="32"/>
  <c r="AU187" i="32" s="1"/>
  <c r="V187" i="32"/>
  <c r="AV187" i="32" s="1"/>
  <c r="U102" i="31"/>
  <c r="AU102" i="31" s="1"/>
  <c r="V102" i="31"/>
  <c r="AV102" i="31" s="1"/>
  <c r="U110" i="31"/>
  <c r="AU110" i="31" s="1"/>
  <c r="V110" i="31"/>
  <c r="AV110" i="31" s="1"/>
  <c r="V118" i="31"/>
  <c r="AV118" i="31" s="1"/>
  <c r="U118" i="31"/>
  <c r="AU118" i="31" s="1"/>
  <c r="U130" i="31"/>
  <c r="AU130" i="31" s="1"/>
  <c r="V130" i="31"/>
  <c r="AV130" i="31" s="1"/>
  <c r="U138" i="31"/>
  <c r="AU138" i="31" s="1"/>
  <c r="V138" i="31"/>
  <c r="AV138" i="31" s="1"/>
  <c r="U178" i="31"/>
  <c r="AU178" i="31" s="1"/>
  <c r="V178" i="31"/>
  <c r="AV178" i="31" s="1"/>
  <c r="U186" i="31"/>
  <c r="AU186" i="31" s="1"/>
  <c r="V186" i="31"/>
  <c r="AV186" i="31" s="1"/>
  <c r="V194" i="31"/>
  <c r="AV194" i="31" s="1"/>
  <c r="U194" i="31"/>
  <c r="AU194" i="31" s="1"/>
  <c r="P113" i="40"/>
  <c r="AP113" i="40" s="1"/>
  <c r="U113" i="40"/>
  <c r="AU113" i="40" s="1"/>
  <c r="V113" i="40"/>
  <c r="AV113" i="40" s="1"/>
  <c r="P105" i="40"/>
  <c r="AP105" i="40" s="1"/>
  <c r="U105" i="40"/>
  <c r="AU105" i="40" s="1"/>
  <c r="V105" i="40"/>
  <c r="AV105" i="40" s="1"/>
  <c r="U112" i="40"/>
  <c r="AU112" i="40" s="1"/>
  <c r="V112" i="40"/>
  <c r="AV112" i="40" s="1"/>
  <c r="P104" i="40"/>
  <c r="AP104" i="40" s="1"/>
  <c r="U104" i="40"/>
  <c r="AU104" i="40" s="1"/>
  <c r="V104" i="40"/>
  <c r="AV104" i="40" s="1"/>
  <c r="U111" i="40"/>
  <c r="AU111" i="40" s="1"/>
  <c r="V111" i="40"/>
  <c r="AV111" i="40" s="1"/>
  <c r="V118" i="40"/>
  <c r="AV118" i="40" s="1"/>
  <c r="U118" i="40"/>
  <c r="AU118" i="40" s="1"/>
  <c r="U110" i="40"/>
  <c r="AU110" i="40" s="1"/>
  <c r="V110" i="40"/>
  <c r="AV110" i="40" s="1"/>
  <c r="U102" i="40"/>
  <c r="AU102" i="40" s="1"/>
  <c r="V102" i="40"/>
  <c r="AV102" i="40" s="1"/>
  <c r="P141" i="40"/>
  <c r="AP141" i="40" s="1"/>
  <c r="U141" i="40"/>
  <c r="AU141" i="40" s="1"/>
  <c r="V141" i="40"/>
  <c r="AV141" i="40" s="1"/>
  <c r="U139" i="40"/>
  <c r="AU139" i="40" s="1"/>
  <c r="V139" i="40"/>
  <c r="AV139" i="40" s="1"/>
  <c r="U137" i="40"/>
  <c r="AU137" i="40" s="1"/>
  <c r="V137" i="40"/>
  <c r="AV137" i="40" s="1"/>
  <c r="P135" i="40"/>
  <c r="AP135" i="40" s="1"/>
  <c r="U135" i="40"/>
  <c r="AU135" i="40" s="1"/>
  <c r="V135" i="40"/>
  <c r="AV135" i="40" s="1"/>
  <c r="U133" i="40"/>
  <c r="AU133" i="40" s="1"/>
  <c r="V133" i="40"/>
  <c r="AV133" i="40" s="1"/>
  <c r="U131" i="40"/>
  <c r="AU131" i="40" s="1"/>
  <c r="V131" i="40"/>
  <c r="AV131" i="40" s="1"/>
  <c r="U129" i="40"/>
  <c r="AU129" i="40" s="1"/>
  <c r="V129" i="40"/>
  <c r="AV129" i="40" s="1"/>
  <c r="U127" i="40"/>
  <c r="AU127" i="40" s="1"/>
  <c r="V127" i="40"/>
  <c r="AV127" i="40" s="1"/>
  <c r="U125" i="40"/>
  <c r="AU125" i="40" s="1"/>
  <c r="V125" i="40"/>
  <c r="AV125" i="40" s="1"/>
  <c r="U169" i="40"/>
  <c r="AU169" i="40" s="1"/>
  <c r="V169" i="40"/>
  <c r="AV169" i="40" s="1"/>
  <c r="U167" i="40"/>
  <c r="AU167" i="40" s="1"/>
  <c r="V167" i="40"/>
  <c r="AV167" i="40" s="1"/>
  <c r="U165" i="40"/>
  <c r="AU165" i="40" s="1"/>
  <c r="V165" i="40"/>
  <c r="AV165" i="40" s="1"/>
  <c r="U163" i="40"/>
  <c r="AU163" i="40" s="1"/>
  <c r="V163" i="40"/>
  <c r="AV163" i="40" s="1"/>
  <c r="U161" i="40"/>
  <c r="AU161" i="40" s="1"/>
  <c r="V161" i="40"/>
  <c r="AV161" i="40" s="1"/>
  <c r="U159" i="40"/>
  <c r="AU159" i="40" s="1"/>
  <c r="V159" i="40"/>
  <c r="AV159" i="40" s="1"/>
  <c r="U157" i="40"/>
  <c r="AU157" i="40" s="1"/>
  <c r="V157" i="40"/>
  <c r="AV157" i="40" s="1"/>
  <c r="U155" i="40"/>
  <c r="AU155" i="40" s="1"/>
  <c r="V155" i="40"/>
  <c r="AV155" i="40" s="1"/>
  <c r="U153" i="40"/>
  <c r="AU153" i="40" s="1"/>
  <c r="V153" i="40"/>
  <c r="AV153" i="40" s="1"/>
  <c r="U193" i="40"/>
  <c r="AU193" i="40" s="1"/>
  <c r="V193" i="40"/>
  <c r="AV193" i="40" s="1"/>
  <c r="U191" i="40"/>
  <c r="AU191" i="40" s="1"/>
  <c r="V191" i="40"/>
  <c r="AV191" i="40" s="1"/>
  <c r="U189" i="40"/>
  <c r="AU189" i="40" s="1"/>
  <c r="V189" i="40"/>
  <c r="AV189" i="40" s="1"/>
  <c r="U187" i="40"/>
  <c r="AU187" i="40" s="1"/>
  <c r="V187" i="40"/>
  <c r="AV187" i="40" s="1"/>
  <c r="U185" i="40"/>
  <c r="AU185" i="40" s="1"/>
  <c r="V185" i="40"/>
  <c r="AV185" i="40" s="1"/>
  <c r="U183" i="40"/>
  <c r="AU183" i="40" s="1"/>
  <c r="V183" i="40"/>
  <c r="AV183" i="40" s="1"/>
  <c r="U181" i="40"/>
  <c r="AU181" i="40" s="1"/>
  <c r="V181" i="40"/>
  <c r="AV181" i="40" s="1"/>
  <c r="U179" i="40"/>
  <c r="AU179" i="40" s="1"/>
  <c r="V179" i="40"/>
  <c r="AV179" i="40" s="1"/>
  <c r="U177" i="40"/>
  <c r="AU177" i="40" s="1"/>
  <c r="V177" i="40"/>
  <c r="AV177" i="40" s="1"/>
  <c r="P117" i="40"/>
  <c r="AP117" i="40" s="1"/>
  <c r="U117" i="40"/>
  <c r="AU117" i="40" s="1"/>
  <c r="V117" i="40"/>
  <c r="AV117" i="40" s="1"/>
  <c r="P109" i="40"/>
  <c r="AP109" i="40" s="1"/>
  <c r="U109" i="40"/>
  <c r="AU109" i="40" s="1"/>
  <c r="V109" i="40"/>
  <c r="AV109" i="40" s="1"/>
  <c r="U101" i="40"/>
  <c r="AU101" i="40" s="1"/>
  <c r="V101" i="40"/>
  <c r="AV101" i="40" s="1"/>
  <c r="V123" i="40"/>
  <c r="AV123" i="40" s="1"/>
  <c r="U123" i="40"/>
  <c r="AU123" i="40" s="1"/>
  <c r="T123" i="40"/>
  <c r="AT123" i="40" s="1"/>
  <c r="S123" i="40"/>
  <c r="AS123" i="40" s="1"/>
  <c r="V151" i="40"/>
  <c r="AV151" i="40" s="1"/>
  <c r="U151" i="40"/>
  <c r="AU151" i="40" s="1"/>
  <c r="S151" i="40"/>
  <c r="AS151" i="40" s="1"/>
  <c r="T151" i="40"/>
  <c r="AT151" i="40" s="1"/>
  <c r="V175" i="40"/>
  <c r="AV175" i="40" s="1"/>
  <c r="U175" i="40"/>
  <c r="AU175" i="40" s="1"/>
  <c r="T175" i="40"/>
  <c r="AT175" i="40" s="1"/>
  <c r="S175" i="40"/>
  <c r="U116" i="40"/>
  <c r="AU116" i="40" s="1"/>
  <c r="V116" i="40"/>
  <c r="AV116" i="40" s="1"/>
  <c r="P108" i="40"/>
  <c r="AP108" i="40" s="1"/>
  <c r="U108" i="40"/>
  <c r="AU108" i="40" s="1"/>
  <c r="V108" i="40"/>
  <c r="AV108" i="40" s="1"/>
  <c r="V100" i="40"/>
  <c r="AV100" i="40" s="1"/>
  <c r="U100" i="40"/>
  <c r="AU100" i="40" s="1"/>
  <c r="P103" i="40"/>
  <c r="AP103" i="40" s="1"/>
  <c r="U103" i="40"/>
  <c r="AU103" i="40" s="1"/>
  <c r="V103" i="40"/>
  <c r="AV103" i="40" s="1"/>
  <c r="U115" i="40"/>
  <c r="AU115" i="40" s="1"/>
  <c r="V115" i="40"/>
  <c r="AV115" i="40" s="1"/>
  <c r="U107" i="40"/>
  <c r="AU107" i="40" s="1"/>
  <c r="V107" i="40"/>
  <c r="AV107" i="40" s="1"/>
  <c r="V99" i="40"/>
  <c r="AV99" i="40" s="1"/>
  <c r="U99" i="40"/>
  <c r="AU99" i="40" s="1"/>
  <c r="Q99" i="40"/>
  <c r="AQ99" i="40" s="1"/>
  <c r="S99" i="40"/>
  <c r="AS99" i="40" s="1"/>
  <c r="T99" i="40"/>
  <c r="AT99" i="40" s="1"/>
  <c r="U114" i="40"/>
  <c r="AU114" i="40" s="1"/>
  <c r="V114" i="40"/>
  <c r="AV114" i="40" s="1"/>
  <c r="P106" i="40"/>
  <c r="AP106" i="40" s="1"/>
  <c r="U106" i="40"/>
  <c r="AU106" i="40" s="1"/>
  <c r="V106" i="40"/>
  <c r="AV106" i="40" s="1"/>
  <c r="V142" i="40"/>
  <c r="AV142" i="40" s="1"/>
  <c r="U142" i="40"/>
  <c r="AU142" i="40" s="1"/>
  <c r="P140" i="40"/>
  <c r="AP140" i="40" s="1"/>
  <c r="U140" i="40"/>
  <c r="AU140" i="40" s="1"/>
  <c r="V140" i="40"/>
  <c r="AV140" i="40" s="1"/>
  <c r="U138" i="40"/>
  <c r="AU138" i="40" s="1"/>
  <c r="V138" i="40"/>
  <c r="AV138" i="40" s="1"/>
  <c r="U136" i="40"/>
  <c r="AU136" i="40" s="1"/>
  <c r="V136" i="40"/>
  <c r="AV136" i="40" s="1"/>
  <c r="U134" i="40"/>
  <c r="AU134" i="40" s="1"/>
  <c r="V134" i="40"/>
  <c r="AV134" i="40" s="1"/>
  <c r="U132" i="40"/>
  <c r="AU132" i="40" s="1"/>
  <c r="V132" i="40"/>
  <c r="AV132" i="40" s="1"/>
  <c r="U130" i="40"/>
  <c r="AU130" i="40" s="1"/>
  <c r="V130" i="40"/>
  <c r="AV130" i="40" s="1"/>
  <c r="P128" i="40"/>
  <c r="AP128" i="40" s="1"/>
  <c r="U128" i="40"/>
  <c r="AU128" i="40" s="1"/>
  <c r="V128" i="40"/>
  <c r="AV128" i="40" s="1"/>
  <c r="U126" i="40"/>
  <c r="AU126" i="40" s="1"/>
  <c r="V126" i="40"/>
  <c r="AV126" i="40" s="1"/>
  <c r="U124" i="40"/>
  <c r="AU124" i="40" s="1"/>
  <c r="V124" i="40"/>
  <c r="AV124" i="40" s="1"/>
  <c r="V170" i="40"/>
  <c r="AV170" i="40" s="1"/>
  <c r="U170" i="40"/>
  <c r="AU170" i="40" s="1"/>
  <c r="U168" i="40"/>
  <c r="AU168" i="40" s="1"/>
  <c r="V168" i="40"/>
  <c r="AV168" i="40" s="1"/>
  <c r="U166" i="40"/>
  <c r="AU166" i="40" s="1"/>
  <c r="V166" i="40"/>
  <c r="AV166" i="40" s="1"/>
  <c r="U164" i="40"/>
  <c r="AU164" i="40" s="1"/>
  <c r="V164" i="40"/>
  <c r="AV164" i="40" s="1"/>
  <c r="U162" i="40"/>
  <c r="AU162" i="40" s="1"/>
  <c r="V162" i="40"/>
  <c r="AV162" i="40" s="1"/>
  <c r="U160" i="40"/>
  <c r="AU160" i="40" s="1"/>
  <c r="V160" i="40"/>
  <c r="AV160" i="40" s="1"/>
  <c r="U158" i="40"/>
  <c r="AU158" i="40" s="1"/>
  <c r="V158" i="40"/>
  <c r="AV158" i="40" s="1"/>
  <c r="U156" i="40"/>
  <c r="AU156" i="40" s="1"/>
  <c r="V156" i="40"/>
  <c r="AV156" i="40" s="1"/>
  <c r="U154" i="40"/>
  <c r="AU154" i="40" s="1"/>
  <c r="V154" i="40"/>
  <c r="AV154" i="40" s="1"/>
  <c r="U152" i="40"/>
  <c r="AU152" i="40" s="1"/>
  <c r="V152" i="40"/>
  <c r="AV152" i="40" s="1"/>
  <c r="V194" i="40"/>
  <c r="AV194" i="40" s="1"/>
  <c r="U194" i="40"/>
  <c r="AU194" i="40" s="1"/>
  <c r="U192" i="40"/>
  <c r="AU192" i="40" s="1"/>
  <c r="V192" i="40"/>
  <c r="AV192" i="40" s="1"/>
  <c r="U190" i="40"/>
  <c r="AU190" i="40" s="1"/>
  <c r="V190" i="40"/>
  <c r="AV190" i="40" s="1"/>
  <c r="U188" i="40"/>
  <c r="AU188" i="40" s="1"/>
  <c r="V188" i="40"/>
  <c r="AV188" i="40" s="1"/>
  <c r="U186" i="40"/>
  <c r="AU186" i="40" s="1"/>
  <c r="V186" i="40"/>
  <c r="AV186" i="40" s="1"/>
  <c r="U184" i="40"/>
  <c r="AU184" i="40" s="1"/>
  <c r="V184" i="40"/>
  <c r="AV184" i="40" s="1"/>
  <c r="U182" i="40"/>
  <c r="AU182" i="40" s="1"/>
  <c r="V182" i="40"/>
  <c r="AV182" i="40" s="1"/>
  <c r="U180" i="40"/>
  <c r="AU180" i="40" s="1"/>
  <c r="V180" i="40"/>
  <c r="AV180" i="40" s="1"/>
  <c r="U178" i="40"/>
  <c r="AU178" i="40" s="1"/>
  <c r="V178" i="40"/>
  <c r="AV178" i="40" s="1"/>
  <c r="U176" i="40"/>
  <c r="AU176" i="40" s="1"/>
  <c r="V176" i="40"/>
  <c r="AV176" i="40" s="1"/>
  <c r="K114" i="39"/>
  <c r="M114" i="39" s="1"/>
  <c r="P114" i="39"/>
  <c r="O161" i="39"/>
  <c r="P161" i="39"/>
  <c r="AP161" i="39" s="1"/>
  <c r="Q161" i="39"/>
  <c r="AQ161" i="39" s="1"/>
  <c r="R161" i="39"/>
  <c r="AR161" i="39" s="1"/>
  <c r="R175" i="39"/>
  <c r="AR175" i="39" s="1"/>
  <c r="P175" i="39"/>
  <c r="AP175" i="39" s="1"/>
  <c r="Q175" i="39"/>
  <c r="AQ175" i="39" s="1"/>
  <c r="O175" i="39"/>
  <c r="K105" i="37"/>
  <c r="M105" i="37" s="1"/>
  <c r="P105" i="37"/>
  <c r="AP105" i="37" s="1"/>
  <c r="O158" i="35"/>
  <c r="Q158" i="35"/>
  <c r="AQ158" i="35" s="1"/>
  <c r="P158" i="35"/>
  <c r="AP158" i="35" s="1"/>
  <c r="R158" i="35"/>
  <c r="AR158" i="35" s="1"/>
  <c r="K109" i="36"/>
  <c r="M109" i="36" s="1"/>
  <c r="P109" i="36"/>
  <c r="K117" i="36"/>
  <c r="M117" i="36" s="1"/>
  <c r="P117" i="36"/>
  <c r="AP117" i="36" s="1"/>
  <c r="K129" i="36"/>
  <c r="M129" i="36" s="1"/>
  <c r="P129" i="36"/>
  <c r="AP129" i="36" s="1"/>
  <c r="K137" i="36"/>
  <c r="M137" i="36" s="1"/>
  <c r="P137" i="36"/>
  <c r="AP137" i="36" s="1"/>
  <c r="R185" i="36"/>
  <c r="AR185" i="36" s="1"/>
  <c r="Q185" i="36"/>
  <c r="AQ185" i="36" s="1"/>
  <c r="P185" i="36"/>
  <c r="AP185" i="36" s="1"/>
  <c r="O185" i="36"/>
  <c r="R193" i="36"/>
  <c r="AR193" i="36" s="1"/>
  <c r="Q193" i="36"/>
  <c r="AQ193" i="36" s="1"/>
  <c r="P193" i="36"/>
  <c r="AP193" i="36" s="1"/>
  <c r="O193" i="36"/>
  <c r="K108" i="35"/>
  <c r="M108" i="35" s="1"/>
  <c r="P108" i="35"/>
  <c r="K128" i="35"/>
  <c r="M128" i="35" s="1"/>
  <c r="P128" i="35"/>
  <c r="AP128" i="35" s="1"/>
  <c r="K136" i="35"/>
  <c r="M136" i="35" s="1"/>
  <c r="P136" i="35"/>
  <c r="AP136" i="35" s="1"/>
  <c r="R176" i="35"/>
  <c r="AR176" i="35" s="1"/>
  <c r="Q176" i="35"/>
  <c r="AQ176" i="35" s="1"/>
  <c r="P176" i="35"/>
  <c r="AP176" i="35" s="1"/>
  <c r="O176" i="35"/>
  <c r="R184" i="35"/>
  <c r="AR184" i="35" s="1"/>
  <c r="Q184" i="35"/>
  <c r="AQ184" i="35" s="1"/>
  <c r="P184" i="35"/>
  <c r="AP184" i="35" s="1"/>
  <c r="O184" i="35"/>
  <c r="R192" i="35"/>
  <c r="AR192" i="35" s="1"/>
  <c r="Q192" i="35"/>
  <c r="AQ192" i="35" s="1"/>
  <c r="P192" i="35"/>
  <c r="AP192" i="35" s="1"/>
  <c r="O192" i="35"/>
  <c r="K107" i="34"/>
  <c r="M107" i="34" s="1"/>
  <c r="P107" i="34"/>
  <c r="AP107" i="34" s="1"/>
  <c r="K115" i="34"/>
  <c r="M115" i="34" s="1"/>
  <c r="P115" i="34"/>
  <c r="AP115" i="34" s="1"/>
  <c r="K135" i="34"/>
  <c r="M135" i="34" s="1"/>
  <c r="P135" i="34"/>
  <c r="AP135" i="34" s="1"/>
  <c r="Q151" i="34"/>
  <c r="AQ151" i="34" s="1"/>
  <c r="R151" i="34"/>
  <c r="AR151" i="34" s="1"/>
  <c r="P151" i="34"/>
  <c r="AP151" i="34" s="1"/>
  <c r="O151" i="34"/>
  <c r="O153" i="34"/>
  <c r="Q153" i="34"/>
  <c r="AQ153" i="34" s="1"/>
  <c r="R153" i="34"/>
  <c r="AR153" i="34" s="1"/>
  <c r="P153" i="34"/>
  <c r="AP153" i="34" s="1"/>
  <c r="O155" i="34"/>
  <c r="Q155" i="34"/>
  <c r="AQ155" i="34" s="1"/>
  <c r="P155" i="34"/>
  <c r="AP155" i="34" s="1"/>
  <c r="R155" i="34"/>
  <c r="AR155" i="34" s="1"/>
  <c r="O157" i="34"/>
  <c r="Q157" i="34"/>
  <c r="AQ157" i="34" s="1"/>
  <c r="R157" i="34"/>
  <c r="AR157" i="34" s="1"/>
  <c r="P157" i="34"/>
  <c r="AP157" i="34" s="1"/>
  <c r="O159" i="34"/>
  <c r="Q159" i="34"/>
  <c r="AQ159" i="34" s="1"/>
  <c r="P159" i="34"/>
  <c r="AP159" i="34" s="1"/>
  <c r="R159" i="34"/>
  <c r="AR159" i="34" s="1"/>
  <c r="O161" i="34"/>
  <c r="Q161" i="34"/>
  <c r="AQ161" i="34" s="1"/>
  <c r="P161" i="34"/>
  <c r="AP161" i="34" s="1"/>
  <c r="R161" i="34"/>
  <c r="AR161" i="34" s="1"/>
  <c r="O163" i="34"/>
  <c r="Q163" i="34"/>
  <c r="AQ163" i="34" s="1"/>
  <c r="P163" i="34"/>
  <c r="AP163" i="34" s="1"/>
  <c r="R163" i="34"/>
  <c r="AR163" i="34" s="1"/>
  <c r="O165" i="34"/>
  <c r="Q165" i="34"/>
  <c r="AQ165" i="34" s="1"/>
  <c r="P165" i="34"/>
  <c r="AP165" i="34" s="1"/>
  <c r="R165" i="34"/>
  <c r="AR165" i="34" s="1"/>
  <c r="O167" i="34"/>
  <c r="Q167" i="34"/>
  <c r="AQ167" i="34" s="1"/>
  <c r="P167" i="34"/>
  <c r="AP167" i="34" s="1"/>
  <c r="R167" i="34"/>
  <c r="AR167" i="34" s="1"/>
  <c r="O169" i="34"/>
  <c r="Q169" i="34"/>
  <c r="AQ169" i="34" s="1"/>
  <c r="R169" i="34"/>
  <c r="AR169" i="34" s="1"/>
  <c r="P169" i="34"/>
  <c r="AP169" i="34" s="1"/>
  <c r="R175" i="34"/>
  <c r="AR175" i="34" s="1"/>
  <c r="Q175" i="34"/>
  <c r="AQ175" i="34" s="1"/>
  <c r="P175" i="34"/>
  <c r="AP175" i="34" s="1"/>
  <c r="O175" i="34"/>
  <c r="R183" i="34"/>
  <c r="AR183" i="34" s="1"/>
  <c r="Q183" i="34"/>
  <c r="AQ183" i="34" s="1"/>
  <c r="P183" i="34"/>
  <c r="AP183" i="34" s="1"/>
  <c r="O183" i="34"/>
  <c r="R191" i="34"/>
  <c r="AR191" i="34" s="1"/>
  <c r="Q191" i="34"/>
  <c r="AQ191" i="34" s="1"/>
  <c r="P191" i="34"/>
  <c r="AP191" i="34" s="1"/>
  <c r="O191" i="34"/>
  <c r="K106" i="33"/>
  <c r="M106" i="33" s="1"/>
  <c r="P106" i="33"/>
  <c r="AP106" i="33" s="1"/>
  <c r="K114" i="33"/>
  <c r="M114" i="33" s="1"/>
  <c r="P114" i="33"/>
  <c r="AP114" i="33" s="1"/>
  <c r="K126" i="33"/>
  <c r="M126" i="33" s="1"/>
  <c r="P126" i="33"/>
  <c r="K134" i="33"/>
  <c r="M134" i="33" s="1"/>
  <c r="P134" i="33"/>
  <c r="AP134" i="33" s="1"/>
  <c r="K142" i="33"/>
  <c r="M142" i="33" s="1"/>
  <c r="P142" i="33"/>
  <c r="AP142" i="33" s="1"/>
  <c r="R182" i="33"/>
  <c r="AR182" i="33" s="1"/>
  <c r="Q182" i="33"/>
  <c r="AQ182" i="33" s="1"/>
  <c r="P182" i="33"/>
  <c r="AP182" i="33" s="1"/>
  <c r="O182" i="33"/>
  <c r="R190" i="33"/>
  <c r="AR190" i="33" s="1"/>
  <c r="Q190" i="33"/>
  <c r="AQ190" i="33" s="1"/>
  <c r="P190" i="33"/>
  <c r="AP190" i="33" s="1"/>
  <c r="O190" i="33"/>
  <c r="K105" i="32"/>
  <c r="M105" i="32" s="1"/>
  <c r="P105" i="32"/>
  <c r="AP105" i="32" s="1"/>
  <c r="K113" i="32"/>
  <c r="M113" i="32" s="1"/>
  <c r="P113" i="32"/>
  <c r="K125" i="32"/>
  <c r="M125" i="32" s="1"/>
  <c r="P125" i="32"/>
  <c r="AP125" i="32" s="1"/>
  <c r="P133" i="32"/>
  <c r="AP133" i="32" s="1"/>
  <c r="K141" i="32"/>
  <c r="M141" i="32" s="1"/>
  <c r="P141" i="32"/>
  <c r="AP141" i="32" s="1"/>
  <c r="R181" i="32"/>
  <c r="AR181" i="32" s="1"/>
  <c r="Q181" i="32"/>
  <c r="AQ181" i="32" s="1"/>
  <c r="P181" i="32"/>
  <c r="AP181" i="32" s="1"/>
  <c r="O181" i="32"/>
  <c r="R189" i="32"/>
  <c r="AR189" i="32" s="1"/>
  <c r="Q189" i="32"/>
  <c r="AQ189" i="32" s="1"/>
  <c r="P189" i="32"/>
  <c r="AP189" i="32" s="1"/>
  <c r="O189" i="32"/>
  <c r="K104" i="31"/>
  <c r="M104" i="31" s="1"/>
  <c r="P104" i="31"/>
  <c r="AP104" i="31" s="1"/>
  <c r="K112" i="31"/>
  <c r="M112" i="31" s="1"/>
  <c r="P112" i="31"/>
  <c r="AP112" i="31" s="1"/>
  <c r="K124" i="31"/>
  <c r="M124" i="31" s="1"/>
  <c r="P124" i="31"/>
  <c r="AP124" i="31" s="1"/>
  <c r="K132" i="31"/>
  <c r="M132" i="31" s="1"/>
  <c r="P132" i="31"/>
  <c r="AP132" i="31" s="1"/>
  <c r="K140" i="31"/>
  <c r="M140" i="31" s="1"/>
  <c r="P140" i="31"/>
  <c r="AP140" i="31" s="1"/>
  <c r="R180" i="31"/>
  <c r="AR180" i="31" s="1"/>
  <c r="Q180" i="31"/>
  <c r="AQ180" i="31" s="1"/>
  <c r="P180" i="31"/>
  <c r="AP180" i="31" s="1"/>
  <c r="O180" i="31"/>
  <c r="R188" i="31"/>
  <c r="AR188" i="31" s="1"/>
  <c r="Q188" i="31"/>
  <c r="AQ188" i="31" s="1"/>
  <c r="P188" i="31"/>
  <c r="AP188" i="31" s="1"/>
  <c r="O188" i="31"/>
  <c r="K112" i="40"/>
  <c r="M112" i="40" s="1"/>
  <c r="P112" i="40"/>
  <c r="AP112" i="40" s="1"/>
  <c r="K109" i="31"/>
  <c r="M109" i="31" s="1"/>
  <c r="P109" i="31"/>
  <c r="AP109" i="31" s="1"/>
  <c r="K117" i="31"/>
  <c r="M117" i="31" s="1"/>
  <c r="P117" i="31"/>
  <c r="AP117" i="31" s="1"/>
  <c r="K129" i="31"/>
  <c r="M129" i="31" s="1"/>
  <c r="P129" i="31"/>
  <c r="AP129" i="31" s="1"/>
  <c r="K137" i="31"/>
  <c r="M137" i="31" s="1"/>
  <c r="P137" i="31"/>
  <c r="AP137" i="31" s="1"/>
  <c r="R185" i="31"/>
  <c r="AR185" i="31" s="1"/>
  <c r="O185" i="31"/>
  <c r="Q185" i="31"/>
  <c r="AQ185" i="31" s="1"/>
  <c r="P185" i="31"/>
  <c r="AP185" i="31" s="1"/>
  <c r="R193" i="31"/>
  <c r="AR193" i="31" s="1"/>
  <c r="Q193" i="31"/>
  <c r="AQ193" i="31" s="1"/>
  <c r="P193" i="31"/>
  <c r="AP193" i="31" s="1"/>
  <c r="O193" i="31"/>
  <c r="K111" i="40"/>
  <c r="M111" i="40" s="1"/>
  <c r="P111" i="40"/>
  <c r="AP111" i="40" s="1"/>
  <c r="P124" i="30"/>
  <c r="AP124" i="30" s="1"/>
  <c r="R188" i="30"/>
  <c r="AR188" i="30" s="1"/>
  <c r="P188" i="30"/>
  <c r="AP188" i="30" s="1"/>
  <c r="Q188" i="30"/>
  <c r="AQ188" i="30" s="1"/>
  <c r="O188" i="30"/>
  <c r="R151" i="39"/>
  <c r="AR151" i="39" s="1"/>
  <c r="P151" i="39"/>
  <c r="AP151" i="39" s="1"/>
  <c r="O151" i="39"/>
  <c r="Q151" i="39"/>
  <c r="AQ151" i="39" s="1"/>
  <c r="O159" i="39"/>
  <c r="P159" i="39"/>
  <c r="AP159" i="39" s="1"/>
  <c r="Q159" i="39"/>
  <c r="AQ159" i="39" s="1"/>
  <c r="R159" i="39"/>
  <c r="AR159" i="39" s="1"/>
  <c r="R182" i="38"/>
  <c r="AR182" i="38" s="1"/>
  <c r="Q182" i="38"/>
  <c r="AQ182" i="38" s="1"/>
  <c r="P182" i="38"/>
  <c r="AP182" i="38" s="1"/>
  <c r="O182" i="38"/>
  <c r="K125" i="37"/>
  <c r="M125" i="37" s="1"/>
  <c r="P125" i="37"/>
  <c r="AP125" i="37" s="1"/>
  <c r="R181" i="37"/>
  <c r="AR181" i="37" s="1"/>
  <c r="Q181" i="37"/>
  <c r="AQ181" i="37" s="1"/>
  <c r="P181" i="37"/>
  <c r="AP181" i="37" s="1"/>
  <c r="O181" i="37"/>
  <c r="O162" i="35"/>
  <c r="Q162" i="35"/>
  <c r="AQ162" i="35" s="1"/>
  <c r="P162" i="35"/>
  <c r="AP162" i="35" s="1"/>
  <c r="R162" i="35"/>
  <c r="AR162" i="35" s="1"/>
  <c r="K118" i="34"/>
  <c r="M118" i="34" s="1"/>
  <c r="P118" i="34"/>
  <c r="AP118" i="34" s="1"/>
  <c r="K138" i="34"/>
  <c r="M138" i="34" s="1"/>
  <c r="P138" i="34"/>
  <c r="AP138" i="34" s="1"/>
  <c r="K129" i="33"/>
  <c r="M129" i="33" s="1"/>
  <c r="P129" i="33"/>
  <c r="AP129" i="33" s="1"/>
  <c r="R185" i="33"/>
  <c r="AR185" i="33" s="1"/>
  <c r="P185" i="33"/>
  <c r="AP185" i="33" s="1"/>
  <c r="O185" i="33"/>
  <c r="Q185" i="33"/>
  <c r="AQ185" i="33" s="1"/>
  <c r="K108" i="32"/>
  <c r="M108" i="32" s="1"/>
  <c r="P108" i="32"/>
  <c r="AP108" i="32" s="1"/>
  <c r="R176" i="32"/>
  <c r="AR176" i="32" s="1"/>
  <c r="Q176" i="32"/>
  <c r="AQ176" i="32" s="1"/>
  <c r="P176" i="32"/>
  <c r="AP176" i="32" s="1"/>
  <c r="O176" i="32"/>
  <c r="K107" i="31"/>
  <c r="M107" i="31" s="1"/>
  <c r="P107" i="31"/>
  <c r="AP107" i="31" s="1"/>
  <c r="K115" i="31"/>
  <c r="M115" i="31" s="1"/>
  <c r="P115" i="31"/>
  <c r="AP115" i="31" s="1"/>
  <c r="K127" i="31"/>
  <c r="M127" i="31" s="1"/>
  <c r="P127" i="31"/>
  <c r="AP127" i="31" s="1"/>
  <c r="O153" i="31"/>
  <c r="P153" i="31"/>
  <c r="AP153" i="31" s="1"/>
  <c r="Q153" i="31"/>
  <c r="AQ153" i="31" s="1"/>
  <c r="R153" i="31"/>
  <c r="AR153" i="31" s="1"/>
  <c r="O159" i="31"/>
  <c r="P159" i="31"/>
  <c r="AP159" i="31" s="1"/>
  <c r="Q159" i="31"/>
  <c r="AQ159" i="31" s="1"/>
  <c r="R159" i="31"/>
  <c r="AR159" i="31" s="1"/>
  <c r="O167" i="31"/>
  <c r="P167" i="31"/>
  <c r="AP167" i="31" s="1"/>
  <c r="Q167" i="31"/>
  <c r="AQ167" i="31" s="1"/>
  <c r="R167" i="31"/>
  <c r="AR167" i="31" s="1"/>
  <c r="O169" i="31"/>
  <c r="P169" i="31"/>
  <c r="AP169" i="31" s="1"/>
  <c r="R169" i="31"/>
  <c r="AR169" i="31" s="1"/>
  <c r="Q169" i="31"/>
  <c r="AQ169" i="31" s="1"/>
  <c r="K111" i="38"/>
  <c r="M111" i="38" s="1"/>
  <c r="P111" i="38"/>
  <c r="AP111" i="38" s="1"/>
  <c r="O152" i="38"/>
  <c r="P152" i="38"/>
  <c r="AP152" i="38" s="1"/>
  <c r="Q152" i="38"/>
  <c r="AQ152" i="38" s="1"/>
  <c r="R152" i="38"/>
  <c r="AR152" i="38" s="1"/>
  <c r="O156" i="38"/>
  <c r="P156" i="38"/>
  <c r="AP156" i="38" s="1"/>
  <c r="Q156" i="38"/>
  <c r="AQ156" i="38" s="1"/>
  <c r="R156" i="38"/>
  <c r="AR156" i="38" s="1"/>
  <c r="O162" i="38"/>
  <c r="P162" i="38"/>
  <c r="AP162" i="38" s="1"/>
  <c r="Q162" i="38"/>
  <c r="AQ162" i="38" s="1"/>
  <c r="R162" i="38"/>
  <c r="AR162" i="38" s="1"/>
  <c r="O168" i="38"/>
  <c r="P168" i="38"/>
  <c r="AP168" i="38" s="1"/>
  <c r="Q168" i="38"/>
  <c r="AQ168" i="38" s="1"/>
  <c r="R168" i="38"/>
  <c r="AR168" i="38" s="1"/>
  <c r="K110" i="37"/>
  <c r="M110" i="37" s="1"/>
  <c r="P110" i="37"/>
  <c r="AP110" i="37" s="1"/>
  <c r="K118" i="37"/>
  <c r="M118" i="37" s="1"/>
  <c r="P118" i="37"/>
  <c r="AP118" i="37" s="1"/>
  <c r="R186" i="37"/>
  <c r="AR186" i="37" s="1"/>
  <c r="Q186" i="37"/>
  <c r="AQ186" i="37" s="1"/>
  <c r="P186" i="37"/>
  <c r="AP186" i="37" s="1"/>
  <c r="O186" i="37"/>
  <c r="R182" i="30"/>
  <c r="AR182" i="30" s="1"/>
  <c r="O182" i="30"/>
  <c r="Q182" i="30"/>
  <c r="AQ182" i="30" s="1"/>
  <c r="P182" i="30"/>
  <c r="AP182" i="30" s="1"/>
  <c r="K108" i="38"/>
  <c r="M108" i="38" s="1"/>
  <c r="P108" i="38"/>
  <c r="AP108" i="38" s="1"/>
  <c r="K107" i="37"/>
  <c r="M107" i="37" s="1"/>
  <c r="P107" i="37"/>
  <c r="AP107" i="37" s="1"/>
  <c r="O157" i="37"/>
  <c r="P157" i="37"/>
  <c r="AP157" i="37" s="1"/>
  <c r="Q157" i="37"/>
  <c r="AQ157" i="37" s="1"/>
  <c r="R157" i="37"/>
  <c r="AR157" i="37" s="1"/>
  <c r="O161" i="37"/>
  <c r="P161" i="37"/>
  <c r="AP161" i="37" s="1"/>
  <c r="Q161" i="37"/>
  <c r="AQ161" i="37" s="1"/>
  <c r="R161" i="37"/>
  <c r="AR161" i="37" s="1"/>
  <c r="O167" i="37"/>
  <c r="P167" i="37"/>
  <c r="AP167" i="37" s="1"/>
  <c r="Q167" i="37"/>
  <c r="AQ167" i="37" s="1"/>
  <c r="R167" i="37"/>
  <c r="AR167" i="37" s="1"/>
  <c r="R191" i="37"/>
  <c r="AR191" i="37" s="1"/>
  <c r="Q191" i="37"/>
  <c r="AQ191" i="37" s="1"/>
  <c r="P191" i="37"/>
  <c r="AP191" i="37" s="1"/>
  <c r="O191" i="37"/>
  <c r="K106" i="36"/>
  <c r="M106" i="36" s="1"/>
  <c r="P106" i="36"/>
  <c r="AP106" i="36" s="1"/>
  <c r="K134" i="36"/>
  <c r="M134" i="36" s="1"/>
  <c r="P134" i="36"/>
  <c r="AP134" i="36" s="1"/>
  <c r="K125" i="35"/>
  <c r="M125" i="35" s="1"/>
  <c r="P125" i="35"/>
  <c r="AP125" i="35" s="1"/>
  <c r="K133" i="35"/>
  <c r="M133" i="35" s="1"/>
  <c r="P133" i="35"/>
  <c r="AP133" i="35" s="1"/>
  <c r="K104" i="34"/>
  <c r="M104" i="34" s="1"/>
  <c r="P104" i="34"/>
  <c r="AP104" i="34" s="1"/>
  <c r="K124" i="34"/>
  <c r="M124" i="34" s="1"/>
  <c r="P124" i="34"/>
  <c r="AP124" i="34" s="1"/>
  <c r="K132" i="34"/>
  <c r="M132" i="34" s="1"/>
  <c r="P132" i="34"/>
  <c r="AP132" i="34" s="1"/>
  <c r="R188" i="34"/>
  <c r="AR188" i="34" s="1"/>
  <c r="P188" i="34"/>
  <c r="AP188" i="34" s="1"/>
  <c r="O188" i="34"/>
  <c r="Q188" i="34"/>
  <c r="AQ188" i="34" s="1"/>
  <c r="K103" i="33"/>
  <c r="M103" i="33" s="1"/>
  <c r="P103" i="33"/>
  <c r="AP103" i="33" s="1"/>
  <c r="O152" i="33"/>
  <c r="Q152" i="33"/>
  <c r="AQ152" i="33" s="1"/>
  <c r="P152" i="33"/>
  <c r="AP152" i="33" s="1"/>
  <c r="R152" i="33"/>
  <c r="AR152" i="33" s="1"/>
  <c r="O158" i="33"/>
  <c r="Q158" i="33"/>
  <c r="AQ158" i="33" s="1"/>
  <c r="P158" i="33"/>
  <c r="AP158" i="33" s="1"/>
  <c r="R158" i="33"/>
  <c r="AR158" i="33" s="1"/>
  <c r="O164" i="33"/>
  <c r="Q164" i="33"/>
  <c r="AQ164" i="33" s="1"/>
  <c r="P164" i="33"/>
  <c r="AP164" i="33" s="1"/>
  <c r="R164" i="33"/>
  <c r="AR164" i="33" s="1"/>
  <c r="O170" i="33"/>
  <c r="Q170" i="33"/>
  <c r="AQ170" i="33" s="1"/>
  <c r="P170" i="33"/>
  <c r="AP170" i="33" s="1"/>
  <c r="R170" i="33"/>
  <c r="AR170" i="33" s="1"/>
  <c r="R179" i="33"/>
  <c r="AR179" i="33" s="1"/>
  <c r="Q179" i="33"/>
  <c r="AQ179" i="33" s="1"/>
  <c r="P179" i="33"/>
  <c r="AP179" i="33" s="1"/>
  <c r="O179" i="33"/>
  <c r="K110" i="32"/>
  <c r="M110" i="32" s="1"/>
  <c r="P110" i="32"/>
  <c r="AP110" i="32" s="1"/>
  <c r="K118" i="32"/>
  <c r="M118" i="32" s="1"/>
  <c r="P118" i="32"/>
  <c r="AP118" i="32" s="1"/>
  <c r="K130" i="32"/>
  <c r="M130" i="32" s="1"/>
  <c r="P130" i="32"/>
  <c r="AP130" i="32" s="1"/>
  <c r="R178" i="32"/>
  <c r="AR178" i="32" s="1"/>
  <c r="P178" i="32"/>
  <c r="AP178" i="32" s="1"/>
  <c r="Q178" i="32"/>
  <c r="AQ178" i="32" s="1"/>
  <c r="O178" i="32"/>
  <c r="R186" i="32"/>
  <c r="AR186" i="32" s="1"/>
  <c r="Q186" i="32"/>
  <c r="AQ186" i="32" s="1"/>
  <c r="P186" i="32"/>
  <c r="AP186" i="32" s="1"/>
  <c r="O186" i="32"/>
  <c r="R194" i="32"/>
  <c r="AR194" i="32" s="1"/>
  <c r="P194" i="32"/>
  <c r="AP194" i="32" s="1"/>
  <c r="Q194" i="32"/>
  <c r="AQ194" i="32" s="1"/>
  <c r="O194" i="32"/>
  <c r="K103" i="30"/>
  <c r="M103" i="30" s="1"/>
  <c r="P103" i="30"/>
  <c r="AP103" i="30" s="1"/>
  <c r="K111" i="30"/>
  <c r="M111" i="30" s="1"/>
  <c r="P111" i="30"/>
  <c r="AP111" i="30" s="1"/>
  <c r="K139" i="30"/>
  <c r="M139" i="30" s="1"/>
  <c r="P139" i="30"/>
  <c r="AP139" i="30" s="1"/>
  <c r="O152" i="30"/>
  <c r="P152" i="30"/>
  <c r="AP152" i="30" s="1"/>
  <c r="Q152" i="30"/>
  <c r="AQ152" i="30" s="1"/>
  <c r="R152" i="30"/>
  <c r="AR152" i="30" s="1"/>
  <c r="O154" i="30"/>
  <c r="P154" i="30"/>
  <c r="AP154" i="30" s="1"/>
  <c r="Q154" i="30"/>
  <c r="AQ154" i="30" s="1"/>
  <c r="R154" i="30"/>
  <c r="AR154" i="30" s="1"/>
  <c r="O156" i="30"/>
  <c r="P156" i="30"/>
  <c r="AP156" i="30" s="1"/>
  <c r="Q156" i="30"/>
  <c r="AQ156" i="30" s="1"/>
  <c r="R156" i="30"/>
  <c r="AR156" i="30" s="1"/>
  <c r="O158" i="30"/>
  <c r="P158" i="30"/>
  <c r="AP158" i="30" s="1"/>
  <c r="Q158" i="30"/>
  <c r="AQ158" i="30" s="1"/>
  <c r="R158" i="30"/>
  <c r="AR158" i="30" s="1"/>
  <c r="O160" i="30"/>
  <c r="P160" i="30"/>
  <c r="AP160" i="30" s="1"/>
  <c r="Q160" i="30"/>
  <c r="AQ160" i="30" s="1"/>
  <c r="R160" i="30"/>
  <c r="AR160" i="30" s="1"/>
  <c r="O162" i="30"/>
  <c r="P162" i="30"/>
  <c r="AP162" i="30" s="1"/>
  <c r="Q162" i="30"/>
  <c r="AQ162" i="30" s="1"/>
  <c r="R162" i="30"/>
  <c r="AR162" i="30" s="1"/>
  <c r="O164" i="30"/>
  <c r="P164" i="30"/>
  <c r="AP164" i="30" s="1"/>
  <c r="Q164" i="30"/>
  <c r="AQ164" i="30" s="1"/>
  <c r="R164" i="30"/>
  <c r="AR164" i="30" s="1"/>
  <c r="O166" i="30"/>
  <c r="P166" i="30"/>
  <c r="AP166" i="30" s="1"/>
  <c r="Q166" i="30"/>
  <c r="AQ166" i="30" s="1"/>
  <c r="R166" i="30"/>
  <c r="AR166" i="30" s="1"/>
  <c r="O168" i="30"/>
  <c r="P168" i="30"/>
  <c r="AP168" i="30" s="1"/>
  <c r="Q168" i="30"/>
  <c r="AQ168" i="30" s="1"/>
  <c r="R168" i="30"/>
  <c r="AR168" i="30" s="1"/>
  <c r="O170" i="30"/>
  <c r="P170" i="30"/>
  <c r="AP170" i="30" s="1"/>
  <c r="Q170" i="30"/>
  <c r="AQ170" i="30" s="1"/>
  <c r="R170" i="30"/>
  <c r="AR170" i="30" s="1"/>
  <c r="R179" i="30"/>
  <c r="AR179" i="30" s="1"/>
  <c r="Q179" i="30"/>
  <c r="AQ179" i="30" s="1"/>
  <c r="P179" i="30"/>
  <c r="AP179" i="30" s="1"/>
  <c r="O179" i="30"/>
  <c r="R187" i="30"/>
  <c r="AR187" i="30" s="1"/>
  <c r="Q187" i="30"/>
  <c r="AQ187" i="30" s="1"/>
  <c r="P187" i="30"/>
  <c r="AP187" i="30" s="1"/>
  <c r="O187" i="30"/>
  <c r="K126" i="39"/>
  <c r="M126" i="39" s="1"/>
  <c r="P126" i="39"/>
  <c r="AP126" i="39" s="1"/>
  <c r="K142" i="39"/>
  <c r="M142" i="39" s="1"/>
  <c r="P142" i="39"/>
  <c r="AP142" i="39" s="1"/>
  <c r="R182" i="39"/>
  <c r="AR182" i="39" s="1"/>
  <c r="Q182" i="39"/>
  <c r="AQ182" i="39" s="1"/>
  <c r="O182" i="39"/>
  <c r="P182" i="39"/>
  <c r="AP182" i="39" s="1"/>
  <c r="R190" i="39"/>
  <c r="AR190" i="39" s="1"/>
  <c r="Q190" i="39"/>
  <c r="AQ190" i="39" s="1"/>
  <c r="P190" i="39"/>
  <c r="AP190" i="39" s="1"/>
  <c r="O190" i="39"/>
  <c r="K105" i="38"/>
  <c r="M105" i="38" s="1"/>
  <c r="P105" i="38"/>
  <c r="AP105" i="38" s="1"/>
  <c r="R181" i="38"/>
  <c r="AR181" i="38" s="1"/>
  <c r="Q181" i="38"/>
  <c r="AQ181" i="38" s="1"/>
  <c r="P181" i="38"/>
  <c r="AP181" i="38" s="1"/>
  <c r="O181" i="38"/>
  <c r="R189" i="38"/>
  <c r="AR189" i="38" s="1"/>
  <c r="Q189" i="38"/>
  <c r="AQ189" i="38" s="1"/>
  <c r="P189" i="38"/>
  <c r="AP189" i="38" s="1"/>
  <c r="O189" i="38"/>
  <c r="K104" i="37"/>
  <c r="M104" i="37" s="1"/>
  <c r="P104" i="37"/>
  <c r="AP104" i="37" s="1"/>
  <c r="K112" i="37"/>
  <c r="M112" i="37" s="1"/>
  <c r="P112" i="37"/>
  <c r="AP112" i="37" s="1"/>
  <c r="K124" i="37"/>
  <c r="M124" i="37" s="1"/>
  <c r="P124" i="37"/>
  <c r="AP124" i="37" s="1"/>
  <c r="K140" i="37"/>
  <c r="M140" i="37" s="1"/>
  <c r="P140" i="37"/>
  <c r="AP140" i="37" s="1"/>
  <c r="R180" i="37"/>
  <c r="AR180" i="37" s="1"/>
  <c r="Q180" i="37"/>
  <c r="AQ180" i="37" s="1"/>
  <c r="P180" i="37"/>
  <c r="AP180" i="37" s="1"/>
  <c r="O180" i="37"/>
  <c r="R188" i="37"/>
  <c r="AR188" i="37" s="1"/>
  <c r="Q188" i="37"/>
  <c r="AQ188" i="37" s="1"/>
  <c r="P188" i="37"/>
  <c r="AP188" i="37" s="1"/>
  <c r="O188" i="37"/>
  <c r="K103" i="36"/>
  <c r="M103" i="36" s="1"/>
  <c r="P103" i="36"/>
  <c r="AP103" i="36" s="1"/>
  <c r="K111" i="36"/>
  <c r="M111" i="36" s="1"/>
  <c r="P111" i="36"/>
  <c r="AP111" i="36" s="1"/>
  <c r="K131" i="36"/>
  <c r="M131" i="36" s="1"/>
  <c r="P131" i="36"/>
  <c r="AP131" i="36" s="1"/>
  <c r="K139" i="36"/>
  <c r="M139" i="36" s="1"/>
  <c r="P139" i="36"/>
  <c r="AP139" i="36" s="1"/>
  <c r="O152" i="36"/>
  <c r="P152" i="36"/>
  <c r="AP152" i="36" s="1"/>
  <c r="R152" i="36"/>
  <c r="AR152" i="36" s="1"/>
  <c r="Q152" i="36"/>
  <c r="AQ152" i="36" s="1"/>
  <c r="O154" i="36"/>
  <c r="P154" i="36"/>
  <c r="AP154" i="36" s="1"/>
  <c r="R154" i="36"/>
  <c r="AR154" i="36" s="1"/>
  <c r="Q154" i="36"/>
  <c r="AQ154" i="36" s="1"/>
  <c r="O156" i="36"/>
  <c r="P156" i="36"/>
  <c r="AP156" i="36" s="1"/>
  <c r="R156" i="36"/>
  <c r="AR156" i="36" s="1"/>
  <c r="Q156" i="36"/>
  <c r="AQ156" i="36" s="1"/>
  <c r="O158" i="36"/>
  <c r="P158" i="36"/>
  <c r="AP158" i="36" s="1"/>
  <c r="R158" i="36"/>
  <c r="AR158" i="36" s="1"/>
  <c r="Q158" i="36"/>
  <c r="AQ158" i="36" s="1"/>
  <c r="O160" i="36"/>
  <c r="P160" i="36"/>
  <c r="AP160" i="36" s="1"/>
  <c r="R160" i="36"/>
  <c r="AR160" i="36" s="1"/>
  <c r="Q160" i="36"/>
  <c r="AQ160" i="36" s="1"/>
  <c r="O162" i="36"/>
  <c r="P162" i="36"/>
  <c r="AP162" i="36" s="1"/>
  <c r="R162" i="36"/>
  <c r="AR162" i="36" s="1"/>
  <c r="Q162" i="36"/>
  <c r="AQ162" i="36" s="1"/>
  <c r="O164" i="36"/>
  <c r="P164" i="36"/>
  <c r="AP164" i="36" s="1"/>
  <c r="R164" i="36"/>
  <c r="AR164" i="36" s="1"/>
  <c r="Q164" i="36"/>
  <c r="AQ164" i="36" s="1"/>
  <c r="O166" i="36"/>
  <c r="P166" i="36"/>
  <c r="AP166" i="36" s="1"/>
  <c r="R166" i="36"/>
  <c r="AR166" i="36" s="1"/>
  <c r="Q166" i="36"/>
  <c r="AQ166" i="36" s="1"/>
  <c r="O168" i="36"/>
  <c r="P168" i="36"/>
  <c r="AP168" i="36" s="1"/>
  <c r="R168" i="36"/>
  <c r="AR168" i="36" s="1"/>
  <c r="Q168" i="36"/>
  <c r="AQ168" i="36" s="1"/>
  <c r="O170" i="36"/>
  <c r="P170" i="36"/>
  <c r="AP170" i="36" s="1"/>
  <c r="R170" i="36"/>
  <c r="AR170" i="36" s="1"/>
  <c r="Q170" i="36"/>
  <c r="AQ170" i="36" s="1"/>
  <c r="R179" i="36"/>
  <c r="AR179" i="36" s="1"/>
  <c r="Q179" i="36"/>
  <c r="AQ179" i="36" s="1"/>
  <c r="P179" i="36"/>
  <c r="AP179" i="36" s="1"/>
  <c r="O179" i="36"/>
  <c r="R187" i="36"/>
  <c r="AR187" i="36" s="1"/>
  <c r="Q187" i="36"/>
  <c r="AQ187" i="36" s="1"/>
  <c r="P187" i="36"/>
  <c r="AP187" i="36" s="1"/>
  <c r="O187" i="36"/>
  <c r="K110" i="35"/>
  <c r="M110" i="35" s="1"/>
  <c r="P110" i="35"/>
  <c r="AP110" i="35" s="1"/>
  <c r="K118" i="35"/>
  <c r="M118" i="35" s="1"/>
  <c r="P118" i="35"/>
  <c r="AP118" i="35" s="1"/>
  <c r="K130" i="35"/>
  <c r="M130" i="35" s="1"/>
  <c r="P130" i="35"/>
  <c r="AP130" i="35" s="1"/>
  <c r="K138" i="35"/>
  <c r="M138" i="35" s="1"/>
  <c r="P138" i="35"/>
  <c r="AP138" i="35" s="1"/>
  <c r="R178" i="35"/>
  <c r="AR178" i="35" s="1"/>
  <c r="Q178" i="35"/>
  <c r="AQ178" i="35" s="1"/>
  <c r="P178" i="35"/>
  <c r="AP178" i="35" s="1"/>
  <c r="O178" i="35"/>
  <c r="R186" i="35"/>
  <c r="AR186" i="35" s="1"/>
  <c r="Q186" i="35"/>
  <c r="AQ186" i="35" s="1"/>
  <c r="P186" i="35"/>
  <c r="AP186" i="35" s="1"/>
  <c r="O186" i="35"/>
  <c r="R194" i="35"/>
  <c r="AR194" i="35" s="1"/>
  <c r="Q194" i="35"/>
  <c r="AQ194" i="35" s="1"/>
  <c r="P194" i="35"/>
  <c r="AP194" i="35" s="1"/>
  <c r="O194" i="35"/>
  <c r="K109" i="34"/>
  <c r="M109" i="34" s="1"/>
  <c r="P109" i="34"/>
  <c r="AP109" i="34" s="1"/>
  <c r="K117" i="34"/>
  <c r="M117" i="34" s="1"/>
  <c r="P117" i="34"/>
  <c r="AP117" i="34" s="1"/>
  <c r="K129" i="34"/>
  <c r="M129" i="34" s="1"/>
  <c r="P129" i="34"/>
  <c r="AP129" i="34" s="1"/>
  <c r="K137" i="34"/>
  <c r="M137" i="34" s="1"/>
  <c r="P137" i="34"/>
  <c r="AP137" i="34" s="1"/>
  <c r="R185" i="34"/>
  <c r="AR185" i="34" s="1"/>
  <c r="Q185" i="34"/>
  <c r="AQ185" i="34" s="1"/>
  <c r="P185" i="34"/>
  <c r="AP185" i="34" s="1"/>
  <c r="O185" i="34"/>
  <c r="R193" i="34"/>
  <c r="AR193" i="34" s="1"/>
  <c r="Q193" i="34"/>
  <c r="AQ193" i="34" s="1"/>
  <c r="P193" i="34"/>
  <c r="AP193" i="34" s="1"/>
  <c r="O193" i="34"/>
  <c r="K108" i="33"/>
  <c r="M108" i="33" s="1"/>
  <c r="P108" i="33"/>
  <c r="AP108" i="33" s="1"/>
  <c r="K116" i="33"/>
  <c r="M116" i="33" s="1"/>
  <c r="P116" i="33"/>
  <c r="AP116" i="33" s="1"/>
  <c r="K128" i="33"/>
  <c r="M128" i="33" s="1"/>
  <c r="P128" i="33"/>
  <c r="AP128" i="33" s="1"/>
  <c r="K136" i="33"/>
  <c r="M136" i="33" s="1"/>
  <c r="P136" i="33"/>
  <c r="AP136" i="33" s="1"/>
  <c r="R176" i="33"/>
  <c r="AR176" i="33" s="1"/>
  <c r="Q176" i="33"/>
  <c r="AQ176" i="33" s="1"/>
  <c r="P176" i="33"/>
  <c r="AP176" i="33" s="1"/>
  <c r="O176" i="33"/>
  <c r="R184" i="33"/>
  <c r="AR184" i="33" s="1"/>
  <c r="Q184" i="33"/>
  <c r="AQ184" i="33" s="1"/>
  <c r="P184" i="33"/>
  <c r="AP184" i="33" s="1"/>
  <c r="O184" i="33"/>
  <c r="R192" i="33"/>
  <c r="AR192" i="33" s="1"/>
  <c r="Q192" i="33"/>
  <c r="AQ192" i="33" s="1"/>
  <c r="P192" i="33"/>
  <c r="AP192" i="33" s="1"/>
  <c r="O192" i="33"/>
  <c r="K107" i="32"/>
  <c r="M107" i="32" s="1"/>
  <c r="P107" i="32"/>
  <c r="AP107" i="32" s="1"/>
  <c r="K115" i="32"/>
  <c r="M115" i="32" s="1"/>
  <c r="P115" i="32"/>
  <c r="AP115" i="32" s="1"/>
  <c r="K127" i="32"/>
  <c r="M127" i="32" s="1"/>
  <c r="P127" i="32"/>
  <c r="AP127" i="32" s="1"/>
  <c r="K135" i="32"/>
  <c r="M135" i="32" s="1"/>
  <c r="P135" i="32"/>
  <c r="AP135" i="32" s="1"/>
  <c r="Q151" i="32"/>
  <c r="AQ151" i="32" s="1"/>
  <c r="R151" i="32"/>
  <c r="AR151" i="32" s="1"/>
  <c r="P151" i="32"/>
  <c r="AP151" i="32" s="1"/>
  <c r="O151" i="32"/>
  <c r="O153" i="32"/>
  <c r="Q153" i="32"/>
  <c r="AQ153" i="32" s="1"/>
  <c r="P153" i="32"/>
  <c r="AP153" i="32" s="1"/>
  <c r="R153" i="32"/>
  <c r="AR153" i="32" s="1"/>
  <c r="O155" i="32"/>
  <c r="Q155" i="32"/>
  <c r="AQ155" i="32" s="1"/>
  <c r="P155" i="32"/>
  <c r="AP155" i="32" s="1"/>
  <c r="R155" i="32"/>
  <c r="AR155" i="32" s="1"/>
  <c r="O157" i="32"/>
  <c r="Q157" i="32"/>
  <c r="AQ157" i="32" s="1"/>
  <c r="P157" i="32"/>
  <c r="AP157" i="32" s="1"/>
  <c r="R157" i="32"/>
  <c r="AR157" i="32" s="1"/>
  <c r="O159" i="32"/>
  <c r="Q159" i="32"/>
  <c r="AQ159" i="32" s="1"/>
  <c r="R159" i="32"/>
  <c r="AR159" i="32" s="1"/>
  <c r="P159" i="32"/>
  <c r="AP159" i="32" s="1"/>
  <c r="O161" i="32"/>
  <c r="Q161" i="32"/>
  <c r="AQ161" i="32" s="1"/>
  <c r="P161" i="32"/>
  <c r="AP161" i="32" s="1"/>
  <c r="R161" i="32"/>
  <c r="AR161" i="32" s="1"/>
  <c r="O163" i="32"/>
  <c r="Q163" i="32"/>
  <c r="AQ163" i="32" s="1"/>
  <c r="R163" i="32"/>
  <c r="AR163" i="32" s="1"/>
  <c r="P163" i="32"/>
  <c r="AP163" i="32" s="1"/>
  <c r="O165" i="32"/>
  <c r="Q165" i="32"/>
  <c r="AQ165" i="32" s="1"/>
  <c r="P165" i="32"/>
  <c r="AP165" i="32" s="1"/>
  <c r="R165" i="32"/>
  <c r="AR165" i="32" s="1"/>
  <c r="O167" i="32"/>
  <c r="Q167" i="32"/>
  <c r="AQ167" i="32" s="1"/>
  <c r="P167" i="32"/>
  <c r="AP167" i="32" s="1"/>
  <c r="R167" i="32"/>
  <c r="AR167" i="32" s="1"/>
  <c r="O169" i="32"/>
  <c r="Q169" i="32"/>
  <c r="AQ169" i="32" s="1"/>
  <c r="P169" i="32"/>
  <c r="AP169" i="32" s="1"/>
  <c r="R169" i="32"/>
  <c r="AR169" i="32" s="1"/>
  <c r="R175" i="32"/>
  <c r="AR175" i="32" s="1"/>
  <c r="Q175" i="32"/>
  <c r="AQ175" i="32" s="1"/>
  <c r="P175" i="32"/>
  <c r="AP175" i="32" s="1"/>
  <c r="O175" i="32"/>
  <c r="R183" i="32"/>
  <c r="AR183" i="32" s="1"/>
  <c r="Q183" i="32"/>
  <c r="AQ183" i="32" s="1"/>
  <c r="P183" i="32"/>
  <c r="AP183" i="32" s="1"/>
  <c r="O183" i="32"/>
  <c r="R191" i="32"/>
  <c r="AR191" i="32" s="1"/>
  <c r="Q191" i="32"/>
  <c r="AQ191" i="32" s="1"/>
  <c r="P191" i="32"/>
  <c r="AP191" i="32" s="1"/>
  <c r="O191" i="32"/>
  <c r="K106" i="31"/>
  <c r="M106" i="31" s="1"/>
  <c r="P106" i="31"/>
  <c r="AP106" i="31" s="1"/>
  <c r="K114" i="31"/>
  <c r="M114" i="31" s="1"/>
  <c r="P114" i="31"/>
  <c r="AP114" i="31" s="1"/>
  <c r="K126" i="31"/>
  <c r="M126" i="31" s="1"/>
  <c r="P126" i="31"/>
  <c r="AP126" i="31" s="1"/>
  <c r="K134" i="31"/>
  <c r="M134" i="31" s="1"/>
  <c r="P134" i="31"/>
  <c r="AP134" i="31" s="1"/>
  <c r="K142" i="31"/>
  <c r="M142" i="31" s="1"/>
  <c r="P142" i="31"/>
  <c r="AP142" i="31" s="1"/>
  <c r="R182" i="31"/>
  <c r="AR182" i="31" s="1"/>
  <c r="Q182" i="31"/>
  <c r="AQ182" i="31" s="1"/>
  <c r="P182" i="31"/>
  <c r="AP182" i="31" s="1"/>
  <c r="O182" i="31"/>
  <c r="R190" i="31"/>
  <c r="AR190" i="31" s="1"/>
  <c r="Q190" i="31"/>
  <c r="AQ190" i="31" s="1"/>
  <c r="P190" i="31"/>
  <c r="AP190" i="31" s="1"/>
  <c r="O190" i="31"/>
  <c r="K118" i="40"/>
  <c r="M118" i="40" s="1"/>
  <c r="P118" i="40"/>
  <c r="AP118" i="40" s="1"/>
  <c r="K110" i="40"/>
  <c r="M110" i="40" s="1"/>
  <c r="P110" i="40"/>
  <c r="AP110" i="40" s="1"/>
  <c r="K139" i="40"/>
  <c r="M139" i="40" s="1"/>
  <c r="P139" i="40"/>
  <c r="AP139" i="40" s="1"/>
  <c r="K137" i="40"/>
  <c r="M137" i="40" s="1"/>
  <c r="P137" i="40"/>
  <c r="AP137" i="40" s="1"/>
  <c r="K133" i="40"/>
  <c r="M133" i="40" s="1"/>
  <c r="P133" i="40"/>
  <c r="AP133" i="40" s="1"/>
  <c r="K131" i="40"/>
  <c r="M131" i="40" s="1"/>
  <c r="P131" i="40"/>
  <c r="AP131" i="40" s="1"/>
  <c r="K129" i="40"/>
  <c r="M129" i="40" s="1"/>
  <c r="P129" i="40"/>
  <c r="AP129" i="40" s="1"/>
  <c r="K127" i="40"/>
  <c r="M127" i="40" s="1"/>
  <c r="P127" i="40"/>
  <c r="AP127" i="40" s="1"/>
  <c r="K125" i="40"/>
  <c r="M125" i="40" s="1"/>
  <c r="P125" i="40"/>
  <c r="AP125" i="40" s="1"/>
  <c r="Q169" i="40"/>
  <c r="AQ169" i="40" s="1"/>
  <c r="R169" i="40"/>
  <c r="AR169" i="40" s="1"/>
  <c r="O169" i="40"/>
  <c r="P169" i="40"/>
  <c r="AP169" i="40" s="1"/>
  <c r="Q167" i="40"/>
  <c r="AQ167" i="40" s="1"/>
  <c r="R167" i="40"/>
  <c r="AR167" i="40" s="1"/>
  <c r="O167" i="40"/>
  <c r="P167" i="40"/>
  <c r="AP167" i="40" s="1"/>
  <c r="Q165" i="40"/>
  <c r="AQ165" i="40" s="1"/>
  <c r="R165" i="40"/>
  <c r="AR165" i="40" s="1"/>
  <c r="O165" i="40"/>
  <c r="P165" i="40"/>
  <c r="AP165" i="40" s="1"/>
  <c r="Q163" i="40"/>
  <c r="AQ163" i="40" s="1"/>
  <c r="R163" i="40"/>
  <c r="AR163" i="40" s="1"/>
  <c r="O163" i="40"/>
  <c r="P163" i="40"/>
  <c r="AP163" i="40" s="1"/>
  <c r="Q161" i="40"/>
  <c r="AQ161" i="40" s="1"/>
  <c r="R161" i="40"/>
  <c r="AR161" i="40" s="1"/>
  <c r="O161" i="40"/>
  <c r="P161" i="40"/>
  <c r="AP161" i="40" s="1"/>
  <c r="Q159" i="40"/>
  <c r="AQ159" i="40" s="1"/>
  <c r="R159" i="40"/>
  <c r="AR159" i="40" s="1"/>
  <c r="O159" i="40"/>
  <c r="P159" i="40"/>
  <c r="AP159" i="40" s="1"/>
  <c r="Q157" i="40"/>
  <c r="AQ157" i="40" s="1"/>
  <c r="R157" i="40"/>
  <c r="AR157" i="40" s="1"/>
  <c r="O157" i="40"/>
  <c r="P157" i="40"/>
  <c r="AP157" i="40" s="1"/>
  <c r="Q155" i="40"/>
  <c r="AQ155" i="40" s="1"/>
  <c r="R155" i="40"/>
  <c r="AR155" i="40" s="1"/>
  <c r="O155" i="40"/>
  <c r="P155" i="40"/>
  <c r="AP155" i="40" s="1"/>
  <c r="Q153" i="40"/>
  <c r="AQ153" i="40" s="1"/>
  <c r="R153" i="40"/>
  <c r="AR153" i="40" s="1"/>
  <c r="O153" i="40"/>
  <c r="P153" i="40"/>
  <c r="AP153" i="40" s="1"/>
  <c r="R193" i="40"/>
  <c r="AR193" i="40" s="1"/>
  <c r="Q193" i="40"/>
  <c r="AQ193" i="40" s="1"/>
  <c r="P193" i="40"/>
  <c r="AP193" i="40" s="1"/>
  <c r="O193" i="40"/>
  <c r="R191" i="40"/>
  <c r="AR191" i="40" s="1"/>
  <c r="Q191" i="40"/>
  <c r="AQ191" i="40" s="1"/>
  <c r="P191" i="40"/>
  <c r="AP191" i="40" s="1"/>
  <c r="O191" i="40"/>
  <c r="R189" i="40"/>
  <c r="AR189" i="40" s="1"/>
  <c r="O189" i="40"/>
  <c r="Q189" i="40"/>
  <c r="AQ189" i="40" s="1"/>
  <c r="P189" i="40"/>
  <c r="AP189" i="40" s="1"/>
  <c r="R187" i="40"/>
  <c r="AR187" i="40" s="1"/>
  <c r="P187" i="40"/>
  <c r="AP187" i="40" s="1"/>
  <c r="O187" i="40"/>
  <c r="Q187" i="40"/>
  <c r="AQ187" i="40" s="1"/>
  <c r="O185" i="40"/>
  <c r="Q185" i="40"/>
  <c r="AQ185" i="40" s="1"/>
  <c r="R185" i="40"/>
  <c r="AR185" i="40" s="1"/>
  <c r="P185" i="40"/>
  <c r="AP185" i="40" s="1"/>
  <c r="R183" i="40"/>
  <c r="AR183" i="40" s="1"/>
  <c r="P183" i="40"/>
  <c r="AP183" i="40" s="1"/>
  <c r="O183" i="40"/>
  <c r="Q183" i="40"/>
  <c r="AQ183" i="40" s="1"/>
  <c r="O181" i="40"/>
  <c r="Q181" i="40"/>
  <c r="AQ181" i="40" s="1"/>
  <c r="R181" i="40"/>
  <c r="AR181" i="40" s="1"/>
  <c r="P181" i="40"/>
  <c r="AP181" i="40" s="1"/>
  <c r="R179" i="40"/>
  <c r="AR179" i="40" s="1"/>
  <c r="P179" i="40"/>
  <c r="AP179" i="40" s="1"/>
  <c r="O179" i="40"/>
  <c r="Q179" i="40"/>
  <c r="AQ179" i="40" s="1"/>
  <c r="K104" i="39"/>
  <c r="M104" i="39" s="1"/>
  <c r="P104" i="39"/>
  <c r="AP104" i="39" s="1"/>
  <c r="O157" i="39"/>
  <c r="P157" i="39"/>
  <c r="AP157" i="39" s="1"/>
  <c r="Q157" i="39"/>
  <c r="AQ157" i="39" s="1"/>
  <c r="R157" i="39"/>
  <c r="AR157" i="39" s="1"/>
  <c r="O167" i="39"/>
  <c r="P167" i="39"/>
  <c r="AP167" i="39" s="1"/>
  <c r="Q167" i="39"/>
  <c r="AQ167" i="39" s="1"/>
  <c r="R167" i="39"/>
  <c r="AR167" i="39" s="1"/>
  <c r="K134" i="38"/>
  <c r="M134" i="38" s="1"/>
  <c r="P134" i="38"/>
  <c r="AP134" i="38" s="1"/>
  <c r="K104" i="36"/>
  <c r="M104" i="36" s="1"/>
  <c r="P104" i="36"/>
  <c r="AP104" i="36" s="1"/>
  <c r="R180" i="36"/>
  <c r="AR180" i="36" s="1"/>
  <c r="Q180" i="36"/>
  <c r="AQ180" i="36" s="1"/>
  <c r="P180" i="36"/>
  <c r="AP180" i="36" s="1"/>
  <c r="O180" i="36"/>
  <c r="K139" i="35"/>
  <c r="M139" i="35" s="1"/>
  <c r="P139" i="35"/>
  <c r="AP139" i="35" s="1"/>
  <c r="O156" i="35"/>
  <c r="Q156" i="35"/>
  <c r="AQ156" i="35" s="1"/>
  <c r="P156" i="35"/>
  <c r="AP156" i="35" s="1"/>
  <c r="R156" i="35"/>
  <c r="AR156" i="35" s="1"/>
  <c r="O168" i="35"/>
  <c r="Q168" i="35"/>
  <c r="AQ168" i="35" s="1"/>
  <c r="P168" i="35"/>
  <c r="AP168" i="35" s="1"/>
  <c r="R168" i="35"/>
  <c r="AR168" i="35" s="1"/>
  <c r="R187" i="35"/>
  <c r="AR187" i="35" s="1"/>
  <c r="P187" i="35"/>
  <c r="AP187" i="35" s="1"/>
  <c r="O187" i="35"/>
  <c r="Q187" i="35"/>
  <c r="AQ187" i="35" s="1"/>
  <c r="K130" i="34"/>
  <c r="M130" i="34" s="1"/>
  <c r="P130" i="34"/>
  <c r="AP130" i="34" s="1"/>
  <c r="K117" i="33"/>
  <c r="M117" i="33" s="1"/>
  <c r="P117" i="33"/>
  <c r="AP117" i="33" s="1"/>
  <c r="K137" i="33"/>
  <c r="M137" i="33" s="1"/>
  <c r="P137" i="33"/>
  <c r="AP137" i="33" s="1"/>
  <c r="K116" i="32"/>
  <c r="M116" i="32" s="1"/>
  <c r="P116" i="32"/>
  <c r="AP116" i="32" s="1"/>
  <c r="O155" i="31"/>
  <c r="P155" i="31"/>
  <c r="AP155" i="31" s="1"/>
  <c r="Q155" i="31"/>
  <c r="AQ155" i="31" s="1"/>
  <c r="R155" i="31"/>
  <c r="AR155" i="31" s="1"/>
  <c r="O163" i="31"/>
  <c r="P163" i="31"/>
  <c r="AP163" i="31" s="1"/>
  <c r="Q163" i="31"/>
  <c r="AQ163" i="31" s="1"/>
  <c r="R163" i="31"/>
  <c r="AR163" i="31" s="1"/>
  <c r="R183" i="31"/>
  <c r="AR183" i="31" s="1"/>
  <c r="Q183" i="31"/>
  <c r="AQ183" i="31" s="1"/>
  <c r="P183" i="31"/>
  <c r="AP183" i="31" s="1"/>
  <c r="O183" i="31"/>
  <c r="R191" i="31"/>
  <c r="AR191" i="31" s="1"/>
  <c r="P191" i="31"/>
  <c r="AP191" i="31" s="1"/>
  <c r="Q191" i="31"/>
  <c r="AQ191" i="31" s="1"/>
  <c r="O191" i="31"/>
  <c r="R185" i="30"/>
  <c r="AR185" i="30" s="1"/>
  <c r="Q185" i="30"/>
  <c r="AQ185" i="30" s="1"/>
  <c r="P185" i="30"/>
  <c r="AP185" i="30" s="1"/>
  <c r="O185" i="30"/>
  <c r="R193" i="30"/>
  <c r="AR193" i="30" s="1"/>
  <c r="Q193" i="30"/>
  <c r="AQ193" i="30" s="1"/>
  <c r="P193" i="30"/>
  <c r="AP193" i="30" s="1"/>
  <c r="O193" i="30"/>
  <c r="K128" i="30"/>
  <c r="M128" i="30" s="1"/>
  <c r="P128" i="30"/>
  <c r="AP128" i="30" s="1"/>
  <c r="R192" i="30"/>
  <c r="AR192" i="30" s="1"/>
  <c r="P192" i="30"/>
  <c r="AP192" i="30" s="1"/>
  <c r="O192" i="30"/>
  <c r="Q192" i="30"/>
  <c r="AQ192" i="30" s="1"/>
  <c r="Q158" i="39"/>
  <c r="AQ158" i="39" s="1"/>
  <c r="R158" i="39"/>
  <c r="AR158" i="39" s="1"/>
  <c r="O158" i="39"/>
  <c r="P158" i="39"/>
  <c r="AP158" i="39" s="1"/>
  <c r="Q166" i="39"/>
  <c r="AQ166" i="39" s="1"/>
  <c r="R166" i="39"/>
  <c r="AR166" i="39" s="1"/>
  <c r="O166" i="39"/>
  <c r="P166" i="39"/>
  <c r="AP166" i="39" s="1"/>
  <c r="K110" i="38"/>
  <c r="M110" i="38" s="1"/>
  <c r="P110" i="38"/>
  <c r="AP110" i="38" s="1"/>
  <c r="K118" i="38"/>
  <c r="M118" i="38" s="1"/>
  <c r="P118" i="38"/>
  <c r="AP118" i="38" s="1"/>
  <c r="K138" i="38"/>
  <c r="M138" i="38" s="1"/>
  <c r="P138" i="38"/>
  <c r="AP138" i="38" s="1"/>
  <c r="R178" i="38"/>
  <c r="AR178" i="38" s="1"/>
  <c r="Q178" i="38"/>
  <c r="AQ178" i="38" s="1"/>
  <c r="O178" i="38"/>
  <c r="P178" i="38"/>
  <c r="AP178" i="38" s="1"/>
  <c r="Q186" i="38"/>
  <c r="AQ186" i="38" s="1"/>
  <c r="P186" i="38"/>
  <c r="AP186" i="38" s="1"/>
  <c r="O186" i="38"/>
  <c r="R186" i="38"/>
  <c r="AR186" i="38" s="1"/>
  <c r="R194" i="38"/>
  <c r="AR194" i="38" s="1"/>
  <c r="Q194" i="38"/>
  <c r="AQ194" i="38" s="1"/>
  <c r="P194" i="38"/>
  <c r="AP194" i="38" s="1"/>
  <c r="O194" i="38"/>
  <c r="K109" i="37"/>
  <c r="M109" i="37" s="1"/>
  <c r="P109" i="37"/>
  <c r="AP109" i="37" s="1"/>
  <c r="K117" i="37"/>
  <c r="M117" i="37" s="1"/>
  <c r="P117" i="37"/>
  <c r="AP117" i="37" s="1"/>
  <c r="R185" i="37"/>
  <c r="AR185" i="37" s="1"/>
  <c r="Q185" i="37"/>
  <c r="AQ185" i="37" s="1"/>
  <c r="P185" i="37"/>
  <c r="AP185" i="37" s="1"/>
  <c r="O185" i="37"/>
  <c r="R193" i="37"/>
  <c r="AR193" i="37" s="1"/>
  <c r="P193" i="37"/>
  <c r="AP193" i="37" s="1"/>
  <c r="O193" i="37"/>
  <c r="Q193" i="37"/>
  <c r="AQ193" i="37" s="1"/>
  <c r="K108" i="36"/>
  <c r="M108" i="36" s="1"/>
  <c r="P108" i="36"/>
  <c r="AP108" i="36" s="1"/>
  <c r="K116" i="36"/>
  <c r="M116" i="36" s="1"/>
  <c r="P116" i="36"/>
  <c r="AP116" i="36" s="1"/>
  <c r="K128" i="36"/>
  <c r="M128" i="36" s="1"/>
  <c r="P128" i="36"/>
  <c r="AP128" i="36" s="1"/>
  <c r="K136" i="36"/>
  <c r="M136" i="36" s="1"/>
  <c r="P136" i="36"/>
  <c r="AP136" i="36" s="1"/>
  <c r="R176" i="36"/>
  <c r="AR176" i="36" s="1"/>
  <c r="Q176" i="36"/>
  <c r="AQ176" i="36" s="1"/>
  <c r="P176" i="36"/>
  <c r="AP176" i="36" s="1"/>
  <c r="O176" i="36"/>
  <c r="R184" i="36"/>
  <c r="AR184" i="36" s="1"/>
  <c r="Q184" i="36"/>
  <c r="AQ184" i="36" s="1"/>
  <c r="P184" i="36"/>
  <c r="AP184" i="36" s="1"/>
  <c r="O184" i="36"/>
  <c r="R192" i="36"/>
  <c r="AR192" i="36" s="1"/>
  <c r="Q192" i="36"/>
  <c r="AQ192" i="36" s="1"/>
  <c r="P192" i="36"/>
  <c r="AP192" i="36" s="1"/>
  <c r="O192" i="36"/>
  <c r="K107" i="35"/>
  <c r="M107" i="35" s="1"/>
  <c r="P107" i="35"/>
  <c r="AP107" i="35" s="1"/>
  <c r="K115" i="35"/>
  <c r="M115" i="35" s="1"/>
  <c r="P115" i="35"/>
  <c r="AP115" i="35" s="1"/>
  <c r="K127" i="35"/>
  <c r="M127" i="35" s="1"/>
  <c r="P127" i="35"/>
  <c r="AP127" i="35" s="1"/>
  <c r="K135" i="35"/>
  <c r="M135" i="35" s="1"/>
  <c r="P135" i="35"/>
  <c r="AP135" i="35" s="1"/>
  <c r="Q151" i="35"/>
  <c r="AQ151" i="35" s="1"/>
  <c r="P151" i="35"/>
  <c r="AP151" i="35" s="1"/>
  <c r="R151" i="35"/>
  <c r="AR151" i="35" s="1"/>
  <c r="O151" i="35"/>
  <c r="O153" i="35"/>
  <c r="P153" i="35"/>
  <c r="AP153" i="35" s="1"/>
  <c r="R153" i="35"/>
  <c r="AR153" i="35" s="1"/>
  <c r="Q153" i="35"/>
  <c r="AQ153" i="35" s="1"/>
  <c r="O155" i="35"/>
  <c r="P155" i="35"/>
  <c r="AP155" i="35" s="1"/>
  <c r="R155" i="35"/>
  <c r="AR155" i="35" s="1"/>
  <c r="Q155" i="35"/>
  <c r="AQ155" i="35" s="1"/>
  <c r="O157" i="35"/>
  <c r="P157" i="35"/>
  <c r="AP157" i="35" s="1"/>
  <c r="R157" i="35"/>
  <c r="AR157" i="35" s="1"/>
  <c r="Q157" i="35"/>
  <c r="AQ157" i="35" s="1"/>
  <c r="O159" i="35"/>
  <c r="P159" i="35"/>
  <c r="AP159" i="35" s="1"/>
  <c r="R159" i="35"/>
  <c r="AR159" i="35" s="1"/>
  <c r="Q159" i="35"/>
  <c r="AQ159" i="35" s="1"/>
  <c r="O161" i="35"/>
  <c r="P161" i="35"/>
  <c r="AP161" i="35" s="1"/>
  <c r="R161" i="35"/>
  <c r="AR161" i="35" s="1"/>
  <c r="Q161" i="35"/>
  <c r="AQ161" i="35" s="1"/>
  <c r="O163" i="35"/>
  <c r="P163" i="35"/>
  <c r="AP163" i="35" s="1"/>
  <c r="R163" i="35"/>
  <c r="AR163" i="35" s="1"/>
  <c r="Q163" i="35"/>
  <c r="AQ163" i="35" s="1"/>
  <c r="O165" i="35"/>
  <c r="P165" i="35"/>
  <c r="AP165" i="35" s="1"/>
  <c r="R165" i="35"/>
  <c r="AR165" i="35" s="1"/>
  <c r="Q165" i="35"/>
  <c r="AQ165" i="35" s="1"/>
  <c r="O167" i="35"/>
  <c r="P167" i="35"/>
  <c r="AP167" i="35" s="1"/>
  <c r="R167" i="35"/>
  <c r="AR167" i="35" s="1"/>
  <c r="Q167" i="35"/>
  <c r="AQ167" i="35" s="1"/>
  <c r="O169" i="35"/>
  <c r="P169" i="35"/>
  <c r="AP169" i="35" s="1"/>
  <c r="R169" i="35"/>
  <c r="AR169" i="35" s="1"/>
  <c r="Q169" i="35"/>
  <c r="AQ169" i="35" s="1"/>
  <c r="R175" i="35"/>
  <c r="AR175" i="35" s="1"/>
  <c r="Q175" i="35"/>
  <c r="AQ175" i="35" s="1"/>
  <c r="P175" i="35"/>
  <c r="AP175" i="35" s="1"/>
  <c r="O175" i="35"/>
  <c r="R183" i="35"/>
  <c r="AR183" i="35" s="1"/>
  <c r="P183" i="35"/>
  <c r="AP183" i="35" s="1"/>
  <c r="O183" i="35"/>
  <c r="Q183" i="35"/>
  <c r="AQ183" i="35" s="1"/>
  <c r="R191" i="35"/>
  <c r="AR191" i="35" s="1"/>
  <c r="P191" i="35"/>
  <c r="AP191" i="35" s="1"/>
  <c r="O191" i="35"/>
  <c r="Q191" i="35"/>
  <c r="AQ191" i="35" s="1"/>
  <c r="K106" i="34"/>
  <c r="M106" i="34" s="1"/>
  <c r="P106" i="34"/>
  <c r="AP106" i="34" s="1"/>
  <c r="K126" i="34"/>
  <c r="M126" i="34" s="1"/>
  <c r="P126" i="34"/>
  <c r="AP126" i="34" s="1"/>
  <c r="K134" i="34"/>
  <c r="M134" i="34" s="1"/>
  <c r="P134" i="34"/>
  <c r="AP134" i="34" s="1"/>
  <c r="K142" i="34"/>
  <c r="M142" i="34" s="1"/>
  <c r="P142" i="34"/>
  <c r="AP142" i="34" s="1"/>
  <c r="R182" i="34"/>
  <c r="AR182" i="34" s="1"/>
  <c r="Q182" i="34"/>
  <c r="AQ182" i="34" s="1"/>
  <c r="P182" i="34"/>
  <c r="AP182" i="34" s="1"/>
  <c r="O182" i="34"/>
  <c r="R190" i="34"/>
  <c r="AR190" i="34" s="1"/>
  <c r="Q190" i="34"/>
  <c r="AQ190" i="34" s="1"/>
  <c r="P190" i="34"/>
  <c r="AP190" i="34" s="1"/>
  <c r="O190" i="34"/>
  <c r="K105" i="33"/>
  <c r="M105" i="33" s="1"/>
  <c r="P105" i="33"/>
  <c r="AP105" i="33" s="1"/>
  <c r="K113" i="33"/>
  <c r="M113" i="33" s="1"/>
  <c r="P113" i="33"/>
  <c r="AP113" i="33" s="1"/>
  <c r="K125" i="33"/>
  <c r="M125" i="33" s="1"/>
  <c r="P125" i="33"/>
  <c r="AP125" i="33" s="1"/>
  <c r="K133" i="33"/>
  <c r="M133" i="33" s="1"/>
  <c r="P133" i="33"/>
  <c r="AP133" i="33" s="1"/>
  <c r="K141" i="33"/>
  <c r="M141" i="33" s="1"/>
  <c r="P141" i="33"/>
  <c r="AP141" i="33" s="1"/>
  <c r="R181" i="33"/>
  <c r="AR181" i="33" s="1"/>
  <c r="P181" i="33"/>
  <c r="AP181" i="33" s="1"/>
  <c r="Q181" i="33"/>
  <c r="AQ181" i="33" s="1"/>
  <c r="O181" i="33"/>
  <c r="R189" i="33"/>
  <c r="AR189" i="33" s="1"/>
  <c r="Q189" i="33"/>
  <c r="AQ189" i="33" s="1"/>
  <c r="P189" i="33"/>
  <c r="AP189" i="33" s="1"/>
  <c r="O189" i="33"/>
  <c r="K104" i="32"/>
  <c r="M104" i="32" s="1"/>
  <c r="P104" i="32"/>
  <c r="AP104" i="32" s="1"/>
  <c r="K112" i="32"/>
  <c r="M112" i="32" s="1"/>
  <c r="P112" i="32"/>
  <c r="AP112" i="32" s="1"/>
  <c r="K124" i="32"/>
  <c r="M124" i="32" s="1"/>
  <c r="P124" i="32"/>
  <c r="AP124" i="32" s="1"/>
  <c r="K132" i="32"/>
  <c r="M132" i="32" s="1"/>
  <c r="P132" i="32"/>
  <c r="AP132" i="32" s="1"/>
  <c r="K140" i="32"/>
  <c r="M140" i="32" s="1"/>
  <c r="P140" i="32"/>
  <c r="AP140" i="32" s="1"/>
  <c r="R180" i="32"/>
  <c r="AR180" i="32" s="1"/>
  <c r="Q180" i="32"/>
  <c r="AQ180" i="32" s="1"/>
  <c r="P180" i="32"/>
  <c r="AP180" i="32" s="1"/>
  <c r="O180" i="32"/>
  <c r="R188" i="32"/>
  <c r="AR188" i="32" s="1"/>
  <c r="O188" i="32"/>
  <c r="Q188" i="32"/>
  <c r="AQ188" i="32" s="1"/>
  <c r="P188" i="32"/>
  <c r="AP188" i="32" s="1"/>
  <c r="K103" i="31"/>
  <c r="M103" i="31" s="1"/>
  <c r="P103" i="31"/>
  <c r="AP103" i="31" s="1"/>
  <c r="K111" i="31"/>
  <c r="M111" i="31" s="1"/>
  <c r="P111" i="31"/>
  <c r="AP111" i="31" s="1"/>
  <c r="K131" i="31"/>
  <c r="M131" i="31" s="1"/>
  <c r="P131" i="31"/>
  <c r="AP131" i="31" s="1"/>
  <c r="K139" i="31"/>
  <c r="M139" i="31" s="1"/>
  <c r="P139" i="31"/>
  <c r="AP139" i="31" s="1"/>
  <c r="R152" i="31"/>
  <c r="AR152" i="31" s="1"/>
  <c r="P152" i="31"/>
  <c r="AP152" i="31" s="1"/>
  <c r="O152" i="31"/>
  <c r="Q152" i="31"/>
  <c r="AQ152" i="31" s="1"/>
  <c r="O154" i="31"/>
  <c r="Q154" i="31"/>
  <c r="AQ154" i="31" s="1"/>
  <c r="R154" i="31"/>
  <c r="AR154" i="31" s="1"/>
  <c r="P154" i="31"/>
  <c r="AP154" i="31" s="1"/>
  <c r="R156" i="31"/>
  <c r="AR156" i="31" s="1"/>
  <c r="P156" i="31"/>
  <c r="AP156" i="31" s="1"/>
  <c r="Q156" i="31"/>
  <c r="AQ156" i="31" s="1"/>
  <c r="O156" i="31"/>
  <c r="O158" i="31"/>
  <c r="Q158" i="31"/>
  <c r="AQ158" i="31" s="1"/>
  <c r="R158" i="31"/>
  <c r="AR158" i="31" s="1"/>
  <c r="P158" i="31"/>
  <c r="AP158" i="31" s="1"/>
  <c r="R160" i="31"/>
  <c r="AR160" i="31" s="1"/>
  <c r="P160" i="31"/>
  <c r="AP160" i="31" s="1"/>
  <c r="O160" i="31"/>
  <c r="Q160" i="31"/>
  <c r="AQ160" i="31" s="1"/>
  <c r="O162" i="31"/>
  <c r="Q162" i="31"/>
  <c r="AQ162" i="31" s="1"/>
  <c r="R162" i="31"/>
  <c r="AR162" i="31" s="1"/>
  <c r="P162" i="31"/>
  <c r="AP162" i="31" s="1"/>
  <c r="R164" i="31"/>
  <c r="AR164" i="31" s="1"/>
  <c r="P164" i="31"/>
  <c r="AP164" i="31" s="1"/>
  <c r="Q164" i="31"/>
  <c r="AQ164" i="31" s="1"/>
  <c r="O164" i="31"/>
  <c r="O166" i="31"/>
  <c r="Q166" i="31"/>
  <c r="AQ166" i="31" s="1"/>
  <c r="R166" i="31"/>
  <c r="AR166" i="31" s="1"/>
  <c r="P166" i="31"/>
  <c r="AP166" i="31" s="1"/>
  <c r="R168" i="31"/>
  <c r="AR168" i="31" s="1"/>
  <c r="P168" i="31"/>
  <c r="AP168" i="31" s="1"/>
  <c r="O168" i="31"/>
  <c r="Q168" i="31"/>
  <c r="AQ168" i="31" s="1"/>
  <c r="O170" i="31"/>
  <c r="Q170" i="31"/>
  <c r="AQ170" i="31" s="1"/>
  <c r="P170" i="31"/>
  <c r="AP170" i="31" s="1"/>
  <c r="R170" i="31"/>
  <c r="AR170" i="31" s="1"/>
  <c r="R179" i="31"/>
  <c r="AR179" i="31" s="1"/>
  <c r="P179" i="31"/>
  <c r="AP179" i="31" s="1"/>
  <c r="O179" i="31"/>
  <c r="Q179" i="31"/>
  <c r="AQ179" i="31" s="1"/>
  <c r="R187" i="31"/>
  <c r="AR187" i="31" s="1"/>
  <c r="Q187" i="31"/>
  <c r="AQ187" i="31" s="1"/>
  <c r="P187" i="31"/>
  <c r="AP187" i="31" s="1"/>
  <c r="O187" i="31"/>
  <c r="Q151" i="40"/>
  <c r="AQ151" i="40" s="1"/>
  <c r="R151" i="40"/>
  <c r="AR151" i="40" s="1"/>
  <c r="P151" i="40"/>
  <c r="AP151" i="40" s="1"/>
  <c r="O151" i="40"/>
  <c r="R175" i="40"/>
  <c r="AR175" i="40" s="1"/>
  <c r="Q175" i="40"/>
  <c r="AQ175" i="40" s="1"/>
  <c r="P175" i="40"/>
  <c r="AP175" i="40" s="1"/>
  <c r="O175" i="40"/>
  <c r="R180" i="30"/>
  <c r="AR180" i="30" s="1"/>
  <c r="Q180" i="30"/>
  <c r="AQ180" i="30" s="1"/>
  <c r="P180" i="30"/>
  <c r="AP180" i="30" s="1"/>
  <c r="O180" i="30"/>
  <c r="K118" i="39"/>
  <c r="M118" i="39" s="1"/>
  <c r="P118" i="39"/>
  <c r="AP118" i="39" s="1"/>
  <c r="O153" i="39"/>
  <c r="P153" i="39"/>
  <c r="AP153" i="39" s="1"/>
  <c r="Q153" i="39"/>
  <c r="AQ153" i="39" s="1"/>
  <c r="R153" i="39"/>
  <c r="AR153" i="39" s="1"/>
  <c r="O163" i="39"/>
  <c r="P163" i="39"/>
  <c r="AP163" i="39" s="1"/>
  <c r="Q163" i="39"/>
  <c r="AQ163" i="39" s="1"/>
  <c r="R163" i="39"/>
  <c r="AR163" i="39" s="1"/>
  <c r="R183" i="39"/>
  <c r="AR183" i="39" s="1"/>
  <c r="Q183" i="39"/>
  <c r="AQ183" i="39" s="1"/>
  <c r="P183" i="39"/>
  <c r="AP183" i="39" s="1"/>
  <c r="O183" i="39"/>
  <c r="R191" i="39"/>
  <c r="AR191" i="39" s="1"/>
  <c r="Q191" i="39"/>
  <c r="AQ191" i="39" s="1"/>
  <c r="P191" i="39"/>
  <c r="AP191" i="39" s="1"/>
  <c r="O191" i="39"/>
  <c r="K113" i="37"/>
  <c r="M113" i="37" s="1"/>
  <c r="P113" i="37"/>
  <c r="AP113" i="37" s="1"/>
  <c r="O152" i="35"/>
  <c r="Q152" i="35"/>
  <c r="AQ152" i="35" s="1"/>
  <c r="P152" i="35"/>
  <c r="AP152" i="35" s="1"/>
  <c r="R152" i="35"/>
  <c r="AR152" i="35" s="1"/>
  <c r="O160" i="35"/>
  <c r="Q160" i="35"/>
  <c r="AQ160" i="35" s="1"/>
  <c r="P160" i="35"/>
  <c r="AP160" i="35" s="1"/>
  <c r="R160" i="35"/>
  <c r="AR160" i="35" s="1"/>
  <c r="O166" i="35"/>
  <c r="Q166" i="35"/>
  <c r="AQ166" i="35" s="1"/>
  <c r="R166" i="35"/>
  <c r="AR166" i="35" s="1"/>
  <c r="P166" i="35"/>
  <c r="AP166" i="35" s="1"/>
  <c r="R186" i="34"/>
  <c r="AR186" i="34" s="1"/>
  <c r="Q186" i="34"/>
  <c r="AQ186" i="34" s="1"/>
  <c r="P186" i="34"/>
  <c r="AP186" i="34" s="1"/>
  <c r="O186" i="34"/>
  <c r="R194" i="34"/>
  <c r="AR194" i="34" s="1"/>
  <c r="O194" i="34"/>
  <c r="Q194" i="34"/>
  <c r="AQ194" i="34" s="1"/>
  <c r="P194" i="34"/>
  <c r="AP194" i="34" s="1"/>
  <c r="K109" i="33"/>
  <c r="M109" i="33" s="1"/>
  <c r="P109" i="33"/>
  <c r="AP109" i="33" s="1"/>
  <c r="K136" i="32"/>
  <c r="M136" i="32" s="1"/>
  <c r="P136" i="32"/>
  <c r="AP136" i="32" s="1"/>
  <c r="K135" i="31"/>
  <c r="M135" i="31" s="1"/>
  <c r="P135" i="31"/>
  <c r="AP135" i="31" s="1"/>
  <c r="R151" i="31"/>
  <c r="AR151" i="31" s="1"/>
  <c r="P151" i="31"/>
  <c r="AP151" i="31" s="1"/>
  <c r="O151" i="31"/>
  <c r="Q151" i="31"/>
  <c r="AQ151" i="31" s="1"/>
  <c r="O161" i="31"/>
  <c r="P161" i="31"/>
  <c r="AP161" i="31" s="1"/>
  <c r="Q161" i="31"/>
  <c r="AQ161" i="31" s="1"/>
  <c r="R161" i="31"/>
  <c r="AR161" i="31" s="1"/>
  <c r="K139" i="38"/>
  <c r="M139" i="38" s="1"/>
  <c r="P139" i="38"/>
  <c r="AP139" i="38" s="1"/>
  <c r="O154" i="38"/>
  <c r="P154" i="38"/>
  <c r="AP154" i="38" s="1"/>
  <c r="Q154" i="38"/>
  <c r="AQ154" i="38" s="1"/>
  <c r="R154" i="38"/>
  <c r="AR154" i="38" s="1"/>
  <c r="O160" i="38"/>
  <c r="P160" i="38"/>
  <c r="AP160" i="38" s="1"/>
  <c r="Q160" i="38"/>
  <c r="AQ160" i="38" s="1"/>
  <c r="R160" i="38"/>
  <c r="AR160" i="38" s="1"/>
  <c r="O166" i="38"/>
  <c r="P166" i="38"/>
  <c r="AP166" i="38" s="1"/>
  <c r="Q166" i="38"/>
  <c r="AQ166" i="38" s="1"/>
  <c r="R166" i="38"/>
  <c r="AR166" i="38" s="1"/>
  <c r="R187" i="38"/>
  <c r="AR187" i="38" s="1"/>
  <c r="Q187" i="38"/>
  <c r="AQ187" i="38" s="1"/>
  <c r="P187" i="38"/>
  <c r="AP187" i="38" s="1"/>
  <c r="O187" i="38"/>
  <c r="K130" i="37"/>
  <c r="M130" i="37" s="1"/>
  <c r="P130" i="37"/>
  <c r="AP130" i="37" s="1"/>
  <c r="K138" i="37"/>
  <c r="M138" i="37" s="1"/>
  <c r="P138" i="37"/>
  <c r="AP138" i="37" s="1"/>
  <c r="R190" i="30"/>
  <c r="AR190" i="30" s="1"/>
  <c r="Q190" i="30"/>
  <c r="AQ190" i="30" s="1"/>
  <c r="P190" i="30"/>
  <c r="AP190" i="30" s="1"/>
  <c r="O190" i="30"/>
  <c r="R193" i="39"/>
  <c r="AR193" i="39" s="1"/>
  <c r="Q193" i="39"/>
  <c r="AQ193" i="39" s="1"/>
  <c r="P193" i="39"/>
  <c r="AP193" i="39" s="1"/>
  <c r="O193" i="39"/>
  <c r="K136" i="38"/>
  <c r="M136" i="38" s="1"/>
  <c r="P136" i="38"/>
  <c r="AP136" i="38" s="1"/>
  <c r="R176" i="38"/>
  <c r="AR176" i="38" s="1"/>
  <c r="Q176" i="38"/>
  <c r="AQ176" i="38" s="1"/>
  <c r="P176" i="38"/>
  <c r="AP176" i="38" s="1"/>
  <c r="O176" i="38"/>
  <c r="R184" i="38"/>
  <c r="AR184" i="38" s="1"/>
  <c r="Q184" i="38"/>
  <c r="AQ184" i="38" s="1"/>
  <c r="O184" i="38"/>
  <c r="P184" i="38"/>
  <c r="AP184" i="38" s="1"/>
  <c r="K127" i="37"/>
  <c r="M127" i="37" s="1"/>
  <c r="P127" i="37"/>
  <c r="AP127" i="37" s="1"/>
  <c r="R151" i="37"/>
  <c r="AR151" i="37" s="1"/>
  <c r="P151" i="37"/>
  <c r="AP151" i="37" s="1"/>
  <c r="Q151" i="37"/>
  <c r="AQ151" i="37" s="1"/>
  <c r="O151" i="37"/>
  <c r="O155" i="37"/>
  <c r="R155" i="37"/>
  <c r="AR155" i="37" s="1"/>
  <c r="P155" i="37"/>
  <c r="AP155" i="37" s="1"/>
  <c r="Q155" i="37"/>
  <c r="AQ155" i="37" s="1"/>
  <c r="O163" i="37"/>
  <c r="P163" i="37"/>
  <c r="AP163" i="37" s="1"/>
  <c r="Q163" i="37"/>
  <c r="AQ163" i="37" s="1"/>
  <c r="R163" i="37"/>
  <c r="AR163" i="37" s="1"/>
  <c r="O169" i="37"/>
  <c r="P169" i="37"/>
  <c r="AP169" i="37" s="1"/>
  <c r="Q169" i="37"/>
  <c r="AQ169" i="37" s="1"/>
  <c r="R169" i="37"/>
  <c r="AR169" i="37" s="1"/>
  <c r="K114" i="36"/>
  <c r="M114" i="36" s="1"/>
  <c r="P114" i="36"/>
  <c r="AP114" i="36" s="1"/>
  <c r="K126" i="36"/>
  <c r="M126" i="36" s="1"/>
  <c r="P126" i="36"/>
  <c r="AP126" i="36" s="1"/>
  <c r="R190" i="36"/>
  <c r="AR190" i="36" s="1"/>
  <c r="P190" i="36"/>
  <c r="AP190" i="36" s="1"/>
  <c r="O190" i="36"/>
  <c r="Q190" i="36"/>
  <c r="AQ190" i="36" s="1"/>
  <c r="R181" i="35"/>
  <c r="AR181" i="35" s="1"/>
  <c r="Q181" i="35"/>
  <c r="AQ181" i="35" s="1"/>
  <c r="P181" i="35"/>
  <c r="AP181" i="35" s="1"/>
  <c r="O181" i="35"/>
  <c r="R189" i="35"/>
  <c r="AR189" i="35" s="1"/>
  <c r="Q189" i="35"/>
  <c r="AQ189" i="35" s="1"/>
  <c r="P189" i="35"/>
  <c r="AP189" i="35" s="1"/>
  <c r="O189" i="35"/>
  <c r="K112" i="34"/>
  <c r="M112" i="34" s="1"/>
  <c r="P112" i="34"/>
  <c r="AP112" i="34" s="1"/>
  <c r="K140" i="34"/>
  <c r="M140" i="34" s="1"/>
  <c r="P140" i="34"/>
  <c r="AP140" i="34" s="1"/>
  <c r="K139" i="33"/>
  <c r="M139" i="33" s="1"/>
  <c r="P139" i="33"/>
  <c r="AP139" i="33" s="1"/>
  <c r="O154" i="33"/>
  <c r="Q154" i="33"/>
  <c r="AQ154" i="33" s="1"/>
  <c r="P154" i="33"/>
  <c r="AP154" i="33" s="1"/>
  <c r="R154" i="33"/>
  <c r="AR154" i="33" s="1"/>
  <c r="O160" i="33"/>
  <c r="Q160" i="33"/>
  <c r="AQ160" i="33" s="1"/>
  <c r="R160" i="33"/>
  <c r="AR160" i="33" s="1"/>
  <c r="P160" i="33"/>
  <c r="AP160" i="33" s="1"/>
  <c r="O168" i="33"/>
  <c r="Q168" i="33"/>
  <c r="AQ168" i="33" s="1"/>
  <c r="P168" i="33"/>
  <c r="AP168" i="33" s="1"/>
  <c r="R168" i="33"/>
  <c r="AR168" i="33" s="1"/>
  <c r="R187" i="33"/>
  <c r="AR187" i="33" s="1"/>
  <c r="Q187" i="33"/>
  <c r="AQ187" i="33" s="1"/>
  <c r="O187" i="33"/>
  <c r="P187" i="33"/>
  <c r="AP187" i="33" s="1"/>
  <c r="R184" i="30"/>
  <c r="AR184" i="30" s="1"/>
  <c r="Q184" i="30"/>
  <c r="AQ184" i="30" s="1"/>
  <c r="P184" i="30"/>
  <c r="AP184" i="30" s="1"/>
  <c r="O184" i="30"/>
  <c r="K105" i="39"/>
  <c r="M105" i="39" s="1"/>
  <c r="P105" i="39"/>
  <c r="AP105" i="39" s="1"/>
  <c r="K109" i="39"/>
  <c r="M109" i="39" s="1"/>
  <c r="P109" i="39"/>
  <c r="AP109" i="39" s="1"/>
  <c r="K113" i="39"/>
  <c r="M113" i="39" s="1"/>
  <c r="P113" i="39"/>
  <c r="AP113" i="39" s="1"/>
  <c r="Q152" i="39"/>
  <c r="AQ152" i="39" s="1"/>
  <c r="R152" i="39"/>
  <c r="AR152" i="39" s="1"/>
  <c r="O152" i="39"/>
  <c r="P152" i="39"/>
  <c r="AP152" i="39" s="1"/>
  <c r="Q154" i="39"/>
  <c r="AQ154" i="39" s="1"/>
  <c r="R154" i="39"/>
  <c r="AR154" i="39" s="1"/>
  <c r="O154" i="39"/>
  <c r="P154" i="39"/>
  <c r="AP154" i="39" s="1"/>
  <c r="Q160" i="39"/>
  <c r="AQ160" i="39" s="1"/>
  <c r="R160" i="39"/>
  <c r="AR160" i="39" s="1"/>
  <c r="O160" i="39"/>
  <c r="P160" i="39"/>
  <c r="AP160" i="39" s="1"/>
  <c r="Q168" i="39"/>
  <c r="AQ168" i="39" s="1"/>
  <c r="R168" i="39"/>
  <c r="AR168" i="39" s="1"/>
  <c r="O168" i="39"/>
  <c r="P168" i="39"/>
  <c r="AP168" i="39" s="1"/>
  <c r="K105" i="30"/>
  <c r="M105" i="30" s="1"/>
  <c r="P105" i="30"/>
  <c r="AP105" i="30" s="1"/>
  <c r="K125" i="30"/>
  <c r="M125" i="30" s="1"/>
  <c r="P125" i="30"/>
  <c r="AP125" i="30" s="1"/>
  <c r="K133" i="30"/>
  <c r="M133" i="30" s="1"/>
  <c r="P133" i="30"/>
  <c r="AP133" i="30" s="1"/>
  <c r="R181" i="30"/>
  <c r="AR181" i="30" s="1"/>
  <c r="Q181" i="30"/>
  <c r="AQ181" i="30" s="1"/>
  <c r="P181" i="30"/>
  <c r="AP181" i="30" s="1"/>
  <c r="O181" i="30"/>
  <c r="R189" i="30"/>
  <c r="AR189" i="30" s="1"/>
  <c r="Q189" i="30"/>
  <c r="AQ189" i="30" s="1"/>
  <c r="P189" i="30"/>
  <c r="AP189" i="30" s="1"/>
  <c r="O189" i="30"/>
  <c r="K128" i="39"/>
  <c r="M128" i="39" s="1"/>
  <c r="P128" i="39"/>
  <c r="AP128" i="39" s="1"/>
  <c r="K136" i="39"/>
  <c r="M136" i="39" s="1"/>
  <c r="P136" i="39"/>
  <c r="AP136" i="39" s="1"/>
  <c r="R176" i="39"/>
  <c r="AR176" i="39" s="1"/>
  <c r="Q176" i="39"/>
  <c r="AQ176" i="39" s="1"/>
  <c r="P176" i="39"/>
  <c r="AP176" i="39" s="1"/>
  <c r="O176" i="39"/>
  <c r="R184" i="39"/>
  <c r="AR184" i="39" s="1"/>
  <c r="Q184" i="39"/>
  <c r="AQ184" i="39" s="1"/>
  <c r="O184" i="39"/>
  <c r="P184" i="39"/>
  <c r="AP184" i="39" s="1"/>
  <c r="R192" i="39"/>
  <c r="AR192" i="39" s="1"/>
  <c r="P192" i="39"/>
  <c r="AP192" i="39" s="1"/>
  <c r="Q192" i="39"/>
  <c r="AQ192" i="39" s="1"/>
  <c r="O192" i="39"/>
  <c r="K107" i="38"/>
  <c r="M107" i="38" s="1"/>
  <c r="P107" i="38"/>
  <c r="AP107" i="38" s="1"/>
  <c r="K127" i="38"/>
  <c r="M127" i="38" s="1"/>
  <c r="P127" i="38"/>
  <c r="AP127" i="38" s="1"/>
  <c r="K135" i="38"/>
  <c r="M135" i="38" s="1"/>
  <c r="P135" i="38"/>
  <c r="AP135" i="38" s="1"/>
  <c r="R151" i="38"/>
  <c r="AR151" i="38" s="1"/>
  <c r="P151" i="38"/>
  <c r="AP151" i="38" s="1"/>
  <c r="Q151" i="38"/>
  <c r="AQ151" i="38" s="1"/>
  <c r="O151" i="38"/>
  <c r="Q153" i="38"/>
  <c r="AQ153" i="38" s="1"/>
  <c r="R153" i="38"/>
  <c r="AR153" i="38" s="1"/>
  <c r="O153" i="38"/>
  <c r="P153" i="38"/>
  <c r="AP153" i="38" s="1"/>
  <c r="Q155" i="38"/>
  <c r="AQ155" i="38" s="1"/>
  <c r="R155" i="38"/>
  <c r="AR155" i="38" s="1"/>
  <c r="O155" i="38"/>
  <c r="P155" i="38"/>
  <c r="AP155" i="38" s="1"/>
  <c r="Q157" i="38"/>
  <c r="AQ157" i="38" s="1"/>
  <c r="R157" i="38"/>
  <c r="AR157" i="38" s="1"/>
  <c r="O157" i="38"/>
  <c r="P157" i="38"/>
  <c r="AP157" i="38" s="1"/>
  <c r="Q159" i="38"/>
  <c r="AQ159" i="38" s="1"/>
  <c r="R159" i="38"/>
  <c r="AR159" i="38" s="1"/>
  <c r="O159" i="38"/>
  <c r="P159" i="38"/>
  <c r="AP159" i="38" s="1"/>
  <c r="Q161" i="38"/>
  <c r="AQ161" i="38" s="1"/>
  <c r="R161" i="38"/>
  <c r="AR161" i="38" s="1"/>
  <c r="O161" i="38"/>
  <c r="P161" i="38"/>
  <c r="AP161" i="38" s="1"/>
  <c r="Q163" i="38"/>
  <c r="AQ163" i="38" s="1"/>
  <c r="R163" i="38"/>
  <c r="AR163" i="38" s="1"/>
  <c r="O163" i="38"/>
  <c r="P163" i="38"/>
  <c r="AP163" i="38" s="1"/>
  <c r="Q165" i="38"/>
  <c r="AQ165" i="38" s="1"/>
  <c r="R165" i="38"/>
  <c r="AR165" i="38" s="1"/>
  <c r="O165" i="38"/>
  <c r="P165" i="38"/>
  <c r="AP165" i="38" s="1"/>
  <c r="Q167" i="38"/>
  <c r="AQ167" i="38" s="1"/>
  <c r="R167" i="38"/>
  <c r="AR167" i="38" s="1"/>
  <c r="O167" i="38"/>
  <c r="P167" i="38"/>
  <c r="AP167" i="38" s="1"/>
  <c r="Q169" i="38"/>
  <c r="AQ169" i="38" s="1"/>
  <c r="R169" i="38"/>
  <c r="AR169" i="38" s="1"/>
  <c r="O169" i="38"/>
  <c r="P169" i="38"/>
  <c r="AP169" i="38" s="1"/>
  <c r="R175" i="38"/>
  <c r="AR175" i="38" s="1"/>
  <c r="Q175" i="38"/>
  <c r="AQ175" i="38" s="1"/>
  <c r="P175" i="38"/>
  <c r="AP175" i="38" s="1"/>
  <c r="O175" i="38"/>
  <c r="R183" i="38"/>
  <c r="AR183" i="38" s="1"/>
  <c r="Q183" i="38"/>
  <c r="AQ183" i="38" s="1"/>
  <c r="P183" i="38"/>
  <c r="AP183" i="38" s="1"/>
  <c r="O183" i="38"/>
  <c r="R191" i="38"/>
  <c r="AR191" i="38" s="1"/>
  <c r="Q191" i="38"/>
  <c r="AQ191" i="38" s="1"/>
  <c r="P191" i="38"/>
  <c r="AP191" i="38" s="1"/>
  <c r="O191" i="38"/>
  <c r="K126" i="37"/>
  <c r="M126" i="37" s="1"/>
  <c r="P126" i="37"/>
  <c r="AP126" i="37" s="1"/>
  <c r="K134" i="37"/>
  <c r="M134" i="37" s="1"/>
  <c r="P134" i="37"/>
  <c r="AP134" i="37" s="1"/>
  <c r="R182" i="37"/>
  <c r="AR182" i="37" s="1"/>
  <c r="Q182" i="37"/>
  <c r="AQ182" i="37" s="1"/>
  <c r="P182" i="37"/>
  <c r="AP182" i="37" s="1"/>
  <c r="O182" i="37"/>
  <c r="R190" i="37"/>
  <c r="AR190" i="37" s="1"/>
  <c r="Q190" i="37"/>
  <c r="AQ190" i="37" s="1"/>
  <c r="P190" i="37"/>
  <c r="AP190" i="37" s="1"/>
  <c r="O190" i="37"/>
  <c r="K113" i="36"/>
  <c r="M113" i="36" s="1"/>
  <c r="P113" i="36"/>
  <c r="AP113" i="36" s="1"/>
  <c r="K125" i="36"/>
  <c r="M125" i="36" s="1"/>
  <c r="P125" i="36"/>
  <c r="AP125" i="36" s="1"/>
  <c r="K133" i="36"/>
  <c r="M133" i="36" s="1"/>
  <c r="P133" i="36"/>
  <c r="AP133" i="36" s="1"/>
  <c r="K141" i="36"/>
  <c r="M141" i="36" s="1"/>
  <c r="P141" i="36"/>
  <c r="AP141" i="36" s="1"/>
  <c r="R181" i="36"/>
  <c r="AR181" i="36" s="1"/>
  <c r="Q181" i="36"/>
  <c r="AQ181" i="36" s="1"/>
  <c r="P181" i="36"/>
  <c r="AP181" i="36" s="1"/>
  <c r="O181" i="36"/>
  <c r="R189" i="36"/>
  <c r="AR189" i="36" s="1"/>
  <c r="Q189" i="36"/>
  <c r="AQ189" i="36" s="1"/>
  <c r="P189" i="36"/>
  <c r="AP189" i="36" s="1"/>
  <c r="O189" i="36"/>
  <c r="K104" i="35"/>
  <c r="M104" i="35" s="1"/>
  <c r="P104" i="35"/>
  <c r="AP104" i="35" s="1"/>
  <c r="K112" i="35"/>
  <c r="M112" i="35" s="1"/>
  <c r="P112" i="35"/>
  <c r="AP112" i="35" s="1"/>
  <c r="K124" i="35"/>
  <c r="M124" i="35" s="1"/>
  <c r="P124" i="35"/>
  <c r="AP124" i="35" s="1"/>
  <c r="K132" i="35"/>
  <c r="M132" i="35" s="1"/>
  <c r="P132" i="35"/>
  <c r="AP132" i="35" s="1"/>
  <c r="K140" i="35"/>
  <c r="M140" i="35" s="1"/>
  <c r="P140" i="35"/>
  <c r="AP140" i="35" s="1"/>
  <c r="R180" i="35"/>
  <c r="AR180" i="35" s="1"/>
  <c r="Q180" i="35"/>
  <c r="AQ180" i="35" s="1"/>
  <c r="P180" i="35"/>
  <c r="AP180" i="35" s="1"/>
  <c r="O180" i="35"/>
  <c r="R188" i="35"/>
  <c r="AR188" i="35" s="1"/>
  <c r="Q188" i="35"/>
  <c r="AQ188" i="35" s="1"/>
  <c r="P188" i="35"/>
  <c r="AP188" i="35" s="1"/>
  <c r="O188" i="35"/>
  <c r="K103" i="34"/>
  <c r="M103" i="34" s="1"/>
  <c r="P103" i="34"/>
  <c r="AP103" i="34" s="1"/>
  <c r="K111" i="34"/>
  <c r="M111" i="34" s="1"/>
  <c r="P111" i="34"/>
  <c r="AP111" i="34" s="1"/>
  <c r="K131" i="34"/>
  <c r="M131" i="34" s="1"/>
  <c r="P131" i="34"/>
  <c r="AP131" i="34" s="1"/>
  <c r="K139" i="34"/>
  <c r="M139" i="34" s="1"/>
  <c r="P139" i="34"/>
  <c r="AP139" i="34" s="1"/>
  <c r="O152" i="34"/>
  <c r="P152" i="34"/>
  <c r="AP152" i="34" s="1"/>
  <c r="R152" i="34"/>
  <c r="AR152" i="34" s="1"/>
  <c r="Q152" i="34"/>
  <c r="AQ152" i="34" s="1"/>
  <c r="O154" i="34"/>
  <c r="P154" i="34"/>
  <c r="AP154" i="34" s="1"/>
  <c r="R154" i="34"/>
  <c r="AR154" i="34" s="1"/>
  <c r="Q154" i="34"/>
  <c r="AQ154" i="34" s="1"/>
  <c r="O156" i="34"/>
  <c r="P156" i="34"/>
  <c r="AP156" i="34" s="1"/>
  <c r="R156" i="34"/>
  <c r="AR156" i="34" s="1"/>
  <c r="Q156" i="34"/>
  <c r="AQ156" i="34" s="1"/>
  <c r="O158" i="34"/>
  <c r="P158" i="34"/>
  <c r="AP158" i="34" s="1"/>
  <c r="R158" i="34"/>
  <c r="AR158" i="34" s="1"/>
  <c r="Q158" i="34"/>
  <c r="AQ158" i="34" s="1"/>
  <c r="O160" i="34"/>
  <c r="P160" i="34"/>
  <c r="AP160" i="34" s="1"/>
  <c r="R160" i="34"/>
  <c r="AR160" i="34" s="1"/>
  <c r="Q160" i="34"/>
  <c r="AQ160" i="34" s="1"/>
  <c r="O162" i="34"/>
  <c r="P162" i="34"/>
  <c r="AP162" i="34" s="1"/>
  <c r="R162" i="34"/>
  <c r="AR162" i="34" s="1"/>
  <c r="Q162" i="34"/>
  <c r="AQ162" i="34" s="1"/>
  <c r="O164" i="34"/>
  <c r="P164" i="34"/>
  <c r="AP164" i="34" s="1"/>
  <c r="R164" i="34"/>
  <c r="AR164" i="34" s="1"/>
  <c r="Q164" i="34"/>
  <c r="AQ164" i="34" s="1"/>
  <c r="O166" i="34"/>
  <c r="P166" i="34"/>
  <c r="AP166" i="34" s="1"/>
  <c r="R166" i="34"/>
  <c r="AR166" i="34" s="1"/>
  <c r="Q166" i="34"/>
  <c r="AQ166" i="34" s="1"/>
  <c r="O168" i="34"/>
  <c r="P168" i="34"/>
  <c r="AP168" i="34" s="1"/>
  <c r="R168" i="34"/>
  <c r="AR168" i="34" s="1"/>
  <c r="Q168" i="34"/>
  <c r="AQ168" i="34" s="1"/>
  <c r="O170" i="34"/>
  <c r="P170" i="34"/>
  <c r="AP170" i="34" s="1"/>
  <c r="R170" i="34"/>
  <c r="AR170" i="34" s="1"/>
  <c r="Q170" i="34"/>
  <c r="AQ170" i="34" s="1"/>
  <c r="R179" i="34"/>
  <c r="AR179" i="34" s="1"/>
  <c r="Q179" i="34"/>
  <c r="AQ179" i="34" s="1"/>
  <c r="P179" i="34"/>
  <c r="AP179" i="34" s="1"/>
  <c r="O179" i="34"/>
  <c r="R187" i="34"/>
  <c r="AR187" i="34" s="1"/>
  <c r="Q187" i="34"/>
  <c r="AQ187" i="34" s="1"/>
  <c r="P187" i="34"/>
  <c r="AP187" i="34" s="1"/>
  <c r="O187" i="34"/>
  <c r="K110" i="33"/>
  <c r="M110" i="33" s="1"/>
  <c r="P110" i="33"/>
  <c r="AP110" i="33" s="1"/>
  <c r="K118" i="33"/>
  <c r="M118" i="33" s="1"/>
  <c r="P118" i="33"/>
  <c r="AP118" i="33" s="1"/>
  <c r="K130" i="33"/>
  <c r="M130" i="33" s="1"/>
  <c r="P130" i="33"/>
  <c r="AP130" i="33" s="1"/>
  <c r="K138" i="33"/>
  <c r="M138" i="33" s="1"/>
  <c r="P138" i="33"/>
  <c r="AP138" i="33" s="1"/>
  <c r="R178" i="33"/>
  <c r="AR178" i="33" s="1"/>
  <c r="Q178" i="33"/>
  <c r="AQ178" i="33" s="1"/>
  <c r="P178" i="33"/>
  <c r="AP178" i="33" s="1"/>
  <c r="O178" i="33"/>
  <c r="R186" i="33"/>
  <c r="AR186" i="33" s="1"/>
  <c r="Q186" i="33"/>
  <c r="AQ186" i="33" s="1"/>
  <c r="P186" i="33"/>
  <c r="AP186" i="33" s="1"/>
  <c r="O186" i="33"/>
  <c r="R194" i="33"/>
  <c r="AR194" i="33" s="1"/>
  <c r="Q194" i="33"/>
  <c r="AQ194" i="33" s="1"/>
  <c r="P194" i="33"/>
  <c r="AP194" i="33" s="1"/>
  <c r="O194" i="33"/>
  <c r="K109" i="32"/>
  <c r="M109" i="32" s="1"/>
  <c r="P109" i="32"/>
  <c r="AP109" i="32" s="1"/>
  <c r="K117" i="32"/>
  <c r="M117" i="32" s="1"/>
  <c r="P117" i="32"/>
  <c r="AP117" i="32" s="1"/>
  <c r="K129" i="32"/>
  <c r="M129" i="32" s="1"/>
  <c r="P129" i="32"/>
  <c r="AP129" i="32" s="1"/>
  <c r="K137" i="32"/>
  <c r="M137" i="32" s="1"/>
  <c r="P137" i="32"/>
  <c r="AP137" i="32" s="1"/>
  <c r="R185" i="32"/>
  <c r="AR185" i="32" s="1"/>
  <c r="Q185" i="32"/>
  <c r="AQ185" i="32" s="1"/>
  <c r="P185" i="32"/>
  <c r="AP185" i="32" s="1"/>
  <c r="O185" i="32"/>
  <c r="R193" i="32"/>
  <c r="AR193" i="32" s="1"/>
  <c r="Q193" i="32"/>
  <c r="AQ193" i="32" s="1"/>
  <c r="P193" i="32"/>
  <c r="AP193" i="32" s="1"/>
  <c r="O193" i="32"/>
  <c r="K108" i="31"/>
  <c r="M108" i="31" s="1"/>
  <c r="P108" i="31"/>
  <c r="AP108" i="31" s="1"/>
  <c r="K116" i="31"/>
  <c r="M116" i="31" s="1"/>
  <c r="P116" i="31"/>
  <c r="AP116" i="31" s="1"/>
  <c r="K128" i="31"/>
  <c r="M128" i="31" s="1"/>
  <c r="P128" i="31"/>
  <c r="AP128" i="31" s="1"/>
  <c r="K136" i="31"/>
  <c r="M136" i="31" s="1"/>
  <c r="P136" i="31"/>
  <c r="AP136" i="31" s="1"/>
  <c r="R176" i="31"/>
  <c r="AR176" i="31" s="1"/>
  <c r="Q176" i="31"/>
  <c r="AQ176" i="31" s="1"/>
  <c r="P176" i="31"/>
  <c r="AP176" i="31" s="1"/>
  <c r="O176" i="31"/>
  <c r="R184" i="31"/>
  <c r="AR184" i="31" s="1"/>
  <c r="Q184" i="31"/>
  <c r="AQ184" i="31" s="1"/>
  <c r="P184" i="31"/>
  <c r="AP184" i="31" s="1"/>
  <c r="O184" i="31"/>
  <c r="R192" i="31"/>
  <c r="AR192" i="31" s="1"/>
  <c r="Q192" i="31"/>
  <c r="AQ192" i="31" s="1"/>
  <c r="P192" i="31"/>
  <c r="AP192" i="31" s="1"/>
  <c r="O192" i="31"/>
  <c r="K116" i="40"/>
  <c r="M116" i="40" s="1"/>
  <c r="P116" i="40"/>
  <c r="AP116" i="40" s="1"/>
  <c r="K106" i="39"/>
  <c r="M106" i="39" s="1"/>
  <c r="P106" i="39"/>
  <c r="AP106" i="39" s="1"/>
  <c r="K116" i="39"/>
  <c r="M116" i="39" s="1"/>
  <c r="P116" i="39"/>
  <c r="AP116" i="39" s="1"/>
  <c r="K135" i="39"/>
  <c r="M135" i="39" s="1"/>
  <c r="P135" i="39"/>
  <c r="AP135" i="39" s="1"/>
  <c r="O155" i="39"/>
  <c r="P155" i="39"/>
  <c r="AP155" i="39" s="1"/>
  <c r="Q155" i="39"/>
  <c r="AQ155" i="39" s="1"/>
  <c r="R155" i="39"/>
  <c r="AR155" i="39" s="1"/>
  <c r="O169" i="39"/>
  <c r="P169" i="39"/>
  <c r="AP169" i="39" s="1"/>
  <c r="Q169" i="39"/>
  <c r="AQ169" i="39" s="1"/>
  <c r="R169" i="39"/>
  <c r="AR169" i="39" s="1"/>
  <c r="K106" i="38"/>
  <c r="M106" i="38" s="1"/>
  <c r="P106" i="38"/>
  <c r="AP106" i="38" s="1"/>
  <c r="O190" i="38"/>
  <c r="R190" i="38"/>
  <c r="AR190" i="38" s="1"/>
  <c r="Q190" i="38"/>
  <c r="AQ190" i="38" s="1"/>
  <c r="P190" i="38"/>
  <c r="AP190" i="38" s="1"/>
  <c r="K133" i="37"/>
  <c r="M133" i="37" s="1"/>
  <c r="P133" i="37"/>
  <c r="AP133" i="37" s="1"/>
  <c r="K141" i="37"/>
  <c r="M141" i="37" s="1"/>
  <c r="P141" i="37"/>
  <c r="AP141" i="37" s="1"/>
  <c r="R189" i="37"/>
  <c r="AR189" i="37" s="1"/>
  <c r="Q189" i="37"/>
  <c r="AQ189" i="37" s="1"/>
  <c r="P189" i="37"/>
  <c r="AP189" i="37" s="1"/>
  <c r="O189" i="37"/>
  <c r="R188" i="36"/>
  <c r="AR188" i="36" s="1"/>
  <c r="Q188" i="36"/>
  <c r="AQ188" i="36" s="1"/>
  <c r="P188" i="36"/>
  <c r="AP188" i="36" s="1"/>
  <c r="O188" i="36"/>
  <c r="O154" i="35"/>
  <c r="Q154" i="35"/>
  <c r="AQ154" i="35" s="1"/>
  <c r="R154" i="35"/>
  <c r="AR154" i="35" s="1"/>
  <c r="P154" i="35"/>
  <c r="AP154" i="35" s="1"/>
  <c r="O164" i="35"/>
  <c r="Q164" i="35"/>
  <c r="AQ164" i="35" s="1"/>
  <c r="P164" i="35"/>
  <c r="AP164" i="35" s="1"/>
  <c r="R164" i="35"/>
  <c r="AR164" i="35" s="1"/>
  <c r="O170" i="35"/>
  <c r="Q170" i="35"/>
  <c r="AQ170" i="35" s="1"/>
  <c r="P170" i="35"/>
  <c r="AP170" i="35" s="1"/>
  <c r="R170" i="35"/>
  <c r="AR170" i="35" s="1"/>
  <c r="R179" i="35"/>
  <c r="AR179" i="35" s="1"/>
  <c r="P179" i="35"/>
  <c r="AP179" i="35" s="1"/>
  <c r="O179" i="35"/>
  <c r="Q179" i="35"/>
  <c r="AQ179" i="35" s="1"/>
  <c r="K110" i="34"/>
  <c r="M110" i="34" s="1"/>
  <c r="P110" i="34"/>
  <c r="AP110" i="34" s="1"/>
  <c r="R178" i="34"/>
  <c r="AR178" i="34" s="1"/>
  <c r="O178" i="34"/>
  <c r="Q178" i="34"/>
  <c r="AQ178" i="34" s="1"/>
  <c r="P178" i="34"/>
  <c r="AP178" i="34" s="1"/>
  <c r="R193" i="33"/>
  <c r="AR193" i="33" s="1"/>
  <c r="Q193" i="33"/>
  <c r="AQ193" i="33" s="1"/>
  <c r="P193" i="33"/>
  <c r="AP193" i="33" s="1"/>
  <c r="O193" i="33"/>
  <c r="K128" i="32"/>
  <c r="M128" i="32" s="1"/>
  <c r="P128" i="32"/>
  <c r="AP128" i="32" s="1"/>
  <c r="R184" i="32"/>
  <c r="AR184" i="32" s="1"/>
  <c r="Q184" i="32"/>
  <c r="AQ184" i="32" s="1"/>
  <c r="O184" i="32"/>
  <c r="P184" i="32"/>
  <c r="AP184" i="32" s="1"/>
  <c r="R192" i="32"/>
  <c r="AR192" i="32" s="1"/>
  <c r="Q192" i="32"/>
  <c r="AQ192" i="32" s="1"/>
  <c r="P192" i="32"/>
  <c r="AP192" i="32" s="1"/>
  <c r="O192" i="32"/>
  <c r="O157" i="31"/>
  <c r="P157" i="31"/>
  <c r="AP157" i="31" s="1"/>
  <c r="Q157" i="31"/>
  <c r="AQ157" i="31" s="1"/>
  <c r="R157" i="31"/>
  <c r="AR157" i="31" s="1"/>
  <c r="O165" i="31"/>
  <c r="P165" i="31"/>
  <c r="AP165" i="31" s="1"/>
  <c r="Q165" i="31"/>
  <c r="AQ165" i="31" s="1"/>
  <c r="R165" i="31"/>
  <c r="AR165" i="31" s="1"/>
  <c r="R175" i="31"/>
  <c r="AR175" i="31" s="1"/>
  <c r="Q175" i="31"/>
  <c r="AQ175" i="31" s="1"/>
  <c r="P175" i="31"/>
  <c r="AP175" i="31" s="1"/>
  <c r="O175" i="31"/>
  <c r="K117" i="30"/>
  <c r="M117" i="30" s="1"/>
  <c r="P117" i="30"/>
  <c r="AP117" i="30" s="1"/>
  <c r="K132" i="39"/>
  <c r="M132" i="39" s="1"/>
  <c r="P132" i="39"/>
  <c r="AP132" i="39" s="1"/>
  <c r="R180" i="39"/>
  <c r="AR180" i="39" s="1"/>
  <c r="P180" i="39"/>
  <c r="AP180" i="39" s="1"/>
  <c r="O180" i="39"/>
  <c r="Q180" i="39"/>
  <c r="AQ180" i="39" s="1"/>
  <c r="R188" i="39"/>
  <c r="AR188" i="39" s="1"/>
  <c r="Q188" i="39"/>
  <c r="AQ188" i="39" s="1"/>
  <c r="P188" i="39"/>
  <c r="AP188" i="39" s="1"/>
  <c r="O188" i="39"/>
  <c r="O158" i="38"/>
  <c r="P158" i="38"/>
  <c r="AP158" i="38" s="1"/>
  <c r="Q158" i="38"/>
  <c r="AQ158" i="38" s="1"/>
  <c r="R158" i="38"/>
  <c r="AR158" i="38" s="1"/>
  <c r="O164" i="38"/>
  <c r="P164" i="38"/>
  <c r="AP164" i="38" s="1"/>
  <c r="Q164" i="38"/>
  <c r="AQ164" i="38" s="1"/>
  <c r="R164" i="38"/>
  <c r="AR164" i="38" s="1"/>
  <c r="O170" i="38"/>
  <c r="P170" i="38"/>
  <c r="AP170" i="38" s="1"/>
  <c r="Q170" i="38"/>
  <c r="AQ170" i="38" s="1"/>
  <c r="R170" i="38"/>
  <c r="AR170" i="38" s="1"/>
  <c r="R179" i="38"/>
  <c r="AR179" i="38" s="1"/>
  <c r="Q179" i="38"/>
  <c r="AQ179" i="38" s="1"/>
  <c r="P179" i="38"/>
  <c r="AP179" i="38" s="1"/>
  <c r="O179" i="38"/>
  <c r="R178" i="37"/>
  <c r="AR178" i="37" s="1"/>
  <c r="Q178" i="37"/>
  <c r="AQ178" i="37" s="1"/>
  <c r="P178" i="37"/>
  <c r="AP178" i="37" s="1"/>
  <c r="O178" i="37"/>
  <c r="R194" i="37"/>
  <c r="AR194" i="37" s="1"/>
  <c r="Q194" i="37"/>
  <c r="AQ194" i="37" s="1"/>
  <c r="P194" i="37"/>
  <c r="AP194" i="37" s="1"/>
  <c r="O194" i="37"/>
  <c r="K137" i="39"/>
  <c r="M137" i="39" s="1"/>
  <c r="P137" i="39"/>
  <c r="AP137" i="39" s="1"/>
  <c r="R185" i="39"/>
  <c r="AR185" i="39" s="1"/>
  <c r="Q185" i="39"/>
  <c r="AQ185" i="39" s="1"/>
  <c r="P185" i="39"/>
  <c r="AP185" i="39" s="1"/>
  <c r="O185" i="39"/>
  <c r="K116" i="38"/>
  <c r="M116" i="38" s="1"/>
  <c r="P116" i="38"/>
  <c r="AP116" i="38" s="1"/>
  <c r="R192" i="38"/>
  <c r="AR192" i="38" s="1"/>
  <c r="Q192" i="38"/>
  <c r="AQ192" i="38" s="1"/>
  <c r="P192" i="38"/>
  <c r="AP192" i="38" s="1"/>
  <c r="O192" i="38"/>
  <c r="K135" i="37"/>
  <c r="M135" i="37" s="1"/>
  <c r="P135" i="37"/>
  <c r="AP135" i="37" s="1"/>
  <c r="O153" i="37"/>
  <c r="P153" i="37"/>
  <c r="AP153" i="37" s="1"/>
  <c r="R153" i="37"/>
  <c r="AR153" i="37" s="1"/>
  <c r="Q153" i="37"/>
  <c r="AQ153" i="37" s="1"/>
  <c r="O159" i="37"/>
  <c r="P159" i="37"/>
  <c r="AP159" i="37" s="1"/>
  <c r="Q159" i="37"/>
  <c r="AQ159" i="37" s="1"/>
  <c r="R159" i="37"/>
  <c r="AR159" i="37" s="1"/>
  <c r="O165" i="37"/>
  <c r="P165" i="37"/>
  <c r="AP165" i="37" s="1"/>
  <c r="Q165" i="37"/>
  <c r="AQ165" i="37" s="1"/>
  <c r="R165" i="37"/>
  <c r="AR165" i="37" s="1"/>
  <c r="R175" i="37"/>
  <c r="AR175" i="37" s="1"/>
  <c r="Q175" i="37"/>
  <c r="AQ175" i="37" s="1"/>
  <c r="P175" i="37"/>
  <c r="AP175" i="37" s="1"/>
  <c r="O175" i="37"/>
  <c r="Q183" i="37"/>
  <c r="AQ183" i="37" s="1"/>
  <c r="P183" i="37"/>
  <c r="AP183" i="37" s="1"/>
  <c r="O183" i="37"/>
  <c r="R183" i="37"/>
  <c r="AR183" i="37" s="1"/>
  <c r="K142" i="36"/>
  <c r="M142" i="36" s="1"/>
  <c r="P142" i="36"/>
  <c r="AP142" i="36" s="1"/>
  <c r="R182" i="36"/>
  <c r="AR182" i="36" s="1"/>
  <c r="P182" i="36"/>
  <c r="AP182" i="36" s="1"/>
  <c r="O182" i="36"/>
  <c r="Q182" i="36"/>
  <c r="AQ182" i="36" s="1"/>
  <c r="R180" i="34"/>
  <c r="AR180" i="34" s="1"/>
  <c r="Q180" i="34"/>
  <c r="AQ180" i="34" s="1"/>
  <c r="P180" i="34"/>
  <c r="AP180" i="34" s="1"/>
  <c r="O180" i="34"/>
  <c r="K111" i="33"/>
  <c r="M111" i="33" s="1"/>
  <c r="P111" i="33"/>
  <c r="AP111" i="33" s="1"/>
  <c r="K131" i="33"/>
  <c r="M131" i="33" s="1"/>
  <c r="P131" i="33"/>
  <c r="AP131" i="33" s="1"/>
  <c r="O156" i="33"/>
  <c r="Q156" i="33"/>
  <c r="AQ156" i="33" s="1"/>
  <c r="R156" i="33"/>
  <c r="AR156" i="33" s="1"/>
  <c r="P156" i="33"/>
  <c r="AP156" i="33" s="1"/>
  <c r="O162" i="33"/>
  <c r="Q162" i="33"/>
  <c r="AQ162" i="33" s="1"/>
  <c r="P162" i="33"/>
  <c r="AP162" i="33" s="1"/>
  <c r="R162" i="33"/>
  <c r="AR162" i="33" s="1"/>
  <c r="O166" i="33"/>
  <c r="Q166" i="33"/>
  <c r="AQ166" i="33" s="1"/>
  <c r="P166" i="33"/>
  <c r="AP166" i="33" s="1"/>
  <c r="R166" i="33"/>
  <c r="AR166" i="33" s="1"/>
  <c r="K138" i="32"/>
  <c r="M138" i="32" s="1"/>
  <c r="P138" i="32"/>
  <c r="AP138" i="32" s="1"/>
  <c r="K108" i="30"/>
  <c r="M108" i="30" s="1"/>
  <c r="P108" i="30"/>
  <c r="AP108" i="30" s="1"/>
  <c r="K116" i="30"/>
  <c r="M116" i="30" s="1"/>
  <c r="P116" i="30"/>
  <c r="AP116" i="30" s="1"/>
  <c r="K111" i="39"/>
  <c r="M111" i="39" s="1"/>
  <c r="P111" i="39"/>
  <c r="AP111" i="39" s="1"/>
  <c r="Q156" i="39"/>
  <c r="AQ156" i="39" s="1"/>
  <c r="R156" i="39"/>
  <c r="AR156" i="39" s="1"/>
  <c r="O156" i="39"/>
  <c r="P156" i="39"/>
  <c r="AP156" i="39" s="1"/>
  <c r="Q162" i="39"/>
  <c r="AQ162" i="39" s="1"/>
  <c r="R162" i="39"/>
  <c r="AR162" i="39" s="1"/>
  <c r="O162" i="39"/>
  <c r="P162" i="39"/>
  <c r="AP162" i="39" s="1"/>
  <c r="Q170" i="39"/>
  <c r="AQ170" i="39" s="1"/>
  <c r="R170" i="39"/>
  <c r="AR170" i="39" s="1"/>
  <c r="O170" i="39"/>
  <c r="P170" i="39"/>
  <c r="AP170" i="39" s="1"/>
  <c r="K110" i="30"/>
  <c r="M110" i="30" s="1"/>
  <c r="P110" i="30"/>
  <c r="AP110" i="30" s="1"/>
  <c r="K118" i="30"/>
  <c r="M118" i="30" s="1"/>
  <c r="P118" i="30"/>
  <c r="AP118" i="30" s="1"/>
  <c r="K130" i="30"/>
  <c r="M130" i="30" s="1"/>
  <c r="P130" i="30"/>
  <c r="AP130" i="30" s="1"/>
  <c r="K138" i="30"/>
  <c r="M138" i="30" s="1"/>
  <c r="P138" i="30"/>
  <c r="AP138" i="30" s="1"/>
  <c r="R178" i="30"/>
  <c r="AR178" i="30" s="1"/>
  <c r="Q178" i="30"/>
  <c r="AQ178" i="30" s="1"/>
  <c r="O178" i="30"/>
  <c r="P178" i="30"/>
  <c r="AP178" i="30" s="1"/>
  <c r="R186" i="30"/>
  <c r="AR186" i="30" s="1"/>
  <c r="Q186" i="30"/>
  <c r="AQ186" i="30" s="1"/>
  <c r="P186" i="30"/>
  <c r="AP186" i="30" s="1"/>
  <c r="O186" i="30"/>
  <c r="R194" i="30"/>
  <c r="AR194" i="30" s="1"/>
  <c r="Q194" i="30"/>
  <c r="AQ194" i="30" s="1"/>
  <c r="O194" i="30"/>
  <c r="P194" i="30"/>
  <c r="AP194" i="30" s="1"/>
  <c r="K125" i="39"/>
  <c r="M125" i="39" s="1"/>
  <c r="P125" i="39"/>
  <c r="AP125" i="39" s="1"/>
  <c r="K133" i="39"/>
  <c r="M133" i="39" s="1"/>
  <c r="P133" i="39"/>
  <c r="AP133" i="39" s="1"/>
  <c r="R181" i="39"/>
  <c r="AR181" i="39" s="1"/>
  <c r="Q181" i="39"/>
  <c r="AQ181" i="39" s="1"/>
  <c r="P181" i="39"/>
  <c r="AP181" i="39" s="1"/>
  <c r="O181" i="39"/>
  <c r="R189" i="39"/>
  <c r="AR189" i="39" s="1"/>
  <c r="Q189" i="39"/>
  <c r="AQ189" i="39" s="1"/>
  <c r="P189" i="39"/>
  <c r="AP189" i="39" s="1"/>
  <c r="O189" i="39"/>
  <c r="K104" i="38"/>
  <c r="M104" i="38" s="1"/>
  <c r="P104" i="38"/>
  <c r="AP104" i="38" s="1"/>
  <c r="K112" i="38"/>
  <c r="M112" i="38" s="1"/>
  <c r="P112" i="38"/>
  <c r="AP112" i="38" s="1"/>
  <c r="K132" i="38"/>
  <c r="M132" i="38" s="1"/>
  <c r="P132" i="38"/>
  <c r="AP132" i="38" s="1"/>
  <c r="P180" i="38"/>
  <c r="AP180" i="38" s="1"/>
  <c r="O180" i="38"/>
  <c r="Q180" i="38"/>
  <c r="AQ180" i="38" s="1"/>
  <c r="R180" i="38"/>
  <c r="AR180" i="38" s="1"/>
  <c r="R188" i="38"/>
  <c r="AR188" i="38" s="1"/>
  <c r="Q188" i="38"/>
  <c r="AQ188" i="38" s="1"/>
  <c r="P188" i="38"/>
  <c r="AP188" i="38" s="1"/>
  <c r="O188" i="38"/>
  <c r="K103" i="37"/>
  <c r="M103" i="37" s="1"/>
  <c r="P103" i="37"/>
  <c r="AP103" i="37" s="1"/>
  <c r="O152" i="37"/>
  <c r="Q152" i="37"/>
  <c r="AQ152" i="37" s="1"/>
  <c r="P152" i="37"/>
  <c r="AP152" i="37" s="1"/>
  <c r="R152" i="37"/>
  <c r="AR152" i="37" s="1"/>
  <c r="O154" i="37"/>
  <c r="P154" i="37"/>
  <c r="AP154" i="37" s="1"/>
  <c r="Q154" i="37"/>
  <c r="AQ154" i="37" s="1"/>
  <c r="R154" i="37"/>
  <c r="AR154" i="37" s="1"/>
  <c r="Q156" i="37"/>
  <c r="AQ156" i="37" s="1"/>
  <c r="R156" i="37"/>
  <c r="AR156" i="37" s="1"/>
  <c r="O156" i="37"/>
  <c r="P156" i="37"/>
  <c r="AP156" i="37" s="1"/>
  <c r="Q158" i="37"/>
  <c r="AQ158" i="37" s="1"/>
  <c r="R158" i="37"/>
  <c r="AR158" i="37" s="1"/>
  <c r="O158" i="37"/>
  <c r="P158" i="37"/>
  <c r="AP158" i="37" s="1"/>
  <c r="Q160" i="37"/>
  <c r="AQ160" i="37" s="1"/>
  <c r="R160" i="37"/>
  <c r="AR160" i="37" s="1"/>
  <c r="O160" i="37"/>
  <c r="P160" i="37"/>
  <c r="AP160" i="37" s="1"/>
  <c r="Q162" i="37"/>
  <c r="AQ162" i="37" s="1"/>
  <c r="R162" i="37"/>
  <c r="AR162" i="37" s="1"/>
  <c r="O162" i="37"/>
  <c r="P162" i="37"/>
  <c r="AP162" i="37" s="1"/>
  <c r="Q164" i="37"/>
  <c r="AQ164" i="37" s="1"/>
  <c r="R164" i="37"/>
  <c r="AR164" i="37" s="1"/>
  <c r="O164" i="37"/>
  <c r="P164" i="37"/>
  <c r="AP164" i="37" s="1"/>
  <c r="Q166" i="37"/>
  <c r="AQ166" i="37" s="1"/>
  <c r="R166" i="37"/>
  <c r="AR166" i="37" s="1"/>
  <c r="O166" i="37"/>
  <c r="P166" i="37"/>
  <c r="AP166" i="37" s="1"/>
  <c r="Q168" i="37"/>
  <c r="AQ168" i="37" s="1"/>
  <c r="R168" i="37"/>
  <c r="AR168" i="37" s="1"/>
  <c r="O168" i="37"/>
  <c r="P168" i="37"/>
  <c r="AP168" i="37" s="1"/>
  <c r="Q170" i="37"/>
  <c r="AQ170" i="37" s="1"/>
  <c r="R170" i="37"/>
  <c r="AR170" i="37" s="1"/>
  <c r="O170" i="37"/>
  <c r="P170" i="37"/>
  <c r="AP170" i="37" s="1"/>
  <c r="R179" i="37"/>
  <c r="AR179" i="37" s="1"/>
  <c r="Q179" i="37"/>
  <c r="AQ179" i="37" s="1"/>
  <c r="P179" i="37"/>
  <c r="AP179" i="37" s="1"/>
  <c r="O179" i="37"/>
  <c r="O187" i="37"/>
  <c r="R187" i="37"/>
  <c r="AR187" i="37" s="1"/>
  <c r="P187" i="37"/>
  <c r="AP187" i="37" s="1"/>
  <c r="Q187" i="37"/>
  <c r="AQ187" i="37" s="1"/>
  <c r="K130" i="36"/>
  <c r="M130" i="36" s="1"/>
  <c r="P130" i="36"/>
  <c r="AP130" i="36" s="1"/>
  <c r="K138" i="36"/>
  <c r="M138" i="36" s="1"/>
  <c r="P138" i="36"/>
  <c r="AP138" i="36" s="1"/>
  <c r="R178" i="36"/>
  <c r="AR178" i="36" s="1"/>
  <c r="P178" i="36"/>
  <c r="AP178" i="36" s="1"/>
  <c r="O178" i="36"/>
  <c r="Q178" i="36"/>
  <c r="AQ178" i="36" s="1"/>
  <c r="R186" i="36"/>
  <c r="AR186" i="36" s="1"/>
  <c r="P186" i="36"/>
  <c r="AP186" i="36" s="1"/>
  <c r="O186" i="36"/>
  <c r="Q186" i="36"/>
  <c r="AQ186" i="36" s="1"/>
  <c r="R194" i="36"/>
  <c r="AR194" i="36" s="1"/>
  <c r="P194" i="36"/>
  <c r="AP194" i="36" s="1"/>
  <c r="O194" i="36"/>
  <c r="Q194" i="36"/>
  <c r="AQ194" i="36" s="1"/>
  <c r="K109" i="35"/>
  <c r="M109" i="35" s="1"/>
  <c r="P109" i="35"/>
  <c r="AP109" i="35" s="1"/>
  <c r="K117" i="35"/>
  <c r="M117" i="35" s="1"/>
  <c r="P117" i="35"/>
  <c r="AP117" i="35" s="1"/>
  <c r="K129" i="35"/>
  <c r="M129" i="35" s="1"/>
  <c r="P129" i="35"/>
  <c r="AP129" i="35" s="1"/>
  <c r="R185" i="35"/>
  <c r="AR185" i="35" s="1"/>
  <c r="Q185" i="35"/>
  <c r="AQ185" i="35" s="1"/>
  <c r="P185" i="35"/>
  <c r="AP185" i="35" s="1"/>
  <c r="O185" i="35"/>
  <c r="R193" i="35"/>
  <c r="AR193" i="35" s="1"/>
  <c r="Q193" i="35"/>
  <c r="AQ193" i="35" s="1"/>
  <c r="P193" i="35"/>
  <c r="AP193" i="35" s="1"/>
  <c r="O193" i="35"/>
  <c r="K108" i="34"/>
  <c r="M108" i="34" s="1"/>
  <c r="P108" i="34"/>
  <c r="AP108" i="34" s="1"/>
  <c r="K116" i="34"/>
  <c r="M116" i="34" s="1"/>
  <c r="P116" i="34"/>
  <c r="AP116" i="34" s="1"/>
  <c r="K128" i="34"/>
  <c r="M128" i="34" s="1"/>
  <c r="P128" i="34"/>
  <c r="AP128" i="34" s="1"/>
  <c r="K136" i="34"/>
  <c r="M136" i="34" s="1"/>
  <c r="P136" i="34"/>
  <c r="AP136" i="34" s="1"/>
  <c r="R176" i="34"/>
  <c r="AR176" i="34" s="1"/>
  <c r="Q176" i="34"/>
  <c r="AQ176" i="34" s="1"/>
  <c r="P176" i="34"/>
  <c r="AP176" i="34" s="1"/>
  <c r="O176" i="34"/>
  <c r="R184" i="34"/>
  <c r="AR184" i="34" s="1"/>
  <c r="P184" i="34"/>
  <c r="AP184" i="34" s="1"/>
  <c r="Q184" i="34"/>
  <c r="AQ184" i="34" s="1"/>
  <c r="O184" i="34"/>
  <c r="R192" i="34"/>
  <c r="AR192" i="34" s="1"/>
  <c r="Q192" i="34"/>
  <c r="AQ192" i="34" s="1"/>
  <c r="P192" i="34"/>
  <c r="AP192" i="34" s="1"/>
  <c r="O192" i="34"/>
  <c r="K107" i="33"/>
  <c r="M107" i="33" s="1"/>
  <c r="P107" i="33"/>
  <c r="AP107" i="33" s="1"/>
  <c r="K115" i="33"/>
  <c r="M115" i="33" s="1"/>
  <c r="P115" i="33"/>
  <c r="AP115" i="33" s="1"/>
  <c r="K127" i="33"/>
  <c r="M127" i="33" s="1"/>
  <c r="P127" i="33"/>
  <c r="AP127" i="33" s="1"/>
  <c r="K135" i="33"/>
  <c r="M135" i="33" s="1"/>
  <c r="P135" i="33"/>
  <c r="AP135" i="33" s="1"/>
  <c r="Q151" i="33"/>
  <c r="AQ151" i="33" s="1"/>
  <c r="R151" i="33"/>
  <c r="AR151" i="33" s="1"/>
  <c r="O151" i="33"/>
  <c r="P151" i="33"/>
  <c r="AP151" i="33" s="1"/>
  <c r="O153" i="33"/>
  <c r="P153" i="33"/>
  <c r="AP153" i="33" s="1"/>
  <c r="R153" i="33"/>
  <c r="AR153" i="33" s="1"/>
  <c r="Q153" i="33"/>
  <c r="AQ153" i="33" s="1"/>
  <c r="O155" i="33"/>
  <c r="P155" i="33"/>
  <c r="AP155" i="33" s="1"/>
  <c r="R155" i="33"/>
  <c r="AR155" i="33" s="1"/>
  <c r="Q155" i="33"/>
  <c r="AQ155" i="33" s="1"/>
  <c r="O157" i="33"/>
  <c r="P157" i="33"/>
  <c r="AP157" i="33" s="1"/>
  <c r="R157" i="33"/>
  <c r="AR157" i="33" s="1"/>
  <c r="Q157" i="33"/>
  <c r="AQ157" i="33" s="1"/>
  <c r="O159" i="33"/>
  <c r="P159" i="33"/>
  <c r="AP159" i="33" s="1"/>
  <c r="R159" i="33"/>
  <c r="AR159" i="33" s="1"/>
  <c r="Q159" i="33"/>
  <c r="AQ159" i="33" s="1"/>
  <c r="O161" i="33"/>
  <c r="P161" i="33"/>
  <c r="AP161" i="33" s="1"/>
  <c r="R161" i="33"/>
  <c r="AR161" i="33" s="1"/>
  <c r="Q161" i="33"/>
  <c r="AQ161" i="33" s="1"/>
  <c r="O163" i="33"/>
  <c r="P163" i="33"/>
  <c r="AP163" i="33" s="1"/>
  <c r="R163" i="33"/>
  <c r="AR163" i="33" s="1"/>
  <c r="Q163" i="33"/>
  <c r="AQ163" i="33" s="1"/>
  <c r="O165" i="33"/>
  <c r="P165" i="33"/>
  <c r="AP165" i="33" s="1"/>
  <c r="R165" i="33"/>
  <c r="AR165" i="33" s="1"/>
  <c r="Q165" i="33"/>
  <c r="AQ165" i="33" s="1"/>
  <c r="O167" i="33"/>
  <c r="P167" i="33"/>
  <c r="AP167" i="33" s="1"/>
  <c r="R167" i="33"/>
  <c r="AR167" i="33" s="1"/>
  <c r="Q167" i="33"/>
  <c r="AQ167" i="33" s="1"/>
  <c r="O169" i="33"/>
  <c r="P169" i="33"/>
  <c r="AP169" i="33" s="1"/>
  <c r="R169" i="33"/>
  <c r="AR169" i="33" s="1"/>
  <c r="Q169" i="33"/>
  <c r="AQ169" i="33" s="1"/>
  <c r="R175" i="33"/>
  <c r="AR175" i="33" s="1"/>
  <c r="Q175" i="33"/>
  <c r="AQ175" i="33" s="1"/>
  <c r="P175" i="33"/>
  <c r="AP175" i="33" s="1"/>
  <c r="O175" i="33"/>
  <c r="R183" i="33"/>
  <c r="AR183" i="33" s="1"/>
  <c r="Q183" i="33"/>
  <c r="AQ183" i="33" s="1"/>
  <c r="P183" i="33"/>
  <c r="AP183" i="33" s="1"/>
  <c r="O183" i="33"/>
  <c r="R191" i="33"/>
  <c r="AR191" i="33" s="1"/>
  <c r="O191" i="33"/>
  <c r="Q191" i="33"/>
  <c r="AQ191" i="33" s="1"/>
  <c r="P191" i="33"/>
  <c r="AP191" i="33" s="1"/>
  <c r="K106" i="32"/>
  <c r="M106" i="32" s="1"/>
  <c r="P106" i="32"/>
  <c r="AP106" i="32" s="1"/>
  <c r="K114" i="32"/>
  <c r="M114" i="32" s="1"/>
  <c r="P114" i="32"/>
  <c r="AP114" i="32" s="1"/>
  <c r="K126" i="32"/>
  <c r="M126" i="32" s="1"/>
  <c r="P126" i="32"/>
  <c r="AP126" i="32" s="1"/>
  <c r="K134" i="32"/>
  <c r="M134" i="32" s="1"/>
  <c r="P134" i="32"/>
  <c r="AP134" i="32" s="1"/>
  <c r="K142" i="32"/>
  <c r="M142" i="32" s="1"/>
  <c r="P142" i="32"/>
  <c r="AP142" i="32" s="1"/>
  <c r="R182" i="32"/>
  <c r="AR182" i="32" s="1"/>
  <c r="P182" i="32"/>
  <c r="AP182" i="32" s="1"/>
  <c r="O182" i="32"/>
  <c r="Q182" i="32"/>
  <c r="AQ182" i="32" s="1"/>
  <c r="R190" i="32"/>
  <c r="AR190" i="32" s="1"/>
  <c r="Q190" i="32"/>
  <c r="AQ190" i="32" s="1"/>
  <c r="P190" i="32"/>
  <c r="AP190" i="32" s="1"/>
  <c r="O190" i="32"/>
  <c r="K105" i="31"/>
  <c r="M105" i="31" s="1"/>
  <c r="P105" i="31"/>
  <c r="AP105" i="31" s="1"/>
  <c r="K113" i="31"/>
  <c r="M113" i="31" s="1"/>
  <c r="P113" i="31"/>
  <c r="AP113" i="31" s="1"/>
  <c r="K125" i="31"/>
  <c r="M125" i="31" s="1"/>
  <c r="P125" i="31"/>
  <c r="AP125" i="31" s="1"/>
  <c r="K133" i="31"/>
  <c r="M133" i="31" s="1"/>
  <c r="P133" i="31"/>
  <c r="AP133" i="31" s="1"/>
  <c r="K141" i="31"/>
  <c r="M141" i="31" s="1"/>
  <c r="P141" i="31"/>
  <c r="AP141" i="31" s="1"/>
  <c r="R181" i="31"/>
  <c r="AR181" i="31" s="1"/>
  <c r="Q181" i="31"/>
  <c r="AQ181" i="31" s="1"/>
  <c r="O181" i="31"/>
  <c r="P181" i="31"/>
  <c r="AP181" i="31" s="1"/>
  <c r="R189" i="31"/>
  <c r="AR189" i="31" s="1"/>
  <c r="Q189" i="31"/>
  <c r="AQ189" i="31" s="1"/>
  <c r="P189" i="31"/>
  <c r="AP189" i="31" s="1"/>
  <c r="O189" i="31"/>
  <c r="K115" i="40"/>
  <c r="M115" i="40" s="1"/>
  <c r="P115" i="40"/>
  <c r="AP115" i="40" s="1"/>
  <c r="K107" i="40"/>
  <c r="M107" i="40" s="1"/>
  <c r="P107" i="40"/>
  <c r="AP107" i="40" s="1"/>
  <c r="O165" i="39"/>
  <c r="P165" i="39"/>
  <c r="AP165" i="39" s="1"/>
  <c r="Q165" i="39"/>
  <c r="AQ165" i="39" s="1"/>
  <c r="R165" i="39"/>
  <c r="AR165" i="39" s="1"/>
  <c r="K109" i="30"/>
  <c r="M109" i="30" s="1"/>
  <c r="P109" i="30"/>
  <c r="AP109" i="30" s="1"/>
  <c r="K137" i="30"/>
  <c r="M137" i="30" s="1"/>
  <c r="P137" i="30"/>
  <c r="AP137" i="30" s="1"/>
  <c r="K124" i="39"/>
  <c r="M124" i="39" s="1"/>
  <c r="P124" i="39"/>
  <c r="AP124" i="39" s="1"/>
  <c r="R176" i="30"/>
  <c r="AR176" i="30" s="1"/>
  <c r="Q176" i="30"/>
  <c r="AQ176" i="30" s="1"/>
  <c r="P176" i="30"/>
  <c r="AP176" i="30" s="1"/>
  <c r="O176" i="30"/>
  <c r="K139" i="39"/>
  <c r="M139" i="39" s="1"/>
  <c r="P139" i="39"/>
  <c r="AP139" i="39" s="1"/>
  <c r="Q164" i="39"/>
  <c r="AQ164" i="39" s="1"/>
  <c r="R164" i="39"/>
  <c r="AR164" i="39" s="1"/>
  <c r="O164" i="39"/>
  <c r="P164" i="39"/>
  <c r="AP164" i="39" s="1"/>
  <c r="R179" i="39"/>
  <c r="AR179" i="39" s="1"/>
  <c r="Q179" i="39"/>
  <c r="AQ179" i="39" s="1"/>
  <c r="P179" i="39"/>
  <c r="AP179" i="39" s="1"/>
  <c r="O179" i="39"/>
  <c r="R187" i="39"/>
  <c r="AR187" i="39" s="1"/>
  <c r="Q187" i="39"/>
  <c r="AQ187" i="39" s="1"/>
  <c r="P187" i="39"/>
  <c r="AP187" i="39" s="1"/>
  <c r="O187" i="39"/>
  <c r="K115" i="30"/>
  <c r="M115" i="30" s="1"/>
  <c r="P115" i="30"/>
  <c r="AP115" i="30" s="1"/>
  <c r="K135" i="30"/>
  <c r="M135" i="30" s="1"/>
  <c r="P135" i="30"/>
  <c r="AP135" i="30" s="1"/>
  <c r="R151" i="30"/>
  <c r="AR151" i="30" s="1"/>
  <c r="P151" i="30"/>
  <c r="AP151" i="30" s="1"/>
  <c r="Q151" i="30"/>
  <c r="AQ151" i="30" s="1"/>
  <c r="O151" i="30"/>
  <c r="O153" i="30"/>
  <c r="Q153" i="30"/>
  <c r="AQ153" i="30" s="1"/>
  <c r="R153" i="30"/>
  <c r="AR153" i="30" s="1"/>
  <c r="P153" i="30"/>
  <c r="AP153" i="30" s="1"/>
  <c r="R155" i="30"/>
  <c r="AR155" i="30" s="1"/>
  <c r="P155" i="30"/>
  <c r="AP155" i="30" s="1"/>
  <c r="O155" i="30"/>
  <c r="Q155" i="30"/>
  <c r="AQ155" i="30" s="1"/>
  <c r="O157" i="30"/>
  <c r="Q157" i="30"/>
  <c r="AQ157" i="30" s="1"/>
  <c r="R157" i="30"/>
  <c r="AR157" i="30" s="1"/>
  <c r="P157" i="30"/>
  <c r="AP157" i="30" s="1"/>
  <c r="R159" i="30"/>
  <c r="AR159" i="30" s="1"/>
  <c r="P159" i="30"/>
  <c r="AP159" i="30" s="1"/>
  <c r="O159" i="30"/>
  <c r="Q159" i="30"/>
  <c r="AQ159" i="30" s="1"/>
  <c r="O161" i="30"/>
  <c r="Q161" i="30"/>
  <c r="AQ161" i="30" s="1"/>
  <c r="R161" i="30"/>
  <c r="AR161" i="30" s="1"/>
  <c r="P161" i="30"/>
  <c r="AP161" i="30" s="1"/>
  <c r="R163" i="30"/>
  <c r="AR163" i="30" s="1"/>
  <c r="P163" i="30"/>
  <c r="AP163" i="30" s="1"/>
  <c r="O163" i="30"/>
  <c r="Q163" i="30"/>
  <c r="AQ163" i="30" s="1"/>
  <c r="O165" i="30"/>
  <c r="Q165" i="30"/>
  <c r="AQ165" i="30" s="1"/>
  <c r="R165" i="30"/>
  <c r="AR165" i="30" s="1"/>
  <c r="P165" i="30"/>
  <c r="AP165" i="30" s="1"/>
  <c r="R167" i="30"/>
  <c r="AR167" i="30" s="1"/>
  <c r="P167" i="30"/>
  <c r="AP167" i="30" s="1"/>
  <c r="O167" i="30"/>
  <c r="Q167" i="30"/>
  <c r="AQ167" i="30" s="1"/>
  <c r="O169" i="30"/>
  <c r="Q169" i="30"/>
  <c r="AQ169" i="30" s="1"/>
  <c r="R169" i="30"/>
  <c r="AR169" i="30" s="1"/>
  <c r="P169" i="30"/>
  <c r="AP169" i="30" s="1"/>
  <c r="R175" i="30"/>
  <c r="AR175" i="30" s="1"/>
  <c r="P175" i="30"/>
  <c r="AP175" i="30" s="1"/>
  <c r="O175" i="30"/>
  <c r="Q175" i="30"/>
  <c r="AQ175" i="30" s="1"/>
  <c r="R183" i="30"/>
  <c r="AR183" i="30" s="1"/>
  <c r="Q183" i="30"/>
  <c r="AQ183" i="30" s="1"/>
  <c r="P183" i="30"/>
  <c r="AP183" i="30" s="1"/>
  <c r="O183" i="30"/>
  <c r="R191" i="30"/>
  <c r="AR191" i="30" s="1"/>
  <c r="Q191" i="30"/>
  <c r="AQ191" i="30" s="1"/>
  <c r="P191" i="30"/>
  <c r="AP191" i="30" s="1"/>
  <c r="O191" i="30"/>
  <c r="K130" i="39"/>
  <c r="M130" i="39" s="1"/>
  <c r="P130" i="39"/>
  <c r="AP130" i="39" s="1"/>
  <c r="R178" i="39"/>
  <c r="AR178" i="39" s="1"/>
  <c r="P178" i="39"/>
  <c r="AP178" i="39" s="1"/>
  <c r="O178" i="39"/>
  <c r="Q178" i="39"/>
  <c r="AQ178" i="39" s="1"/>
  <c r="R186" i="39"/>
  <c r="AR186" i="39" s="1"/>
  <c r="O186" i="39"/>
  <c r="Q186" i="39"/>
  <c r="AQ186" i="39" s="1"/>
  <c r="P186" i="39"/>
  <c r="AP186" i="39" s="1"/>
  <c r="R194" i="39"/>
  <c r="AR194" i="39" s="1"/>
  <c r="P194" i="39"/>
  <c r="AP194" i="39" s="1"/>
  <c r="O194" i="39"/>
  <c r="Q194" i="39"/>
  <c r="AQ194" i="39" s="1"/>
  <c r="K109" i="38"/>
  <c r="M109" i="38" s="1"/>
  <c r="P109" i="38"/>
  <c r="AP109" i="38" s="1"/>
  <c r="K117" i="38"/>
  <c r="M117" i="38" s="1"/>
  <c r="P117" i="38"/>
  <c r="AP117" i="38" s="1"/>
  <c r="K129" i="38"/>
  <c r="M129" i="38" s="1"/>
  <c r="P129" i="38"/>
  <c r="AP129" i="38" s="1"/>
  <c r="K137" i="38"/>
  <c r="M137" i="38" s="1"/>
  <c r="P137" i="38"/>
  <c r="AP137" i="38" s="1"/>
  <c r="R185" i="38"/>
  <c r="AR185" i="38" s="1"/>
  <c r="Q185" i="38"/>
  <c r="AQ185" i="38" s="1"/>
  <c r="P185" i="38"/>
  <c r="AP185" i="38" s="1"/>
  <c r="O185" i="38"/>
  <c r="R193" i="38"/>
  <c r="AR193" i="38" s="1"/>
  <c r="Q193" i="38"/>
  <c r="AQ193" i="38" s="1"/>
  <c r="P193" i="38"/>
  <c r="AP193" i="38" s="1"/>
  <c r="O193" i="38"/>
  <c r="K108" i="37"/>
  <c r="M108" i="37" s="1"/>
  <c r="P108" i="37"/>
  <c r="AP108" i="37" s="1"/>
  <c r="K116" i="37"/>
  <c r="M116" i="37" s="1"/>
  <c r="P116" i="37"/>
  <c r="AP116" i="37" s="1"/>
  <c r="K128" i="37"/>
  <c r="M128" i="37" s="1"/>
  <c r="P128" i="37"/>
  <c r="AP128" i="37" s="1"/>
  <c r="K136" i="37"/>
  <c r="M136" i="37" s="1"/>
  <c r="P136" i="37"/>
  <c r="AP136" i="37" s="1"/>
  <c r="P176" i="37"/>
  <c r="AP176" i="37" s="1"/>
  <c r="O176" i="37"/>
  <c r="R176" i="37"/>
  <c r="AR176" i="37" s="1"/>
  <c r="Q176" i="37"/>
  <c r="AQ176" i="37" s="1"/>
  <c r="R184" i="37"/>
  <c r="AR184" i="37" s="1"/>
  <c r="Q184" i="37"/>
  <c r="AQ184" i="37" s="1"/>
  <c r="P184" i="37"/>
  <c r="AP184" i="37" s="1"/>
  <c r="O184" i="37"/>
  <c r="R192" i="37"/>
  <c r="AR192" i="37" s="1"/>
  <c r="Q192" i="37"/>
  <c r="AQ192" i="37" s="1"/>
  <c r="P192" i="37"/>
  <c r="AP192" i="37" s="1"/>
  <c r="O192" i="37"/>
  <c r="K127" i="36"/>
  <c r="M127" i="36" s="1"/>
  <c r="P127" i="36"/>
  <c r="AP127" i="36" s="1"/>
  <c r="K135" i="36"/>
  <c r="M135" i="36" s="1"/>
  <c r="P135" i="36"/>
  <c r="AP135" i="36" s="1"/>
  <c r="R151" i="36"/>
  <c r="AR151" i="36" s="1"/>
  <c r="P151" i="36"/>
  <c r="AP151" i="36" s="1"/>
  <c r="Q151" i="36"/>
  <c r="AQ151" i="36" s="1"/>
  <c r="O151" i="36"/>
  <c r="O153" i="36"/>
  <c r="P153" i="36"/>
  <c r="AP153" i="36" s="1"/>
  <c r="Q153" i="36"/>
  <c r="AQ153" i="36" s="1"/>
  <c r="R153" i="36"/>
  <c r="AR153" i="36" s="1"/>
  <c r="O155" i="36"/>
  <c r="Q155" i="36"/>
  <c r="AQ155" i="36" s="1"/>
  <c r="P155" i="36"/>
  <c r="AP155" i="36" s="1"/>
  <c r="R155" i="36"/>
  <c r="AR155" i="36" s="1"/>
  <c r="O157" i="36"/>
  <c r="P157" i="36"/>
  <c r="AP157" i="36" s="1"/>
  <c r="Q157" i="36"/>
  <c r="AQ157" i="36" s="1"/>
  <c r="R157" i="36"/>
  <c r="AR157" i="36" s="1"/>
  <c r="O159" i="36"/>
  <c r="Q159" i="36"/>
  <c r="AQ159" i="36" s="1"/>
  <c r="P159" i="36"/>
  <c r="AP159" i="36" s="1"/>
  <c r="R159" i="36"/>
  <c r="AR159" i="36" s="1"/>
  <c r="O161" i="36"/>
  <c r="P161" i="36"/>
  <c r="AP161" i="36" s="1"/>
  <c r="Q161" i="36"/>
  <c r="AQ161" i="36" s="1"/>
  <c r="R161" i="36"/>
  <c r="AR161" i="36" s="1"/>
  <c r="O163" i="36"/>
  <c r="Q163" i="36"/>
  <c r="AQ163" i="36" s="1"/>
  <c r="P163" i="36"/>
  <c r="AP163" i="36" s="1"/>
  <c r="R163" i="36"/>
  <c r="AR163" i="36" s="1"/>
  <c r="O165" i="36"/>
  <c r="P165" i="36"/>
  <c r="AP165" i="36" s="1"/>
  <c r="Q165" i="36"/>
  <c r="AQ165" i="36" s="1"/>
  <c r="R165" i="36"/>
  <c r="AR165" i="36" s="1"/>
  <c r="O167" i="36"/>
  <c r="Q167" i="36"/>
  <c r="AQ167" i="36" s="1"/>
  <c r="P167" i="36"/>
  <c r="AP167" i="36" s="1"/>
  <c r="R167" i="36"/>
  <c r="AR167" i="36" s="1"/>
  <c r="O169" i="36"/>
  <c r="P169" i="36"/>
  <c r="AP169" i="36" s="1"/>
  <c r="Q169" i="36"/>
  <c r="AQ169" i="36" s="1"/>
  <c r="R169" i="36"/>
  <c r="AR169" i="36" s="1"/>
  <c r="R175" i="36"/>
  <c r="AR175" i="36" s="1"/>
  <c r="Q175" i="36"/>
  <c r="AQ175" i="36" s="1"/>
  <c r="P175" i="36"/>
  <c r="AP175" i="36" s="1"/>
  <c r="O175" i="36"/>
  <c r="R183" i="36"/>
  <c r="AR183" i="36" s="1"/>
  <c r="Q183" i="36"/>
  <c r="AQ183" i="36" s="1"/>
  <c r="P183" i="36"/>
  <c r="AP183" i="36" s="1"/>
  <c r="O183" i="36"/>
  <c r="R191" i="36"/>
  <c r="AR191" i="36" s="1"/>
  <c r="Q191" i="36"/>
  <c r="AQ191" i="36" s="1"/>
  <c r="P191" i="36"/>
  <c r="AP191" i="36" s="1"/>
  <c r="O191" i="36"/>
  <c r="K106" i="35"/>
  <c r="M106" i="35" s="1"/>
  <c r="P106" i="35"/>
  <c r="AP106" i="35" s="1"/>
  <c r="K126" i="35"/>
  <c r="M126" i="35" s="1"/>
  <c r="P126" i="35"/>
  <c r="AP126" i="35" s="1"/>
  <c r="K134" i="35"/>
  <c r="M134" i="35" s="1"/>
  <c r="P134" i="35"/>
  <c r="AP134" i="35" s="1"/>
  <c r="K142" i="35"/>
  <c r="M142" i="35" s="1"/>
  <c r="P142" i="35"/>
  <c r="AP142" i="35" s="1"/>
  <c r="R182" i="35"/>
  <c r="AR182" i="35" s="1"/>
  <c r="Q182" i="35"/>
  <c r="AQ182" i="35" s="1"/>
  <c r="P182" i="35"/>
  <c r="AP182" i="35" s="1"/>
  <c r="O182" i="35"/>
  <c r="R190" i="35"/>
  <c r="AR190" i="35" s="1"/>
  <c r="Q190" i="35"/>
  <c r="AQ190" i="35" s="1"/>
  <c r="P190" i="35"/>
  <c r="AP190" i="35" s="1"/>
  <c r="O190" i="35"/>
  <c r="K105" i="34"/>
  <c r="M105" i="34" s="1"/>
  <c r="P105" i="34"/>
  <c r="AP105" i="34" s="1"/>
  <c r="K113" i="34"/>
  <c r="M113" i="34" s="1"/>
  <c r="P113" i="34"/>
  <c r="AP113" i="34" s="1"/>
  <c r="K125" i="34"/>
  <c r="M125" i="34" s="1"/>
  <c r="P125" i="34"/>
  <c r="AP125" i="34" s="1"/>
  <c r="K133" i="34"/>
  <c r="M133" i="34" s="1"/>
  <c r="P133" i="34"/>
  <c r="AP133" i="34" s="1"/>
  <c r="R181" i="34"/>
  <c r="AR181" i="34" s="1"/>
  <c r="Q181" i="34"/>
  <c r="AQ181" i="34" s="1"/>
  <c r="P181" i="34"/>
  <c r="AP181" i="34" s="1"/>
  <c r="O181" i="34"/>
  <c r="R189" i="34"/>
  <c r="AR189" i="34" s="1"/>
  <c r="Q189" i="34"/>
  <c r="AQ189" i="34" s="1"/>
  <c r="P189" i="34"/>
  <c r="AP189" i="34" s="1"/>
  <c r="O189" i="34"/>
  <c r="K104" i="33"/>
  <c r="M104" i="33" s="1"/>
  <c r="P104" i="33"/>
  <c r="AP104" i="33" s="1"/>
  <c r="K112" i="33"/>
  <c r="M112" i="33" s="1"/>
  <c r="P112" i="33"/>
  <c r="AP112" i="33" s="1"/>
  <c r="K124" i="33"/>
  <c r="M124" i="33" s="1"/>
  <c r="P124" i="33"/>
  <c r="AP124" i="33" s="1"/>
  <c r="K132" i="33"/>
  <c r="M132" i="33" s="1"/>
  <c r="P132" i="33"/>
  <c r="AP132" i="33" s="1"/>
  <c r="K140" i="33"/>
  <c r="M140" i="33" s="1"/>
  <c r="P140" i="33"/>
  <c r="AP140" i="33" s="1"/>
  <c r="R180" i="33"/>
  <c r="AR180" i="33" s="1"/>
  <c r="Q180" i="33"/>
  <c r="AQ180" i="33" s="1"/>
  <c r="P180" i="33"/>
  <c r="AP180" i="33" s="1"/>
  <c r="O180" i="33"/>
  <c r="R188" i="33"/>
  <c r="AR188" i="33" s="1"/>
  <c r="Q188" i="33"/>
  <c r="AQ188" i="33" s="1"/>
  <c r="P188" i="33"/>
  <c r="AP188" i="33" s="1"/>
  <c r="O188" i="33"/>
  <c r="K103" i="32"/>
  <c r="M103" i="32" s="1"/>
  <c r="P103" i="32"/>
  <c r="AP103" i="32" s="1"/>
  <c r="K111" i="32"/>
  <c r="M111" i="32" s="1"/>
  <c r="P111" i="32"/>
  <c r="AP111" i="32" s="1"/>
  <c r="K131" i="32"/>
  <c r="M131" i="32" s="1"/>
  <c r="P131" i="32"/>
  <c r="AP131" i="32" s="1"/>
  <c r="K139" i="32"/>
  <c r="M139" i="32" s="1"/>
  <c r="P139" i="32"/>
  <c r="AP139" i="32" s="1"/>
  <c r="O152" i="32"/>
  <c r="P152" i="32"/>
  <c r="AP152" i="32" s="1"/>
  <c r="R152" i="32"/>
  <c r="AR152" i="32" s="1"/>
  <c r="Q152" i="32"/>
  <c r="AQ152" i="32" s="1"/>
  <c r="O154" i="32"/>
  <c r="P154" i="32"/>
  <c r="AP154" i="32" s="1"/>
  <c r="R154" i="32"/>
  <c r="AR154" i="32" s="1"/>
  <c r="Q154" i="32"/>
  <c r="AQ154" i="32" s="1"/>
  <c r="O156" i="32"/>
  <c r="P156" i="32"/>
  <c r="AP156" i="32" s="1"/>
  <c r="R156" i="32"/>
  <c r="AR156" i="32" s="1"/>
  <c r="Q156" i="32"/>
  <c r="AQ156" i="32" s="1"/>
  <c r="O158" i="32"/>
  <c r="P158" i="32"/>
  <c r="AP158" i="32" s="1"/>
  <c r="R158" i="32"/>
  <c r="AR158" i="32" s="1"/>
  <c r="Q158" i="32"/>
  <c r="AQ158" i="32" s="1"/>
  <c r="O160" i="32"/>
  <c r="P160" i="32"/>
  <c r="AP160" i="32" s="1"/>
  <c r="R160" i="32"/>
  <c r="AR160" i="32" s="1"/>
  <c r="Q160" i="32"/>
  <c r="AQ160" i="32" s="1"/>
  <c r="O162" i="32"/>
  <c r="P162" i="32"/>
  <c r="AP162" i="32" s="1"/>
  <c r="R162" i="32"/>
  <c r="AR162" i="32" s="1"/>
  <c r="Q162" i="32"/>
  <c r="AQ162" i="32" s="1"/>
  <c r="O164" i="32"/>
  <c r="P164" i="32"/>
  <c r="AP164" i="32" s="1"/>
  <c r="R164" i="32"/>
  <c r="AR164" i="32" s="1"/>
  <c r="Q164" i="32"/>
  <c r="AQ164" i="32" s="1"/>
  <c r="O166" i="32"/>
  <c r="P166" i="32"/>
  <c r="AP166" i="32" s="1"/>
  <c r="R166" i="32"/>
  <c r="AR166" i="32" s="1"/>
  <c r="Q166" i="32"/>
  <c r="AQ166" i="32" s="1"/>
  <c r="O168" i="32"/>
  <c r="P168" i="32"/>
  <c r="AP168" i="32" s="1"/>
  <c r="R168" i="32"/>
  <c r="AR168" i="32" s="1"/>
  <c r="Q168" i="32"/>
  <c r="AQ168" i="32" s="1"/>
  <c r="O170" i="32"/>
  <c r="P170" i="32"/>
  <c r="AP170" i="32" s="1"/>
  <c r="R170" i="32"/>
  <c r="AR170" i="32" s="1"/>
  <c r="Q170" i="32"/>
  <c r="AQ170" i="32" s="1"/>
  <c r="R179" i="32"/>
  <c r="AR179" i="32" s="1"/>
  <c r="Q179" i="32"/>
  <c r="AQ179" i="32" s="1"/>
  <c r="P179" i="32"/>
  <c r="AP179" i="32" s="1"/>
  <c r="O179" i="32"/>
  <c r="R187" i="32"/>
  <c r="AR187" i="32" s="1"/>
  <c r="Q187" i="32"/>
  <c r="AQ187" i="32" s="1"/>
  <c r="P187" i="32"/>
  <c r="AP187" i="32" s="1"/>
  <c r="O187" i="32"/>
  <c r="K110" i="31"/>
  <c r="M110" i="31" s="1"/>
  <c r="P110" i="31"/>
  <c r="AP110" i="31" s="1"/>
  <c r="K118" i="31"/>
  <c r="M118" i="31" s="1"/>
  <c r="P118" i="31"/>
  <c r="AP118" i="31" s="1"/>
  <c r="K130" i="31"/>
  <c r="M130" i="31" s="1"/>
  <c r="P130" i="31"/>
  <c r="AP130" i="31" s="1"/>
  <c r="K138" i="31"/>
  <c r="M138" i="31" s="1"/>
  <c r="P138" i="31"/>
  <c r="AP138" i="31" s="1"/>
  <c r="R178" i="31"/>
  <c r="AR178" i="31" s="1"/>
  <c r="Q178" i="31"/>
  <c r="AQ178" i="31" s="1"/>
  <c r="P178" i="31"/>
  <c r="AP178" i="31" s="1"/>
  <c r="O178" i="31"/>
  <c r="R186" i="31"/>
  <c r="AR186" i="31" s="1"/>
  <c r="Q186" i="31"/>
  <c r="AQ186" i="31" s="1"/>
  <c r="P186" i="31"/>
  <c r="AP186" i="31" s="1"/>
  <c r="O186" i="31"/>
  <c r="R194" i="31"/>
  <c r="AR194" i="31" s="1"/>
  <c r="Q194" i="31"/>
  <c r="AQ194" i="31" s="1"/>
  <c r="P194" i="31"/>
  <c r="AP194" i="31" s="1"/>
  <c r="O194" i="31"/>
  <c r="K114" i="40"/>
  <c r="M114" i="40" s="1"/>
  <c r="P114" i="40"/>
  <c r="AP114" i="40" s="1"/>
  <c r="K142" i="40"/>
  <c r="M142" i="40" s="1"/>
  <c r="P142" i="40"/>
  <c r="AP142" i="40" s="1"/>
  <c r="K138" i="40"/>
  <c r="M138" i="40" s="1"/>
  <c r="P138" i="40"/>
  <c r="AP138" i="40" s="1"/>
  <c r="K136" i="40"/>
  <c r="M136" i="40" s="1"/>
  <c r="P136" i="40"/>
  <c r="AP136" i="40" s="1"/>
  <c r="K134" i="40"/>
  <c r="M134" i="40" s="1"/>
  <c r="P134" i="40"/>
  <c r="AP134" i="40" s="1"/>
  <c r="K132" i="40"/>
  <c r="M132" i="40" s="1"/>
  <c r="P132" i="40"/>
  <c r="AP132" i="40" s="1"/>
  <c r="K130" i="40"/>
  <c r="M130" i="40" s="1"/>
  <c r="P130" i="40"/>
  <c r="AP130" i="40" s="1"/>
  <c r="K126" i="40"/>
  <c r="M126" i="40" s="1"/>
  <c r="P126" i="40"/>
  <c r="AP126" i="40" s="1"/>
  <c r="K124" i="40"/>
  <c r="M124" i="40" s="1"/>
  <c r="P124" i="40"/>
  <c r="AP124" i="40" s="1"/>
  <c r="O170" i="40"/>
  <c r="P170" i="40"/>
  <c r="AP170" i="40" s="1"/>
  <c r="Q170" i="40"/>
  <c r="AQ170" i="40" s="1"/>
  <c r="R170" i="40"/>
  <c r="AR170" i="40" s="1"/>
  <c r="O168" i="40"/>
  <c r="P168" i="40"/>
  <c r="AP168" i="40" s="1"/>
  <c r="Q168" i="40"/>
  <c r="AQ168" i="40" s="1"/>
  <c r="R168" i="40"/>
  <c r="AR168" i="40" s="1"/>
  <c r="O166" i="40"/>
  <c r="P166" i="40"/>
  <c r="AP166" i="40" s="1"/>
  <c r="Q166" i="40"/>
  <c r="AQ166" i="40" s="1"/>
  <c r="R166" i="40"/>
  <c r="AR166" i="40" s="1"/>
  <c r="O164" i="40"/>
  <c r="P164" i="40"/>
  <c r="AP164" i="40" s="1"/>
  <c r="Q164" i="40"/>
  <c r="AQ164" i="40" s="1"/>
  <c r="R164" i="40"/>
  <c r="AR164" i="40" s="1"/>
  <c r="O162" i="40"/>
  <c r="P162" i="40"/>
  <c r="AP162" i="40" s="1"/>
  <c r="Q162" i="40"/>
  <c r="AQ162" i="40" s="1"/>
  <c r="R162" i="40"/>
  <c r="AR162" i="40" s="1"/>
  <c r="O160" i="40"/>
  <c r="P160" i="40"/>
  <c r="AP160" i="40" s="1"/>
  <c r="Q160" i="40"/>
  <c r="AQ160" i="40" s="1"/>
  <c r="R160" i="40"/>
  <c r="AR160" i="40" s="1"/>
  <c r="O158" i="40"/>
  <c r="P158" i="40"/>
  <c r="AP158" i="40" s="1"/>
  <c r="Q158" i="40"/>
  <c r="AQ158" i="40" s="1"/>
  <c r="R158" i="40"/>
  <c r="AR158" i="40" s="1"/>
  <c r="O156" i="40"/>
  <c r="P156" i="40"/>
  <c r="AP156" i="40" s="1"/>
  <c r="Q156" i="40"/>
  <c r="AQ156" i="40" s="1"/>
  <c r="R156" i="40"/>
  <c r="AR156" i="40" s="1"/>
  <c r="O154" i="40"/>
  <c r="P154" i="40"/>
  <c r="AP154" i="40" s="1"/>
  <c r="Q154" i="40"/>
  <c r="AQ154" i="40" s="1"/>
  <c r="R154" i="40"/>
  <c r="AR154" i="40" s="1"/>
  <c r="O152" i="40"/>
  <c r="P152" i="40"/>
  <c r="AP152" i="40" s="1"/>
  <c r="Q152" i="40"/>
  <c r="AQ152" i="40" s="1"/>
  <c r="R152" i="40"/>
  <c r="AR152" i="40" s="1"/>
  <c r="R194" i="40"/>
  <c r="AR194" i="40" s="1"/>
  <c r="Q194" i="40"/>
  <c r="AQ194" i="40" s="1"/>
  <c r="P194" i="40"/>
  <c r="AP194" i="40" s="1"/>
  <c r="O194" i="40"/>
  <c r="R192" i="40"/>
  <c r="AR192" i="40" s="1"/>
  <c r="Q192" i="40"/>
  <c r="AQ192" i="40" s="1"/>
  <c r="P192" i="40"/>
  <c r="AP192" i="40" s="1"/>
  <c r="O192" i="40"/>
  <c r="R190" i="40"/>
  <c r="AR190" i="40" s="1"/>
  <c r="Q190" i="40"/>
  <c r="AQ190" i="40" s="1"/>
  <c r="P190" i="40"/>
  <c r="AP190" i="40" s="1"/>
  <c r="O190" i="40"/>
  <c r="R188" i="40"/>
  <c r="AR188" i="40" s="1"/>
  <c r="Q188" i="40"/>
  <c r="AQ188" i="40" s="1"/>
  <c r="P188" i="40"/>
  <c r="AP188" i="40" s="1"/>
  <c r="O188" i="40"/>
  <c r="R186" i="40"/>
  <c r="AR186" i="40" s="1"/>
  <c r="Q186" i="40"/>
  <c r="AQ186" i="40" s="1"/>
  <c r="P186" i="40"/>
  <c r="AP186" i="40" s="1"/>
  <c r="O186" i="40"/>
  <c r="R184" i="40"/>
  <c r="AR184" i="40" s="1"/>
  <c r="Q184" i="40"/>
  <c r="AQ184" i="40" s="1"/>
  <c r="P184" i="40"/>
  <c r="AP184" i="40" s="1"/>
  <c r="O184" i="40"/>
  <c r="R182" i="40"/>
  <c r="AR182" i="40" s="1"/>
  <c r="Q182" i="40"/>
  <c r="AQ182" i="40" s="1"/>
  <c r="P182" i="40"/>
  <c r="AP182" i="40" s="1"/>
  <c r="O182" i="40"/>
  <c r="R180" i="40"/>
  <c r="AR180" i="40" s="1"/>
  <c r="Q180" i="40"/>
  <c r="AQ180" i="40" s="1"/>
  <c r="P180" i="40"/>
  <c r="AP180" i="40" s="1"/>
  <c r="O180" i="40"/>
  <c r="R178" i="40"/>
  <c r="AR178" i="40" s="1"/>
  <c r="Q178" i="40"/>
  <c r="AQ178" i="40" s="1"/>
  <c r="P178" i="40"/>
  <c r="AP178" i="40" s="1"/>
  <c r="O178" i="40"/>
  <c r="O176" i="40"/>
  <c r="Q176" i="40"/>
  <c r="AQ176" i="40" s="1"/>
  <c r="R176" i="40"/>
  <c r="AR176" i="40" s="1"/>
  <c r="P176" i="40"/>
  <c r="AP176" i="40" s="1"/>
  <c r="AN8" i="24"/>
  <c r="M17" i="109"/>
  <c r="E14" i="106" s="1"/>
  <c r="AK48" i="107"/>
  <c r="BA100" i="67"/>
  <c r="BA66" i="67"/>
  <c r="T24" i="63"/>
  <c r="AL20" i="24"/>
  <c r="AM20" i="24"/>
  <c r="U30" i="63"/>
  <c r="T22" i="63"/>
  <c r="AJ20" i="24"/>
  <c r="BB66" i="67"/>
  <c r="R177" i="38"/>
  <c r="AR177" i="38" s="1"/>
  <c r="Q177" i="38"/>
  <c r="AQ177" i="38" s="1"/>
  <c r="P177" i="38"/>
  <c r="AP177" i="38" s="1"/>
  <c r="O177" i="38"/>
  <c r="R177" i="33"/>
  <c r="AR177" i="33" s="1"/>
  <c r="Q177" i="33"/>
  <c r="AQ177" i="33" s="1"/>
  <c r="P177" i="33"/>
  <c r="AP177" i="33" s="1"/>
  <c r="O177" i="33"/>
  <c r="R177" i="30"/>
  <c r="AR177" i="30" s="1"/>
  <c r="Q177" i="30"/>
  <c r="AQ177" i="30" s="1"/>
  <c r="P177" i="30"/>
  <c r="AP177" i="30" s="1"/>
  <c r="O177" i="30"/>
  <c r="R177" i="36"/>
  <c r="AR177" i="36" s="1"/>
  <c r="Q177" i="36"/>
  <c r="AQ177" i="36" s="1"/>
  <c r="P177" i="36"/>
  <c r="AP177" i="36" s="1"/>
  <c r="O177" i="36"/>
  <c r="R177" i="39"/>
  <c r="AR177" i="39" s="1"/>
  <c r="Q177" i="39"/>
  <c r="AQ177" i="39" s="1"/>
  <c r="P177" i="39"/>
  <c r="AP177" i="39" s="1"/>
  <c r="O177" i="39"/>
  <c r="R177" i="31"/>
  <c r="AR177" i="31" s="1"/>
  <c r="Q177" i="31"/>
  <c r="AQ177" i="31" s="1"/>
  <c r="P177" i="31"/>
  <c r="AP177" i="31" s="1"/>
  <c r="O177" i="31"/>
  <c r="R177" i="34"/>
  <c r="AR177" i="34" s="1"/>
  <c r="Q177" i="34"/>
  <c r="AQ177" i="34" s="1"/>
  <c r="P177" i="34"/>
  <c r="AP177" i="34" s="1"/>
  <c r="O177" i="34"/>
  <c r="R177" i="40"/>
  <c r="AR177" i="40" s="1"/>
  <c r="Q177" i="40"/>
  <c r="AQ177" i="40" s="1"/>
  <c r="P177" i="40"/>
  <c r="AP177" i="40" s="1"/>
  <c r="O177" i="40"/>
  <c r="R177" i="37"/>
  <c r="AR177" i="37" s="1"/>
  <c r="Q177" i="37"/>
  <c r="AQ177" i="37" s="1"/>
  <c r="P177" i="37"/>
  <c r="AP177" i="37" s="1"/>
  <c r="O177" i="37"/>
  <c r="R177" i="32"/>
  <c r="AR177" i="32" s="1"/>
  <c r="Q177" i="32"/>
  <c r="AQ177" i="32" s="1"/>
  <c r="P177" i="32"/>
  <c r="AP177" i="32" s="1"/>
  <c r="O177" i="32"/>
  <c r="R177" i="35"/>
  <c r="AR177" i="35" s="1"/>
  <c r="Q177" i="35"/>
  <c r="AQ177" i="35" s="1"/>
  <c r="P177" i="35"/>
  <c r="AP177" i="35" s="1"/>
  <c r="O177" i="35"/>
  <c r="P123" i="32"/>
  <c r="AP123" i="32" s="1"/>
  <c r="K123" i="38"/>
  <c r="M123" i="38" s="1"/>
  <c r="P123" i="38"/>
  <c r="AP123" i="38" s="1"/>
  <c r="P123" i="33"/>
  <c r="AP123" i="33" s="1"/>
  <c r="K123" i="30"/>
  <c r="M123" i="30" s="1"/>
  <c r="P123" i="30"/>
  <c r="AP123" i="30" s="1"/>
  <c r="P123" i="36"/>
  <c r="AP123" i="36" s="1"/>
  <c r="K123" i="31"/>
  <c r="M123" i="31" s="1"/>
  <c r="P123" i="31"/>
  <c r="AP123" i="31" s="1"/>
  <c r="K123" i="40"/>
  <c r="M123" i="40" s="1"/>
  <c r="P123" i="40"/>
  <c r="AP123" i="40" s="1"/>
  <c r="P123" i="34"/>
  <c r="AP123" i="34" s="1"/>
  <c r="P99" i="30"/>
  <c r="AP99" i="30" s="1"/>
  <c r="K101" i="38"/>
  <c r="M101" i="38" s="1"/>
  <c r="P101" i="38"/>
  <c r="AP101" i="38" s="1"/>
  <c r="K100" i="37"/>
  <c r="M100" i="37" s="1"/>
  <c r="P100" i="37"/>
  <c r="AP100" i="37" s="1"/>
  <c r="P99" i="36"/>
  <c r="AP99" i="36" s="1"/>
  <c r="K102" i="31"/>
  <c r="M102" i="31" s="1"/>
  <c r="P102" i="31"/>
  <c r="AP102" i="31" s="1"/>
  <c r="K101" i="35"/>
  <c r="M101" i="35" s="1"/>
  <c r="P101" i="35"/>
  <c r="AP101" i="35" s="1"/>
  <c r="K100" i="32"/>
  <c r="M100" i="32" s="1"/>
  <c r="P100" i="32"/>
  <c r="AP100" i="32" s="1"/>
  <c r="P99" i="31"/>
  <c r="AP99" i="31" s="1"/>
  <c r="K102" i="37"/>
  <c r="M102" i="37" s="1"/>
  <c r="P102" i="37"/>
  <c r="AP102" i="37" s="1"/>
  <c r="K101" i="36"/>
  <c r="M101" i="36" s="1"/>
  <c r="P101" i="36"/>
  <c r="AP101" i="36" s="1"/>
  <c r="K100" i="35"/>
  <c r="M100" i="35" s="1"/>
  <c r="P100" i="35"/>
  <c r="AP100" i="35" s="1"/>
  <c r="AQ99" i="34"/>
  <c r="P99" i="34"/>
  <c r="AP99" i="34" s="1"/>
  <c r="K100" i="34"/>
  <c r="M100" i="34" s="1"/>
  <c r="P100" i="34"/>
  <c r="AP100" i="34" s="1"/>
  <c r="K100" i="38"/>
  <c r="M100" i="38" s="1"/>
  <c r="P100" i="38"/>
  <c r="AP100" i="38" s="1"/>
  <c r="P99" i="37"/>
  <c r="AP99" i="37" s="1"/>
  <c r="K102" i="32"/>
  <c r="M102" i="32" s="1"/>
  <c r="P102" i="32"/>
  <c r="AP102" i="32" s="1"/>
  <c r="K101" i="31"/>
  <c r="M101" i="31" s="1"/>
  <c r="P101" i="31"/>
  <c r="AP101" i="31" s="1"/>
  <c r="P99" i="40"/>
  <c r="AP99" i="40" s="1"/>
  <c r="K100" i="33"/>
  <c r="M100" i="33" s="1"/>
  <c r="P100" i="33"/>
  <c r="AP100" i="33" s="1"/>
  <c r="P99" i="32"/>
  <c r="AP99" i="32" s="1"/>
  <c r="K102" i="40"/>
  <c r="M102" i="40" s="1"/>
  <c r="P102" i="40"/>
  <c r="AP102" i="40" s="1"/>
  <c r="P99" i="33"/>
  <c r="AP99" i="33" s="1"/>
  <c r="P99" i="39"/>
  <c r="AP99" i="39" s="1"/>
  <c r="P99" i="35"/>
  <c r="AP99" i="35" s="1"/>
  <c r="K101" i="40"/>
  <c r="M101" i="40" s="1"/>
  <c r="P101" i="40"/>
  <c r="AP101" i="40" s="1"/>
  <c r="K102" i="36"/>
  <c r="M102" i="36" s="1"/>
  <c r="P102" i="36"/>
  <c r="AP102" i="36" s="1"/>
  <c r="P99" i="38"/>
  <c r="AP99" i="38" s="1"/>
  <c r="K102" i="33"/>
  <c r="M102" i="33" s="1"/>
  <c r="P102" i="33"/>
  <c r="AP102" i="33" s="1"/>
  <c r="K101" i="32"/>
  <c r="M101" i="32" s="1"/>
  <c r="P101" i="32"/>
  <c r="AP101" i="32" s="1"/>
  <c r="K100" i="31"/>
  <c r="M100" i="31" s="1"/>
  <c r="P100" i="31"/>
  <c r="AP100" i="31" s="1"/>
  <c r="K100" i="40"/>
  <c r="M100" i="40" s="1"/>
  <c r="P100" i="40"/>
  <c r="AP100" i="40" s="1"/>
  <c r="O99" i="39"/>
  <c r="AK107" i="39"/>
  <c r="BK107" i="39" s="1"/>
  <c r="K107" i="39"/>
  <c r="M107" i="39" s="1"/>
  <c r="AL123" i="39"/>
  <c r="BL123" i="39" s="1"/>
  <c r="K160" i="39"/>
  <c r="M160" i="39" s="1"/>
  <c r="BG160" i="39"/>
  <c r="BH160" i="39"/>
  <c r="BE160" i="39"/>
  <c r="BM160" i="39"/>
  <c r="BF160" i="39"/>
  <c r="K170" i="39"/>
  <c r="M170" i="39" s="1"/>
  <c r="BG170" i="39"/>
  <c r="BH170" i="39"/>
  <c r="BE170" i="39"/>
  <c r="BF170" i="39"/>
  <c r="BM170" i="39"/>
  <c r="K179" i="39"/>
  <c r="M179" i="39" s="1"/>
  <c r="BE179" i="39"/>
  <c r="BF179" i="39"/>
  <c r="BG179" i="39"/>
  <c r="BH179" i="39"/>
  <c r="BM179" i="39"/>
  <c r="K187" i="39"/>
  <c r="M187" i="39" s="1"/>
  <c r="BE187" i="39"/>
  <c r="BF187" i="39"/>
  <c r="BG187" i="39"/>
  <c r="BH187" i="39"/>
  <c r="BM187" i="39"/>
  <c r="K181" i="37"/>
  <c r="M181" i="37" s="1"/>
  <c r="BE181" i="37"/>
  <c r="BF181" i="37"/>
  <c r="BG181" i="37"/>
  <c r="BH181" i="37"/>
  <c r="BM181" i="37"/>
  <c r="BH151" i="35"/>
  <c r="BE151" i="35"/>
  <c r="BG151" i="35"/>
  <c r="BC151" i="35"/>
  <c r="BM151" i="35"/>
  <c r="BF151" i="35"/>
  <c r="K161" i="35"/>
  <c r="M161" i="35" s="1"/>
  <c r="BF161" i="35"/>
  <c r="BG161" i="35"/>
  <c r="BH161" i="35"/>
  <c r="BE161" i="35"/>
  <c r="BM161" i="35"/>
  <c r="K167" i="35"/>
  <c r="M167" i="35" s="1"/>
  <c r="BF167" i="35"/>
  <c r="BG167" i="35"/>
  <c r="BH167" i="35"/>
  <c r="BE167" i="35"/>
  <c r="BM167" i="35"/>
  <c r="K183" i="35"/>
  <c r="M183" i="35" s="1"/>
  <c r="BE183" i="35"/>
  <c r="BF183" i="35"/>
  <c r="BH183" i="35"/>
  <c r="BM183" i="35"/>
  <c r="BG183" i="35"/>
  <c r="K177" i="33"/>
  <c r="M177" i="33" s="1"/>
  <c r="BE177" i="33"/>
  <c r="BF177" i="33"/>
  <c r="BH177" i="33"/>
  <c r="BG177" i="33"/>
  <c r="AK177" i="33"/>
  <c r="BK177" i="33" s="1"/>
  <c r="BM177" i="33"/>
  <c r="AL177" i="33"/>
  <c r="BL177" i="33" s="1"/>
  <c r="K193" i="33"/>
  <c r="M193" i="33" s="1"/>
  <c r="BE193" i="33"/>
  <c r="BF193" i="33"/>
  <c r="BH193" i="33"/>
  <c r="BG193" i="33"/>
  <c r="BM193" i="33"/>
  <c r="K178" i="32"/>
  <c r="M178" i="32" s="1"/>
  <c r="BE178" i="32"/>
  <c r="BF178" i="32"/>
  <c r="BH178" i="32"/>
  <c r="BG178" i="32"/>
  <c r="AK178" i="32"/>
  <c r="BK178" i="32" s="1"/>
  <c r="BM178" i="32"/>
  <c r="AL178" i="32"/>
  <c r="BL178" i="32" s="1"/>
  <c r="K158" i="31"/>
  <c r="M158" i="31" s="1"/>
  <c r="BG158" i="31"/>
  <c r="BH158" i="31"/>
  <c r="BF158" i="31"/>
  <c r="BM158" i="31"/>
  <c r="BE158" i="31"/>
  <c r="K168" i="31"/>
  <c r="M168" i="31" s="1"/>
  <c r="BG168" i="31"/>
  <c r="BH168" i="31"/>
  <c r="BE168" i="31"/>
  <c r="BF168" i="31"/>
  <c r="BM168" i="31"/>
  <c r="K179" i="31"/>
  <c r="M179" i="31" s="1"/>
  <c r="BE179" i="31"/>
  <c r="BF179" i="31"/>
  <c r="BH179" i="31"/>
  <c r="BG179" i="31"/>
  <c r="BM179" i="31"/>
  <c r="BH101" i="30"/>
  <c r="K101" i="30"/>
  <c r="M101" i="30" s="1"/>
  <c r="AL129" i="30"/>
  <c r="BL129" i="30" s="1"/>
  <c r="K129" i="30"/>
  <c r="M129" i="30" s="1"/>
  <c r="K177" i="30"/>
  <c r="M177" i="30" s="1"/>
  <c r="BF177" i="30"/>
  <c r="BH177" i="30"/>
  <c r="BE177" i="30"/>
  <c r="BG177" i="30"/>
  <c r="AK177" i="30"/>
  <c r="BK177" i="30" s="1"/>
  <c r="AL177" i="30"/>
  <c r="BL177" i="30" s="1"/>
  <c r="BM177" i="30"/>
  <c r="K185" i="30"/>
  <c r="M185" i="30" s="1"/>
  <c r="BF185" i="30"/>
  <c r="BH185" i="30"/>
  <c r="BE185" i="30"/>
  <c r="BG185" i="30"/>
  <c r="BM185" i="30"/>
  <c r="K193" i="30"/>
  <c r="M193" i="30" s="1"/>
  <c r="BF193" i="30"/>
  <c r="BH193" i="30"/>
  <c r="BE193" i="30"/>
  <c r="BG193" i="30"/>
  <c r="BM193" i="30"/>
  <c r="BB134" i="39"/>
  <c r="K134" i="39"/>
  <c r="M134" i="39" s="1"/>
  <c r="K182" i="39"/>
  <c r="M182" i="39" s="1"/>
  <c r="BE182" i="39"/>
  <c r="BF182" i="39"/>
  <c r="BG182" i="39"/>
  <c r="BM182" i="39"/>
  <c r="BH182" i="39"/>
  <c r="K190" i="39"/>
  <c r="M190" i="39" s="1"/>
  <c r="BE190" i="39"/>
  <c r="BF190" i="39"/>
  <c r="BG190" i="39"/>
  <c r="BH190" i="39"/>
  <c r="BM190" i="39"/>
  <c r="O99" i="38"/>
  <c r="O115" i="38"/>
  <c r="K115" i="38"/>
  <c r="M115" i="38" s="1"/>
  <c r="BM151" i="38"/>
  <c r="BF151" i="38"/>
  <c r="BH151" i="38"/>
  <c r="BE151" i="38"/>
  <c r="BG151" i="38"/>
  <c r="BC151" i="38"/>
  <c r="K153" i="38"/>
  <c r="M153" i="38" s="1"/>
  <c r="BG153" i="38"/>
  <c r="BH153" i="38"/>
  <c r="BM153" i="38"/>
  <c r="BE153" i="38"/>
  <c r="BF153" i="38"/>
  <c r="K155" i="38"/>
  <c r="M155" i="38" s="1"/>
  <c r="BG155" i="38"/>
  <c r="BH155" i="38"/>
  <c r="BM155" i="38"/>
  <c r="BF155" i="38"/>
  <c r="BE155" i="38"/>
  <c r="K157" i="38"/>
  <c r="M157" i="38" s="1"/>
  <c r="BG157" i="38"/>
  <c r="BH157" i="38"/>
  <c r="BE157" i="38"/>
  <c r="BF157" i="38"/>
  <c r="BM157" i="38"/>
  <c r="K159" i="38"/>
  <c r="M159" i="38" s="1"/>
  <c r="BG159" i="38"/>
  <c r="BH159" i="38"/>
  <c r="BE159" i="38"/>
  <c r="BF159" i="38"/>
  <c r="BM159" i="38"/>
  <c r="K161" i="38"/>
  <c r="M161" i="38" s="1"/>
  <c r="BG161" i="38"/>
  <c r="BH161" i="38"/>
  <c r="BF161" i="38"/>
  <c r="BM161" i="38"/>
  <c r="BE161" i="38"/>
  <c r="K163" i="38"/>
  <c r="M163" i="38" s="1"/>
  <c r="BG163" i="38"/>
  <c r="BH163" i="38"/>
  <c r="BE163" i="38"/>
  <c r="BM163" i="38"/>
  <c r="BF163" i="38"/>
  <c r="K165" i="38"/>
  <c r="M165" i="38" s="1"/>
  <c r="BG165" i="38"/>
  <c r="BH165" i="38"/>
  <c r="BM165" i="38"/>
  <c r="BE165" i="38"/>
  <c r="BF165" i="38"/>
  <c r="K167" i="38"/>
  <c r="M167" i="38" s="1"/>
  <c r="BG167" i="38"/>
  <c r="BH167" i="38"/>
  <c r="BE167" i="38"/>
  <c r="BF167" i="38"/>
  <c r="BM167" i="38"/>
  <c r="K169" i="38"/>
  <c r="M169" i="38" s="1"/>
  <c r="BG169" i="38"/>
  <c r="BH169" i="38"/>
  <c r="BM169" i="38"/>
  <c r="BE169" i="38"/>
  <c r="BF169" i="38"/>
  <c r="BF175" i="38"/>
  <c r="BH175" i="38"/>
  <c r="BE175" i="38"/>
  <c r="BM175" i="38"/>
  <c r="BG175" i="38"/>
  <c r="BD175" i="38"/>
  <c r="K183" i="38"/>
  <c r="M183" i="38" s="1"/>
  <c r="BE183" i="38"/>
  <c r="BF183" i="38"/>
  <c r="BG183" i="38"/>
  <c r="BH183" i="38"/>
  <c r="BM183" i="38"/>
  <c r="K191" i="38"/>
  <c r="M191" i="38" s="1"/>
  <c r="BE191" i="38"/>
  <c r="BF191" i="38"/>
  <c r="BG191" i="38"/>
  <c r="BH191" i="38"/>
  <c r="BM191" i="38"/>
  <c r="K176" i="37"/>
  <c r="M176" i="37" s="1"/>
  <c r="BE176" i="37"/>
  <c r="BF176" i="37"/>
  <c r="BG176" i="37"/>
  <c r="BH176" i="37"/>
  <c r="BM176" i="37"/>
  <c r="K184" i="37"/>
  <c r="M184" i="37" s="1"/>
  <c r="BE184" i="37"/>
  <c r="BG184" i="37"/>
  <c r="BH184" i="37"/>
  <c r="BM184" i="37"/>
  <c r="BF184" i="37"/>
  <c r="K192" i="37"/>
  <c r="M192" i="37" s="1"/>
  <c r="BE192" i="37"/>
  <c r="BF192" i="37"/>
  <c r="BG192" i="37"/>
  <c r="BH192" i="37"/>
  <c r="BM192" i="37"/>
  <c r="K177" i="36"/>
  <c r="M177" i="36" s="1"/>
  <c r="BE177" i="36"/>
  <c r="BG177" i="36"/>
  <c r="BH177" i="36"/>
  <c r="AK177" i="36"/>
  <c r="BK177" i="36" s="1"/>
  <c r="AL177" i="36"/>
  <c r="BL177" i="36" s="1"/>
  <c r="BF177" i="36"/>
  <c r="BM177" i="36"/>
  <c r="K185" i="36"/>
  <c r="M185" i="36" s="1"/>
  <c r="BE185" i="36"/>
  <c r="BF185" i="36"/>
  <c r="BG185" i="36"/>
  <c r="BH185" i="36"/>
  <c r="BM185" i="36"/>
  <c r="K193" i="36"/>
  <c r="M193" i="36" s="1"/>
  <c r="BE193" i="36"/>
  <c r="BH193" i="36"/>
  <c r="BG193" i="36"/>
  <c r="BF193" i="36"/>
  <c r="BM193" i="36"/>
  <c r="AK102" i="35"/>
  <c r="BK102" i="35" s="1"/>
  <c r="K102" i="35"/>
  <c r="M102" i="35" s="1"/>
  <c r="K178" i="35"/>
  <c r="M178" i="35" s="1"/>
  <c r="BE178" i="35"/>
  <c r="BF178" i="35"/>
  <c r="BG178" i="35"/>
  <c r="BH178" i="35"/>
  <c r="AL178" i="35"/>
  <c r="BL178" i="35" s="1"/>
  <c r="AK178" i="35"/>
  <c r="BK178" i="35" s="1"/>
  <c r="BM178" i="35"/>
  <c r="K186" i="35"/>
  <c r="M186" i="35" s="1"/>
  <c r="BE186" i="35"/>
  <c r="BH186" i="35"/>
  <c r="BF186" i="35"/>
  <c r="BG186" i="35"/>
  <c r="BM186" i="35"/>
  <c r="K194" i="35"/>
  <c r="M194" i="35" s="1"/>
  <c r="BE194" i="35"/>
  <c r="BF194" i="35"/>
  <c r="BG194" i="35"/>
  <c r="BH194" i="35"/>
  <c r="BM194" i="35"/>
  <c r="K152" i="34"/>
  <c r="M152" i="34" s="1"/>
  <c r="BF152" i="34"/>
  <c r="BG152" i="34"/>
  <c r="BH152" i="34"/>
  <c r="BE152" i="34"/>
  <c r="BM152" i="34"/>
  <c r="K154" i="34"/>
  <c r="M154" i="34" s="1"/>
  <c r="BF154" i="34"/>
  <c r="BG154" i="34"/>
  <c r="BH154" i="34"/>
  <c r="BE154" i="34"/>
  <c r="BM154" i="34"/>
  <c r="K156" i="34"/>
  <c r="M156" i="34" s="1"/>
  <c r="BF156" i="34"/>
  <c r="BG156" i="34"/>
  <c r="BH156" i="34"/>
  <c r="BM156" i="34"/>
  <c r="BE156" i="34"/>
  <c r="K158" i="34"/>
  <c r="M158" i="34" s="1"/>
  <c r="BF158" i="34"/>
  <c r="BG158" i="34"/>
  <c r="BH158" i="34"/>
  <c r="BE158" i="34"/>
  <c r="BM158" i="34"/>
  <c r="K160" i="34"/>
  <c r="M160" i="34" s="1"/>
  <c r="BF160" i="34"/>
  <c r="BG160" i="34"/>
  <c r="BH160" i="34"/>
  <c r="BM160" i="34"/>
  <c r="BE160" i="34"/>
  <c r="K162" i="34"/>
  <c r="M162" i="34" s="1"/>
  <c r="BF162" i="34"/>
  <c r="BG162" i="34"/>
  <c r="BH162" i="34"/>
  <c r="BM162" i="34"/>
  <c r="BE162" i="34"/>
  <c r="K164" i="34"/>
  <c r="M164" i="34" s="1"/>
  <c r="BF164" i="34"/>
  <c r="BG164" i="34"/>
  <c r="BH164" i="34"/>
  <c r="BE164" i="34"/>
  <c r="BM164" i="34"/>
  <c r="K166" i="34"/>
  <c r="M166" i="34" s="1"/>
  <c r="BF166" i="34"/>
  <c r="BG166" i="34"/>
  <c r="BH166" i="34"/>
  <c r="BM166" i="34"/>
  <c r="BE166" i="34"/>
  <c r="K168" i="34"/>
  <c r="M168" i="34" s="1"/>
  <c r="BF168" i="34"/>
  <c r="BG168" i="34"/>
  <c r="BH168" i="34"/>
  <c r="BE168" i="34"/>
  <c r="BM168" i="34"/>
  <c r="K170" i="34"/>
  <c r="M170" i="34" s="1"/>
  <c r="BF170" i="34"/>
  <c r="BG170" i="34"/>
  <c r="BH170" i="34"/>
  <c r="BE170" i="34"/>
  <c r="BM170" i="34"/>
  <c r="K179" i="34"/>
  <c r="M179" i="34" s="1"/>
  <c r="BE179" i="34"/>
  <c r="BH179" i="34"/>
  <c r="BF179" i="34"/>
  <c r="BM179" i="34"/>
  <c r="BG179" i="34"/>
  <c r="K187" i="34"/>
  <c r="M187" i="34" s="1"/>
  <c r="BE187" i="34"/>
  <c r="BH187" i="34"/>
  <c r="BF187" i="34"/>
  <c r="BM187" i="34"/>
  <c r="BG187" i="34"/>
  <c r="K180" i="33"/>
  <c r="M180" i="33" s="1"/>
  <c r="BE180" i="33"/>
  <c r="BF180" i="33"/>
  <c r="BG180" i="33"/>
  <c r="BH180" i="33"/>
  <c r="BM180" i="33"/>
  <c r="K188" i="33"/>
  <c r="M188" i="33" s="1"/>
  <c r="BE188" i="33"/>
  <c r="BF188" i="33"/>
  <c r="BG188" i="33"/>
  <c r="BH188" i="33"/>
  <c r="BM188" i="33"/>
  <c r="K181" i="32"/>
  <c r="M181" i="32" s="1"/>
  <c r="BE181" i="32"/>
  <c r="BH181" i="32"/>
  <c r="BF181" i="32"/>
  <c r="BG181" i="32"/>
  <c r="BM181" i="32"/>
  <c r="K189" i="32"/>
  <c r="M189" i="32" s="1"/>
  <c r="BE189" i="32"/>
  <c r="BH189" i="32"/>
  <c r="BF189" i="32"/>
  <c r="BG189" i="32"/>
  <c r="BM189" i="32"/>
  <c r="K182" i="31"/>
  <c r="M182" i="31" s="1"/>
  <c r="BH182" i="31"/>
  <c r="BE182" i="31"/>
  <c r="BF182" i="31"/>
  <c r="BG182" i="31"/>
  <c r="BM182" i="31"/>
  <c r="K190" i="31"/>
  <c r="M190" i="31" s="1"/>
  <c r="BH190" i="31"/>
  <c r="BE190" i="31"/>
  <c r="BF190" i="31"/>
  <c r="BG190" i="31"/>
  <c r="BM190" i="31"/>
  <c r="BB142" i="30"/>
  <c r="K142" i="30"/>
  <c r="M142" i="30" s="1"/>
  <c r="BJ158" i="39"/>
  <c r="K158" i="39"/>
  <c r="M158" i="39" s="1"/>
  <c r="BG158" i="39"/>
  <c r="BH158" i="39"/>
  <c r="BF158" i="39"/>
  <c r="BM158" i="39"/>
  <c r="BE158" i="39"/>
  <c r="K155" i="35"/>
  <c r="M155" i="35" s="1"/>
  <c r="BF155" i="35"/>
  <c r="BG155" i="35"/>
  <c r="BH155" i="35"/>
  <c r="BE155" i="35"/>
  <c r="BM155" i="35"/>
  <c r="K176" i="34"/>
  <c r="M176" i="34" s="1"/>
  <c r="BE176" i="34"/>
  <c r="BF176" i="34"/>
  <c r="BH176" i="34"/>
  <c r="BG176" i="34"/>
  <c r="BM176" i="34"/>
  <c r="K185" i="33"/>
  <c r="M185" i="33" s="1"/>
  <c r="BE185" i="33"/>
  <c r="BF185" i="33"/>
  <c r="BH185" i="33"/>
  <c r="BG185" i="33"/>
  <c r="BM185" i="33"/>
  <c r="K164" i="31"/>
  <c r="M164" i="31" s="1"/>
  <c r="BG164" i="31"/>
  <c r="BH164" i="31"/>
  <c r="BE164" i="31"/>
  <c r="BF164" i="31"/>
  <c r="BM164" i="31"/>
  <c r="BI131" i="30"/>
  <c r="K131" i="30"/>
  <c r="M131" i="30" s="1"/>
  <c r="BE152" i="30"/>
  <c r="BF152" i="30"/>
  <c r="BG152" i="30"/>
  <c r="BH152" i="30"/>
  <c r="BM152" i="30"/>
  <c r="BB154" i="30"/>
  <c r="K154" i="30"/>
  <c r="M154" i="30" s="1"/>
  <c r="BE154" i="30"/>
  <c r="BF154" i="30"/>
  <c r="BG154" i="30"/>
  <c r="BH154" i="30"/>
  <c r="BM154" i="30"/>
  <c r="K156" i="30"/>
  <c r="M156" i="30" s="1"/>
  <c r="BE156" i="30"/>
  <c r="BF156" i="30"/>
  <c r="BG156" i="30"/>
  <c r="BH156" i="30"/>
  <c r="BM156" i="30"/>
  <c r="K158" i="30"/>
  <c r="M158" i="30" s="1"/>
  <c r="BE158" i="30"/>
  <c r="BF158" i="30"/>
  <c r="BG158" i="30"/>
  <c r="BH158" i="30"/>
  <c r="BM158" i="30"/>
  <c r="K160" i="30"/>
  <c r="M160" i="30" s="1"/>
  <c r="BE160" i="30"/>
  <c r="BF160" i="30"/>
  <c r="BG160" i="30"/>
  <c r="BH160" i="30"/>
  <c r="BM160" i="30"/>
  <c r="K162" i="30"/>
  <c r="M162" i="30" s="1"/>
  <c r="BE162" i="30"/>
  <c r="BF162" i="30"/>
  <c r="BG162" i="30"/>
  <c r="BH162" i="30"/>
  <c r="BM162" i="30"/>
  <c r="K164" i="30"/>
  <c r="M164" i="30" s="1"/>
  <c r="BE164" i="30"/>
  <c r="BF164" i="30"/>
  <c r="BG164" i="30"/>
  <c r="BH164" i="30"/>
  <c r="BM164" i="30"/>
  <c r="K166" i="30"/>
  <c r="M166" i="30" s="1"/>
  <c r="BE166" i="30"/>
  <c r="BF166" i="30"/>
  <c r="BG166" i="30"/>
  <c r="BH166" i="30"/>
  <c r="BM166" i="30"/>
  <c r="K168" i="30"/>
  <c r="M168" i="30" s="1"/>
  <c r="BE168" i="30"/>
  <c r="BF168" i="30"/>
  <c r="BG168" i="30"/>
  <c r="BH168" i="30"/>
  <c r="BM168" i="30"/>
  <c r="K170" i="30"/>
  <c r="M170" i="30" s="1"/>
  <c r="BE170" i="30"/>
  <c r="BF170" i="30"/>
  <c r="BG170" i="30"/>
  <c r="BH170" i="30"/>
  <c r="BM170" i="30"/>
  <c r="K179" i="30"/>
  <c r="M179" i="30" s="1"/>
  <c r="BF179" i="30"/>
  <c r="BH179" i="30"/>
  <c r="BE179" i="30"/>
  <c r="BG179" i="30"/>
  <c r="BM179" i="30"/>
  <c r="K187" i="30"/>
  <c r="M187" i="30" s="1"/>
  <c r="BF187" i="30"/>
  <c r="BH187" i="30"/>
  <c r="BE187" i="30"/>
  <c r="BG187" i="30"/>
  <c r="BM187" i="30"/>
  <c r="K176" i="39"/>
  <c r="M176" i="39" s="1"/>
  <c r="BE176" i="39"/>
  <c r="BF176" i="39"/>
  <c r="BG176" i="39"/>
  <c r="BH176" i="39"/>
  <c r="BM176" i="39"/>
  <c r="K184" i="39"/>
  <c r="M184" i="39" s="1"/>
  <c r="BE184" i="39"/>
  <c r="BF184" i="39"/>
  <c r="BG184" i="39"/>
  <c r="BH184" i="39"/>
  <c r="BM184" i="39"/>
  <c r="K192" i="39"/>
  <c r="M192" i="39" s="1"/>
  <c r="BE192" i="39"/>
  <c r="BF192" i="39"/>
  <c r="BG192" i="39"/>
  <c r="BH192" i="39"/>
  <c r="BM192" i="39"/>
  <c r="K177" i="38"/>
  <c r="M177" i="38" s="1"/>
  <c r="BE177" i="38"/>
  <c r="BF177" i="38"/>
  <c r="AK177" i="38"/>
  <c r="BK177" i="38" s="1"/>
  <c r="AL177" i="38"/>
  <c r="BL177" i="38" s="1"/>
  <c r="BM177" i="38"/>
  <c r="BG177" i="38"/>
  <c r="BH177" i="38"/>
  <c r="K185" i="38"/>
  <c r="M185" i="38" s="1"/>
  <c r="BE185" i="38"/>
  <c r="BF185" i="38"/>
  <c r="BG185" i="38"/>
  <c r="BH185" i="38"/>
  <c r="BM185" i="38"/>
  <c r="K193" i="38"/>
  <c r="M193" i="38" s="1"/>
  <c r="BE193" i="38"/>
  <c r="BF193" i="38"/>
  <c r="BH193" i="38"/>
  <c r="BM193" i="38"/>
  <c r="BG193" i="38"/>
  <c r="K178" i="37"/>
  <c r="M178" i="37" s="1"/>
  <c r="BE178" i="37"/>
  <c r="BF178" i="37"/>
  <c r="BG178" i="37"/>
  <c r="BH178" i="37"/>
  <c r="AL178" i="37"/>
  <c r="BL178" i="37" s="1"/>
  <c r="BM178" i="37"/>
  <c r="AK178" i="37"/>
  <c r="BK178" i="37" s="1"/>
  <c r="K186" i="37"/>
  <c r="M186" i="37" s="1"/>
  <c r="BE186" i="37"/>
  <c r="BF186" i="37"/>
  <c r="BG186" i="37"/>
  <c r="BM186" i="37"/>
  <c r="BH186" i="37"/>
  <c r="K194" i="37"/>
  <c r="M194" i="37" s="1"/>
  <c r="BE194" i="37"/>
  <c r="BF194" i="37"/>
  <c r="BG194" i="37"/>
  <c r="BH194" i="37"/>
  <c r="BM194" i="37"/>
  <c r="K152" i="36"/>
  <c r="M152" i="36" s="1"/>
  <c r="BF152" i="36"/>
  <c r="BG152" i="36"/>
  <c r="BH152" i="36"/>
  <c r="BE152" i="36"/>
  <c r="BM152" i="36"/>
  <c r="K154" i="36"/>
  <c r="M154" i="36" s="1"/>
  <c r="BF154" i="36"/>
  <c r="BG154" i="36"/>
  <c r="BH154" i="36"/>
  <c r="BM154" i="36"/>
  <c r="BE154" i="36"/>
  <c r="K156" i="36"/>
  <c r="M156" i="36" s="1"/>
  <c r="BF156" i="36"/>
  <c r="BG156" i="36"/>
  <c r="BH156" i="36"/>
  <c r="BM156" i="36"/>
  <c r="BE156" i="36"/>
  <c r="K158" i="36"/>
  <c r="M158" i="36" s="1"/>
  <c r="BF158" i="36"/>
  <c r="BG158" i="36"/>
  <c r="BH158" i="36"/>
  <c r="BM158" i="36"/>
  <c r="BE158" i="36"/>
  <c r="K160" i="36"/>
  <c r="M160" i="36" s="1"/>
  <c r="BF160" i="36"/>
  <c r="BG160" i="36"/>
  <c r="BH160" i="36"/>
  <c r="BM160" i="36"/>
  <c r="BE160" i="36"/>
  <c r="K162" i="36"/>
  <c r="M162" i="36" s="1"/>
  <c r="BF162" i="36"/>
  <c r="BG162" i="36"/>
  <c r="BH162" i="36"/>
  <c r="BE162" i="36"/>
  <c r="BM162" i="36"/>
  <c r="K164" i="36"/>
  <c r="M164" i="36" s="1"/>
  <c r="BF164" i="36"/>
  <c r="BG164" i="36"/>
  <c r="BH164" i="36"/>
  <c r="BE164" i="36"/>
  <c r="BM164" i="36"/>
  <c r="T166" i="36"/>
  <c r="AT166" i="36" s="1"/>
  <c r="K166" i="36"/>
  <c r="M166" i="36" s="1"/>
  <c r="BF166" i="36"/>
  <c r="BG166" i="36"/>
  <c r="BH166" i="36"/>
  <c r="BE166" i="36"/>
  <c r="BM166" i="36"/>
  <c r="K168" i="36"/>
  <c r="M168" i="36" s="1"/>
  <c r="BF168" i="36"/>
  <c r="BG168" i="36"/>
  <c r="BH168" i="36"/>
  <c r="BE168" i="36"/>
  <c r="BM168" i="36"/>
  <c r="K170" i="36"/>
  <c r="M170" i="36" s="1"/>
  <c r="BF170" i="36"/>
  <c r="BG170" i="36"/>
  <c r="BH170" i="36"/>
  <c r="BM170" i="36"/>
  <c r="BE170" i="36"/>
  <c r="K179" i="36"/>
  <c r="M179" i="36" s="1"/>
  <c r="BE179" i="36"/>
  <c r="BF179" i="36"/>
  <c r="BG179" i="36"/>
  <c r="BH179" i="36"/>
  <c r="BM179" i="36"/>
  <c r="K187" i="36"/>
  <c r="M187" i="36" s="1"/>
  <c r="BE187" i="36"/>
  <c r="BG187" i="36"/>
  <c r="BH187" i="36"/>
  <c r="BM187" i="36"/>
  <c r="BF187" i="36"/>
  <c r="K180" i="35"/>
  <c r="M180" i="35" s="1"/>
  <c r="BE180" i="35"/>
  <c r="BG180" i="35"/>
  <c r="BH180" i="35"/>
  <c r="BF180" i="35"/>
  <c r="BM180" i="35"/>
  <c r="K188" i="35"/>
  <c r="M188" i="35" s="1"/>
  <c r="BE188" i="35"/>
  <c r="BF188" i="35"/>
  <c r="BG188" i="35"/>
  <c r="BH188" i="35"/>
  <c r="BM188" i="35"/>
  <c r="BB141" i="34"/>
  <c r="K141" i="34"/>
  <c r="M141" i="34" s="1"/>
  <c r="K181" i="34"/>
  <c r="M181" i="34" s="1"/>
  <c r="BE181" i="34"/>
  <c r="BF181" i="34"/>
  <c r="BG181" i="34"/>
  <c r="BH181" i="34"/>
  <c r="BM181" i="34"/>
  <c r="K189" i="34"/>
  <c r="M189" i="34" s="1"/>
  <c r="BE189" i="34"/>
  <c r="BF189" i="34"/>
  <c r="BG189" i="34"/>
  <c r="BH189" i="34"/>
  <c r="BM189" i="34"/>
  <c r="K182" i="33"/>
  <c r="M182" i="33" s="1"/>
  <c r="BE182" i="33"/>
  <c r="BH182" i="33"/>
  <c r="BF182" i="33"/>
  <c r="BG182" i="33"/>
  <c r="BM182" i="33"/>
  <c r="K190" i="33"/>
  <c r="M190" i="33" s="1"/>
  <c r="BE190" i="33"/>
  <c r="BH190" i="33"/>
  <c r="BF190" i="33"/>
  <c r="BG190" i="33"/>
  <c r="BM190" i="33"/>
  <c r="O99" i="32"/>
  <c r="BG151" i="32"/>
  <c r="BC151" i="32"/>
  <c r="BM151" i="32"/>
  <c r="BF151" i="32"/>
  <c r="BH151" i="32"/>
  <c r="BE151" i="32"/>
  <c r="K153" i="32"/>
  <c r="M153" i="32" s="1"/>
  <c r="BG153" i="32"/>
  <c r="BH153" i="32"/>
  <c r="BE153" i="32"/>
  <c r="BF153" i="32"/>
  <c r="BM153" i="32"/>
  <c r="K155" i="32"/>
  <c r="M155" i="32" s="1"/>
  <c r="BG155" i="32"/>
  <c r="BH155" i="32"/>
  <c r="BF155" i="32"/>
  <c r="BM155" i="32"/>
  <c r="BE155" i="32"/>
  <c r="K157" i="32"/>
  <c r="M157" i="32" s="1"/>
  <c r="BG157" i="32"/>
  <c r="BH157" i="32"/>
  <c r="BE157" i="32"/>
  <c r="BF157" i="32"/>
  <c r="BM157" i="32"/>
  <c r="K159" i="32"/>
  <c r="M159" i="32" s="1"/>
  <c r="BG159" i="32"/>
  <c r="BH159" i="32"/>
  <c r="BE159" i="32"/>
  <c r="BF159" i="32"/>
  <c r="BM159" i="32"/>
  <c r="K161" i="32"/>
  <c r="M161" i="32" s="1"/>
  <c r="BG161" i="32"/>
  <c r="BH161" i="32"/>
  <c r="BE161" i="32"/>
  <c r="BF161" i="32"/>
  <c r="BM161" i="32"/>
  <c r="K163" i="32"/>
  <c r="M163" i="32" s="1"/>
  <c r="BG163" i="32"/>
  <c r="BH163" i="32"/>
  <c r="BF163" i="32"/>
  <c r="BM163" i="32"/>
  <c r="BE163" i="32"/>
  <c r="K165" i="32"/>
  <c r="M165" i="32" s="1"/>
  <c r="BG165" i="32"/>
  <c r="BH165" i="32"/>
  <c r="BE165" i="32"/>
  <c r="BM165" i="32"/>
  <c r="BF165" i="32"/>
  <c r="K167" i="32"/>
  <c r="M167" i="32" s="1"/>
  <c r="BG167" i="32"/>
  <c r="BH167" i="32"/>
  <c r="BM167" i="32"/>
  <c r="BE167" i="32"/>
  <c r="BF167" i="32"/>
  <c r="K169" i="32"/>
  <c r="M169" i="32" s="1"/>
  <c r="BG169" i="32"/>
  <c r="BH169" i="32"/>
  <c r="BE169" i="32"/>
  <c r="BF169" i="32"/>
  <c r="BM169" i="32"/>
  <c r="BH175" i="32"/>
  <c r="BD175" i="32"/>
  <c r="BF175" i="32"/>
  <c r="BE175" i="32"/>
  <c r="BG175" i="32"/>
  <c r="BM175" i="32"/>
  <c r="K183" i="32"/>
  <c r="M183" i="32" s="1"/>
  <c r="BE183" i="32"/>
  <c r="BF183" i="32"/>
  <c r="BG183" i="32"/>
  <c r="BH183" i="32"/>
  <c r="BM183" i="32"/>
  <c r="K191" i="32"/>
  <c r="M191" i="32" s="1"/>
  <c r="BE191" i="32"/>
  <c r="BF191" i="32"/>
  <c r="BG191" i="32"/>
  <c r="BH191" i="32"/>
  <c r="BM191" i="32"/>
  <c r="K176" i="31"/>
  <c r="M176" i="31" s="1"/>
  <c r="BG176" i="31"/>
  <c r="BH176" i="31"/>
  <c r="BF176" i="31"/>
  <c r="BE176" i="31"/>
  <c r="BM176" i="31"/>
  <c r="K184" i="31"/>
  <c r="M184" i="31" s="1"/>
  <c r="BH184" i="31"/>
  <c r="BE184" i="31"/>
  <c r="BF184" i="31"/>
  <c r="BG184" i="31"/>
  <c r="BM184" i="31"/>
  <c r="K192" i="31"/>
  <c r="M192" i="31" s="1"/>
  <c r="BH192" i="31"/>
  <c r="BE192" i="31"/>
  <c r="BG192" i="31"/>
  <c r="BF192" i="31"/>
  <c r="BM192" i="31"/>
  <c r="AL106" i="30"/>
  <c r="BL106" i="30" s="1"/>
  <c r="K106" i="30"/>
  <c r="M106" i="30" s="1"/>
  <c r="K156" i="39"/>
  <c r="M156" i="39" s="1"/>
  <c r="BG156" i="39"/>
  <c r="BH156" i="39"/>
  <c r="BE156" i="39"/>
  <c r="BF156" i="39"/>
  <c r="BM156" i="39"/>
  <c r="AK140" i="38"/>
  <c r="BK140" i="38" s="1"/>
  <c r="K140" i="38"/>
  <c r="M140" i="38" s="1"/>
  <c r="K182" i="36"/>
  <c r="M182" i="36" s="1"/>
  <c r="BE182" i="36"/>
  <c r="BF182" i="36"/>
  <c r="BG182" i="36"/>
  <c r="BH182" i="36"/>
  <c r="BM182" i="36"/>
  <c r="K159" i="35"/>
  <c r="M159" i="35" s="1"/>
  <c r="BF159" i="35"/>
  <c r="BG159" i="35"/>
  <c r="BH159" i="35"/>
  <c r="BM159" i="35"/>
  <c r="BE159" i="35"/>
  <c r="K160" i="31"/>
  <c r="M160" i="31" s="1"/>
  <c r="BG160" i="31"/>
  <c r="BH160" i="31"/>
  <c r="BE160" i="31"/>
  <c r="BF160" i="31"/>
  <c r="BM160" i="31"/>
  <c r="BC136" i="30"/>
  <c r="K136" i="30"/>
  <c r="M136" i="30" s="1"/>
  <c r="K176" i="30"/>
  <c r="M176" i="30" s="1"/>
  <c r="BF176" i="30"/>
  <c r="BG176" i="30"/>
  <c r="BE176" i="30"/>
  <c r="BH176" i="30"/>
  <c r="BM176" i="30"/>
  <c r="K184" i="30"/>
  <c r="M184" i="30" s="1"/>
  <c r="BF184" i="30"/>
  <c r="BG184" i="30"/>
  <c r="BE184" i="30"/>
  <c r="BH184" i="30"/>
  <c r="BM184" i="30"/>
  <c r="K192" i="30"/>
  <c r="M192" i="30" s="1"/>
  <c r="BF192" i="30"/>
  <c r="BG192" i="30"/>
  <c r="BE192" i="30"/>
  <c r="BH192" i="30"/>
  <c r="BM192" i="30"/>
  <c r="R141" i="39"/>
  <c r="AR141" i="39" s="1"/>
  <c r="K141" i="39"/>
  <c r="M141" i="39" s="1"/>
  <c r="K181" i="39"/>
  <c r="M181" i="39" s="1"/>
  <c r="BE181" i="39"/>
  <c r="BF181" i="39"/>
  <c r="BG181" i="39"/>
  <c r="BH181" i="39"/>
  <c r="BM181" i="39"/>
  <c r="K189" i="39"/>
  <c r="M189" i="39" s="1"/>
  <c r="BE189" i="39"/>
  <c r="BF189" i="39"/>
  <c r="BG189" i="39"/>
  <c r="BH189" i="39"/>
  <c r="BM189" i="39"/>
  <c r="S114" i="38"/>
  <c r="AS114" i="38" s="1"/>
  <c r="K114" i="38"/>
  <c r="M114" i="38" s="1"/>
  <c r="BJ126" i="38"/>
  <c r="K126" i="38"/>
  <c r="M126" i="38" s="1"/>
  <c r="BI142" i="38"/>
  <c r="K142" i="38"/>
  <c r="M142" i="38" s="1"/>
  <c r="K182" i="38"/>
  <c r="M182" i="38" s="1"/>
  <c r="BE182" i="38"/>
  <c r="BF182" i="38"/>
  <c r="BG182" i="38"/>
  <c r="BH182" i="38"/>
  <c r="BM182" i="38"/>
  <c r="K190" i="38"/>
  <c r="M190" i="38" s="1"/>
  <c r="BE190" i="38"/>
  <c r="BF190" i="38"/>
  <c r="BM190" i="38"/>
  <c r="BG190" i="38"/>
  <c r="BH190" i="38"/>
  <c r="O99" i="37"/>
  <c r="BI115" i="37"/>
  <c r="K115" i="37"/>
  <c r="M115" i="37" s="1"/>
  <c r="BF151" i="37"/>
  <c r="BH151" i="37"/>
  <c r="BE151" i="37"/>
  <c r="BG151" i="37"/>
  <c r="BC151" i="37"/>
  <c r="BM151" i="37"/>
  <c r="K153" i="37"/>
  <c r="M153" i="37" s="1"/>
  <c r="BF153" i="37"/>
  <c r="BG153" i="37"/>
  <c r="BH153" i="37"/>
  <c r="BM153" i="37"/>
  <c r="BE153" i="37"/>
  <c r="K155" i="37"/>
  <c r="M155" i="37" s="1"/>
  <c r="BF155" i="37"/>
  <c r="BG155" i="37"/>
  <c r="BH155" i="37"/>
  <c r="BE155" i="37"/>
  <c r="BM155" i="37"/>
  <c r="K157" i="37"/>
  <c r="M157" i="37" s="1"/>
  <c r="BF157" i="37"/>
  <c r="BG157" i="37"/>
  <c r="BH157" i="37"/>
  <c r="BM157" i="37"/>
  <c r="BE157" i="37"/>
  <c r="K159" i="37"/>
  <c r="M159" i="37" s="1"/>
  <c r="BF159" i="37"/>
  <c r="BG159" i="37"/>
  <c r="BH159" i="37"/>
  <c r="BE159" i="37"/>
  <c r="BM159" i="37"/>
  <c r="K161" i="37"/>
  <c r="M161" i="37" s="1"/>
  <c r="BF161" i="37"/>
  <c r="BG161" i="37"/>
  <c r="BH161" i="37"/>
  <c r="BE161" i="37"/>
  <c r="BM161" i="37"/>
  <c r="K163" i="37"/>
  <c r="M163" i="37" s="1"/>
  <c r="BF163" i="37"/>
  <c r="BG163" i="37"/>
  <c r="BH163" i="37"/>
  <c r="BM163" i="37"/>
  <c r="BE163" i="37"/>
  <c r="K165" i="37"/>
  <c r="M165" i="37" s="1"/>
  <c r="BF165" i="37"/>
  <c r="BG165" i="37"/>
  <c r="BH165" i="37"/>
  <c r="BE165" i="37"/>
  <c r="BM165" i="37"/>
  <c r="K167" i="37"/>
  <c r="M167" i="37" s="1"/>
  <c r="BF167" i="37"/>
  <c r="BG167" i="37"/>
  <c r="BH167" i="37"/>
  <c r="BM167" i="37"/>
  <c r="BE167" i="37"/>
  <c r="K169" i="37"/>
  <c r="M169" i="37" s="1"/>
  <c r="BF169" i="37"/>
  <c r="BG169" i="37"/>
  <c r="BH169" i="37"/>
  <c r="BM169" i="37"/>
  <c r="BE169" i="37"/>
  <c r="BH175" i="37"/>
  <c r="BE175" i="37"/>
  <c r="BM175" i="37"/>
  <c r="BF175" i="37"/>
  <c r="BG175" i="37"/>
  <c r="BD175" i="37"/>
  <c r="K183" i="37"/>
  <c r="M183" i="37" s="1"/>
  <c r="BE183" i="37"/>
  <c r="BF183" i="37"/>
  <c r="BG183" i="37"/>
  <c r="BM183" i="37"/>
  <c r="BH183" i="37"/>
  <c r="K191" i="37"/>
  <c r="M191" i="37" s="1"/>
  <c r="BE191" i="37"/>
  <c r="BF191" i="37"/>
  <c r="BG191" i="37"/>
  <c r="BH191" i="37"/>
  <c r="BM191" i="37"/>
  <c r="BD100" i="36"/>
  <c r="K100" i="36"/>
  <c r="M100" i="36" s="1"/>
  <c r="K176" i="36"/>
  <c r="M176" i="36" s="1"/>
  <c r="BE176" i="36"/>
  <c r="BF176" i="36"/>
  <c r="BG176" i="36"/>
  <c r="BH176" i="36"/>
  <c r="BM176" i="36"/>
  <c r="K184" i="36"/>
  <c r="M184" i="36" s="1"/>
  <c r="BE184" i="36"/>
  <c r="BF184" i="36"/>
  <c r="BG184" i="36"/>
  <c r="BH184" i="36"/>
  <c r="BM184" i="36"/>
  <c r="K192" i="36"/>
  <c r="M192" i="36" s="1"/>
  <c r="BE192" i="36"/>
  <c r="BF192" i="36"/>
  <c r="BG192" i="36"/>
  <c r="BH192" i="36"/>
  <c r="BM192" i="36"/>
  <c r="BJ137" i="35"/>
  <c r="K137" i="35"/>
  <c r="M137" i="35" s="1"/>
  <c r="K177" i="35"/>
  <c r="M177" i="35" s="1"/>
  <c r="BE177" i="35"/>
  <c r="BF177" i="35"/>
  <c r="BH177" i="35"/>
  <c r="BG177" i="35"/>
  <c r="BM177" i="35"/>
  <c r="AK177" i="35"/>
  <c r="BK177" i="35" s="1"/>
  <c r="AL177" i="35"/>
  <c r="BL177" i="35" s="1"/>
  <c r="K185" i="35"/>
  <c r="M185" i="35" s="1"/>
  <c r="BE185" i="35"/>
  <c r="BF185" i="35"/>
  <c r="BG185" i="35"/>
  <c r="BH185" i="35"/>
  <c r="BM185" i="35"/>
  <c r="K193" i="35"/>
  <c r="M193" i="35" s="1"/>
  <c r="BE193" i="35"/>
  <c r="BF193" i="35"/>
  <c r="BG193" i="35"/>
  <c r="BH193" i="35"/>
  <c r="BM193" i="35"/>
  <c r="BB102" i="34"/>
  <c r="K102" i="34"/>
  <c r="M102" i="34" s="1"/>
  <c r="K178" i="34"/>
  <c r="M178" i="34" s="1"/>
  <c r="BE178" i="34"/>
  <c r="BF178" i="34"/>
  <c r="BH178" i="34"/>
  <c r="BG178" i="34"/>
  <c r="BM178" i="34"/>
  <c r="AK178" i="34"/>
  <c r="BK178" i="34" s="1"/>
  <c r="AL178" i="34"/>
  <c r="BL178" i="34" s="1"/>
  <c r="K186" i="34"/>
  <c r="M186" i="34" s="1"/>
  <c r="BE186" i="34"/>
  <c r="BF186" i="34"/>
  <c r="BH186" i="34"/>
  <c r="BG186" i="34"/>
  <c r="BM186" i="34"/>
  <c r="K194" i="34"/>
  <c r="M194" i="34" s="1"/>
  <c r="BE194" i="34"/>
  <c r="BF194" i="34"/>
  <c r="BH194" i="34"/>
  <c r="BG194" i="34"/>
  <c r="BM194" i="34"/>
  <c r="K152" i="33"/>
  <c r="M152" i="33" s="1"/>
  <c r="BG152" i="33"/>
  <c r="BH152" i="33"/>
  <c r="BM152" i="33"/>
  <c r="BE152" i="33"/>
  <c r="BF152" i="33"/>
  <c r="K154" i="33"/>
  <c r="M154" i="33" s="1"/>
  <c r="BG154" i="33"/>
  <c r="BH154" i="33"/>
  <c r="BM154" i="33"/>
  <c r="BE154" i="33"/>
  <c r="BF154" i="33"/>
  <c r="K156" i="33"/>
  <c r="M156" i="33" s="1"/>
  <c r="BG156" i="33"/>
  <c r="BH156" i="33"/>
  <c r="BE156" i="33"/>
  <c r="BF156" i="33"/>
  <c r="BM156" i="33"/>
  <c r="K158" i="33"/>
  <c r="M158" i="33" s="1"/>
  <c r="BG158" i="33"/>
  <c r="BH158" i="33"/>
  <c r="BE158" i="33"/>
  <c r="BF158" i="33"/>
  <c r="BM158" i="33"/>
  <c r="K160" i="33"/>
  <c r="M160" i="33" s="1"/>
  <c r="BG160" i="33"/>
  <c r="BH160" i="33"/>
  <c r="BF160" i="33"/>
  <c r="BM160" i="33"/>
  <c r="BE160" i="33"/>
  <c r="K162" i="33"/>
  <c r="M162" i="33" s="1"/>
  <c r="BG162" i="33"/>
  <c r="BH162" i="33"/>
  <c r="BE162" i="33"/>
  <c r="BM162" i="33"/>
  <c r="BF162" i="33"/>
  <c r="K164" i="33"/>
  <c r="M164" i="33" s="1"/>
  <c r="BG164" i="33"/>
  <c r="BH164" i="33"/>
  <c r="BM164" i="33"/>
  <c r="BE164" i="33"/>
  <c r="BF164" i="33"/>
  <c r="K166" i="33"/>
  <c r="M166" i="33" s="1"/>
  <c r="BG166" i="33"/>
  <c r="BH166" i="33"/>
  <c r="BE166" i="33"/>
  <c r="BF166" i="33"/>
  <c r="BM166" i="33"/>
  <c r="K168" i="33"/>
  <c r="M168" i="33" s="1"/>
  <c r="BG168" i="33"/>
  <c r="BH168" i="33"/>
  <c r="BM168" i="33"/>
  <c r="BE168" i="33"/>
  <c r="BF168" i="33"/>
  <c r="K170" i="33"/>
  <c r="M170" i="33" s="1"/>
  <c r="BG170" i="33"/>
  <c r="BH170" i="33"/>
  <c r="BM170" i="33"/>
  <c r="BE170" i="33"/>
  <c r="BF170" i="33"/>
  <c r="K179" i="33"/>
  <c r="M179" i="33" s="1"/>
  <c r="BE179" i="33"/>
  <c r="BF179" i="33"/>
  <c r="BH179" i="33"/>
  <c r="BG179" i="33"/>
  <c r="BM179" i="33"/>
  <c r="K187" i="33"/>
  <c r="M187" i="33" s="1"/>
  <c r="BE187" i="33"/>
  <c r="BF187" i="33"/>
  <c r="BH187" i="33"/>
  <c r="BG187" i="33"/>
  <c r="BM187" i="33"/>
  <c r="K180" i="32"/>
  <c r="M180" i="32" s="1"/>
  <c r="BE180" i="32"/>
  <c r="BF180" i="32"/>
  <c r="BH180" i="32"/>
  <c r="BG180" i="32"/>
  <c r="BM180" i="32"/>
  <c r="K188" i="32"/>
  <c r="M188" i="32" s="1"/>
  <c r="BE188" i="32"/>
  <c r="BF188" i="32"/>
  <c r="BH188" i="32"/>
  <c r="BG188" i="32"/>
  <c r="BM188" i="32"/>
  <c r="K181" i="31"/>
  <c r="M181" i="31" s="1"/>
  <c r="BE181" i="31"/>
  <c r="BF181" i="31"/>
  <c r="BH181" i="31"/>
  <c r="BM181" i="31"/>
  <c r="BG181" i="31"/>
  <c r="K189" i="31"/>
  <c r="M189" i="31" s="1"/>
  <c r="BE189" i="31"/>
  <c r="BF189" i="31"/>
  <c r="BH189" i="31"/>
  <c r="BG189" i="31"/>
  <c r="BM189" i="31"/>
  <c r="BG117" i="39"/>
  <c r="K117" i="39"/>
  <c r="M117" i="39" s="1"/>
  <c r="K152" i="39"/>
  <c r="M152" i="39" s="1"/>
  <c r="BG152" i="39"/>
  <c r="BH152" i="39"/>
  <c r="BM152" i="39"/>
  <c r="BF152" i="39"/>
  <c r="BE152" i="39"/>
  <c r="K162" i="39"/>
  <c r="M162" i="39" s="1"/>
  <c r="BG162" i="39"/>
  <c r="BH162" i="39"/>
  <c r="BM162" i="39"/>
  <c r="BE162" i="39"/>
  <c r="BF162" i="39"/>
  <c r="AK168" i="39"/>
  <c r="BK168" i="39" s="1"/>
  <c r="K168" i="39"/>
  <c r="M168" i="39" s="1"/>
  <c r="BG168" i="39"/>
  <c r="BH168" i="39"/>
  <c r="BF168" i="39"/>
  <c r="BM168" i="39"/>
  <c r="BE168" i="39"/>
  <c r="BA124" i="38"/>
  <c r="K124" i="38"/>
  <c r="M124" i="38" s="1"/>
  <c r="K190" i="36"/>
  <c r="M190" i="36" s="1"/>
  <c r="BE190" i="36"/>
  <c r="BF190" i="36"/>
  <c r="BH190" i="36"/>
  <c r="BM190" i="36"/>
  <c r="BG190" i="36"/>
  <c r="K153" i="35"/>
  <c r="M153" i="35" s="1"/>
  <c r="BF153" i="35"/>
  <c r="BG153" i="35"/>
  <c r="BH153" i="35"/>
  <c r="BM153" i="35"/>
  <c r="BE153" i="35"/>
  <c r="K175" i="35"/>
  <c r="M175" i="35" s="1"/>
  <c r="BH175" i="35"/>
  <c r="BE175" i="35"/>
  <c r="BM175" i="35"/>
  <c r="BG175" i="35"/>
  <c r="BD175" i="35"/>
  <c r="BF175" i="35"/>
  <c r="K191" i="35"/>
  <c r="M191" i="35" s="1"/>
  <c r="BE191" i="35"/>
  <c r="BF191" i="35"/>
  <c r="BG191" i="35"/>
  <c r="BH191" i="35"/>
  <c r="BM191" i="35"/>
  <c r="K156" i="31"/>
  <c r="M156" i="31" s="1"/>
  <c r="BG156" i="31"/>
  <c r="BH156" i="31"/>
  <c r="BE156" i="31"/>
  <c r="BF156" i="31"/>
  <c r="BM156" i="31"/>
  <c r="K166" i="31"/>
  <c r="M166" i="31" s="1"/>
  <c r="BG166" i="31"/>
  <c r="BH166" i="31"/>
  <c r="BF166" i="31"/>
  <c r="BM166" i="31"/>
  <c r="BE166" i="31"/>
  <c r="R113" i="30"/>
  <c r="AR113" i="30" s="1"/>
  <c r="K113" i="30"/>
  <c r="M113" i="30" s="1"/>
  <c r="BI141" i="30"/>
  <c r="K141" i="30"/>
  <c r="M141" i="30" s="1"/>
  <c r="K181" i="30"/>
  <c r="M181" i="30" s="1"/>
  <c r="BF181" i="30"/>
  <c r="BH181" i="30"/>
  <c r="BE181" i="30"/>
  <c r="BG181" i="30"/>
  <c r="BM181" i="30"/>
  <c r="K189" i="30"/>
  <c r="M189" i="30" s="1"/>
  <c r="BF189" i="30"/>
  <c r="BH189" i="30"/>
  <c r="BE189" i="30"/>
  <c r="BG189" i="30"/>
  <c r="BM189" i="30"/>
  <c r="K138" i="39"/>
  <c r="M138" i="39" s="1"/>
  <c r="K178" i="39"/>
  <c r="M178" i="39" s="1"/>
  <c r="BE178" i="39"/>
  <c r="BF178" i="39"/>
  <c r="BG178" i="39"/>
  <c r="BH178" i="39"/>
  <c r="AL178" i="39"/>
  <c r="BL178" i="39" s="1"/>
  <c r="BM178" i="39"/>
  <c r="AK178" i="39"/>
  <c r="BK178" i="39" s="1"/>
  <c r="K186" i="39"/>
  <c r="M186" i="39" s="1"/>
  <c r="BE186" i="39"/>
  <c r="BF186" i="39"/>
  <c r="BG186" i="39"/>
  <c r="BH186" i="39"/>
  <c r="BM186" i="39"/>
  <c r="K194" i="39"/>
  <c r="M194" i="39" s="1"/>
  <c r="BE194" i="39"/>
  <c r="BF194" i="39"/>
  <c r="BG194" i="39"/>
  <c r="BH194" i="39"/>
  <c r="BM194" i="39"/>
  <c r="BA103" i="38"/>
  <c r="K103" i="38"/>
  <c r="M103" i="38" s="1"/>
  <c r="T131" i="38"/>
  <c r="AT131" i="38" s="1"/>
  <c r="K131" i="38"/>
  <c r="M131" i="38" s="1"/>
  <c r="K152" i="38"/>
  <c r="M152" i="38" s="1"/>
  <c r="BF152" i="38"/>
  <c r="BG152" i="38"/>
  <c r="BH152" i="38"/>
  <c r="BE152" i="38"/>
  <c r="BM152" i="38"/>
  <c r="K154" i="38"/>
  <c r="M154" i="38" s="1"/>
  <c r="BF154" i="38"/>
  <c r="BG154" i="38"/>
  <c r="BH154" i="38"/>
  <c r="BM154" i="38"/>
  <c r="BE154" i="38"/>
  <c r="K156" i="38"/>
  <c r="M156" i="38" s="1"/>
  <c r="BF156" i="38"/>
  <c r="BG156" i="38"/>
  <c r="BH156" i="38"/>
  <c r="BE156" i="38"/>
  <c r="BM156" i="38"/>
  <c r="BA158" i="38"/>
  <c r="K158" i="38"/>
  <c r="M158" i="38" s="1"/>
  <c r="BF158" i="38"/>
  <c r="BG158" i="38"/>
  <c r="BH158" i="38"/>
  <c r="BE158" i="38"/>
  <c r="BM158" i="38"/>
  <c r="BJ160" i="38"/>
  <c r="K160" i="38"/>
  <c r="M160" i="38" s="1"/>
  <c r="BF160" i="38"/>
  <c r="BG160" i="38"/>
  <c r="BH160" i="38"/>
  <c r="BE160" i="38"/>
  <c r="BM160" i="38"/>
  <c r="K162" i="38"/>
  <c r="M162" i="38" s="1"/>
  <c r="BF162" i="38"/>
  <c r="BG162" i="38"/>
  <c r="BH162" i="38"/>
  <c r="BE162" i="38"/>
  <c r="BM162" i="38"/>
  <c r="AZ164" i="38"/>
  <c r="K164" i="38"/>
  <c r="M164" i="38" s="1"/>
  <c r="BF164" i="38"/>
  <c r="BG164" i="38"/>
  <c r="BH164" i="38"/>
  <c r="BM164" i="38"/>
  <c r="BE164" i="38"/>
  <c r="K166" i="38"/>
  <c r="M166" i="38" s="1"/>
  <c r="BF166" i="38"/>
  <c r="BG166" i="38"/>
  <c r="BH166" i="38"/>
  <c r="BE166" i="38"/>
  <c r="BM166" i="38"/>
  <c r="K168" i="38"/>
  <c r="M168" i="38" s="1"/>
  <c r="BF168" i="38"/>
  <c r="BG168" i="38"/>
  <c r="BH168" i="38"/>
  <c r="BE168" i="38"/>
  <c r="BM168" i="38"/>
  <c r="K170" i="38"/>
  <c r="M170" i="38" s="1"/>
  <c r="BF170" i="38"/>
  <c r="BG170" i="38"/>
  <c r="BH170" i="38"/>
  <c r="BM170" i="38"/>
  <c r="BE170" i="38"/>
  <c r="K179" i="38"/>
  <c r="M179" i="38" s="1"/>
  <c r="BE179" i="38"/>
  <c r="BF179" i="38"/>
  <c r="BG179" i="38"/>
  <c r="BH179" i="38"/>
  <c r="BM179" i="38"/>
  <c r="K187" i="38"/>
  <c r="M187" i="38" s="1"/>
  <c r="BE187" i="38"/>
  <c r="BH187" i="38"/>
  <c r="BF187" i="38"/>
  <c r="BG187" i="38"/>
  <c r="BM187" i="38"/>
  <c r="BM132" i="37"/>
  <c r="K132" i="37"/>
  <c r="M132" i="37" s="1"/>
  <c r="K180" i="37"/>
  <c r="M180" i="37" s="1"/>
  <c r="BE180" i="37"/>
  <c r="BF180" i="37"/>
  <c r="BG180" i="37"/>
  <c r="BH180" i="37"/>
  <c r="BM180" i="37"/>
  <c r="K188" i="37"/>
  <c r="M188" i="37" s="1"/>
  <c r="BE188" i="37"/>
  <c r="BF188" i="37"/>
  <c r="BG188" i="37"/>
  <c r="BH188" i="37"/>
  <c r="BM188" i="37"/>
  <c r="K105" i="36"/>
  <c r="M105" i="36" s="1"/>
  <c r="K181" i="36"/>
  <c r="M181" i="36" s="1"/>
  <c r="BE181" i="36"/>
  <c r="BF181" i="36"/>
  <c r="BG181" i="36"/>
  <c r="BH181" i="36"/>
  <c r="BM181" i="36"/>
  <c r="K189" i="36"/>
  <c r="M189" i="36" s="1"/>
  <c r="BE189" i="36"/>
  <c r="BF189" i="36"/>
  <c r="BG189" i="36"/>
  <c r="BM189" i="36"/>
  <c r="BH189" i="36"/>
  <c r="K114" i="35"/>
  <c r="M114" i="35" s="1"/>
  <c r="K182" i="35"/>
  <c r="M182" i="35" s="1"/>
  <c r="BE182" i="35"/>
  <c r="BF182" i="35"/>
  <c r="BG182" i="35"/>
  <c r="BH182" i="35"/>
  <c r="BM182" i="35"/>
  <c r="K190" i="35"/>
  <c r="M190" i="35" s="1"/>
  <c r="BE190" i="35"/>
  <c r="BF190" i="35"/>
  <c r="BG190" i="35"/>
  <c r="BH190" i="35"/>
  <c r="BM190" i="35"/>
  <c r="O99" i="34"/>
  <c r="BC127" i="34"/>
  <c r="K127" i="34"/>
  <c r="M127" i="34" s="1"/>
  <c r="BE151" i="34"/>
  <c r="BG151" i="34"/>
  <c r="BC151" i="34"/>
  <c r="BM151" i="34"/>
  <c r="BF151" i="34"/>
  <c r="BH151" i="34"/>
  <c r="K153" i="34"/>
  <c r="M153" i="34" s="1"/>
  <c r="BG153" i="34"/>
  <c r="BH153" i="34"/>
  <c r="BE153" i="34"/>
  <c r="BF153" i="34"/>
  <c r="BM153" i="34"/>
  <c r="K155" i="34"/>
  <c r="M155" i="34" s="1"/>
  <c r="BG155" i="34"/>
  <c r="BH155" i="34"/>
  <c r="BE155" i="34"/>
  <c r="BF155" i="34"/>
  <c r="BM155" i="34"/>
  <c r="K157" i="34"/>
  <c r="M157" i="34" s="1"/>
  <c r="BG157" i="34"/>
  <c r="BH157" i="34"/>
  <c r="BF157" i="34"/>
  <c r="BM157" i="34"/>
  <c r="BE157" i="34"/>
  <c r="K159" i="34"/>
  <c r="M159" i="34" s="1"/>
  <c r="BG159" i="34"/>
  <c r="BH159" i="34"/>
  <c r="BE159" i="34"/>
  <c r="BM159" i="34"/>
  <c r="BF159" i="34"/>
  <c r="K161" i="34"/>
  <c r="M161" i="34" s="1"/>
  <c r="BG161" i="34"/>
  <c r="BH161" i="34"/>
  <c r="BM161" i="34"/>
  <c r="BE161" i="34"/>
  <c r="BF161" i="34"/>
  <c r="K163" i="34"/>
  <c r="M163" i="34" s="1"/>
  <c r="BG163" i="34"/>
  <c r="BH163" i="34"/>
  <c r="BE163" i="34"/>
  <c r="BF163" i="34"/>
  <c r="BM163" i="34"/>
  <c r="K165" i="34"/>
  <c r="M165" i="34" s="1"/>
  <c r="BG165" i="34"/>
  <c r="BH165" i="34"/>
  <c r="BM165" i="34"/>
  <c r="BE165" i="34"/>
  <c r="BF165" i="34"/>
  <c r="K167" i="34"/>
  <c r="M167" i="34" s="1"/>
  <c r="BG167" i="34"/>
  <c r="BH167" i="34"/>
  <c r="BM167" i="34"/>
  <c r="BE167" i="34"/>
  <c r="BF167" i="34"/>
  <c r="K169" i="34"/>
  <c r="M169" i="34" s="1"/>
  <c r="BG169" i="34"/>
  <c r="BH169" i="34"/>
  <c r="BE169" i="34"/>
  <c r="BF169" i="34"/>
  <c r="BM169" i="34"/>
  <c r="K175" i="34"/>
  <c r="M175" i="34" s="1"/>
  <c r="BM175" i="34"/>
  <c r="BH175" i="34"/>
  <c r="BG175" i="34"/>
  <c r="BD175" i="34"/>
  <c r="BF175" i="34"/>
  <c r="BE175" i="34"/>
  <c r="K183" i="34"/>
  <c r="M183" i="34" s="1"/>
  <c r="BE183" i="34"/>
  <c r="BH183" i="34"/>
  <c r="BF183" i="34"/>
  <c r="BG183" i="34"/>
  <c r="BM183" i="34"/>
  <c r="K191" i="34"/>
  <c r="M191" i="34" s="1"/>
  <c r="BE191" i="34"/>
  <c r="BH191" i="34"/>
  <c r="BF191" i="34"/>
  <c r="BG191" i="34"/>
  <c r="BM191" i="34"/>
  <c r="K176" i="33"/>
  <c r="M176" i="33" s="1"/>
  <c r="BE176" i="33"/>
  <c r="BF176" i="33"/>
  <c r="BG176" i="33"/>
  <c r="BH176" i="33"/>
  <c r="BM176" i="33"/>
  <c r="K184" i="33"/>
  <c r="M184" i="33" s="1"/>
  <c r="BE184" i="33"/>
  <c r="BF184" i="33"/>
  <c r="BG184" i="33"/>
  <c r="BH184" i="33"/>
  <c r="BM184" i="33"/>
  <c r="K192" i="33"/>
  <c r="M192" i="33" s="1"/>
  <c r="BE192" i="33"/>
  <c r="BF192" i="33"/>
  <c r="BG192" i="33"/>
  <c r="BH192" i="33"/>
  <c r="BM192" i="33"/>
  <c r="K177" i="32"/>
  <c r="M177" i="32" s="1"/>
  <c r="BE177" i="32"/>
  <c r="BH177" i="32"/>
  <c r="BF177" i="32"/>
  <c r="AK177" i="32"/>
  <c r="BK177" i="32" s="1"/>
  <c r="BG177" i="32"/>
  <c r="AL177" i="32"/>
  <c r="BL177" i="32" s="1"/>
  <c r="BM177" i="32"/>
  <c r="K185" i="32"/>
  <c r="M185" i="32" s="1"/>
  <c r="BE185" i="32"/>
  <c r="BH185" i="32"/>
  <c r="BF185" i="32"/>
  <c r="BM185" i="32"/>
  <c r="BG185" i="32"/>
  <c r="K193" i="32"/>
  <c r="M193" i="32" s="1"/>
  <c r="BE193" i="32"/>
  <c r="BH193" i="32"/>
  <c r="BF193" i="32"/>
  <c r="BM193" i="32"/>
  <c r="BG193" i="32"/>
  <c r="K178" i="31"/>
  <c r="M178" i="31" s="1"/>
  <c r="BH178" i="31"/>
  <c r="BE178" i="31"/>
  <c r="BF178" i="31"/>
  <c r="BG178" i="31"/>
  <c r="AL178" i="31"/>
  <c r="BL178" i="31" s="1"/>
  <c r="BM178" i="31"/>
  <c r="AK178" i="31"/>
  <c r="BK178" i="31" s="1"/>
  <c r="K186" i="31"/>
  <c r="M186" i="31" s="1"/>
  <c r="BH186" i="31"/>
  <c r="BE186" i="31"/>
  <c r="BF186" i="31"/>
  <c r="BG186" i="31"/>
  <c r="BM186" i="31"/>
  <c r="K194" i="31"/>
  <c r="M194" i="31" s="1"/>
  <c r="BE194" i="31"/>
  <c r="BF194" i="31"/>
  <c r="BG194" i="31"/>
  <c r="BH194" i="31"/>
  <c r="BM194" i="31"/>
  <c r="BH114" i="30"/>
  <c r="K114" i="30"/>
  <c r="M114" i="30" s="1"/>
  <c r="BB126" i="30"/>
  <c r="K126" i="30"/>
  <c r="M126" i="30" s="1"/>
  <c r="K182" i="30"/>
  <c r="M182" i="30" s="1"/>
  <c r="BF182" i="30"/>
  <c r="BG182" i="30"/>
  <c r="BE182" i="30"/>
  <c r="BH182" i="30"/>
  <c r="BM182" i="30"/>
  <c r="S115" i="39"/>
  <c r="AS115" i="39" s="1"/>
  <c r="K115" i="39"/>
  <c r="M115" i="39" s="1"/>
  <c r="T131" i="39"/>
  <c r="AT131" i="39" s="1"/>
  <c r="K131" i="39"/>
  <c r="M131" i="39" s="1"/>
  <c r="K154" i="39"/>
  <c r="M154" i="39" s="1"/>
  <c r="BG154" i="39"/>
  <c r="BH154" i="39"/>
  <c r="BE154" i="39"/>
  <c r="BF154" i="39"/>
  <c r="BM154" i="39"/>
  <c r="K188" i="38"/>
  <c r="M188" i="38" s="1"/>
  <c r="BE188" i="38"/>
  <c r="BF188" i="38"/>
  <c r="BG188" i="38"/>
  <c r="BH188" i="38"/>
  <c r="BM188" i="38"/>
  <c r="K189" i="37"/>
  <c r="M189" i="37" s="1"/>
  <c r="BE189" i="37"/>
  <c r="BF189" i="37"/>
  <c r="BG189" i="37"/>
  <c r="BH189" i="37"/>
  <c r="BM189" i="37"/>
  <c r="O99" i="35"/>
  <c r="K165" i="35"/>
  <c r="M165" i="35" s="1"/>
  <c r="BF165" i="35"/>
  <c r="BG165" i="35"/>
  <c r="BH165" i="35"/>
  <c r="BE165" i="35"/>
  <c r="BM165" i="35"/>
  <c r="K154" i="31"/>
  <c r="M154" i="31" s="1"/>
  <c r="BG154" i="31"/>
  <c r="BH154" i="31"/>
  <c r="BE154" i="31"/>
  <c r="BF154" i="31"/>
  <c r="BM154" i="31"/>
  <c r="BA102" i="30"/>
  <c r="K102" i="30"/>
  <c r="M102" i="30" s="1"/>
  <c r="K178" i="30"/>
  <c r="M178" i="30" s="1"/>
  <c r="BF178" i="30"/>
  <c r="BG178" i="30"/>
  <c r="BE178" i="30"/>
  <c r="BH178" i="30"/>
  <c r="AK178" i="30"/>
  <c r="BK178" i="30" s="1"/>
  <c r="AL178" i="30"/>
  <c r="BL178" i="30" s="1"/>
  <c r="BM178" i="30"/>
  <c r="K186" i="30"/>
  <c r="M186" i="30" s="1"/>
  <c r="BF186" i="30"/>
  <c r="BG186" i="30"/>
  <c r="BE186" i="30"/>
  <c r="BH186" i="30"/>
  <c r="BM186" i="30"/>
  <c r="K194" i="30"/>
  <c r="M194" i="30" s="1"/>
  <c r="BF194" i="30"/>
  <c r="BG194" i="30"/>
  <c r="BE194" i="30"/>
  <c r="BH194" i="30"/>
  <c r="BM194" i="30"/>
  <c r="AK100" i="39"/>
  <c r="BK100" i="39" s="1"/>
  <c r="K100" i="39"/>
  <c r="M100" i="39" s="1"/>
  <c r="AL102" i="39"/>
  <c r="BL102" i="39" s="1"/>
  <c r="K102" i="39"/>
  <c r="M102" i="39" s="1"/>
  <c r="S108" i="39"/>
  <c r="AS108" i="39" s="1"/>
  <c r="K108" i="39"/>
  <c r="M108" i="39" s="1"/>
  <c r="BD110" i="39"/>
  <c r="K110" i="39"/>
  <c r="M110" i="39" s="1"/>
  <c r="BI112" i="39"/>
  <c r="K112" i="39"/>
  <c r="M112" i="39" s="1"/>
  <c r="BA127" i="39"/>
  <c r="K127" i="39"/>
  <c r="M127" i="39" s="1"/>
  <c r="BC151" i="39"/>
  <c r="BM151" i="39"/>
  <c r="BF151" i="39"/>
  <c r="BH151" i="39"/>
  <c r="BE151" i="39"/>
  <c r="BG151" i="39"/>
  <c r="K153" i="39"/>
  <c r="M153" i="39" s="1"/>
  <c r="BF153" i="39"/>
  <c r="BG153" i="39"/>
  <c r="BH153" i="39"/>
  <c r="BE153" i="39"/>
  <c r="BM153" i="39"/>
  <c r="K155" i="39"/>
  <c r="M155" i="39" s="1"/>
  <c r="BF155" i="39"/>
  <c r="BG155" i="39"/>
  <c r="BH155" i="39"/>
  <c r="BE155" i="39"/>
  <c r="BM155" i="39"/>
  <c r="K157" i="39"/>
  <c r="M157" i="39" s="1"/>
  <c r="BF157" i="39"/>
  <c r="BG157" i="39"/>
  <c r="BH157" i="39"/>
  <c r="BE157" i="39"/>
  <c r="BM157" i="39"/>
  <c r="K159" i="39"/>
  <c r="M159" i="39" s="1"/>
  <c r="BF159" i="39"/>
  <c r="BG159" i="39"/>
  <c r="BH159" i="39"/>
  <c r="BE159" i="39"/>
  <c r="BM159" i="39"/>
  <c r="BI161" i="39"/>
  <c r="K161" i="39"/>
  <c r="M161" i="39" s="1"/>
  <c r="BF161" i="39"/>
  <c r="BG161" i="39"/>
  <c r="BH161" i="39"/>
  <c r="BM161" i="39"/>
  <c r="BE161" i="39"/>
  <c r="K163" i="39"/>
  <c r="M163" i="39" s="1"/>
  <c r="BF163" i="39"/>
  <c r="BG163" i="39"/>
  <c r="BH163" i="39"/>
  <c r="BM163" i="39"/>
  <c r="BE163" i="39"/>
  <c r="K165" i="39"/>
  <c r="M165" i="39" s="1"/>
  <c r="BF165" i="39"/>
  <c r="BG165" i="39"/>
  <c r="BH165" i="39"/>
  <c r="BE165" i="39"/>
  <c r="BM165" i="39"/>
  <c r="K167" i="39"/>
  <c r="M167" i="39" s="1"/>
  <c r="BF167" i="39"/>
  <c r="BG167" i="39"/>
  <c r="BH167" i="39"/>
  <c r="BM167" i="39"/>
  <c r="BE167" i="39"/>
  <c r="AZ169" i="39"/>
  <c r="K169" i="39"/>
  <c r="M169" i="39" s="1"/>
  <c r="BF169" i="39"/>
  <c r="BG169" i="39"/>
  <c r="BH169" i="39"/>
  <c r="BE169" i="39"/>
  <c r="BM169" i="39"/>
  <c r="BD175" i="39"/>
  <c r="BF175" i="39"/>
  <c r="BH175" i="39"/>
  <c r="BE175" i="39"/>
  <c r="BM175" i="39"/>
  <c r="BG175" i="39"/>
  <c r="K183" i="39"/>
  <c r="M183" i="39" s="1"/>
  <c r="BE183" i="39"/>
  <c r="BG183" i="39"/>
  <c r="BH183" i="39"/>
  <c r="BM183" i="39"/>
  <c r="BF183" i="39"/>
  <c r="K191" i="39"/>
  <c r="M191" i="39" s="1"/>
  <c r="BE191" i="39"/>
  <c r="BG191" i="39"/>
  <c r="BH191" i="39"/>
  <c r="BF191" i="39"/>
  <c r="BM191" i="39"/>
  <c r="T128" i="38"/>
  <c r="AT128" i="38" s="1"/>
  <c r="K128" i="38"/>
  <c r="M128" i="38" s="1"/>
  <c r="K176" i="38"/>
  <c r="M176" i="38" s="1"/>
  <c r="BE176" i="38"/>
  <c r="BF176" i="38"/>
  <c r="BG176" i="38"/>
  <c r="BH176" i="38"/>
  <c r="BM176" i="38"/>
  <c r="K184" i="38"/>
  <c r="M184" i="38" s="1"/>
  <c r="BE184" i="38"/>
  <c r="BF184" i="38"/>
  <c r="BH184" i="38"/>
  <c r="BG184" i="38"/>
  <c r="BM184" i="38"/>
  <c r="K192" i="38"/>
  <c r="M192" i="38" s="1"/>
  <c r="BE192" i="38"/>
  <c r="BF192" i="38"/>
  <c r="BG192" i="38"/>
  <c r="BH192" i="38"/>
  <c r="BM192" i="38"/>
  <c r="BH101" i="37"/>
  <c r="K101" i="37"/>
  <c r="M101" i="37" s="1"/>
  <c r="BB129" i="37"/>
  <c r="K129" i="37"/>
  <c r="M129" i="37" s="1"/>
  <c r="T137" i="37"/>
  <c r="AT137" i="37" s="1"/>
  <c r="K137" i="37"/>
  <c r="M137" i="37" s="1"/>
  <c r="K177" i="37"/>
  <c r="M177" i="37" s="1"/>
  <c r="BE177" i="37"/>
  <c r="BF177" i="37"/>
  <c r="BG177" i="37"/>
  <c r="BM177" i="37"/>
  <c r="BH177" i="37"/>
  <c r="AK177" i="37"/>
  <c r="BK177" i="37" s="1"/>
  <c r="AL177" i="37"/>
  <c r="BL177" i="37" s="1"/>
  <c r="K185" i="37"/>
  <c r="M185" i="37" s="1"/>
  <c r="BE185" i="37"/>
  <c r="BF185" i="37"/>
  <c r="BG185" i="37"/>
  <c r="BH185" i="37"/>
  <c r="BM185" i="37"/>
  <c r="K193" i="37"/>
  <c r="M193" i="37" s="1"/>
  <c r="BE193" i="37"/>
  <c r="BF193" i="37"/>
  <c r="BM193" i="37"/>
  <c r="BG193" i="37"/>
  <c r="BH193" i="37"/>
  <c r="BD110" i="36"/>
  <c r="K110" i="36"/>
  <c r="M110" i="36" s="1"/>
  <c r="BH118" i="36"/>
  <c r="K118" i="36"/>
  <c r="M118" i="36" s="1"/>
  <c r="K178" i="36"/>
  <c r="M178" i="36" s="1"/>
  <c r="BE178" i="36"/>
  <c r="BF178" i="36"/>
  <c r="BG178" i="36"/>
  <c r="BH178" i="36"/>
  <c r="AK178" i="36"/>
  <c r="BK178" i="36" s="1"/>
  <c r="AL178" i="36"/>
  <c r="BL178" i="36" s="1"/>
  <c r="BM178" i="36"/>
  <c r="K186" i="36"/>
  <c r="M186" i="36" s="1"/>
  <c r="BE186" i="36"/>
  <c r="BF186" i="36"/>
  <c r="BG186" i="36"/>
  <c r="BH186" i="36"/>
  <c r="BM186" i="36"/>
  <c r="K194" i="36"/>
  <c r="M194" i="36" s="1"/>
  <c r="BE194" i="36"/>
  <c r="BF194" i="36"/>
  <c r="BG194" i="36"/>
  <c r="BH194" i="36"/>
  <c r="BM194" i="36"/>
  <c r="R103" i="35"/>
  <c r="AR103" i="35" s="1"/>
  <c r="K103" i="35"/>
  <c r="M103" i="35" s="1"/>
  <c r="AZ111" i="35"/>
  <c r="K111" i="35"/>
  <c r="M111" i="35" s="1"/>
  <c r="BM131" i="35"/>
  <c r="K131" i="35"/>
  <c r="M131" i="35" s="1"/>
  <c r="K152" i="35"/>
  <c r="M152" i="35" s="1"/>
  <c r="BG152" i="35"/>
  <c r="BH152" i="35"/>
  <c r="BE152" i="35"/>
  <c r="BF152" i="35"/>
  <c r="BM152" i="35"/>
  <c r="K154" i="35"/>
  <c r="M154" i="35" s="1"/>
  <c r="BG154" i="35"/>
  <c r="BH154" i="35"/>
  <c r="BF154" i="35"/>
  <c r="BM154" i="35"/>
  <c r="BE154" i="35"/>
  <c r="K156" i="35"/>
  <c r="M156" i="35" s="1"/>
  <c r="BG156" i="35"/>
  <c r="BH156" i="35"/>
  <c r="BE156" i="35"/>
  <c r="BM156" i="35"/>
  <c r="BF156" i="35"/>
  <c r="K158" i="35"/>
  <c r="M158" i="35" s="1"/>
  <c r="BG158" i="35"/>
  <c r="BH158" i="35"/>
  <c r="BM158" i="35"/>
  <c r="BE158" i="35"/>
  <c r="BF158" i="35"/>
  <c r="K160" i="35"/>
  <c r="M160" i="35" s="1"/>
  <c r="BG160" i="35"/>
  <c r="BH160" i="35"/>
  <c r="BE160" i="35"/>
  <c r="BF160" i="35"/>
  <c r="BM160" i="35"/>
  <c r="K162" i="35"/>
  <c r="M162" i="35" s="1"/>
  <c r="BG162" i="35"/>
  <c r="BH162" i="35"/>
  <c r="BM162" i="35"/>
  <c r="BE162" i="35"/>
  <c r="BF162" i="35"/>
  <c r="K164" i="35"/>
  <c r="M164" i="35" s="1"/>
  <c r="BG164" i="35"/>
  <c r="BH164" i="35"/>
  <c r="BM164" i="35"/>
  <c r="BE164" i="35"/>
  <c r="BF164" i="35"/>
  <c r="K166" i="35"/>
  <c r="M166" i="35" s="1"/>
  <c r="BG166" i="35"/>
  <c r="BH166" i="35"/>
  <c r="BE166" i="35"/>
  <c r="BF166" i="35"/>
  <c r="BM166" i="35"/>
  <c r="K168" i="35"/>
  <c r="M168" i="35" s="1"/>
  <c r="BG168" i="35"/>
  <c r="BH168" i="35"/>
  <c r="BE168" i="35"/>
  <c r="BF168" i="35"/>
  <c r="BM168" i="35"/>
  <c r="K170" i="35"/>
  <c r="M170" i="35" s="1"/>
  <c r="BG170" i="35"/>
  <c r="BH170" i="35"/>
  <c r="BF170" i="35"/>
  <c r="BM170" i="35"/>
  <c r="BE170" i="35"/>
  <c r="K179" i="35"/>
  <c r="M179" i="35" s="1"/>
  <c r="BE179" i="35"/>
  <c r="BF179" i="35"/>
  <c r="BG179" i="35"/>
  <c r="BH179" i="35"/>
  <c r="BM179" i="35"/>
  <c r="K187" i="35"/>
  <c r="M187" i="35" s="1"/>
  <c r="BE187" i="35"/>
  <c r="BF187" i="35"/>
  <c r="BG187" i="35"/>
  <c r="BH187" i="35"/>
  <c r="BM187" i="35"/>
  <c r="K180" i="34"/>
  <c r="M180" i="34" s="1"/>
  <c r="BE180" i="34"/>
  <c r="BF180" i="34"/>
  <c r="BH180" i="34"/>
  <c r="BG180" i="34"/>
  <c r="BM180" i="34"/>
  <c r="K188" i="34"/>
  <c r="M188" i="34" s="1"/>
  <c r="BE188" i="34"/>
  <c r="BF188" i="34"/>
  <c r="BH188" i="34"/>
  <c r="BG188" i="34"/>
  <c r="BM188" i="34"/>
  <c r="K181" i="33"/>
  <c r="M181" i="33" s="1"/>
  <c r="BE181" i="33"/>
  <c r="BF181" i="33"/>
  <c r="BH181" i="33"/>
  <c r="BG181" i="33"/>
  <c r="BM181" i="33"/>
  <c r="K189" i="33"/>
  <c r="M189" i="33" s="1"/>
  <c r="BE189" i="33"/>
  <c r="BF189" i="33"/>
  <c r="BH189" i="33"/>
  <c r="BG189" i="33"/>
  <c r="BM189" i="33"/>
  <c r="K182" i="32"/>
  <c r="M182" i="32" s="1"/>
  <c r="BE182" i="32"/>
  <c r="BF182" i="32"/>
  <c r="BH182" i="32"/>
  <c r="BG182" i="32"/>
  <c r="BM182" i="32"/>
  <c r="K190" i="32"/>
  <c r="M190" i="32" s="1"/>
  <c r="BE190" i="32"/>
  <c r="BF190" i="32"/>
  <c r="BH190" i="32"/>
  <c r="BG190" i="32"/>
  <c r="BM190" i="32"/>
  <c r="O99" i="31"/>
  <c r="K99" i="31"/>
  <c r="M99" i="31" s="1"/>
  <c r="K151" i="31"/>
  <c r="M151" i="31" s="1"/>
  <c r="BC151" i="31"/>
  <c r="BM151" i="31"/>
  <c r="BF151" i="31"/>
  <c r="BH151" i="31"/>
  <c r="BE151" i="31"/>
  <c r="BG151" i="31"/>
  <c r="K153" i="31"/>
  <c r="M153" i="31" s="1"/>
  <c r="BE153" i="31"/>
  <c r="BF153" i="31"/>
  <c r="BG153" i="31"/>
  <c r="BH153" i="31"/>
  <c r="BM153" i="31"/>
  <c r="K155" i="31"/>
  <c r="M155" i="31" s="1"/>
  <c r="BE155" i="31"/>
  <c r="BF155" i="31"/>
  <c r="BG155" i="31"/>
  <c r="BH155" i="31"/>
  <c r="BM155" i="31"/>
  <c r="K157" i="31"/>
  <c r="M157" i="31" s="1"/>
  <c r="BE157" i="31"/>
  <c r="BF157" i="31"/>
  <c r="BG157" i="31"/>
  <c r="BH157" i="31"/>
  <c r="BM157" i="31"/>
  <c r="K159" i="31"/>
  <c r="M159" i="31" s="1"/>
  <c r="BE159" i="31"/>
  <c r="BF159" i="31"/>
  <c r="BG159" i="31"/>
  <c r="BH159" i="31"/>
  <c r="BM159" i="31"/>
  <c r="K161" i="31"/>
  <c r="M161" i="31" s="1"/>
  <c r="BE161" i="31"/>
  <c r="BF161" i="31"/>
  <c r="BG161" i="31"/>
  <c r="BH161" i="31"/>
  <c r="BM161" i="31"/>
  <c r="K163" i="31"/>
  <c r="M163" i="31" s="1"/>
  <c r="BE163" i="31"/>
  <c r="BF163" i="31"/>
  <c r="BG163" i="31"/>
  <c r="BH163" i="31"/>
  <c r="BM163" i="31"/>
  <c r="K165" i="31"/>
  <c r="M165" i="31" s="1"/>
  <c r="BE165" i="31"/>
  <c r="BF165" i="31"/>
  <c r="BG165" i="31"/>
  <c r="BH165" i="31"/>
  <c r="BM165" i="31"/>
  <c r="K167" i="31"/>
  <c r="M167" i="31" s="1"/>
  <c r="BE167" i="31"/>
  <c r="BF167" i="31"/>
  <c r="BG167" i="31"/>
  <c r="BH167" i="31"/>
  <c r="BM167" i="31"/>
  <c r="K169" i="31"/>
  <c r="M169" i="31" s="1"/>
  <c r="BE169" i="31"/>
  <c r="BF169" i="31"/>
  <c r="BG169" i="31"/>
  <c r="BH169" i="31"/>
  <c r="BM169" i="31"/>
  <c r="BH175" i="31"/>
  <c r="BF175" i="31"/>
  <c r="BD175" i="31"/>
  <c r="BE175" i="31"/>
  <c r="BM175" i="31"/>
  <c r="BG175" i="31"/>
  <c r="K183" i="31"/>
  <c r="M183" i="31" s="1"/>
  <c r="BE183" i="31"/>
  <c r="BF183" i="31"/>
  <c r="BH183" i="31"/>
  <c r="BG183" i="31"/>
  <c r="BM183" i="31"/>
  <c r="K191" i="31"/>
  <c r="M191" i="31" s="1"/>
  <c r="BE191" i="31"/>
  <c r="BF191" i="31"/>
  <c r="BH191" i="31"/>
  <c r="BG191" i="31"/>
  <c r="BM191" i="31"/>
  <c r="BH134" i="30"/>
  <c r="K134" i="30"/>
  <c r="M134" i="30" s="1"/>
  <c r="BB103" i="39"/>
  <c r="K103" i="39"/>
  <c r="M103" i="39" s="1"/>
  <c r="K164" i="39"/>
  <c r="M164" i="39" s="1"/>
  <c r="BG164" i="39"/>
  <c r="BH164" i="39"/>
  <c r="BE164" i="39"/>
  <c r="BF164" i="39"/>
  <c r="BM164" i="39"/>
  <c r="K157" i="35"/>
  <c r="M157" i="35" s="1"/>
  <c r="BF157" i="35"/>
  <c r="BG157" i="35"/>
  <c r="BH157" i="35"/>
  <c r="BM157" i="35"/>
  <c r="BE157" i="35"/>
  <c r="K169" i="35"/>
  <c r="M169" i="35" s="1"/>
  <c r="BF169" i="35"/>
  <c r="BG169" i="35"/>
  <c r="BH169" i="35"/>
  <c r="BM169" i="35"/>
  <c r="BE169" i="35"/>
  <c r="K192" i="34"/>
  <c r="M192" i="34" s="1"/>
  <c r="BE192" i="34"/>
  <c r="BF192" i="34"/>
  <c r="BH192" i="34"/>
  <c r="BG192" i="34"/>
  <c r="BM192" i="34"/>
  <c r="K194" i="32"/>
  <c r="M194" i="32" s="1"/>
  <c r="BE194" i="32"/>
  <c r="BF194" i="32"/>
  <c r="BH194" i="32"/>
  <c r="BG194" i="32"/>
  <c r="BM194" i="32"/>
  <c r="K152" i="31"/>
  <c r="M152" i="31" s="1"/>
  <c r="BG152" i="31"/>
  <c r="BH152" i="31"/>
  <c r="BE152" i="31"/>
  <c r="BF152" i="31"/>
  <c r="BM152" i="31"/>
  <c r="K170" i="31"/>
  <c r="M170" i="31" s="1"/>
  <c r="BG170" i="31"/>
  <c r="BH170" i="31"/>
  <c r="BE170" i="31"/>
  <c r="BF170" i="31"/>
  <c r="BM170" i="31"/>
  <c r="O99" i="30"/>
  <c r="R107" i="30"/>
  <c r="AR107" i="30" s="1"/>
  <c r="K107" i="30"/>
  <c r="M107" i="30" s="1"/>
  <c r="R127" i="30"/>
  <c r="AR127" i="30" s="1"/>
  <c r="K127" i="30"/>
  <c r="M127" i="30" s="1"/>
  <c r="BM151" i="30"/>
  <c r="BF151" i="30"/>
  <c r="BH151" i="30"/>
  <c r="BE151" i="30"/>
  <c r="BG151" i="30"/>
  <c r="BC151" i="30"/>
  <c r="K153" i="30"/>
  <c r="M153" i="30" s="1"/>
  <c r="BG153" i="30"/>
  <c r="BH153" i="30"/>
  <c r="BF153" i="30"/>
  <c r="BM153" i="30"/>
  <c r="BE153" i="30"/>
  <c r="K155" i="30"/>
  <c r="M155" i="30" s="1"/>
  <c r="BG155" i="30"/>
  <c r="BH155" i="30"/>
  <c r="BE155" i="30"/>
  <c r="BF155" i="30"/>
  <c r="BM155" i="30"/>
  <c r="K157" i="30"/>
  <c r="M157" i="30" s="1"/>
  <c r="BG157" i="30"/>
  <c r="BH157" i="30"/>
  <c r="BE157" i="30"/>
  <c r="BF157" i="30"/>
  <c r="BM157" i="30"/>
  <c r="K159" i="30"/>
  <c r="M159" i="30" s="1"/>
  <c r="BG159" i="30"/>
  <c r="BH159" i="30"/>
  <c r="BE159" i="30"/>
  <c r="BF159" i="30"/>
  <c r="BM159" i="30"/>
  <c r="K161" i="30"/>
  <c r="M161" i="30" s="1"/>
  <c r="BG161" i="30"/>
  <c r="BH161" i="30"/>
  <c r="BF161" i="30"/>
  <c r="BM161" i="30"/>
  <c r="BE161" i="30"/>
  <c r="K163" i="30"/>
  <c r="M163" i="30" s="1"/>
  <c r="BG163" i="30"/>
  <c r="BH163" i="30"/>
  <c r="BE163" i="30"/>
  <c r="BF163" i="30"/>
  <c r="BM163" i="30"/>
  <c r="K165" i="30"/>
  <c r="M165" i="30" s="1"/>
  <c r="BG165" i="30"/>
  <c r="BH165" i="30"/>
  <c r="BE165" i="30"/>
  <c r="BF165" i="30"/>
  <c r="BM165" i="30"/>
  <c r="K167" i="30"/>
  <c r="M167" i="30" s="1"/>
  <c r="BG167" i="30"/>
  <c r="BH167" i="30"/>
  <c r="BE167" i="30"/>
  <c r="BF167" i="30"/>
  <c r="BM167" i="30"/>
  <c r="K169" i="30"/>
  <c r="M169" i="30" s="1"/>
  <c r="BG169" i="30"/>
  <c r="BH169" i="30"/>
  <c r="BF169" i="30"/>
  <c r="BM169" i="30"/>
  <c r="BE169" i="30"/>
  <c r="BF175" i="30"/>
  <c r="BH175" i="30"/>
  <c r="BE175" i="30"/>
  <c r="BM175" i="30"/>
  <c r="BG175" i="30"/>
  <c r="BD175" i="30"/>
  <c r="K183" i="30"/>
  <c r="M183" i="30" s="1"/>
  <c r="BF183" i="30"/>
  <c r="BH183" i="30"/>
  <c r="BE183" i="30"/>
  <c r="BM183" i="30"/>
  <c r="BG183" i="30"/>
  <c r="K191" i="30"/>
  <c r="M191" i="30" s="1"/>
  <c r="BF191" i="30"/>
  <c r="BH191" i="30"/>
  <c r="BE191" i="30"/>
  <c r="BG191" i="30"/>
  <c r="BM191" i="30"/>
  <c r="BG140" i="39"/>
  <c r="K140" i="39"/>
  <c r="M140" i="39" s="1"/>
  <c r="K180" i="39"/>
  <c r="M180" i="39" s="1"/>
  <c r="BE180" i="39"/>
  <c r="BH180" i="39"/>
  <c r="BM180" i="39"/>
  <c r="BF180" i="39"/>
  <c r="BG180" i="39"/>
  <c r="K188" i="39"/>
  <c r="M188" i="39" s="1"/>
  <c r="BE188" i="39"/>
  <c r="BH188" i="39"/>
  <c r="BF188" i="39"/>
  <c r="BG188" i="39"/>
  <c r="BM188" i="39"/>
  <c r="BC113" i="38"/>
  <c r="K113" i="38"/>
  <c r="M113" i="38" s="1"/>
  <c r="BM125" i="38"/>
  <c r="K125" i="38"/>
  <c r="M125" i="38" s="1"/>
  <c r="AK133" i="38"/>
  <c r="BK133" i="38" s="1"/>
  <c r="K133" i="38"/>
  <c r="M133" i="38" s="1"/>
  <c r="BB141" i="38"/>
  <c r="K141" i="38"/>
  <c r="M141" i="38" s="1"/>
  <c r="K181" i="38"/>
  <c r="M181" i="38" s="1"/>
  <c r="BE181" i="38"/>
  <c r="BG181" i="38"/>
  <c r="BH181" i="38"/>
  <c r="BF181" i="38"/>
  <c r="BM181" i="38"/>
  <c r="K189" i="38"/>
  <c r="M189" i="38" s="1"/>
  <c r="BE189" i="38"/>
  <c r="BF189" i="38"/>
  <c r="BG189" i="38"/>
  <c r="BH189" i="38"/>
  <c r="BM189" i="38"/>
  <c r="O106" i="37"/>
  <c r="K106" i="37"/>
  <c r="M106" i="37" s="1"/>
  <c r="BG114" i="37"/>
  <c r="K114" i="37"/>
  <c r="M114" i="37" s="1"/>
  <c r="AK142" i="37"/>
  <c r="BK142" i="37" s="1"/>
  <c r="K142" i="37"/>
  <c r="M142" i="37" s="1"/>
  <c r="K182" i="37"/>
  <c r="M182" i="37" s="1"/>
  <c r="BE182" i="37"/>
  <c r="BF182" i="37"/>
  <c r="BG182" i="37"/>
  <c r="BH182" i="37"/>
  <c r="BM182" i="37"/>
  <c r="K190" i="37"/>
  <c r="M190" i="37" s="1"/>
  <c r="BE190" i="37"/>
  <c r="BH190" i="37"/>
  <c r="BF190" i="37"/>
  <c r="BG190" i="37"/>
  <c r="BM190" i="37"/>
  <c r="O99" i="36"/>
  <c r="S107" i="36"/>
  <c r="AS107" i="36" s="1"/>
  <c r="K107" i="36"/>
  <c r="M107" i="36" s="1"/>
  <c r="K115" i="36"/>
  <c r="M115" i="36" s="1"/>
  <c r="BH151" i="36"/>
  <c r="BE151" i="36"/>
  <c r="BG151" i="36"/>
  <c r="BC151" i="36"/>
  <c r="BM151" i="36"/>
  <c r="BF151" i="36"/>
  <c r="K153" i="36"/>
  <c r="M153" i="36" s="1"/>
  <c r="BG153" i="36"/>
  <c r="BH153" i="36"/>
  <c r="BE153" i="36"/>
  <c r="BM153" i="36"/>
  <c r="BF153" i="36"/>
  <c r="K155" i="36"/>
  <c r="M155" i="36" s="1"/>
  <c r="BG155" i="36"/>
  <c r="BH155" i="36"/>
  <c r="BM155" i="36"/>
  <c r="BE155" i="36"/>
  <c r="BF155" i="36"/>
  <c r="K157" i="36"/>
  <c r="M157" i="36" s="1"/>
  <c r="BG157" i="36"/>
  <c r="BH157" i="36"/>
  <c r="BE157" i="36"/>
  <c r="BF157" i="36"/>
  <c r="BM157" i="36"/>
  <c r="K159" i="36"/>
  <c r="M159" i="36" s="1"/>
  <c r="BG159" i="36"/>
  <c r="BH159" i="36"/>
  <c r="BM159" i="36"/>
  <c r="BE159" i="36"/>
  <c r="BF159" i="36"/>
  <c r="K161" i="36"/>
  <c r="M161" i="36" s="1"/>
  <c r="BG161" i="36"/>
  <c r="BH161" i="36"/>
  <c r="BM161" i="36"/>
  <c r="BF161" i="36"/>
  <c r="BE161" i="36"/>
  <c r="K163" i="36"/>
  <c r="M163" i="36" s="1"/>
  <c r="BG163" i="36"/>
  <c r="BH163" i="36"/>
  <c r="BE163" i="36"/>
  <c r="BF163" i="36"/>
  <c r="BM163" i="36"/>
  <c r="BI165" i="36"/>
  <c r="K165" i="36"/>
  <c r="M165" i="36" s="1"/>
  <c r="BG165" i="36"/>
  <c r="BH165" i="36"/>
  <c r="BE165" i="36"/>
  <c r="BF165" i="36"/>
  <c r="BM165" i="36"/>
  <c r="K167" i="36"/>
  <c r="M167" i="36" s="1"/>
  <c r="BG167" i="36"/>
  <c r="BH167" i="36"/>
  <c r="BF167" i="36"/>
  <c r="BM167" i="36"/>
  <c r="BE167" i="36"/>
  <c r="K169" i="36"/>
  <c r="M169" i="36" s="1"/>
  <c r="BG169" i="36"/>
  <c r="BH169" i="36"/>
  <c r="BE169" i="36"/>
  <c r="BM169" i="36"/>
  <c r="BF169" i="36"/>
  <c r="K175" i="36"/>
  <c r="M175" i="36" s="1"/>
  <c r="BH175" i="36"/>
  <c r="BE175" i="36"/>
  <c r="BM175" i="36"/>
  <c r="BG175" i="36"/>
  <c r="BD175" i="36"/>
  <c r="BF175" i="36"/>
  <c r="K183" i="36"/>
  <c r="M183" i="36" s="1"/>
  <c r="BE183" i="36"/>
  <c r="BF183" i="36"/>
  <c r="BG183" i="36"/>
  <c r="BH183" i="36"/>
  <c r="BM183" i="36"/>
  <c r="K191" i="36"/>
  <c r="M191" i="36" s="1"/>
  <c r="BE191" i="36"/>
  <c r="BF191" i="36"/>
  <c r="BG191" i="36"/>
  <c r="BH191" i="36"/>
  <c r="BM191" i="36"/>
  <c r="T116" i="35"/>
  <c r="AT116" i="35" s="1"/>
  <c r="K116" i="35"/>
  <c r="M116" i="35" s="1"/>
  <c r="K176" i="35"/>
  <c r="M176" i="35" s="1"/>
  <c r="BE176" i="35"/>
  <c r="BH176" i="35"/>
  <c r="BF176" i="35"/>
  <c r="BG176" i="35"/>
  <c r="BM176" i="35"/>
  <c r="K184" i="35"/>
  <c r="M184" i="35" s="1"/>
  <c r="BE184" i="35"/>
  <c r="BF184" i="35"/>
  <c r="BG184" i="35"/>
  <c r="BH184" i="35"/>
  <c r="BM184" i="35"/>
  <c r="K192" i="35"/>
  <c r="M192" i="35" s="1"/>
  <c r="BE192" i="35"/>
  <c r="BF192" i="35"/>
  <c r="BG192" i="35"/>
  <c r="BM192" i="35"/>
  <c r="BH192" i="35"/>
  <c r="BB101" i="34"/>
  <c r="K101" i="34"/>
  <c r="M101" i="34" s="1"/>
  <c r="K177" i="34"/>
  <c r="M177" i="34" s="1"/>
  <c r="BE177" i="34"/>
  <c r="BF177" i="34"/>
  <c r="BG177" i="34"/>
  <c r="BH177" i="34"/>
  <c r="BM177" i="34"/>
  <c r="AK177" i="34"/>
  <c r="BK177" i="34" s="1"/>
  <c r="AL177" i="34"/>
  <c r="BL177" i="34" s="1"/>
  <c r="K185" i="34"/>
  <c r="M185" i="34" s="1"/>
  <c r="BE185" i="34"/>
  <c r="BF185" i="34"/>
  <c r="BG185" i="34"/>
  <c r="BH185" i="34"/>
  <c r="BM185" i="34"/>
  <c r="K193" i="34"/>
  <c r="M193" i="34" s="1"/>
  <c r="BE193" i="34"/>
  <c r="BF193" i="34"/>
  <c r="BG193" i="34"/>
  <c r="BH193" i="34"/>
  <c r="BM193" i="34"/>
  <c r="K178" i="33"/>
  <c r="M178" i="33" s="1"/>
  <c r="BE178" i="33"/>
  <c r="BH178" i="33"/>
  <c r="BF178" i="33"/>
  <c r="AL178" i="33"/>
  <c r="BL178" i="33" s="1"/>
  <c r="AK178" i="33"/>
  <c r="BK178" i="33" s="1"/>
  <c r="BM178" i="33"/>
  <c r="BG178" i="33"/>
  <c r="K186" i="33"/>
  <c r="M186" i="33" s="1"/>
  <c r="BE186" i="33"/>
  <c r="BH186" i="33"/>
  <c r="BF186" i="33"/>
  <c r="BG186" i="33"/>
  <c r="BM186" i="33"/>
  <c r="K194" i="33"/>
  <c r="M194" i="33" s="1"/>
  <c r="BE194" i="33"/>
  <c r="BH194" i="33"/>
  <c r="BF194" i="33"/>
  <c r="BG194" i="33"/>
  <c r="BM194" i="33"/>
  <c r="K152" i="32"/>
  <c r="M152" i="32" s="1"/>
  <c r="BE152" i="32"/>
  <c r="BF152" i="32"/>
  <c r="BG152" i="32"/>
  <c r="BH152" i="32"/>
  <c r="BM152" i="32"/>
  <c r="K154" i="32"/>
  <c r="M154" i="32" s="1"/>
  <c r="BE154" i="32"/>
  <c r="BF154" i="32"/>
  <c r="BG154" i="32"/>
  <c r="BH154" i="32"/>
  <c r="BM154" i="32"/>
  <c r="K156" i="32"/>
  <c r="M156" i="32" s="1"/>
  <c r="BE156" i="32"/>
  <c r="BF156" i="32"/>
  <c r="BG156" i="32"/>
  <c r="BH156" i="32"/>
  <c r="BM156" i="32"/>
  <c r="K158" i="32"/>
  <c r="M158" i="32" s="1"/>
  <c r="BE158" i="32"/>
  <c r="BF158" i="32"/>
  <c r="BG158" i="32"/>
  <c r="BH158" i="32"/>
  <c r="BM158" i="32"/>
  <c r="K160" i="32"/>
  <c r="M160" i="32" s="1"/>
  <c r="BE160" i="32"/>
  <c r="BF160" i="32"/>
  <c r="BG160" i="32"/>
  <c r="BH160" i="32"/>
  <c r="BM160" i="32"/>
  <c r="K162" i="32"/>
  <c r="M162" i="32" s="1"/>
  <c r="BE162" i="32"/>
  <c r="BF162" i="32"/>
  <c r="BG162" i="32"/>
  <c r="BH162" i="32"/>
  <c r="BM162" i="32"/>
  <c r="K164" i="32"/>
  <c r="M164" i="32" s="1"/>
  <c r="BF164" i="32"/>
  <c r="BG164" i="32"/>
  <c r="BH164" i="32"/>
  <c r="BE164" i="32"/>
  <c r="BM164" i="32"/>
  <c r="K166" i="32"/>
  <c r="M166" i="32" s="1"/>
  <c r="BF166" i="32"/>
  <c r="BG166" i="32"/>
  <c r="BH166" i="32"/>
  <c r="BM166" i="32"/>
  <c r="BE166" i="32"/>
  <c r="K168" i="32"/>
  <c r="M168" i="32" s="1"/>
  <c r="BF168" i="32"/>
  <c r="BG168" i="32"/>
  <c r="BH168" i="32"/>
  <c r="BE168" i="32"/>
  <c r="BM168" i="32"/>
  <c r="K170" i="32"/>
  <c r="M170" i="32" s="1"/>
  <c r="BF170" i="32"/>
  <c r="BG170" i="32"/>
  <c r="BH170" i="32"/>
  <c r="BM170" i="32"/>
  <c r="BE170" i="32"/>
  <c r="K179" i="32"/>
  <c r="M179" i="32" s="1"/>
  <c r="BE179" i="32"/>
  <c r="BF179" i="32"/>
  <c r="BG179" i="32"/>
  <c r="BH179" i="32"/>
  <c r="BM179" i="32"/>
  <c r="K187" i="32"/>
  <c r="M187" i="32" s="1"/>
  <c r="BE187" i="32"/>
  <c r="BF187" i="32"/>
  <c r="BG187" i="32"/>
  <c r="BH187" i="32"/>
  <c r="BM187" i="32"/>
  <c r="K180" i="31"/>
  <c r="M180" i="31" s="1"/>
  <c r="BH180" i="31"/>
  <c r="BE180" i="31"/>
  <c r="BF180" i="31"/>
  <c r="BG180" i="31"/>
  <c r="BM180" i="31"/>
  <c r="K188" i="31"/>
  <c r="M188" i="31" s="1"/>
  <c r="BH188" i="31"/>
  <c r="BE188" i="31"/>
  <c r="BF188" i="31"/>
  <c r="BG188" i="31"/>
  <c r="BM188" i="31"/>
  <c r="K190" i="30"/>
  <c r="M190" i="30" s="1"/>
  <c r="BF190" i="30"/>
  <c r="BG190" i="30"/>
  <c r="BE190" i="30"/>
  <c r="BH190" i="30"/>
  <c r="BM190" i="30"/>
  <c r="S101" i="39"/>
  <c r="AS101" i="39" s="1"/>
  <c r="K101" i="39"/>
  <c r="M101" i="39" s="1"/>
  <c r="K166" i="39"/>
  <c r="M166" i="39" s="1"/>
  <c r="BG166" i="39"/>
  <c r="BH166" i="39"/>
  <c r="BM166" i="39"/>
  <c r="BE166" i="39"/>
  <c r="BF166" i="39"/>
  <c r="K180" i="38"/>
  <c r="M180" i="38" s="1"/>
  <c r="BE180" i="38"/>
  <c r="BF180" i="38"/>
  <c r="BG180" i="38"/>
  <c r="BM180" i="38"/>
  <c r="BH180" i="38"/>
  <c r="T163" i="35"/>
  <c r="AT163" i="35" s="1"/>
  <c r="K163" i="35"/>
  <c r="M163" i="35" s="1"/>
  <c r="BF163" i="35"/>
  <c r="BG163" i="35"/>
  <c r="BH163" i="35"/>
  <c r="BM163" i="35"/>
  <c r="BE163" i="35"/>
  <c r="K184" i="34"/>
  <c r="M184" i="34" s="1"/>
  <c r="BE184" i="34"/>
  <c r="BF184" i="34"/>
  <c r="BH184" i="34"/>
  <c r="BG184" i="34"/>
  <c r="BM184" i="34"/>
  <c r="K186" i="32"/>
  <c r="M186" i="32" s="1"/>
  <c r="BE186" i="32"/>
  <c r="BF186" i="32"/>
  <c r="BH186" i="32"/>
  <c r="BG186" i="32"/>
  <c r="BM186" i="32"/>
  <c r="K162" i="31"/>
  <c r="M162" i="31" s="1"/>
  <c r="BG162" i="31"/>
  <c r="BH162" i="31"/>
  <c r="BE162" i="31"/>
  <c r="BF162" i="31"/>
  <c r="BM162" i="31"/>
  <c r="K187" i="31"/>
  <c r="M187" i="31" s="1"/>
  <c r="BE187" i="31"/>
  <c r="BF187" i="31"/>
  <c r="BH187" i="31"/>
  <c r="BG187" i="31"/>
  <c r="BM187" i="31"/>
  <c r="BH104" i="30"/>
  <c r="K104" i="30"/>
  <c r="M104" i="30" s="1"/>
  <c r="BB112" i="30"/>
  <c r="K112" i="30"/>
  <c r="M112" i="30" s="1"/>
  <c r="AL132" i="30"/>
  <c r="BL132" i="30" s="1"/>
  <c r="K132" i="30"/>
  <c r="M132" i="30" s="1"/>
  <c r="T140" i="30"/>
  <c r="AT140" i="30" s="1"/>
  <c r="K140" i="30"/>
  <c r="M140" i="30" s="1"/>
  <c r="K180" i="30"/>
  <c r="M180" i="30" s="1"/>
  <c r="BF180" i="30"/>
  <c r="BG180" i="30"/>
  <c r="BE180" i="30"/>
  <c r="BH180" i="30"/>
  <c r="BM180" i="30"/>
  <c r="K188" i="30"/>
  <c r="M188" i="30" s="1"/>
  <c r="BF188" i="30"/>
  <c r="BG188" i="30"/>
  <c r="BE188" i="30"/>
  <c r="BH188" i="30"/>
  <c r="BM188" i="30"/>
  <c r="O129" i="39"/>
  <c r="K129" i="39"/>
  <c r="M129" i="39" s="1"/>
  <c r="K177" i="39"/>
  <c r="M177" i="39" s="1"/>
  <c r="BE177" i="39"/>
  <c r="BF177" i="39"/>
  <c r="BG177" i="39"/>
  <c r="BH177" i="39"/>
  <c r="AK177" i="39"/>
  <c r="BK177" i="39" s="1"/>
  <c r="BM177" i="39"/>
  <c r="AL177" i="39"/>
  <c r="BL177" i="39" s="1"/>
  <c r="K185" i="39"/>
  <c r="M185" i="39" s="1"/>
  <c r="BE185" i="39"/>
  <c r="BF185" i="39"/>
  <c r="BH185" i="39"/>
  <c r="BG185" i="39"/>
  <c r="BM185" i="39"/>
  <c r="K193" i="39"/>
  <c r="M193" i="39" s="1"/>
  <c r="BE193" i="39"/>
  <c r="BF193" i="39"/>
  <c r="BM193" i="39"/>
  <c r="BG193" i="39"/>
  <c r="BH193" i="39"/>
  <c r="BI102" i="38"/>
  <c r="K102" i="38"/>
  <c r="M102" i="38" s="1"/>
  <c r="BM130" i="38"/>
  <c r="K130" i="38"/>
  <c r="M130" i="38" s="1"/>
  <c r="K178" i="38"/>
  <c r="M178" i="38" s="1"/>
  <c r="BE178" i="38"/>
  <c r="BF178" i="38"/>
  <c r="BG178" i="38"/>
  <c r="BH178" i="38"/>
  <c r="AK178" i="38"/>
  <c r="BK178" i="38" s="1"/>
  <c r="AL178" i="38"/>
  <c r="BL178" i="38" s="1"/>
  <c r="BM178" i="38"/>
  <c r="K186" i="38"/>
  <c r="M186" i="38" s="1"/>
  <c r="BE186" i="38"/>
  <c r="BF186" i="38"/>
  <c r="BG186" i="38"/>
  <c r="BH186" i="38"/>
  <c r="BM186" i="38"/>
  <c r="K194" i="38"/>
  <c r="M194" i="38" s="1"/>
  <c r="BE194" i="38"/>
  <c r="BF194" i="38"/>
  <c r="BG194" i="38"/>
  <c r="BH194" i="38"/>
  <c r="BM194" i="38"/>
  <c r="AK111" i="37"/>
  <c r="BK111" i="37" s="1"/>
  <c r="K111" i="37"/>
  <c r="M111" i="37" s="1"/>
  <c r="K123" i="37"/>
  <c r="M123" i="37" s="1"/>
  <c r="AK131" i="37"/>
  <c r="BK131" i="37" s="1"/>
  <c r="K131" i="37"/>
  <c r="M131" i="37" s="1"/>
  <c r="S139" i="37"/>
  <c r="AS139" i="37" s="1"/>
  <c r="K139" i="37"/>
  <c r="M139" i="37" s="1"/>
  <c r="K152" i="37"/>
  <c r="M152" i="37" s="1"/>
  <c r="BG152" i="37"/>
  <c r="BH152" i="37"/>
  <c r="BM152" i="37"/>
  <c r="BE152" i="37"/>
  <c r="BF152" i="37"/>
  <c r="BC154" i="37"/>
  <c r="K154" i="37"/>
  <c r="M154" i="37" s="1"/>
  <c r="BG154" i="37"/>
  <c r="BH154" i="37"/>
  <c r="BE154" i="37"/>
  <c r="BF154" i="37"/>
  <c r="BM154" i="37"/>
  <c r="BI156" i="37"/>
  <c r="K156" i="37"/>
  <c r="M156" i="37" s="1"/>
  <c r="BG156" i="37"/>
  <c r="BH156" i="37"/>
  <c r="BM156" i="37"/>
  <c r="BE156" i="37"/>
  <c r="BF156" i="37"/>
  <c r="K158" i="37"/>
  <c r="M158" i="37" s="1"/>
  <c r="BG158" i="37"/>
  <c r="BH158" i="37"/>
  <c r="BM158" i="37"/>
  <c r="BF158" i="37"/>
  <c r="BE158" i="37"/>
  <c r="AK160" i="37"/>
  <c r="BK160" i="37" s="1"/>
  <c r="K160" i="37"/>
  <c r="M160" i="37" s="1"/>
  <c r="BG160" i="37"/>
  <c r="BH160" i="37"/>
  <c r="BE160" i="37"/>
  <c r="BF160" i="37"/>
  <c r="BM160" i="37"/>
  <c r="K162" i="37"/>
  <c r="M162" i="37" s="1"/>
  <c r="BG162" i="37"/>
  <c r="BH162" i="37"/>
  <c r="BE162" i="37"/>
  <c r="BF162" i="37"/>
  <c r="BM162" i="37"/>
  <c r="BB164" i="37"/>
  <c r="K164" i="37"/>
  <c r="M164" i="37" s="1"/>
  <c r="BG164" i="37"/>
  <c r="BH164" i="37"/>
  <c r="BF164" i="37"/>
  <c r="BM164" i="37"/>
  <c r="BE164" i="37"/>
  <c r="K166" i="37"/>
  <c r="M166" i="37" s="1"/>
  <c r="BG166" i="37"/>
  <c r="BH166" i="37"/>
  <c r="BE166" i="37"/>
  <c r="BM166" i="37"/>
  <c r="BF166" i="37"/>
  <c r="K168" i="37"/>
  <c r="M168" i="37" s="1"/>
  <c r="BG168" i="37"/>
  <c r="BH168" i="37"/>
  <c r="BM168" i="37"/>
  <c r="BE168" i="37"/>
  <c r="BF168" i="37"/>
  <c r="AL170" i="37"/>
  <c r="BL170" i="37" s="1"/>
  <c r="K170" i="37"/>
  <c r="M170" i="37" s="1"/>
  <c r="BG170" i="37"/>
  <c r="BH170" i="37"/>
  <c r="BE170" i="37"/>
  <c r="BF170" i="37"/>
  <c r="BM170" i="37"/>
  <c r="K179" i="37"/>
  <c r="M179" i="37" s="1"/>
  <c r="BE179" i="37"/>
  <c r="BF179" i="37"/>
  <c r="BG179" i="37"/>
  <c r="BH179" i="37"/>
  <c r="BM179" i="37"/>
  <c r="K187" i="37"/>
  <c r="M187" i="37" s="1"/>
  <c r="BE187" i="37"/>
  <c r="BF187" i="37"/>
  <c r="BH187" i="37"/>
  <c r="BG187" i="37"/>
  <c r="BM187" i="37"/>
  <c r="BJ112" i="36"/>
  <c r="K112" i="36"/>
  <c r="M112" i="36" s="1"/>
  <c r="BG124" i="36"/>
  <c r="K124" i="36"/>
  <c r="M124" i="36" s="1"/>
  <c r="BJ132" i="36"/>
  <c r="K132" i="36"/>
  <c r="M132" i="36" s="1"/>
  <c r="AZ140" i="36"/>
  <c r="K140" i="36"/>
  <c r="M140" i="36" s="1"/>
  <c r="K180" i="36"/>
  <c r="M180" i="36" s="1"/>
  <c r="BE180" i="36"/>
  <c r="BF180" i="36"/>
  <c r="BH180" i="36"/>
  <c r="BM180" i="36"/>
  <c r="BG180" i="36"/>
  <c r="K188" i="36"/>
  <c r="M188" i="36" s="1"/>
  <c r="BE188" i="36"/>
  <c r="BF188" i="36"/>
  <c r="BG188" i="36"/>
  <c r="BH188" i="36"/>
  <c r="BM188" i="36"/>
  <c r="BB105" i="35"/>
  <c r="K105" i="35"/>
  <c r="M105" i="35" s="1"/>
  <c r="BH113" i="35"/>
  <c r="K113" i="35"/>
  <c r="M113" i="35" s="1"/>
  <c r="S141" i="35"/>
  <c r="AS141" i="35" s="1"/>
  <c r="K141" i="35"/>
  <c r="M141" i="35" s="1"/>
  <c r="K181" i="35"/>
  <c r="M181" i="35" s="1"/>
  <c r="BE181" i="35"/>
  <c r="BF181" i="35"/>
  <c r="BG181" i="35"/>
  <c r="BH181" i="35"/>
  <c r="BM181" i="35"/>
  <c r="K189" i="35"/>
  <c r="M189" i="35" s="1"/>
  <c r="BE189" i="35"/>
  <c r="BF189" i="35"/>
  <c r="BG189" i="35"/>
  <c r="BM189" i="35"/>
  <c r="BH189" i="35"/>
  <c r="BH114" i="34"/>
  <c r="K114" i="34"/>
  <c r="M114" i="34" s="1"/>
  <c r="K182" i="34"/>
  <c r="M182" i="34" s="1"/>
  <c r="BE182" i="34"/>
  <c r="BF182" i="34"/>
  <c r="BH182" i="34"/>
  <c r="BG182" i="34"/>
  <c r="BM182" i="34"/>
  <c r="K190" i="34"/>
  <c r="M190" i="34" s="1"/>
  <c r="BE190" i="34"/>
  <c r="BF190" i="34"/>
  <c r="BH190" i="34"/>
  <c r="BG190" i="34"/>
  <c r="BM190" i="34"/>
  <c r="O99" i="33"/>
  <c r="K151" i="33"/>
  <c r="M151" i="33" s="1"/>
  <c r="BG151" i="33"/>
  <c r="BC151" i="33"/>
  <c r="BM151" i="33"/>
  <c r="BF151" i="33"/>
  <c r="BH151" i="33"/>
  <c r="BE151" i="33"/>
  <c r="K153" i="33"/>
  <c r="M153" i="33" s="1"/>
  <c r="BF153" i="33"/>
  <c r="BG153" i="33"/>
  <c r="BH153" i="33"/>
  <c r="BM153" i="33"/>
  <c r="BE153" i="33"/>
  <c r="K155" i="33"/>
  <c r="M155" i="33" s="1"/>
  <c r="BF155" i="33"/>
  <c r="BG155" i="33"/>
  <c r="BH155" i="33"/>
  <c r="BE155" i="33"/>
  <c r="BM155" i="33"/>
  <c r="K157" i="33"/>
  <c r="M157" i="33" s="1"/>
  <c r="BF157" i="33"/>
  <c r="BG157" i="33"/>
  <c r="BH157" i="33"/>
  <c r="BE157" i="33"/>
  <c r="BM157" i="33"/>
  <c r="K159" i="33"/>
  <c r="M159" i="33" s="1"/>
  <c r="BF159" i="33"/>
  <c r="BG159" i="33"/>
  <c r="BH159" i="33"/>
  <c r="BM159" i="33"/>
  <c r="BE159" i="33"/>
  <c r="K161" i="33"/>
  <c r="M161" i="33" s="1"/>
  <c r="BF161" i="33"/>
  <c r="BG161" i="33"/>
  <c r="BH161" i="33"/>
  <c r="BE161" i="33"/>
  <c r="BM161" i="33"/>
  <c r="K163" i="33"/>
  <c r="M163" i="33" s="1"/>
  <c r="BF163" i="33"/>
  <c r="BG163" i="33"/>
  <c r="BH163" i="33"/>
  <c r="BM163" i="33"/>
  <c r="BE163" i="33"/>
  <c r="K165" i="33"/>
  <c r="M165" i="33" s="1"/>
  <c r="BF165" i="33"/>
  <c r="BG165" i="33"/>
  <c r="BH165" i="33"/>
  <c r="BM165" i="33"/>
  <c r="BE165" i="33"/>
  <c r="K167" i="33"/>
  <c r="M167" i="33" s="1"/>
  <c r="BF167" i="33"/>
  <c r="BG167" i="33"/>
  <c r="BH167" i="33"/>
  <c r="BE167" i="33"/>
  <c r="BM167" i="33"/>
  <c r="K169" i="33"/>
  <c r="M169" i="33" s="1"/>
  <c r="BF169" i="33"/>
  <c r="BG169" i="33"/>
  <c r="BH169" i="33"/>
  <c r="BM169" i="33"/>
  <c r="BE169" i="33"/>
  <c r="BH175" i="33"/>
  <c r="BG175" i="33"/>
  <c r="BD175" i="33"/>
  <c r="BF175" i="33"/>
  <c r="BM175" i="33"/>
  <c r="BE175" i="33"/>
  <c r="K183" i="33"/>
  <c r="M183" i="33" s="1"/>
  <c r="BE183" i="33"/>
  <c r="BF183" i="33"/>
  <c r="BH183" i="33"/>
  <c r="BG183" i="33"/>
  <c r="BM183" i="33"/>
  <c r="K191" i="33"/>
  <c r="M191" i="33" s="1"/>
  <c r="BE191" i="33"/>
  <c r="BF191" i="33"/>
  <c r="BH191" i="33"/>
  <c r="BG191" i="33"/>
  <c r="BM191" i="33"/>
  <c r="K176" i="32"/>
  <c r="M176" i="32" s="1"/>
  <c r="BE176" i="32"/>
  <c r="BF176" i="32"/>
  <c r="BH176" i="32"/>
  <c r="BG176" i="32"/>
  <c r="BM176" i="32"/>
  <c r="K184" i="32"/>
  <c r="M184" i="32" s="1"/>
  <c r="BE184" i="32"/>
  <c r="BF184" i="32"/>
  <c r="BH184" i="32"/>
  <c r="BG184" i="32"/>
  <c r="BM184" i="32"/>
  <c r="K192" i="32"/>
  <c r="M192" i="32" s="1"/>
  <c r="BE192" i="32"/>
  <c r="BF192" i="32"/>
  <c r="BH192" i="32"/>
  <c r="BG192" i="32"/>
  <c r="BM192" i="32"/>
  <c r="K177" i="31"/>
  <c r="M177" i="31" s="1"/>
  <c r="BF177" i="31"/>
  <c r="BE177" i="31"/>
  <c r="BH177" i="31"/>
  <c r="BG177" i="31"/>
  <c r="BM177" i="31"/>
  <c r="AK177" i="31"/>
  <c r="BK177" i="31" s="1"/>
  <c r="AL177" i="31"/>
  <c r="BL177" i="31" s="1"/>
  <c r="K185" i="31"/>
  <c r="M185" i="31" s="1"/>
  <c r="BE185" i="31"/>
  <c r="BF185" i="31"/>
  <c r="BH185" i="31"/>
  <c r="BG185" i="31"/>
  <c r="BM185" i="31"/>
  <c r="K193" i="31"/>
  <c r="M193" i="31" s="1"/>
  <c r="BE193" i="31"/>
  <c r="BF193" i="31"/>
  <c r="BH193" i="31"/>
  <c r="BG193" i="31"/>
  <c r="BM193" i="31"/>
  <c r="K99" i="40"/>
  <c r="M99" i="40" s="1"/>
  <c r="O99" i="40"/>
  <c r="BI113" i="40"/>
  <c r="K113" i="40"/>
  <c r="M113" i="40" s="1"/>
  <c r="AK105" i="40"/>
  <c r="BK105" i="40" s="1"/>
  <c r="K105" i="40"/>
  <c r="M105" i="40" s="1"/>
  <c r="BI104" i="40"/>
  <c r="K104" i="40"/>
  <c r="M104" i="40" s="1"/>
  <c r="O141" i="40"/>
  <c r="K141" i="40"/>
  <c r="M141" i="40" s="1"/>
  <c r="AL135" i="40"/>
  <c r="BL135" i="40" s="1"/>
  <c r="K135" i="40"/>
  <c r="M135" i="40" s="1"/>
  <c r="K169" i="40"/>
  <c r="M169" i="40" s="1"/>
  <c r="BE169" i="40"/>
  <c r="BF169" i="40"/>
  <c r="BH169" i="40"/>
  <c r="BG169" i="40"/>
  <c r="BM169" i="40"/>
  <c r="AK167" i="40"/>
  <c r="BK167" i="40" s="1"/>
  <c r="K167" i="40"/>
  <c r="M167" i="40" s="1"/>
  <c r="BE167" i="40"/>
  <c r="BF167" i="40"/>
  <c r="BG167" i="40"/>
  <c r="BH167" i="40"/>
  <c r="BM167" i="40"/>
  <c r="K165" i="40"/>
  <c r="M165" i="40" s="1"/>
  <c r="BE165" i="40"/>
  <c r="BM165" i="40"/>
  <c r="BH165" i="40"/>
  <c r="BF165" i="40"/>
  <c r="BG165" i="40"/>
  <c r="K163" i="40"/>
  <c r="M163" i="40" s="1"/>
  <c r="BM163" i="40"/>
  <c r="BE163" i="40"/>
  <c r="BF163" i="40"/>
  <c r="BG163" i="40"/>
  <c r="BH163" i="40"/>
  <c r="BC161" i="40"/>
  <c r="K161" i="40"/>
  <c r="M161" i="40" s="1"/>
  <c r="BE161" i="40"/>
  <c r="BF161" i="40"/>
  <c r="BH161" i="40"/>
  <c r="BG161" i="40"/>
  <c r="BM161" i="40"/>
  <c r="K159" i="40"/>
  <c r="M159" i="40" s="1"/>
  <c r="BE159" i="40"/>
  <c r="BF159" i="40"/>
  <c r="BM159" i="40"/>
  <c r="BG159" i="40"/>
  <c r="BH159" i="40"/>
  <c r="BI157" i="40"/>
  <c r="K157" i="40"/>
  <c r="M157" i="40" s="1"/>
  <c r="BE157" i="40"/>
  <c r="BH157" i="40"/>
  <c r="BF157" i="40"/>
  <c r="BM157" i="40"/>
  <c r="BG157" i="40"/>
  <c r="K155" i="40"/>
  <c r="M155" i="40" s="1"/>
  <c r="BM155" i="40"/>
  <c r="BE155" i="40"/>
  <c r="BF155" i="40"/>
  <c r="BH155" i="40"/>
  <c r="BG155" i="40"/>
  <c r="K153" i="40"/>
  <c r="M153" i="40" s="1"/>
  <c r="BE153" i="40"/>
  <c r="BF153" i="40"/>
  <c r="BG153" i="40"/>
  <c r="BH153" i="40"/>
  <c r="BM153" i="40"/>
  <c r="K193" i="40"/>
  <c r="M193" i="40" s="1"/>
  <c r="BE193" i="40"/>
  <c r="BF193" i="40"/>
  <c r="BH193" i="40"/>
  <c r="BG193" i="40"/>
  <c r="BM193" i="40"/>
  <c r="K191" i="40"/>
  <c r="M191" i="40" s="1"/>
  <c r="BE191" i="40"/>
  <c r="BH191" i="40"/>
  <c r="BF191" i="40"/>
  <c r="BM191" i="40"/>
  <c r="BG191" i="40"/>
  <c r="K189" i="40"/>
  <c r="M189" i="40" s="1"/>
  <c r="BE189" i="40"/>
  <c r="BM189" i="40"/>
  <c r="BF189" i="40"/>
  <c r="BH189" i="40"/>
  <c r="BG189" i="40"/>
  <c r="K187" i="40"/>
  <c r="M187" i="40" s="1"/>
  <c r="BM187" i="40"/>
  <c r="BE187" i="40"/>
  <c r="BH187" i="40"/>
  <c r="BF187" i="40"/>
  <c r="BG187" i="40"/>
  <c r="K185" i="40"/>
  <c r="M185" i="40" s="1"/>
  <c r="BE185" i="40"/>
  <c r="BF185" i="40"/>
  <c r="BH185" i="40"/>
  <c r="BG185" i="40"/>
  <c r="BM185" i="40"/>
  <c r="K183" i="40"/>
  <c r="M183" i="40" s="1"/>
  <c r="BE183" i="40"/>
  <c r="BH183" i="40"/>
  <c r="BM183" i="40"/>
  <c r="BF183" i="40"/>
  <c r="BG183" i="40"/>
  <c r="K181" i="40"/>
  <c r="M181" i="40" s="1"/>
  <c r="BE181" i="40"/>
  <c r="BF181" i="40"/>
  <c r="BM181" i="40"/>
  <c r="BH181" i="40"/>
  <c r="BG181" i="40"/>
  <c r="K179" i="40"/>
  <c r="M179" i="40" s="1"/>
  <c r="BM179" i="40"/>
  <c r="BE179" i="40"/>
  <c r="BF179" i="40"/>
  <c r="BH179" i="40"/>
  <c r="BG179" i="40"/>
  <c r="K177" i="40"/>
  <c r="M177" i="40" s="1"/>
  <c r="BE177" i="40"/>
  <c r="AK177" i="40"/>
  <c r="BK177" i="40" s="1"/>
  <c r="BH177" i="40"/>
  <c r="BF177" i="40"/>
  <c r="AL177" i="40"/>
  <c r="BL177" i="40" s="1"/>
  <c r="BG177" i="40"/>
  <c r="BM177" i="40"/>
  <c r="AK117" i="40"/>
  <c r="BK117" i="40" s="1"/>
  <c r="K117" i="40"/>
  <c r="M117" i="40" s="1"/>
  <c r="BG109" i="40"/>
  <c r="K109" i="40"/>
  <c r="M109" i="40" s="1"/>
  <c r="BH151" i="40"/>
  <c r="BF151" i="40"/>
  <c r="BC151" i="40"/>
  <c r="K151" i="40"/>
  <c r="M151" i="40" s="1"/>
  <c r="BM151" i="40"/>
  <c r="BG151" i="40"/>
  <c r="BE151" i="40"/>
  <c r="BH175" i="40"/>
  <c r="BF175" i="40"/>
  <c r="BD175" i="40"/>
  <c r="K175" i="40"/>
  <c r="M175" i="40" s="1"/>
  <c r="BG175" i="40"/>
  <c r="BE175" i="40"/>
  <c r="BM175" i="40"/>
  <c r="BH103" i="40"/>
  <c r="K103" i="40"/>
  <c r="M103" i="40" s="1"/>
  <c r="AL108" i="40"/>
  <c r="BL108" i="40" s="1"/>
  <c r="K108" i="40"/>
  <c r="M108" i="40" s="1"/>
  <c r="BG106" i="40"/>
  <c r="K106" i="40"/>
  <c r="M106" i="40" s="1"/>
  <c r="BD140" i="40"/>
  <c r="K140" i="40"/>
  <c r="M140" i="40" s="1"/>
  <c r="O128" i="40"/>
  <c r="K128" i="40"/>
  <c r="M128" i="40" s="1"/>
  <c r="K170" i="40"/>
  <c r="M170" i="40" s="1"/>
  <c r="BG170" i="40"/>
  <c r="BM170" i="40"/>
  <c r="BH170" i="40"/>
  <c r="BE170" i="40"/>
  <c r="BF170" i="40"/>
  <c r="AZ168" i="40"/>
  <c r="BG168" i="40"/>
  <c r="BH168" i="40"/>
  <c r="K168" i="40"/>
  <c r="M168" i="40" s="1"/>
  <c r="BE168" i="40"/>
  <c r="BM168" i="40"/>
  <c r="BF168" i="40"/>
  <c r="K166" i="40"/>
  <c r="M166" i="40" s="1"/>
  <c r="BG166" i="40"/>
  <c r="BH166" i="40"/>
  <c r="BM166" i="40"/>
  <c r="BE166" i="40"/>
  <c r="BF166" i="40"/>
  <c r="BG164" i="40"/>
  <c r="BH164" i="40"/>
  <c r="BM164" i="40"/>
  <c r="K164" i="40"/>
  <c r="M164" i="40" s="1"/>
  <c r="BE164" i="40"/>
  <c r="BF164" i="40"/>
  <c r="K162" i="40"/>
  <c r="M162" i="40" s="1"/>
  <c r="BG162" i="40"/>
  <c r="BM162" i="40"/>
  <c r="BH162" i="40"/>
  <c r="BE162" i="40"/>
  <c r="BF162" i="40"/>
  <c r="BG160" i="40"/>
  <c r="BH160" i="40"/>
  <c r="K160" i="40"/>
  <c r="M160" i="40" s="1"/>
  <c r="BE160" i="40"/>
  <c r="BM160" i="40"/>
  <c r="BF160" i="40"/>
  <c r="T158" i="40"/>
  <c r="AT158" i="40" s="1"/>
  <c r="K158" i="40"/>
  <c r="M158" i="40" s="1"/>
  <c r="BG158" i="40"/>
  <c r="BH158" i="40"/>
  <c r="BM158" i="40"/>
  <c r="BE158" i="40"/>
  <c r="BF158" i="40"/>
  <c r="BG156" i="40"/>
  <c r="BH156" i="40"/>
  <c r="K156" i="40"/>
  <c r="M156" i="40" s="1"/>
  <c r="BM156" i="40"/>
  <c r="BE156" i="40"/>
  <c r="BF156" i="40"/>
  <c r="K154" i="40"/>
  <c r="M154" i="40" s="1"/>
  <c r="BG154" i="40"/>
  <c r="BM154" i="40"/>
  <c r="BH154" i="40"/>
  <c r="BE154" i="40"/>
  <c r="BF154" i="40"/>
  <c r="BG152" i="40"/>
  <c r="K152" i="40"/>
  <c r="M152" i="40" s="1"/>
  <c r="BH152" i="40"/>
  <c r="BE152" i="40"/>
  <c r="BM152" i="40"/>
  <c r="BF152" i="40"/>
  <c r="K194" i="40"/>
  <c r="M194" i="40" s="1"/>
  <c r="BG194" i="40"/>
  <c r="BM194" i="40"/>
  <c r="BH194" i="40"/>
  <c r="BE194" i="40"/>
  <c r="BF194" i="40"/>
  <c r="BG192" i="40"/>
  <c r="BH192" i="40"/>
  <c r="K192" i="40"/>
  <c r="M192" i="40" s="1"/>
  <c r="BE192" i="40"/>
  <c r="BM192" i="40"/>
  <c r="BF192" i="40"/>
  <c r="K190" i="40"/>
  <c r="M190" i="40" s="1"/>
  <c r="BG190" i="40"/>
  <c r="BH190" i="40"/>
  <c r="BM190" i="40"/>
  <c r="BE190" i="40"/>
  <c r="BF190" i="40"/>
  <c r="BG188" i="40"/>
  <c r="BH188" i="40"/>
  <c r="K188" i="40"/>
  <c r="M188" i="40" s="1"/>
  <c r="BM188" i="40"/>
  <c r="BE188" i="40"/>
  <c r="BF188" i="40"/>
  <c r="K186" i="40"/>
  <c r="M186" i="40" s="1"/>
  <c r="BG186" i="40"/>
  <c r="BM186" i="40"/>
  <c r="BH186" i="40"/>
  <c r="BE186" i="40"/>
  <c r="BF186" i="40"/>
  <c r="BG184" i="40"/>
  <c r="K184" i="40"/>
  <c r="M184" i="40" s="1"/>
  <c r="BH184" i="40"/>
  <c r="BE184" i="40"/>
  <c r="BM184" i="40"/>
  <c r="BF184" i="40"/>
  <c r="K182" i="40"/>
  <c r="M182" i="40" s="1"/>
  <c r="BG182" i="40"/>
  <c r="BH182" i="40"/>
  <c r="BM182" i="40"/>
  <c r="BE182" i="40"/>
  <c r="BF182" i="40"/>
  <c r="K180" i="40"/>
  <c r="M180" i="40" s="1"/>
  <c r="BG180" i="40"/>
  <c r="BH180" i="40"/>
  <c r="BM180" i="40"/>
  <c r="BE180" i="40"/>
  <c r="BF180" i="40"/>
  <c r="K178" i="40"/>
  <c r="M178" i="40" s="1"/>
  <c r="BG178" i="40"/>
  <c r="BM178" i="40"/>
  <c r="BH178" i="40"/>
  <c r="AK178" i="40"/>
  <c r="BK178" i="40" s="1"/>
  <c r="AL178" i="40"/>
  <c r="BL178" i="40" s="1"/>
  <c r="BE178" i="40"/>
  <c r="BF178" i="40"/>
  <c r="BG176" i="40"/>
  <c r="BH176" i="40"/>
  <c r="BE176" i="40"/>
  <c r="BM176" i="40"/>
  <c r="BF176" i="40"/>
  <c r="K176" i="40"/>
  <c r="M176" i="40" s="1"/>
  <c r="W113" i="40"/>
  <c r="AW113" i="40" s="1"/>
  <c r="X113" i="40"/>
  <c r="AX113" i="40" s="1"/>
  <c r="Y113" i="40"/>
  <c r="AY113" i="40" s="1"/>
  <c r="W129" i="40"/>
  <c r="AW129" i="40" s="1"/>
  <c r="Y129" i="40"/>
  <c r="AY129" i="40" s="1"/>
  <c r="X129" i="40"/>
  <c r="AX129" i="40" s="1"/>
  <c r="X163" i="40"/>
  <c r="AX163" i="40" s="1"/>
  <c r="Y163" i="40"/>
  <c r="AY163" i="40" s="1"/>
  <c r="W163" i="40"/>
  <c r="AW163" i="40" s="1"/>
  <c r="Y193" i="40"/>
  <c r="AY193" i="40" s="1"/>
  <c r="X193" i="40"/>
  <c r="AX193" i="40" s="1"/>
  <c r="W193" i="40"/>
  <c r="AW193" i="40" s="1"/>
  <c r="W181" i="40"/>
  <c r="AW181" i="40" s="1"/>
  <c r="Y181" i="40"/>
  <c r="AY181" i="40" s="1"/>
  <c r="X181" i="40"/>
  <c r="AX181" i="40" s="1"/>
  <c r="Y112" i="40"/>
  <c r="AY112" i="40" s="1"/>
  <c r="X112" i="40"/>
  <c r="AX112" i="40" s="1"/>
  <c r="W112" i="40"/>
  <c r="AW112" i="40" s="1"/>
  <c r="Y104" i="40"/>
  <c r="AY104" i="40" s="1"/>
  <c r="W104" i="40"/>
  <c r="AW104" i="40" s="1"/>
  <c r="X104" i="40"/>
  <c r="AX104" i="40" s="1"/>
  <c r="Y135" i="40"/>
  <c r="AY135" i="40" s="1"/>
  <c r="X135" i="40"/>
  <c r="AX135" i="40" s="1"/>
  <c r="W135" i="40"/>
  <c r="AW135" i="40" s="1"/>
  <c r="Y159" i="40"/>
  <c r="AY159" i="40" s="1"/>
  <c r="X159" i="40"/>
  <c r="AX159" i="40" s="1"/>
  <c r="W159" i="40"/>
  <c r="AW159" i="40" s="1"/>
  <c r="X191" i="40"/>
  <c r="AX191" i="40" s="1"/>
  <c r="W191" i="40"/>
  <c r="AW191" i="40" s="1"/>
  <c r="Y191" i="40"/>
  <c r="AY191" i="40" s="1"/>
  <c r="W99" i="40"/>
  <c r="AW99" i="40" s="1"/>
  <c r="Y99" i="40"/>
  <c r="AY99" i="40" s="1"/>
  <c r="X99" i="40"/>
  <c r="AX99" i="40" s="1"/>
  <c r="W111" i="40"/>
  <c r="AW111" i="40" s="1"/>
  <c r="X111" i="40"/>
  <c r="AX111" i="40" s="1"/>
  <c r="Y111" i="40"/>
  <c r="AY111" i="40" s="1"/>
  <c r="W103" i="40"/>
  <c r="AW103" i="40" s="1"/>
  <c r="X103" i="40"/>
  <c r="AX103" i="40" s="1"/>
  <c r="Y103" i="40"/>
  <c r="AY103" i="40" s="1"/>
  <c r="W105" i="40"/>
  <c r="AW105" i="40" s="1"/>
  <c r="X105" i="40"/>
  <c r="AX105" i="40" s="1"/>
  <c r="Y105" i="40"/>
  <c r="AY105" i="40" s="1"/>
  <c r="Y141" i="40"/>
  <c r="AY141" i="40" s="1"/>
  <c r="X141" i="40"/>
  <c r="AX141" i="40" s="1"/>
  <c r="W141" i="40"/>
  <c r="AW141" i="40" s="1"/>
  <c r="Y127" i="40"/>
  <c r="AY127" i="40" s="1"/>
  <c r="X127" i="40"/>
  <c r="AX127" i="40" s="1"/>
  <c r="W127" i="40"/>
  <c r="AW127" i="40" s="1"/>
  <c r="W161" i="40"/>
  <c r="AW161" i="40" s="1"/>
  <c r="Y161" i="40"/>
  <c r="AY161" i="40" s="1"/>
  <c r="X161" i="40"/>
  <c r="AX161" i="40" s="1"/>
  <c r="X183" i="40"/>
  <c r="AX183" i="40" s="1"/>
  <c r="W183" i="40"/>
  <c r="AW183" i="40" s="1"/>
  <c r="Y183" i="40"/>
  <c r="AY183" i="40" s="1"/>
  <c r="W118" i="40"/>
  <c r="AW118" i="40" s="1"/>
  <c r="X118" i="40"/>
  <c r="AX118" i="40" s="1"/>
  <c r="Y118" i="40"/>
  <c r="AY118" i="40" s="1"/>
  <c r="W110" i="40"/>
  <c r="AW110" i="40" s="1"/>
  <c r="X110" i="40"/>
  <c r="AX110" i="40" s="1"/>
  <c r="Y110" i="40"/>
  <c r="AY110" i="40" s="1"/>
  <c r="W102" i="40"/>
  <c r="AW102" i="40" s="1"/>
  <c r="X102" i="40"/>
  <c r="AX102" i="40" s="1"/>
  <c r="Y102" i="40"/>
  <c r="AY102" i="40" s="1"/>
  <c r="X131" i="40"/>
  <c r="AX131" i="40" s="1"/>
  <c r="Y131" i="40"/>
  <c r="AY131" i="40" s="1"/>
  <c r="W131" i="40"/>
  <c r="AW131" i="40" s="1"/>
  <c r="Y165" i="40"/>
  <c r="AY165" i="40" s="1"/>
  <c r="X165" i="40"/>
  <c r="AX165" i="40" s="1"/>
  <c r="W165" i="40"/>
  <c r="AW165" i="40" s="1"/>
  <c r="Y185" i="40"/>
  <c r="AY185" i="40" s="1"/>
  <c r="X185" i="40"/>
  <c r="AX185" i="40" s="1"/>
  <c r="W185" i="40"/>
  <c r="AW185" i="40" s="1"/>
  <c r="Y117" i="40"/>
  <c r="AY117" i="40" s="1"/>
  <c r="W117" i="40"/>
  <c r="AW117" i="40" s="1"/>
  <c r="X117" i="40"/>
  <c r="AX117" i="40" s="1"/>
  <c r="Y109" i="40"/>
  <c r="AY109" i="40" s="1"/>
  <c r="W109" i="40"/>
  <c r="AW109" i="40" s="1"/>
  <c r="X109" i="40"/>
  <c r="AX109" i="40" s="1"/>
  <c r="Y101" i="40"/>
  <c r="AY101" i="40" s="1"/>
  <c r="W101" i="40"/>
  <c r="AW101" i="40" s="1"/>
  <c r="X101" i="40"/>
  <c r="AX101" i="40" s="1"/>
  <c r="W142" i="40"/>
  <c r="AW142" i="40" s="1"/>
  <c r="X142" i="40"/>
  <c r="AX142" i="40" s="1"/>
  <c r="Y142" i="40"/>
  <c r="AY142" i="40" s="1"/>
  <c r="Y140" i="40"/>
  <c r="AY140" i="40" s="1"/>
  <c r="X140" i="40"/>
  <c r="AX140" i="40" s="1"/>
  <c r="W140" i="40"/>
  <c r="AW140" i="40" s="1"/>
  <c r="Y138" i="40"/>
  <c r="AY138" i="40" s="1"/>
  <c r="X138" i="40"/>
  <c r="AX138" i="40" s="1"/>
  <c r="W138" i="40"/>
  <c r="AW138" i="40" s="1"/>
  <c r="Y136" i="40"/>
  <c r="AY136" i="40" s="1"/>
  <c r="X136" i="40"/>
  <c r="AX136" i="40" s="1"/>
  <c r="W136" i="40"/>
  <c r="AW136" i="40" s="1"/>
  <c r="W134" i="40"/>
  <c r="AW134" i="40" s="1"/>
  <c r="X134" i="40"/>
  <c r="AX134" i="40" s="1"/>
  <c r="Y134" i="40"/>
  <c r="AY134" i="40" s="1"/>
  <c r="Y132" i="40"/>
  <c r="AY132" i="40" s="1"/>
  <c r="X132" i="40"/>
  <c r="AX132" i="40" s="1"/>
  <c r="W132" i="40"/>
  <c r="AW132" i="40" s="1"/>
  <c r="Y130" i="40"/>
  <c r="AY130" i="40" s="1"/>
  <c r="X130" i="40"/>
  <c r="AX130" i="40" s="1"/>
  <c r="W130" i="40"/>
  <c r="AW130" i="40" s="1"/>
  <c r="Y128" i="40"/>
  <c r="AY128" i="40" s="1"/>
  <c r="X128" i="40"/>
  <c r="AX128" i="40" s="1"/>
  <c r="W128" i="40"/>
  <c r="AW128" i="40" s="1"/>
  <c r="W126" i="40"/>
  <c r="AW126" i="40" s="1"/>
  <c r="X126" i="40"/>
  <c r="AX126" i="40" s="1"/>
  <c r="Y126" i="40"/>
  <c r="AY126" i="40" s="1"/>
  <c r="Y124" i="40"/>
  <c r="AY124" i="40" s="1"/>
  <c r="X124" i="40"/>
  <c r="AX124" i="40" s="1"/>
  <c r="W124" i="40"/>
  <c r="AW124" i="40" s="1"/>
  <c r="Y170" i="40"/>
  <c r="AY170" i="40" s="1"/>
  <c r="X170" i="40"/>
  <c r="AX170" i="40" s="1"/>
  <c r="W170" i="40"/>
  <c r="AW170" i="40" s="1"/>
  <c r="Y168" i="40"/>
  <c r="AY168" i="40" s="1"/>
  <c r="X168" i="40"/>
  <c r="AX168" i="40" s="1"/>
  <c r="W168" i="40"/>
  <c r="AW168" i="40" s="1"/>
  <c r="W166" i="40"/>
  <c r="AW166" i="40" s="1"/>
  <c r="X166" i="40"/>
  <c r="AX166" i="40" s="1"/>
  <c r="Y166" i="40"/>
  <c r="AY166" i="40" s="1"/>
  <c r="Y164" i="40"/>
  <c r="AY164" i="40" s="1"/>
  <c r="X164" i="40"/>
  <c r="AX164" i="40" s="1"/>
  <c r="W164" i="40"/>
  <c r="AW164" i="40" s="1"/>
  <c r="Y162" i="40"/>
  <c r="AY162" i="40" s="1"/>
  <c r="X162" i="40"/>
  <c r="AX162" i="40" s="1"/>
  <c r="W162" i="40"/>
  <c r="AW162" i="40" s="1"/>
  <c r="Y160" i="40"/>
  <c r="AY160" i="40" s="1"/>
  <c r="X160" i="40"/>
  <c r="AX160" i="40" s="1"/>
  <c r="W160" i="40"/>
  <c r="AW160" i="40" s="1"/>
  <c r="W158" i="40"/>
  <c r="AW158" i="40" s="1"/>
  <c r="Y158" i="40"/>
  <c r="AY158" i="40" s="1"/>
  <c r="X158" i="40"/>
  <c r="AX158" i="40" s="1"/>
  <c r="Y156" i="40"/>
  <c r="AY156" i="40" s="1"/>
  <c r="X156" i="40"/>
  <c r="AX156" i="40" s="1"/>
  <c r="W156" i="40"/>
  <c r="AW156" i="40" s="1"/>
  <c r="Y154" i="40"/>
  <c r="AY154" i="40" s="1"/>
  <c r="X154" i="40"/>
  <c r="AX154" i="40" s="1"/>
  <c r="W154" i="40"/>
  <c r="AW154" i="40" s="1"/>
  <c r="Y152" i="40"/>
  <c r="AY152" i="40" s="1"/>
  <c r="X152" i="40"/>
  <c r="AX152" i="40" s="1"/>
  <c r="W152" i="40"/>
  <c r="AW152" i="40" s="1"/>
  <c r="W194" i="40"/>
  <c r="AW194" i="40" s="1"/>
  <c r="X194" i="40"/>
  <c r="AX194" i="40" s="1"/>
  <c r="Y194" i="40"/>
  <c r="AY194" i="40" s="1"/>
  <c r="Y192" i="40"/>
  <c r="AY192" i="40" s="1"/>
  <c r="X192" i="40"/>
  <c r="AX192" i="40" s="1"/>
  <c r="W192" i="40"/>
  <c r="AW192" i="40" s="1"/>
  <c r="Y190" i="40"/>
  <c r="AY190" i="40" s="1"/>
  <c r="X190" i="40"/>
  <c r="AX190" i="40" s="1"/>
  <c r="W190" i="40"/>
  <c r="AW190" i="40" s="1"/>
  <c r="Y188" i="40"/>
  <c r="AY188" i="40" s="1"/>
  <c r="X188" i="40"/>
  <c r="AX188" i="40" s="1"/>
  <c r="W188" i="40"/>
  <c r="AW188" i="40" s="1"/>
  <c r="W186" i="40"/>
  <c r="AW186" i="40" s="1"/>
  <c r="X186" i="40"/>
  <c r="AX186" i="40" s="1"/>
  <c r="Y186" i="40"/>
  <c r="AY186" i="40" s="1"/>
  <c r="Y184" i="40"/>
  <c r="AY184" i="40" s="1"/>
  <c r="X184" i="40"/>
  <c r="AX184" i="40" s="1"/>
  <c r="W184" i="40"/>
  <c r="AW184" i="40" s="1"/>
  <c r="Y182" i="40"/>
  <c r="AY182" i="40" s="1"/>
  <c r="X182" i="40"/>
  <c r="AX182" i="40" s="1"/>
  <c r="W182" i="40"/>
  <c r="AW182" i="40" s="1"/>
  <c r="Y180" i="40"/>
  <c r="AY180" i="40" s="1"/>
  <c r="X180" i="40"/>
  <c r="AX180" i="40" s="1"/>
  <c r="W180" i="40"/>
  <c r="AW180" i="40" s="1"/>
  <c r="W178" i="40"/>
  <c r="AW178" i="40" s="1"/>
  <c r="X178" i="40"/>
  <c r="AX178" i="40" s="1"/>
  <c r="Y178" i="40"/>
  <c r="AY178" i="40" s="1"/>
  <c r="Y176" i="40"/>
  <c r="AY176" i="40" s="1"/>
  <c r="X176" i="40"/>
  <c r="AX176" i="40" s="1"/>
  <c r="W176" i="40"/>
  <c r="AW176" i="40" s="1"/>
  <c r="Y137" i="40"/>
  <c r="AY137" i="40" s="1"/>
  <c r="X137" i="40"/>
  <c r="AX137" i="40" s="1"/>
  <c r="W137" i="40"/>
  <c r="AW137" i="40" s="1"/>
  <c r="Y167" i="40"/>
  <c r="AY167" i="40" s="1"/>
  <c r="X167" i="40"/>
  <c r="AX167" i="40" s="1"/>
  <c r="W167" i="40"/>
  <c r="AW167" i="40" s="1"/>
  <c r="X155" i="40"/>
  <c r="AX155" i="40" s="1"/>
  <c r="Y155" i="40"/>
  <c r="AY155" i="40" s="1"/>
  <c r="W155" i="40"/>
  <c r="AW155" i="40" s="1"/>
  <c r="Y189" i="40"/>
  <c r="AY189" i="40" s="1"/>
  <c r="W189" i="40"/>
  <c r="AW189" i="40" s="1"/>
  <c r="X189" i="40"/>
  <c r="AX189" i="40" s="1"/>
  <c r="W116" i="40"/>
  <c r="AW116" i="40" s="1"/>
  <c r="X116" i="40"/>
  <c r="AX116" i="40" s="1"/>
  <c r="Y116" i="40"/>
  <c r="AY116" i="40" s="1"/>
  <c r="W108" i="40"/>
  <c r="AW108" i="40" s="1"/>
  <c r="X108" i="40"/>
  <c r="AX108" i="40" s="1"/>
  <c r="Y108" i="40"/>
  <c r="AY108" i="40" s="1"/>
  <c r="W100" i="40"/>
  <c r="AW100" i="40" s="1"/>
  <c r="X100" i="40"/>
  <c r="AX100" i="40" s="1"/>
  <c r="Y100" i="40"/>
  <c r="AY100" i="40" s="1"/>
  <c r="Y133" i="40"/>
  <c r="AY133" i="40" s="1"/>
  <c r="X133" i="40"/>
  <c r="AX133" i="40" s="1"/>
  <c r="W133" i="40"/>
  <c r="AW133" i="40" s="1"/>
  <c r="W169" i="40"/>
  <c r="AW169" i="40" s="1"/>
  <c r="Y169" i="40"/>
  <c r="AY169" i="40" s="1"/>
  <c r="X169" i="40"/>
  <c r="AX169" i="40" s="1"/>
  <c r="W153" i="40"/>
  <c r="AW153" i="40" s="1"/>
  <c r="Y153" i="40"/>
  <c r="AY153" i="40" s="1"/>
  <c r="X153" i="40"/>
  <c r="AX153" i="40" s="1"/>
  <c r="Y187" i="40"/>
  <c r="AY187" i="40" s="1"/>
  <c r="X187" i="40"/>
  <c r="AX187" i="40" s="1"/>
  <c r="W187" i="40"/>
  <c r="AW187" i="40" s="1"/>
  <c r="Y177" i="40"/>
  <c r="AY177" i="40" s="1"/>
  <c r="X177" i="40"/>
  <c r="AX177" i="40" s="1"/>
  <c r="W177" i="40"/>
  <c r="AW177" i="40" s="1"/>
  <c r="X115" i="40"/>
  <c r="AX115" i="40" s="1"/>
  <c r="Y115" i="40"/>
  <c r="AY115" i="40" s="1"/>
  <c r="W115" i="40"/>
  <c r="AW115" i="40" s="1"/>
  <c r="X107" i="40"/>
  <c r="AX107" i="40" s="1"/>
  <c r="Y107" i="40"/>
  <c r="AY107" i="40" s="1"/>
  <c r="W107" i="40"/>
  <c r="AW107" i="40" s="1"/>
  <c r="X139" i="40"/>
  <c r="AX139" i="40" s="1"/>
  <c r="Y139" i="40"/>
  <c r="AY139" i="40" s="1"/>
  <c r="W139" i="40"/>
  <c r="AW139" i="40" s="1"/>
  <c r="Y125" i="40"/>
  <c r="AY125" i="40" s="1"/>
  <c r="X125" i="40"/>
  <c r="AX125" i="40" s="1"/>
  <c r="W125" i="40"/>
  <c r="AW125" i="40" s="1"/>
  <c r="Y157" i="40"/>
  <c r="AY157" i="40" s="1"/>
  <c r="X157" i="40"/>
  <c r="AX157" i="40" s="1"/>
  <c r="W157" i="40"/>
  <c r="AW157" i="40" s="1"/>
  <c r="Y179" i="40"/>
  <c r="AY179" i="40" s="1"/>
  <c r="X179" i="40"/>
  <c r="AX179" i="40" s="1"/>
  <c r="W179" i="40"/>
  <c r="AW179" i="40" s="1"/>
  <c r="W114" i="40"/>
  <c r="AW114" i="40" s="1"/>
  <c r="X114" i="40"/>
  <c r="AX114" i="40" s="1"/>
  <c r="Y114" i="40"/>
  <c r="AY114" i="40" s="1"/>
  <c r="W106" i="40"/>
  <c r="AW106" i="40" s="1"/>
  <c r="X106" i="40"/>
  <c r="AX106" i="40" s="1"/>
  <c r="Y106" i="40"/>
  <c r="AY106" i="40" s="1"/>
  <c r="X123" i="40"/>
  <c r="AX123" i="40" s="1"/>
  <c r="W123" i="40"/>
  <c r="AW123" i="40" s="1"/>
  <c r="Y123" i="40"/>
  <c r="AY123" i="40" s="1"/>
  <c r="Y151" i="40"/>
  <c r="AY151" i="40" s="1"/>
  <c r="X151" i="40"/>
  <c r="AX151" i="40" s="1"/>
  <c r="W151" i="40"/>
  <c r="AW151" i="40" s="1"/>
  <c r="X175" i="40"/>
  <c r="AX175" i="40" s="1"/>
  <c r="Y175" i="40"/>
  <c r="AY175" i="40" s="1"/>
  <c r="W175" i="40"/>
  <c r="AW175" i="40" s="1"/>
  <c r="BN103" i="37"/>
  <c r="BN111" i="37"/>
  <c r="BN131" i="37"/>
  <c r="W137" i="30"/>
  <c r="AW137" i="30" s="1"/>
  <c r="Y137" i="30"/>
  <c r="AY137" i="30" s="1"/>
  <c r="X137" i="30"/>
  <c r="AX137" i="30" s="1"/>
  <c r="W107" i="38"/>
  <c r="AW107" i="38" s="1"/>
  <c r="X107" i="38"/>
  <c r="AX107" i="38" s="1"/>
  <c r="Y107" i="38"/>
  <c r="AY107" i="38" s="1"/>
  <c r="W115" i="38"/>
  <c r="AW115" i="38" s="1"/>
  <c r="X115" i="38"/>
  <c r="AX115" i="38" s="1"/>
  <c r="Y115" i="38"/>
  <c r="AY115" i="38" s="1"/>
  <c r="X157" i="38"/>
  <c r="AX157" i="38" s="1"/>
  <c r="W157" i="38"/>
  <c r="AW157" i="38" s="1"/>
  <c r="Y157" i="38"/>
  <c r="AY157" i="38" s="1"/>
  <c r="W175" i="38"/>
  <c r="AW175" i="38" s="1"/>
  <c r="Y175" i="38"/>
  <c r="AY175" i="38" s="1"/>
  <c r="X175" i="38"/>
  <c r="AX175" i="38" s="1"/>
  <c r="W183" i="38"/>
  <c r="AW183" i="38" s="1"/>
  <c r="Y183" i="38"/>
  <c r="AY183" i="38" s="1"/>
  <c r="X183" i="38"/>
  <c r="AX183" i="38" s="1"/>
  <c r="W108" i="37"/>
  <c r="AW108" i="37" s="1"/>
  <c r="X108" i="37"/>
  <c r="AX108" i="37" s="1"/>
  <c r="Y108" i="37"/>
  <c r="AY108" i="37" s="1"/>
  <c r="Y136" i="37"/>
  <c r="AY136" i="37" s="1"/>
  <c r="X136" i="37"/>
  <c r="AX136" i="37" s="1"/>
  <c r="W136" i="37"/>
  <c r="AW136" i="37" s="1"/>
  <c r="W109" i="36"/>
  <c r="AW109" i="36" s="1"/>
  <c r="X109" i="36"/>
  <c r="AX109" i="36" s="1"/>
  <c r="Y109" i="36"/>
  <c r="AY109" i="36" s="1"/>
  <c r="W117" i="36"/>
  <c r="AW117" i="36" s="1"/>
  <c r="X117" i="36"/>
  <c r="AX117" i="36" s="1"/>
  <c r="Y117" i="36"/>
  <c r="AY117" i="36" s="1"/>
  <c r="Y177" i="36"/>
  <c r="AY177" i="36" s="1"/>
  <c r="X177" i="36"/>
  <c r="AX177" i="36" s="1"/>
  <c r="W177" i="36"/>
  <c r="AW177" i="36" s="1"/>
  <c r="Y193" i="36"/>
  <c r="AY193" i="36" s="1"/>
  <c r="X193" i="36"/>
  <c r="AX193" i="36" s="1"/>
  <c r="W193" i="36"/>
  <c r="AW193" i="36" s="1"/>
  <c r="Y110" i="35"/>
  <c r="AY110" i="35" s="1"/>
  <c r="W110" i="35"/>
  <c r="AW110" i="35" s="1"/>
  <c r="X110" i="35"/>
  <c r="AX110" i="35" s="1"/>
  <c r="W111" i="34"/>
  <c r="AW111" i="34" s="1"/>
  <c r="X111" i="34"/>
  <c r="AX111" i="34" s="1"/>
  <c r="Y111" i="34"/>
  <c r="AY111" i="34" s="1"/>
  <c r="W160" i="34"/>
  <c r="AW160" i="34" s="1"/>
  <c r="Y160" i="34"/>
  <c r="AY160" i="34" s="1"/>
  <c r="X160" i="34"/>
  <c r="AX160" i="34" s="1"/>
  <c r="W104" i="33"/>
  <c r="AW104" i="33" s="1"/>
  <c r="X104" i="33"/>
  <c r="AX104" i="33" s="1"/>
  <c r="Y104" i="33"/>
  <c r="AY104" i="33" s="1"/>
  <c r="Y180" i="33"/>
  <c r="AY180" i="33" s="1"/>
  <c r="X180" i="33"/>
  <c r="AX180" i="33" s="1"/>
  <c r="W180" i="33"/>
  <c r="AW180" i="33" s="1"/>
  <c r="X113" i="32"/>
  <c r="AX113" i="32" s="1"/>
  <c r="W113" i="32"/>
  <c r="AW113" i="32" s="1"/>
  <c r="Y113" i="32"/>
  <c r="AY113" i="32" s="1"/>
  <c r="Y189" i="32"/>
  <c r="AY189" i="32" s="1"/>
  <c r="X189" i="32"/>
  <c r="AX189" i="32" s="1"/>
  <c r="W189" i="32"/>
  <c r="AW189" i="32" s="1"/>
  <c r="X114" i="31"/>
  <c r="AX114" i="31" s="1"/>
  <c r="Y114" i="31"/>
  <c r="AY114" i="31" s="1"/>
  <c r="W114" i="31"/>
  <c r="AW114" i="31" s="1"/>
  <c r="X142" i="31"/>
  <c r="AX142" i="31" s="1"/>
  <c r="W142" i="31"/>
  <c r="AW142" i="31" s="1"/>
  <c r="Y142" i="31"/>
  <c r="AY142" i="31" s="1"/>
  <c r="Y106" i="30"/>
  <c r="AY106" i="30" s="1"/>
  <c r="W106" i="30"/>
  <c r="AW106" i="30" s="1"/>
  <c r="X106" i="30"/>
  <c r="AX106" i="30" s="1"/>
  <c r="Y114" i="30"/>
  <c r="AY114" i="30" s="1"/>
  <c r="W114" i="30"/>
  <c r="AW114" i="30" s="1"/>
  <c r="X114" i="30"/>
  <c r="AX114" i="30" s="1"/>
  <c r="X126" i="30"/>
  <c r="AX126" i="30" s="1"/>
  <c r="W126" i="30"/>
  <c r="AW126" i="30" s="1"/>
  <c r="Y126" i="30"/>
  <c r="AY126" i="30" s="1"/>
  <c r="X134" i="30"/>
  <c r="AX134" i="30" s="1"/>
  <c r="W134" i="30"/>
  <c r="AW134" i="30" s="1"/>
  <c r="Y134" i="30"/>
  <c r="AY134" i="30" s="1"/>
  <c r="X142" i="30"/>
  <c r="AX142" i="30" s="1"/>
  <c r="W142" i="30"/>
  <c r="AW142" i="30" s="1"/>
  <c r="Y142" i="30"/>
  <c r="AY142" i="30" s="1"/>
  <c r="Y182" i="30"/>
  <c r="AY182" i="30" s="1"/>
  <c r="X182" i="30"/>
  <c r="AX182" i="30" s="1"/>
  <c r="W182" i="30"/>
  <c r="AW182" i="30" s="1"/>
  <c r="Y190" i="30"/>
  <c r="AY190" i="30" s="1"/>
  <c r="X190" i="30"/>
  <c r="AX190" i="30" s="1"/>
  <c r="W190" i="30"/>
  <c r="AW190" i="30" s="1"/>
  <c r="W99" i="39"/>
  <c r="AW99" i="39" s="1"/>
  <c r="Y99" i="39"/>
  <c r="AY99" i="39" s="1"/>
  <c r="X99" i="39"/>
  <c r="AX99" i="39" s="1"/>
  <c r="X101" i="39"/>
  <c r="AX101" i="39" s="1"/>
  <c r="Y101" i="39"/>
  <c r="AY101" i="39" s="1"/>
  <c r="W101" i="39"/>
  <c r="AW101" i="39" s="1"/>
  <c r="Y103" i="39"/>
  <c r="AY103" i="39" s="1"/>
  <c r="W103" i="39"/>
  <c r="AW103" i="39" s="1"/>
  <c r="X103" i="39"/>
  <c r="AX103" i="39" s="1"/>
  <c r="W105" i="39"/>
  <c r="AW105" i="39" s="1"/>
  <c r="X105" i="39"/>
  <c r="AX105" i="39" s="1"/>
  <c r="Y105" i="39"/>
  <c r="AY105" i="39" s="1"/>
  <c r="W107" i="39"/>
  <c r="AW107" i="39" s="1"/>
  <c r="X107" i="39"/>
  <c r="AX107" i="39" s="1"/>
  <c r="Y107" i="39"/>
  <c r="AY107" i="39" s="1"/>
  <c r="X109" i="39"/>
  <c r="AX109" i="39" s="1"/>
  <c r="W109" i="39"/>
  <c r="AW109" i="39" s="1"/>
  <c r="Y109" i="39"/>
  <c r="AY109" i="39" s="1"/>
  <c r="Y111" i="39"/>
  <c r="AY111" i="39" s="1"/>
  <c r="W111" i="39"/>
  <c r="AW111" i="39" s="1"/>
  <c r="X111" i="39"/>
  <c r="AX111" i="39" s="1"/>
  <c r="W113" i="39"/>
  <c r="AW113" i="39" s="1"/>
  <c r="X113" i="39"/>
  <c r="AX113" i="39" s="1"/>
  <c r="Y113" i="39"/>
  <c r="AY113" i="39" s="1"/>
  <c r="W115" i="39"/>
  <c r="AW115" i="39" s="1"/>
  <c r="X115" i="39"/>
  <c r="AX115" i="39" s="1"/>
  <c r="Y115" i="39"/>
  <c r="AY115" i="39" s="1"/>
  <c r="X117" i="39"/>
  <c r="AX117" i="39" s="1"/>
  <c r="Y117" i="39"/>
  <c r="AY117" i="39" s="1"/>
  <c r="W117" i="39"/>
  <c r="AW117" i="39" s="1"/>
  <c r="W123" i="39"/>
  <c r="AW123" i="39" s="1"/>
  <c r="Y123" i="39"/>
  <c r="AY123" i="39" s="1"/>
  <c r="X123" i="39"/>
  <c r="AX123" i="39" s="1"/>
  <c r="W131" i="39"/>
  <c r="AW131" i="39" s="1"/>
  <c r="Y131" i="39"/>
  <c r="AY131" i="39" s="1"/>
  <c r="X131" i="39"/>
  <c r="AX131" i="39" s="1"/>
  <c r="W139" i="39"/>
  <c r="AW139" i="39" s="1"/>
  <c r="Y139" i="39"/>
  <c r="AY139" i="39" s="1"/>
  <c r="X139" i="39"/>
  <c r="AX139" i="39" s="1"/>
  <c r="W152" i="39"/>
  <c r="AW152" i="39" s="1"/>
  <c r="Y152" i="39"/>
  <c r="AY152" i="39" s="1"/>
  <c r="X152" i="39"/>
  <c r="AX152" i="39" s="1"/>
  <c r="Y154" i="39"/>
  <c r="AY154" i="39" s="1"/>
  <c r="X154" i="39"/>
  <c r="AX154" i="39" s="1"/>
  <c r="W154" i="39"/>
  <c r="AW154" i="39" s="1"/>
  <c r="Y156" i="39"/>
  <c r="AY156" i="39" s="1"/>
  <c r="X156" i="39"/>
  <c r="AX156" i="39" s="1"/>
  <c r="W156" i="39"/>
  <c r="AW156" i="39" s="1"/>
  <c r="Y158" i="39"/>
  <c r="AY158" i="39" s="1"/>
  <c r="W158" i="39"/>
  <c r="AW158" i="39" s="1"/>
  <c r="X158" i="39"/>
  <c r="AX158" i="39" s="1"/>
  <c r="W160" i="39"/>
  <c r="AW160" i="39" s="1"/>
  <c r="Y160" i="39"/>
  <c r="AY160" i="39" s="1"/>
  <c r="X160" i="39"/>
  <c r="AX160" i="39" s="1"/>
  <c r="Y162" i="39"/>
  <c r="AY162" i="39" s="1"/>
  <c r="X162" i="39"/>
  <c r="AX162" i="39" s="1"/>
  <c r="W162" i="39"/>
  <c r="AW162" i="39" s="1"/>
  <c r="Y164" i="39"/>
  <c r="AY164" i="39" s="1"/>
  <c r="X164" i="39"/>
  <c r="AX164" i="39" s="1"/>
  <c r="W164" i="39"/>
  <c r="AW164" i="39" s="1"/>
  <c r="Y166" i="39"/>
  <c r="AY166" i="39" s="1"/>
  <c r="W166" i="39"/>
  <c r="AW166" i="39" s="1"/>
  <c r="X166" i="39"/>
  <c r="AX166" i="39" s="1"/>
  <c r="W168" i="39"/>
  <c r="AW168" i="39" s="1"/>
  <c r="Y168" i="39"/>
  <c r="AY168" i="39" s="1"/>
  <c r="X168" i="39"/>
  <c r="AX168" i="39" s="1"/>
  <c r="Y170" i="39"/>
  <c r="AY170" i="39" s="1"/>
  <c r="X170" i="39"/>
  <c r="AX170" i="39" s="1"/>
  <c r="W170" i="39"/>
  <c r="AW170" i="39" s="1"/>
  <c r="W179" i="39"/>
  <c r="AW179" i="39" s="1"/>
  <c r="Y179" i="39"/>
  <c r="AY179" i="39" s="1"/>
  <c r="X179" i="39"/>
  <c r="AX179" i="39" s="1"/>
  <c r="W187" i="39"/>
  <c r="AW187" i="39" s="1"/>
  <c r="Y187" i="39"/>
  <c r="AY187" i="39" s="1"/>
  <c r="X187" i="39"/>
  <c r="AX187" i="39" s="1"/>
  <c r="X104" i="38"/>
  <c r="AX104" i="38" s="1"/>
  <c r="Y104" i="38"/>
  <c r="AY104" i="38" s="1"/>
  <c r="W104" i="38"/>
  <c r="AW104" i="38" s="1"/>
  <c r="X112" i="38"/>
  <c r="AX112" i="38" s="1"/>
  <c r="W112" i="38"/>
  <c r="AW112" i="38" s="1"/>
  <c r="Y112" i="38"/>
  <c r="AY112" i="38" s="1"/>
  <c r="Y124" i="38"/>
  <c r="AY124" i="38" s="1"/>
  <c r="X124" i="38"/>
  <c r="AX124" i="38" s="1"/>
  <c r="W124" i="38"/>
  <c r="AW124" i="38" s="1"/>
  <c r="Y132" i="38"/>
  <c r="AY132" i="38" s="1"/>
  <c r="X132" i="38"/>
  <c r="AX132" i="38" s="1"/>
  <c r="W132" i="38"/>
  <c r="AW132" i="38" s="1"/>
  <c r="Y140" i="38"/>
  <c r="AY140" i="38" s="1"/>
  <c r="X140" i="38"/>
  <c r="AX140" i="38" s="1"/>
  <c r="W140" i="38"/>
  <c r="AW140" i="38" s="1"/>
  <c r="X180" i="38"/>
  <c r="AX180" i="38" s="1"/>
  <c r="Y180" i="38"/>
  <c r="AY180" i="38" s="1"/>
  <c r="W180" i="38"/>
  <c r="AW180" i="38" s="1"/>
  <c r="X188" i="38"/>
  <c r="AX188" i="38" s="1"/>
  <c r="W188" i="38"/>
  <c r="AW188" i="38" s="1"/>
  <c r="Y188" i="38"/>
  <c r="AY188" i="38" s="1"/>
  <c r="W105" i="37"/>
  <c r="AW105" i="37" s="1"/>
  <c r="X105" i="37"/>
  <c r="AX105" i="37" s="1"/>
  <c r="Y105" i="37"/>
  <c r="AY105" i="37" s="1"/>
  <c r="W113" i="37"/>
  <c r="AW113" i="37" s="1"/>
  <c r="X113" i="37"/>
  <c r="AX113" i="37" s="1"/>
  <c r="Y113" i="37"/>
  <c r="AY113" i="37" s="1"/>
  <c r="Y125" i="37"/>
  <c r="AY125" i="37" s="1"/>
  <c r="X125" i="37"/>
  <c r="AX125" i="37" s="1"/>
  <c r="W125" i="37"/>
  <c r="AW125" i="37" s="1"/>
  <c r="Y133" i="37"/>
  <c r="AY133" i="37" s="1"/>
  <c r="X133" i="37"/>
  <c r="AX133" i="37" s="1"/>
  <c r="W133" i="37"/>
  <c r="AW133" i="37" s="1"/>
  <c r="Y141" i="37"/>
  <c r="AY141" i="37" s="1"/>
  <c r="X141" i="37"/>
  <c r="AX141" i="37" s="1"/>
  <c r="W141" i="37"/>
  <c r="AW141" i="37" s="1"/>
  <c r="Y181" i="37"/>
  <c r="AY181" i="37" s="1"/>
  <c r="X181" i="37"/>
  <c r="AX181" i="37" s="1"/>
  <c r="W181" i="37"/>
  <c r="AW181" i="37" s="1"/>
  <c r="Y189" i="37"/>
  <c r="AY189" i="37" s="1"/>
  <c r="X189" i="37"/>
  <c r="AX189" i="37" s="1"/>
  <c r="W189" i="37"/>
  <c r="AW189" i="37" s="1"/>
  <c r="W106" i="36"/>
  <c r="AW106" i="36" s="1"/>
  <c r="X106" i="36"/>
  <c r="AX106" i="36" s="1"/>
  <c r="Y106" i="36"/>
  <c r="AY106" i="36" s="1"/>
  <c r="W114" i="36"/>
  <c r="AW114" i="36" s="1"/>
  <c r="X114" i="36"/>
  <c r="AX114" i="36" s="1"/>
  <c r="Y114" i="36"/>
  <c r="AY114" i="36" s="1"/>
  <c r="X126" i="36"/>
  <c r="AX126" i="36" s="1"/>
  <c r="W126" i="36"/>
  <c r="AW126" i="36" s="1"/>
  <c r="Y126" i="36"/>
  <c r="AY126" i="36" s="1"/>
  <c r="X134" i="36"/>
  <c r="AX134" i="36" s="1"/>
  <c r="W134" i="36"/>
  <c r="AW134" i="36" s="1"/>
  <c r="Y134" i="36"/>
  <c r="AY134" i="36" s="1"/>
  <c r="Y142" i="36"/>
  <c r="AY142" i="36" s="1"/>
  <c r="X142" i="36"/>
  <c r="AX142" i="36" s="1"/>
  <c r="W142" i="36"/>
  <c r="AW142" i="36" s="1"/>
  <c r="Y182" i="36"/>
  <c r="AY182" i="36" s="1"/>
  <c r="X182" i="36"/>
  <c r="AX182" i="36" s="1"/>
  <c r="W182" i="36"/>
  <c r="AW182" i="36" s="1"/>
  <c r="Y190" i="36"/>
  <c r="AY190" i="36" s="1"/>
  <c r="X190" i="36"/>
  <c r="AX190" i="36" s="1"/>
  <c r="W190" i="36"/>
  <c r="AW190" i="36" s="1"/>
  <c r="W99" i="35"/>
  <c r="AW99" i="35" s="1"/>
  <c r="Y99" i="35"/>
  <c r="AY99" i="35" s="1"/>
  <c r="X99" i="35"/>
  <c r="AX99" i="35" s="1"/>
  <c r="Y107" i="35"/>
  <c r="AY107" i="35" s="1"/>
  <c r="W107" i="35"/>
  <c r="AW107" i="35" s="1"/>
  <c r="X107" i="35"/>
  <c r="AX107" i="35" s="1"/>
  <c r="W115" i="35"/>
  <c r="AW115" i="35" s="1"/>
  <c r="Y115" i="35"/>
  <c r="AY115" i="35" s="1"/>
  <c r="X115" i="35"/>
  <c r="AX115" i="35" s="1"/>
  <c r="Y127" i="35"/>
  <c r="AY127" i="35" s="1"/>
  <c r="X127" i="35"/>
  <c r="AX127" i="35" s="1"/>
  <c r="W127" i="35"/>
  <c r="AW127" i="35" s="1"/>
  <c r="Y135" i="35"/>
  <c r="AY135" i="35" s="1"/>
  <c r="X135" i="35"/>
  <c r="AX135" i="35" s="1"/>
  <c r="W135" i="35"/>
  <c r="AW135" i="35" s="1"/>
  <c r="Y151" i="35"/>
  <c r="AY151" i="35" s="1"/>
  <c r="X151" i="35"/>
  <c r="AX151" i="35" s="1"/>
  <c r="W151" i="35"/>
  <c r="AW151" i="35" s="1"/>
  <c r="X153" i="35"/>
  <c r="AX153" i="35" s="1"/>
  <c r="W153" i="35"/>
  <c r="AW153" i="35" s="1"/>
  <c r="Y153" i="35"/>
  <c r="AY153" i="35" s="1"/>
  <c r="Y155" i="35"/>
  <c r="AY155" i="35" s="1"/>
  <c r="X155" i="35"/>
  <c r="AX155" i="35" s="1"/>
  <c r="W155" i="35"/>
  <c r="AW155" i="35" s="1"/>
  <c r="Y157" i="35"/>
  <c r="AY157" i="35" s="1"/>
  <c r="X157" i="35"/>
  <c r="AX157" i="35" s="1"/>
  <c r="W157" i="35"/>
  <c r="AW157" i="35" s="1"/>
  <c r="Y159" i="35"/>
  <c r="AY159" i="35" s="1"/>
  <c r="X159" i="35"/>
  <c r="AX159" i="35" s="1"/>
  <c r="W159" i="35"/>
  <c r="AW159" i="35" s="1"/>
  <c r="X161" i="35"/>
  <c r="AX161" i="35" s="1"/>
  <c r="W161" i="35"/>
  <c r="AW161" i="35" s="1"/>
  <c r="Y161" i="35"/>
  <c r="AY161" i="35" s="1"/>
  <c r="Y163" i="35"/>
  <c r="AY163" i="35" s="1"/>
  <c r="X163" i="35"/>
  <c r="AX163" i="35" s="1"/>
  <c r="W163" i="35"/>
  <c r="AW163" i="35" s="1"/>
  <c r="Y165" i="35"/>
  <c r="AY165" i="35" s="1"/>
  <c r="X165" i="35"/>
  <c r="AX165" i="35" s="1"/>
  <c r="W165" i="35"/>
  <c r="AW165" i="35" s="1"/>
  <c r="X167" i="35"/>
  <c r="AX167" i="35" s="1"/>
  <c r="W167" i="35"/>
  <c r="AW167" i="35" s="1"/>
  <c r="Y167" i="35"/>
  <c r="AY167" i="35" s="1"/>
  <c r="X169" i="35"/>
  <c r="AX169" i="35" s="1"/>
  <c r="W169" i="35"/>
  <c r="AW169" i="35" s="1"/>
  <c r="Y169" i="35"/>
  <c r="AY169" i="35" s="1"/>
  <c r="Y175" i="35"/>
  <c r="AY175" i="35" s="1"/>
  <c r="X175" i="35"/>
  <c r="AX175" i="35" s="1"/>
  <c r="W175" i="35"/>
  <c r="AW175" i="35" s="1"/>
  <c r="Y183" i="35"/>
  <c r="AY183" i="35" s="1"/>
  <c r="X183" i="35"/>
  <c r="AX183" i="35" s="1"/>
  <c r="W183" i="35"/>
  <c r="AW183" i="35" s="1"/>
  <c r="Y191" i="35"/>
  <c r="AY191" i="35" s="1"/>
  <c r="X191" i="35"/>
  <c r="AX191" i="35" s="1"/>
  <c r="W191" i="35"/>
  <c r="AW191" i="35" s="1"/>
  <c r="X100" i="34"/>
  <c r="AX100" i="34" s="1"/>
  <c r="Y100" i="34"/>
  <c r="AY100" i="34" s="1"/>
  <c r="W100" i="34"/>
  <c r="AW100" i="34" s="1"/>
  <c r="X108" i="34"/>
  <c r="AX108" i="34" s="1"/>
  <c r="Y108" i="34"/>
  <c r="AY108" i="34" s="1"/>
  <c r="W108" i="34"/>
  <c r="AW108" i="34" s="1"/>
  <c r="X116" i="34"/>
  <c r="AX116" i="34" s="1"/>
  <c r="Y116" i="34"/>
  <c r="AY116" i="34" s="1"/>
  <c r="W116" i="34"/>
  <c r="AW116" i="34" s="1"/>
  <c r="Y128" i="34"/>
  <c r="AY128" i="34" s="1"/>
  <c r="X128" i="34"/>
  <c r="AX128" i="34" s="1"/>
  <c r="W128" i="34"/>
  <c r="AW128" i="34" s="1"/>
  <c r="Y136" i="34"/>
  <c r="AY136" i="34" s="1"/>
  <c r="X136" i="34"/>
  <c r="AX136" i="34" s="1"/>
  <c r="W136" i="34"/>
  <c r="AW136" i="34" s="1"/>
  <c r="Y176" i="34"/>
  <c r="AY176" i="34" s="1"/>
  <c r="X176" i="34"/>
  <c r="AX176" i="34" s="1"/>
  <c r="W176" i="34"/>
  <c r="AW176" i="34" s="1"/>
  <c r="Y184" i="34"/>
  <c r="AY184" i="34" s="1"/>
  <c r="X184" i="34"/>
  <c r="AX184" i="34" s="1"/>
  <c r="W184" i="34"/>
  <c r="AW184" i="34" s="1"/>
  <c r="Y192" i="34"/>
  <c r="AY192" i="34" s="1"/>
  <c r="X192" i="34"/>
  <c r="AX192" i="34" s="1"/>
  <c r="W192" i="34"/>
  <c r="AW192" i="34" s="1"/>
  <c r="W109" i="33"/>
  <c r="AW109" i="33" s="1"/>
  <c r="X109" i="33"/>
  <c r="AX109" i="33" s="1"/>
  <c r="Y109" i="33"/>
  <c r="AY109" i="33" s="1"/>
  <c r="W117" i="33"/>
  <c r="AW117" i="33" s="1"/>
  <c r="X117" i="33"/>
  <c r="AX117" i="33" s="1"/>
  <c r="Y117" i="33"/>
  <c r="AY117" i="33" s="1"/>
  <c r="X129" i="33"/>
  <c r="AX129" i="33" s="1"/>
  <c r="W129" i="33"/>
  <c r="AW129" i="33" s="1"/>
  <c r="Y129" i="33"/>
  <c r="AY129" i="33" s="1"/>
  <c r="X137" i="33"/>
  <c r="AX137" i="33" s="1"/>
  <c r="W137" i="33"/>
  <c r="AW137" i="33" s="1"/>
  <c r="Y137" i="33"/>
  <c r="AY137" i="33" s="1"/>
  <c r="Y177" i="33"/>
  <c r="AY177" i="33" s="1"/>
  <c r="X177" i="33"/>
  <c r="AX177" i="33" s="1"/>
  <c r="W177" i="33"/>
  <c r="AW177" i="33" s="1"/>
  <c r="Y185" i="33"/>
  <c r="AY185" i="33" s="1"/>
  <c r="X185" i="33"/>
  <c r="AX185" i="33" s="1"/>
  <c r="W185" i="33"/>
  <c r="AW185" i="33" s="1"/>
  <c r="Y193" i="33"/>
  <c r="AY193" i="33" s="1"/>
  <c r="X193" i="33"/>
  <c r="AX193" i="33" s="1"/>
  <c r="W193" i="33"/>
  <c r="AW193" i="33" s="1"/>
  <c r="Y102" i="32"/>
  <c r="AY102" i="32" s="1"/>
  <c r="W102" i="32"/>
  <c r="AW102" i="32" s="1"/>
  <c r="X102" i="32"/>
  <c r="AX102" i="32" s="1"/>
  <c r="Y110" i="32"/>
  <c r="AY110" i="32" s="1"/>
  <c r="W110" i="32"/>
  <c r="AW110" i="32" s="1"/>
  <c r="X110" i="32"/>
  <c r="AX110" i="32" s="1"/>
  <c r="X118" i="32"/>
  <c r="AX118" i="32" s="1"/>
  <c r="Y118" i="32"/>
  <c r="AY118" i="32" s="1"/>
  <c r="W118" i="32"/>
  <c r="AW118" i="32" s="1"/>
  <c r="Y130" i="32"/>
  <c r="AY130" i="32" s="1"/>
  <c r="X130" i="32"/>
  <c r="AX130" i="32" s="1"/>
  <c r="W130" i="32"/>
  <c r="AW130" i="32" s="1"/>
  <c r="Y138" i="32"/>
  <c r="AY138" i="32" s="1"/>
  <c r="X138" i="32"/>
  <c r="AX138" i="32" s="1"/>
  <c r="W138" i="32"/>
  <c r="AW138" i="32" s="1"/>
  <c r="Y178" i="32"/>
  <c r="AY178" i="32" s="1"/>
  <c r="X178" i="32"/>
  <c r="AX178" i="32" s="1"/>
  <c r="W178" i="32"/>
  <c r="AW178" i="32" s="1"/>
  <c r="Y186" i="32"/>
  <c r="AY186" i="32" s="1"/>
  <c r="X186" i="32"/>
  <c r="AX186" i="32" s="1"/>
  <c r="W186" i="32"/>
  <c r="AW186" i="32" s="1"/>
  <c r="Y194" i="32"/>
  <c r="AY194" i="32" s="1"/>
  <c r="X194" i="32"/>
  <c r="AX194" i="32" s="1"/>
  <c r="W194" i="32"/>
  <c r="AW194" i="32" s="1"/>
  <c r="Y103" i="31"/>
  <c r="AY103" i="31" s="1"/>
  <c r="W103" i="31"/>
  <c r="AW103" i="31" s="1"/>
  <c r="X103" i="31"/>
  <c r="AX103" i="31" s="1"/>
  <c r="Y111" i="31"/>
  <c r="AY111" i="31" s="1"/>
  <c r="W111" i="31"/>
  <c r="AW111" i="31" s="1"/>
  <c r="X111" i="31"/>
  <c r="AX111" i="31" s="1"/>
  <c r="Y123" i="31"/>
  <c r="AY123" i="31" s="1"/>
  <c r="X123" i="31"/>
  <c r="AX123" i="31" s="1"/>
  <c r="W123" i="31"/>
  <c r="AW123" i="31" s="1"/>
  <c r="Y131" i="31"/>
  <c r="AY131" i="31" s="1"/>
  <c r="X131" i="31"/>
  <c r="AX131" i="31" s="1"/>
  <c r="W131" i="31"/>
  <c r="AW131" i="31" s="1"/>
  <c r="Y139" i="31"/>
  <c r="AY139" i="31" s="1"/>
  <c r="X139" i="31"/>
  <c r="AX139" i="31" s="1"/>
  <c r="W139" i="31"/>
  <c r="AW139" i="31" s="1"/>
  <c r="Y152" i="31"/>
  <c r="AY152" i="31" s="1"/>
  <c r="X152" i="31"/>
  <c r="AX152" i="31" s="1"/>
  <c r="W152" i="31"/>
  <c r="AW152" i="31" s="1"/>
  <c r="Y154" i="31"/>
  <c r="AY154" i="31" s="1"/>
  <c r="X154" i="31"/>
  <c r="AX154" i="31" s="1"/>
  <c r="W154" i="31"/>
  <c r="AW154" i="31" s="1"/>
  <c r="W156" i="31"/>
  <c r="AW156" i="31" s="1"/>
  <c r="Y156" i="31"/>
  <c r="AY156" i="31" s="1"/>
  <c r="X156" i="31"/>
  <c r="AX156" i="31" s="1"/>
  <c r="Y158" i="31"/>
  <c r="AY158" i="31" s="1"/>
  <c r="X158" i="31"/>
  <c r="AX158" i="31" s="1"/>
  <c r="W158" i="31"/>
  <c r="AW158" i="31" s="1"/>
  <c r="Y160" i="31"/>
  <c r="AY160" i="31" s="1"/>
  <c r="X160" i="31"/>
  <c r="AX160" i="31" s="1"/>
  <c r="W160" i="31"/>
  <c r="AW160" i="31" s="1"/>
  <c r="Y162" i="31"/>
  <c r="AY162" i="31" s="1"/>
  <c r="X162" i="31"/>
  <c r="AX162" i="31" s="1"/>
  <c r="W162" i="31"/>
  <c r="AW162" i="31" s="1"/>
  <c r="W164" i="31"/>
  <c r="AW164" i="31" s="1"/>
  <c r="Y164" i="31"/>
  <c r="AY164" i="31" s="1"/>
  <c r="X164" i="31"/>
  <c r="AX164" i="31" s="1"/>
  <c r="Y166" i="31"/>
  <c r="AY166" i="31" s="1"/>
  <c r="X166" i="31"/>
  <c r="AX166" i="31" s="1"/>
  <c r="W166" i="31"/>
  <c r="AW166" i="31" s="1"/>
  <c r="Y168" i="31"/>
  <c r="AY168" i="31" s="1"/>
  <c r="X168" i="31"/>
  <c r="AX168" i="31" s="1"/>
  <c r="W168" i="31"/>
  <c r="AW168" i="31" s="1"/>
  <c r="Y170" i="31"/>
  <c r="AY170" i="31" s="1"/>
  <c r="X170" i="31"/>
  <c r="AX170" i="31" s="1"/>
  <c r="W170" i="31"/>
  <c r="AW170" i="31" s="1"/>
  <c r="W179" i="31"/>
  <c r="AW179" i="31" s="1"/>
  <c r="Y179" i="31"/>
  <c r="AY179" i="31" s="1"/>
  <c r="X179" i="31"/>
  <c r="AX179" i="31" s="1"/>
  <c r="W187" i="31"/>
  <c r="AW187" i="31" s="1"/>
  <c r="Y187" i="31"/>
  <c r="AY187" i="31" s="1"/>
  <c r="X187" i="31"/>
  <c r="AX187" i="31" s="1"/>
  <c r="X101" i="30"/>
  <c r="AX101" i="30" s="1"/>
  <c r="Y101" i="30"/>
  <c r="AY101" i="30" s="1"/>
  <c r="W101" i="30"/>
  <c r="AW101" i="30" s="1"/>
  <c r="Y151" i="38"/>
  <c r="AY151" i="38" s="1"/>
  <c r="W151" i="38"/>
  <c r="AW151" i="38" s="1"/>
  <c r="X151" i="38"/>
  <c r="AX151" i="38" s="1"/>
  <c r="X163" i="38"/>
  <c r="AX163" i="38" s="1"/>
  <c r="W163" i="38"/>
  <c r="AW163" i="38" s="1"/>
  <c r="Y163" i="38"/>
  <c r="AY163" i="38" s="1"/>
  <c r="Y128" i="37"/>
  <c r="AY128" i="37" s="1"/>
  <c r="X128" i="37"/>
  <c r="AX128" i="37" s="1"/>
  <c r="W128" i="37"/>
  <c r="AW128" i="37" s="1"/>
  <c r="X176" i="37"/>
  <c r="AX176" i="37" s="1"/>
  <c r="W176" i="37"/>
  <c r="AW176" i="37" s="1"/>
  <c r="Y176" i="37"/>
  <c r="AY176" i="37" s="1"/>
  <c r="W101" i="36"/>
  <c r="AW101" i="36" s="1"/>
  <c r="X101" i="36"/>
  <c r="AX101" i="36" s="1"/>
  <c r="Y101" i="36"/>
  <c r="AY101" i="36" s="1"/>
  <c r="W137" i="36"/>
  <c r="AW137" i="36" s="1"/>
  <c r="Y137" i="36"/>
  <c r="AY137" i="36" s="1"/>
  <c r="X137" i="36"/>
  <c r="AX137" i="36" s="1"/>
  <c r="Y138" i="35"/>
  <c r="AY138" i="35" s="1"/>
  <c r="X138" i="35"/>
  <c r="AX138" i="35" s="1"/>
  <c r="W138" i="35"/>
  <c r="AW138" i="35" s="1"/>
  <c r="Y139" i="34"/>
  <c r="AY139" i="34" s="1"/>
  <c r="W139" i="34"/>
  <c r="AW139" i="34" s="1"/>
  <c r="X139" i="34"/>
  <c r="AX139" i="34" s="1"/>
  <c r="Y162" i="34"/>
  <c r="AY162" i="34" s="1"/>
  <c r="X162" i="34"/>
  <c r="AX162" i="34" s="1"/>
  <c r="W162" i="34"/>
  <c r="AW162" i="34" s="1"/>
  <c r="W124" i="33"/>
  <c r="AW124" i="33" s="1"/>
  <c r="Y124" i="33"/>
  <c r="AY124" i="33" s="1"/>
  <c r="X124" i="33"/>
  <c r="AX124" i="33" s="1"/>
  <c r="X105" i="32"/>
  <c r="AX105" i="32" s="1"/>
  <c r="Y105" i="32"/>
  <c r="AY105" i="32" s="1"/>
  <c r="W105" i="32"/>
  <c r="AW105" i="32" s="1"/>
  <c r="Y125" i="32"/>
  <c r="AY125" i="32" s="1"/>
  <c r="X125" i="32"/>
  <c r="AX125" i="32" s="1"/>
  <c r="W125" i="32"/>
  <c r="AW125" i="32" s="1"/>
  <c r="Y126" i="31"/>
  <c r="AY126" i="31" s="1"/>
  <c r="X126" i="31"/>
  <c r="AX126" i="31" s="1"/>
  <c r="W126" i="31"/>
  <c r="AW126" i="31" s="1"/>
  <c r="Y182" i="31"/>
  <c r="AY182" i="31" s="1"/>
  <c r="X182" i="31"/>
  <c r="AX182" i="31" s="1"/>
  <c r="W182" i="31"/>
  <c r="AW182" i="31" s="1"/>
  <c r="X103" i="30"/>
  <c r="AX103" i="30" s="1"/>
  <c r="Y103" i="30"/>
  <c r="AY103" i="30" s="1"/>
  <c r="W103" i="30"/>
  <c r="AW103" i="30" s="1"/>
  <c r="X111" i="30"/>
  <c r="AX111" i="30" s="1"/>
  <c r="Y111" i="30"/>
  <c r="AY111" i="30" s="1"/>
  <c r="W111" i="30"/>
  <c r="AW111" i="30" s="1"/>
  <c r="Y123" i="30"/>
  <c r="AY123" i="30" s="1"/>
  <c r="X123" i="30"/>
  <c r="AX123" i="30" s="1"/>
  <c r="W123" i="30"/>
  <c r="AW123" i="30" s="1"/>
  <c r="Y131" i="30"/>
  <c r="AY131" i="30" s="1"/>
  <c r="X131" i="30"/>
  <c r="AX131" i="30" s="1"/>
  <c r="W131" i="30"/>
  <c r="AW131" i="30" s="1"/>
  <c r="Y139" i="30"/>
  <c r="AY139" i="30" s="1"/>
  <c r="X139" i="30"/>
  <c r="AX139" i="30" s="1"/>
  <c r="W139" i="30"/>
  <c r="AW139" i="30" s="1"/>
  <c r="W152" i="30"/>
  <c r="AW152" i="30" s="1"/>
  <c r="Y152" i="30"/>
  <c r="AY152" i="30" s="1"/>
  <c r="X152" i="30"/>
  <c r="AX152" i="30" s="1"/>
  <c r="Y154" i="30"/>
  <c r="AY154" i="30" s="1"/>
  <c r="X154" i="30"/>
  <c r="AX154" i="30" s="1"/>
  <c r="W154" i="30"/>
  <c r="AW154" i="30" s="1"/>
  <c r="Y156" i="30"/>
  <c r="AY156" i="30" s="1"/>
  <c r="X156" i="30"/>
  <c r="AX156" i="30" s="1"/>
  <c r="W156" i="30"/>
  <c r="AW156" i="30" s="1"/>
  <c r="Y158" i="30"/>
  <c r="AY158" i="30" s="1"/>
  <c r="X158" i="30"/>
  <c r="AX158" i="30" s="1"/>
  <c r="W158" i="30"/>
  <c r="AW158" i="30" s="1"/>
  <c r="W160" i="30"/>
  <c r="AW160" i="30" s="1"/>
  <c r="X160" i="30"/>
  <c r="AX160" i="30" s="1"/>
  <c r="Y160" i="30"/>
  <c r="AY160" i="30" s="1"/>
  <c r="Y162" i="30"/>
  <c r="AY162" i="30" s="1"/>
  <c r="X162" i="30"/>
  <c r="AX162" i="30" s="1"/>
  <c r="W162" i="30"/>
  <c r="AW162" i="30" s="1"/>
  <c r="Y164" i="30"/>
  <c r="AY164" i="30" s="1"/>
  <c r="X164" i="30"/>
  <c r="AX164" i="30" s="1"/>
  <c r="W164" i="30"/>
  <c r="AW164" i="30" s="1"/>
  <c r="Y166" i="30"/>
  <c r="AY166" i="30" s="1"/>
  <c r="X166" i="30"/>
  <c r="AX166" i="30" s="1"/>
  <c r="W166" i="30"/>
  <c r="AW166" i="30" s="1"/>
  <c r="W168" i="30"/>
  <c r="AW168" i="30" s="1"/>
  <c r="Y168" i="30"/>
  <c r="AY168" i="30" s="1"/>
  <c r="X168" i="30"/>
  <c r="AX168" i="30" s="1"/>
  <c r="Y170" i="30"/>
  <c r="AY170" i="30" s="1"/>
  <c r="X170" i="30"/>
  <c r="AX170" i="30" s="1"/>
  <c r="W170" i="30"/>
  <c r="AW170" i="30" s="1"/>
  <c r="Y179" i="30"/>
  <c r="AY179" i="30" s="1"/>
  <c r="X179" i="30"/>
  <c r="AX179" i="30" s="1"/>
  <c r="W179" i="30"/>
  <c r="AW179" i="30" s="1"/>
  <c r="Y187" i="30"/>
  <c r="AY187" i="30" s="1"/>
  <c r="X187" i="30"/>
  <c r="AX187" i="30" s="1"/>
  <c r="W187" i="30"/>
  <c r="AW187" i="30" s="1"/>
  <c r="X128" i="39"/>
  <c r="AX128" i="39" s="1"/>
  <c r="W128" i="39"/>
  <c r="AW128" i="39" s="1"/>
  <c r="Y128" i="39"/>
  <c r="AY128" i="39" s="1"/>
  <c r="X136" i="39"/>
  <c r="AX136" i="39" s="1"/>
  <c r="W136" i="39"/>
  <c r="AW136" i="39" s="1"/>
  <c r="Y136" i="39"/>
  <c r="AY136" i="39" s="1"/>
  <c r="X176" i="39"/>
  <c r="AX176" i="39" s="1"/>
  <c r="Y176" i="39"/>
  <c r="AY176" i="39" s="1"/>
  <c r="W176" i="39"/>
  <c r="AW176" i="39" s="1"/>
  <c r="X184" i="39"/>
  <c r="AX184" i="39" s="1"/>
  <c r="Y184" i="39"/>
  <c r="AY184" i="39" s="1"/>
  <c r="W184" i="39"/>
  <c r="AW184" i="39" s="1"/>
  <c r="X192" i="39"/>
  <c r="AX192" i="39" s="1"/>
  <c r="W192" i="39"/>
  <c r="AW192" i="39" s="1"/>
  <c r="Y192" i="39"/>
  <c r="AY192" i="39" s="1"/>
  <c r="Y101" i="38"/>
  <c r="AY101" i="38" s="1"/>
  <c r="X101" i="38"/>
  <c r="AX101" i="38" s="1"/>
  <c r="W101" i="38"/>
  <c r="AW101" i="38" s="1"/>
  <c r="Y109" i="38"/>
  <c r="AY109" i="38" s="1"/>
  <c r="X109" i="38"/>
  <c r="AX109" i="38" s="1"/>
  <c r="W109" i="38"/>
  <c r="AW109" i="38" s="1"/>
  <c r="Y117" i="38"/>
  <c r="AY117" i="38" s="1"/>
  <c r="X117" i="38"/>
  <c r="AX117" i="38" s="1"/>
  <c r="W117" i="38"/>
  <c r="AW117" i="38" s="1"/>
  <c r="Y129" i="38"/>
  <c r="AY129" i="38" s="1"/>
  <c r="X129" i="38"/>
  <c r="AX129" i="38" s="1"/>
  <c r="W129" i="38"/>
  <c r="AW129" i="38" s="1"/>
  <c r="Y137" i="38"/>
  <c r="AY137" i="38" s="1"/>
  <c r="X137" i="38"/>
  <c r="AX137" i="38" s="1"/>
  <c r="W137" i="38"/>
  <c r="AW137" i="38" s="1"/>
  <c r="Y177" i="38"/>
  <c r="AY177" i="38" s="1"/>
  <c r="W177" i="38"/>
  <c r="AW177" i="38" s="1"/>
  <c r="X177" i="38"/>
  <c r="AX177" i="38" s="1"/>
  <c r="Y185" i="38"/>
  <c r="AY185" i="38" s="1"/>
  <c r="W185" i="38"/>
  <c r="AW185" i="38" s="1"/>
  <c r="X185" i="38"/>
  <c r="AX185" i="38" s="1"/>
  <c r="Y193" i="38"/>
  <c r="AY193" i="38" s="1"/>
  <c r="X193" i="38"/>
  <c r="AX193" i="38" s="1"/>
  <c r="W193" i="38"/>
  <c r="AW193" i="38" s="1"/>
  <c r="W102" i="37"/>
  <c r="AW102" i="37" s="1"/>
  <c r="X102" i="37"/>
  <c r="AX102" i="37" s="1"/>
  <c r="Y102" i="37"/>
  <c r="AY102" i="37" s="1"/>
  <c r="W110" i="37"/>
  <c r="AW110" i="37" s="1"/>
  <c r="X110" i="37"/>
  <c r="AX110" i="37" s="1"/>
  <c r="Y110" i="37"/>
  <c r="AY110" i="37" s="1"/>
  <c r="W118" i="37"/>
  <c r="AW118" i="37" s="1"/>
  <c r="X118" i="37"/>
  <c r="AX118" i="37" s="1"/>
  <c r="Y118" i="37"/>
  <c r="AY118" i="37" s="1"/>
  <c r="Y130" i="37"/>
  <c r="AY130" i="37" s="1"/>
  <c r="X130" i="37"/>
  <c r="AX130" i="37" s="1"/>
  <c r="W130" i="37"/>
  <c r="AW130" i="37" s="1"/>
  <c r="Y138" i="37"/>
  <c r="AY138" i="37" s="1"/>
  <c r="X138" i="37"/>
  <c r="AX138" i="37" s="1"/>
  <c r="W138" i="37"/>
  <c r="AW138" i="37" s="1"/>
  <c r="Y178" i="37"/>
  <c r="AY178" i="37" s="1"/>
  <c r="X178" i="37"/>
  <c r="AX178" i="37" s="1"/>
  <c r="W178" i="37"/>
  <c r="AW178" i="37" s="1"/>
  <c r="Y186" i="37"/>
  <c r="AY186" i="37" s="1"/>
  <c r="X186" i="37"/>
  <c r="AX186" i="37" s="1"/>
  <c r="W186" i="37"/>
  <c r="AW186" i="37" s="1"/>
  <c r="Y194" i="37"/>
  <c r="AY194" i="37" s="1"/>
  <c r="X194" i="37"/>
  <c r="AX194" i="37" s="1"/>
  <c r="W194" i="37"/>
  <c r="AW194" i="37" s="1"/>
  <c r="W103" i="36"/>
  <c r="AW103" i="36" s="1"/>
  <c r="X103" i="36"/>
  <c r="AX103" i="36" s="1"/>
  <c r="Y103" i="36"/>
  <c r="AY103" i="36" s="1"/>
  <c r="W111" i="36"/>
  <c r="AW111" i="36" s="1"/>
  <c r="X111" i="36"/>
  <c r="AX111" i="36" s="1"/>
  <c r="Y111" i="36"/>
  <c r="AY111" i="36" s="1"/>
  <c r="Y123" i="36"/>
  <c r="AY123" i="36" s="1"/>
  <c r="X123" i="36"/>
  <c r="AX123" i="36" s="1"/>
  <c r="W123" i="36"/>
  <c r="AW123" i="36" s="1"/>
  <c r="Y131" i="36"/>
  <c r="AY131" i="36" s="1"/>
  <c r="X131" i="36"/>
  <c r="AX131" i="36" s="1"/>
  <c r="W131" i="36"/>
  <c r="AW131" i="36" s="1"/>
  <c r="Y139" i="36"/>
  <c r="AY139" i="36" s="1"/>
  <c r="X139" i="36"/>
  <c r="AX139" i="36" s="1"/>
  <c r="W139" i="36"/>
  <c r="AW139" i="36" s="1"/>
  <c r="W152" i="36"/>
  <c r="AW152" i="36" s="1"/>
  <c r="X152" i="36"/>
  <c r="AX152" i="36" s="1"/>
  <c r="Y152" i="36"/>
  <c r="AY152" i="36" s="1"/>
  <c r="Y154" i="36"/>
  <c r="AY154" i="36" s="1"/>
  <c r="X154" i="36"/>
  <c r="AX154" i="36" s="1"/>
  <c r="W154" i="36"/>
  <c r="AW154" i="36" s="1"/>
  <c r="Y156" i="36"/>
  <c r="AY156" i="36" s="1"/>
  <c r="X156" i="36"/>
  <c r="AX156" i="36" s="1"/>
  <c r="W156" i="36"/>
  <c r="AW156" i="36" s="1"/>
  <c r="Y158" i="36"/>
  <c r="AY158" i="36" s="1"/>
  <c r="X158" i="36"/>
  <c r="AX158" i="36" s="1"/>
  <c r="W158" i="36"/>
  <c r="AW158" i="36" s="1"/>
  <c r="W160" i="36"/>
  <c r="AW160" i="36" s="1"/>
  <c r="Y160" i="36"/>
  <c r="AY160" i="36" s="1"/>
  <c r="X160" i="36"/>
  <c r="AX160" i="36" s="1"/>
  <c r="Y162" i="36"/>
  <c r="AY162" i="36" s="1"/>
  <c r="X162" i="36"/>
  <c r="AX162" i="36" s="1"/>
  <c r="W162" i="36"/>
  <c r="AW162" i="36" s="1"/>
  <c r="Y164" i="36"/>
  <c r="AY164" i="36" s="1"/>
  <c r="X164" i="36"/>
  <c r="AX164" i="36" s="1"/>
  <c r="W164" i="36"/>
  <c r="AW164" i="36" s="1"/>
  <c r="Y166" i="36"/>
  <c r="AY166" i="36" s="1"/>
  <c r="W166" i="36"/>
  <c r="AW166" i="36" s="1"/>
  <c r="X166" i="36"/>
  <c r="AX166" i="36" s="1"/>
  <c r="W168" i="36"/>
  <c r="AW168" i="36" s="1"/>
  <c r="X168" i="36"/>
  <c r="AX168" i="36" s="1"/>
  <c r="Y168" i="36"/>
  <c r="AY168" i="36" s="1"/>
  <c r="Y170" i="36"/>
  <c r="AY170" i="36" s="1"/>
  <c r="X170" i="36"/>
  <c r="AX170" i="36" s="1"/>
  <c r="W170" i="36"/>
  <c r="AW170" i="36" s="1"/>
  <c r="Y179" i="36"/>
  <c r="AY179" i="36" s="1"/>
  <c r="X179" i="36"/>
  <c r="AX179" i="36" s="1"/>
  <c r="W179" i="36"/>
  <c r="AW179" i="36" s="1"/>
  <c r="Y187" i="36"/>
  <c r="AY187" i="36" s="1"/>
  <c r="X187" i="36"/>
  <c r="AX187" i="36" s="1"/>
  <c r="W187" i="36"/>
  <c r="AW187" i="36" s="1"/>
  <c r="W104" i="35"/>
  <c r="AW104" i="35" s="1"/>
  <c r="X104" i="35"/>
  <c r="AX104" i="35" s="1"/>
  <c r="Y104" i="35"/>
  <c r="AY104" i="35" s="1"/>
  <c r="W112" i="35"/>
  <c r="AW112" i="35" s="1"/>
  <c r="X112" i="35"/>
  <c r="AX112" i="35" s="1"/>
  <c r="Y112" i="35"/>
  <c r="AY112" i="35" s="1"/>
  <c r="Y124" i="35"/>
  <c r="AY124" i="35" s="1"/>
  <c r="X124" i="35"/>
  <c r="AX124" i="35" s="1"/>
  <c r="W124" i="35"/>
  <c r="AW124" i="35" s="1"/>
  <c r="Y132" i="35"/>
  <c r="AY132" i="35" s="1"/>
  <c r="X132" i="35"/>
  <c r="AX132" i="35" s="1"/>
  <c r="W132" i="35"/>
  <c r="AW132" i="35" s="1"/>
  <c r="Y140" i="35"/>
  <c r="AY140" i="35" s="1"/>
  <c r="X140" i="35"/>
  <c r="AX140" i="35" s="1"/>
  <c r="W140" i="35"/>
  <c r="AW140" i="35" s="1"/>
  <c r="Y180" i="35"/>
  <c r="AY180" i="35" s="1"/>
  <c r="X180" i="35"/>
  <c r="AX180" i="35" s="1"/>
  <c r="W180" i="35"/>
  <c r="AW180" i="35" s="1"/>
  <c r="Y188" i="35"/>
  <c r="AY188" i="35" s="1"/>
  <c r="X188" i="35"/>
  <c r="AX188" i="35" s="1"/>
  <c r="W188" i="35"/>
  <c r="AW188" i="35" s="1"/>
  <c r="Y105" i="34"/>
  <c r="AY105" i="34" s="1"/>
  <c r="X105" i="34"/>
  <c r="AX105" i="34" s="1"/>
  <c r="W105" i="34"/>
  <c r="AW105" i="34" s="1"/>
  <c r="Y113" i="34"/>
  <c r="AY113" i="34" s="1"/>
  <c r="X113" i="34"/>
  <c r="AX113" i="34" s="1"/>
  <c r="W113" i="34"/>
  <c r="AW113" i="34" s="1"/>
  <c r="W125" i="34"/>
  <c r="AW125" i="34" s="1"/>
  <c r="Y125" i="34"/>
  <c r="AY125" i="34" s="1"/>
  <c r="X125" i="34"/>
  <c r="AX125" i="34" s="1"/>
  <c r="W133" i="34"/>
  <c r="AW133" i="34" s="1"/>
  <c r="X133" i="34"/>
  <c r="AX133" i="34" s="1"/>
  <c r="Y133" i="34"/>
  <c r="AY133" i="34" s="1"/>
  <c r="W141" i="34"/>
  <c r="AW141" i="34" s="1"/>
  <c r="Y141" i="34"/>
  <c r="AY141" i="34" s="1"/>
  <c r="X141" i="34"/>
  <c r="AX141" i="34" s="1"/>
  <c r="Y181" i="34"/>
  <c r="AY181" i="34" s="1"/>
  <c r="X181" i="34"/>
  <c r="AX181" i="34" s="1"/>
  <c r="W181" i="34"/>
  <c r="AW181" i="34" s="1"/>
  <c r="Y189" i="34"/>
  <c r="AY189" i="34" s="1"/>
  <c r="X189" i="34"/>
  <c r="AX189" i="34" s="1"/>
  <c r="W189" i="34"/>
  <c r="AW189" i="34" s="1"/>
  <c r="W106" i="33"/>
  <c r="AW106" i="33" s="1"/>
  <c r="X106" i="33"/>
  <c r="AX106" i="33" s="1"/>
  <c r="Y106" i="33"/>
  <c r="AY106" i="33" s="1"/>
  <c r="W114" i="33"/>
  <c r="AW114" i="33" s="1"/>
  <c r="X114" i="33"/>
  <c r="AX114" i="33" s="1"/>
  <c r="Y114" i="33"/>
  <c r="AY114" i="33" s="1"/>
  <c r="Y126" i="33"/>
  <c r="AY126" i="33" s="1"/>
  <c r="X126" i="33"/>
  <c r="AX126" i="33" s="1"/>
  <c r="W126" i="33"/>
  <c r="AW126" i="33" s="1"/>
  <c r="Y134" i="33"/>
  <c r="AY134" i="33" s="1"/>
  <c r="X134" i="33"/>
  <c r="AX134" i="33" s="1"/>
  <c r="W134" i="33"/>
  <c r="AW134" i="33" s="1"/>
  <c r="X142" i="33"/>
  <c r="AX142" i="33" s="1"/>
  <c r="W142" i="33"/>
  <c r="AW142" i="33" s="1"/>
  <c r="Y142" i="33"/>
  <c r="AY142" i="33" s="1"/>
  <c r="Y182" i="33"/>
  <c r="AY182" i="33" s="1"/>
  <c r="X182" i="33"/>
  <c r="AX182" i="33" s="1"/>
  <c r="W182" i="33"/>
  <c r="AW182" i="33" s="1"/>
  <c r="Y190" i="33"/>
  <c r="AY190" i="33" s="1"/>
  <c r="X190" i="33"/>
  <c r="AX190" i="33" s="1"/>
  <c r="W190" i="33"/>
  <c r="AW190" i="33" s="1"/>
  <c r="W99" i="32"/>
  <c r="AW99" i="32" s="1"/>
  <c r="Y99" i="32"/>
  <c r="AY99" i="32" s="1"/>
  <c r="X99" i="32"/>
  <c r="AX99" i="32" s="1"/>
  <c r="W107" i="32"/>
  <c r="AW107" i="32" s="1"/>
  <c r="X107" i="32"/>
  <c r="AX107" i="32" s="1"/>
  <c r="Y107" i="32"/>
  <c r="AY107" i="32" s="1"/>
  <c r="W115" i="32"/>
  <c r="AW115" i="32" s="1"/>
  <c r="X115" i="32"/>
  <c r="AX115" i="32" s="1"/>
  <c r="Y115" i="32"/>
  <c r="AY115" i="32" s="1"/>
  <c r="Y127" i="32"/>
  <c r="AY127" i="32" s="1"/>
  <c r="X127" i="32"/>
  <c r="AX127" i="32" s="1"/>
  <c r="W127" i="32"/>
  <c r="AW127" i="32" s="1"/>
  <c r="Y135" i="32"/>
  <c r="AY135" i="32" s="1"/>
  <c r="X135" i="32"/>
  <c r="AX135" i="32" s="1"/>
  <c r="W135" i="32"/>
  <c r="AW135" i="32" s="1"/>
  <c r="Y151" i="32"/>
  <c r="AY151" i="32" s="1"/>
  <c r="X151" i="32"/>
  <c r="AX151" i="32" s="1"/>
  <c r="W151" i="32"/>
  <c r="AW151" i="32" s="1"/>
  <c r="Y153" i="32"/>
  <c r="AY153" i="32" s="1"/>
  <c r="X153" i="32"/>
  <c r="AX153" i="32" s="1"/>
  <c r="W153" i="32"/>
  <c r="AW153" i="32" s="1"/>
  <c r="Y155" i="32"/>
  <c r="AY155" i="32" s="1"/>
  <c r="X155" i="32"/>
  <c r="AX155" i="32" s="1"/>
  <c r="W155" i="32"/>
  <c r="AW155" i="32" s="1"/>
  <c r="X157" i="32"/>
  <c r="AX157" i="32" s="1"/>
  <c r="W157" i="32"/>
  <c r="AW157" i="32" s="1"/>
  <c r="Y157" i="32"/>
  <c r="AY157" i="32" s="1"/>
  <c r="Y159" i="32"/>
  <c r="AY159" i="32" s="1"/>
  <c r="X159" i="32"/>
  <c r="AX159" i="32" s="1"/>
  <c r="W159" i="32"/>
  <c r="AW159" i="32" s="1"/>
  <c r="Y161" i="32"/>
  <c r="AY161" i="32" s="1"/>
  <c r="X161" i="32"/>
  <c r="AX161" i="32" s="1"/>
  <c r="W161" i="32"/>
  <c r="AW161" i="32" s="1"/>
  <c r="Y163" i="32"/>
  <c r="AY163" i="32" s="1"/>
  <c r="X163" i="32"/>
  <c r="AX163" i="32" s="1"/>
  <c r="W163" i="32"/>
  <c r="AW163" i="32" s="1"/>
  <c r="X165" i="32"/>
  <c r="AX165" i="32" s="1"/>
  <c r="W165" i="32"/>
  <c r="AW165" i="32" s="1"/>
  <c r="Y165" i="32"/>
  <c r="AY165" i="32" s="1"/>
  <c r="Y167" i="32"/>
  <c r="AY167" i="32" s="1"/>
  <c r="X167" i="32"/>
  <c r="AX167" i="32" s="1"/>
  <c r="W167" i="32"/>
  <c r="AW167" i="32" s="1"/>
  <c r="Y169" i="32"/>
  <c r="AY169" i="32" s="1"/>
  <c r="X169" i="32"/>
  <c r="AX169" i="32" s="1"/>
  <c r="W169" i="32"/>
  <c r="AW169" i="32" s="1"/>
  <c r="W175" i="32"/>
  <c r="AW175" i="32" s="1"/>
  <c r="Y175" i="32"/>
  <c r="AY175" i="32" s="1"/>
  <c r="X175" i="32"/>
  <c r="AX175" i="32" s="1"/>
  <c r="W183" i="32"/>
  <c r="AW183" i="32" s="1"/>
  <c r="Y183" i="32"/>
  <c r="AY183" i="32" s="1"/>
  <c r="X183" i="32"/>
  <c r="AX183" i="32" s="1"/>
  <c r="W191" i="32"/>
  <c r="AW191" i="32" s="1"/>
  <c r="Y191" i="32"/>
  <c r="AY191" i="32" s="1"/>
  <c r="X191" i="32"/>
  <c r="AX191" i="32" s="1"/>
  <c r="X100" i="31"/>
  <c r="AX100" i="31" s="1"/>
  <c r="Y100" i="31"/>
  <c r="AY100" i="31" s="1"/>
  <c r="W100" i="31"/>
  <c r="AW100" i="31" s="1"/>
  <c r="X108" i="31"/>
  <c r="AX108" i="31" s="1"/>
  <c r="Y108" i="31"/>
  <c r="AY108" i="31" s="1"/>
  <c r="W108" i="31"/>
  <c r="AW108" i="31" s="1"/>
  <c r="X116" i="31"/>
  <c r="AX116" i="31" s="1"/>
  <c r="Y116" i="31"/>
  <c r="AY116" i="31" s="1"/>
  <c r="W116" i="31"/>
  <c r="AW116" i="31" s="1"/>
  <c r="Y128" i="31"/>
  <c r="AY128" i="31" s="1"/>
  <c r="W128" i="31"/>
  <c r="AW128" i="31" s="1"/>
  <c r="X128" i="31"/>
  <c r="AX128" i="31" s="1"/>
  <c r="Y136" i="31"/>
  <c r="AY136" i="31" s="1"/>
  <c r="W136" i="31"/>
  <c r="AW136" i="31" s="1"/>
  <c r="X136" i="31"/>
  <c r="AX136" i="31" s="1"/>
  <c r="X176" i="31"/>
  <c r="AX176" i="31" s="1"/>
  <c r="W176" i="31"/>
  <c r="AW176" i="31" s="1"/>
  <c r="Y176" i="31"/>
  <c r="AY176" i="31" s="1"/>
  <c r="X184" i="31"/>
  <c r="AX184" i="31" s="1"/>
  <c r="W184" i="31"/>
  <c r="AW184" i="31" s="1"/>
  <c r="Y184" i="31"/>
  <c r="AY184" i="31" s="1"/>
  <c r="X192" i="31"/>
  <c r="AX192" i="31" s="1"/>
  <c r="W192" i="31"/>
  <c r="AW192" i="31" s="1"/>
  <c r="Y192" i="31"/>
  <c r="AY192" i="31" s="1"/>
  <c r="W99" i="38"/>
  <c r="AW99" i="38" s="1"/>
  <c r="X99" i="38"/>
  <c r="AX99" i="38" s="1"/>
  <c r="Y99" i="38"/>
  <c r="AY99" i="38" s="1"/>
  <c r="Y159" i="38"/>
  <c r="AY159" i="38" s="1"/>
  <c r="X159" i="38"/>
  <c r="AX159" i="38" s="1"/>
  <c r="W159" i="38"/>
  <c r="AW159" i="38" s="1"/>
  <c r="Y169" i="38"/>
  <c r="AY169" i="38" s="1"/>
  <c r="X169" i="38"/>
  <c r="AX169" i="38" s="1"/>
  <c r="W169" i="38"/>
  <c r="AW169" i="38" s="1"/>
  <c r="W100" i="37"/>
  <c r="AW100" i="37" s="1"/>
  <c r="X100" i="37"/>
  <c r="AX100" i="37" s="1"/>
  <c r="Y100" i="37"/>
  <c r="AY100" i="37" s="1"/>
  <c r="W152" i="34"/>
  <c r="AW152" i="34" s="1"/>
  <c r="Y152" i="34"/>
  <c r="AY152" i="34" s="1"/>
  <c r="X152" i="34"/>
  <c r="AX152" i="34" s="1"/>
  <c r="Y170" i="34"/>
  <c r="AY170" i="34" s="1"/>
  <c r="X170" i="34"/>
  <c r="AX170" i="34" s="1"/>
  <c r="W170" i="34"/>
  <c r="AW170" i="34" s="1"/>
  <c r="Y108" i="30"/>
  <c r="AY108" i="30" s="1"/>
  <c r="W108" i="30"/>
  <c r="AW108" i="30" s="1"/>
  <c r="X108" i="30"/>
  <c r="AX108" i="30" s="1"/>
  <c r="Y116" i="30"/>
  <c r="AY116" i="30" s="1"/>
  <c r="W116" i="30"/>
  <c r="AW116" i="30" s="1"/>
  <c r="X116" i="30"/>
  <c r="AX116" i="30" s="1"/>
  <c r="Y128" i="30"/>
  <c r="AY128" i="30" s="1"/>
  <c r="X128" i="30"/>
  <c r="AX128" i="30" s="1"/>
  <c r="W128" i="30"/>
  <c r="AW128" i="30" s="1"/>
  <c r="Y136" i="30"/>
  <c r="AY136" i="30" s="1"/>
  <c r="X136" i="30"/>
  <c r="AX136" i="30" s="1"/>
  <c r="W136" i="30"/>
  <c r="AW136" i="30" s="1"/>
  <c r="Y176" i="30"/>
  <c r="AY176" i="30" s="1"/>
  <c r="X176" i="30"/>
  <c r="AX176" i="30" s="1"/>
  <c r="W176" i="30"/>
  <c r="AW176" i="30" s="1"/>
  <c r="Y184" i="30"/>
  <c r="AY184" i="30" s="1"/>
  <c r="X184" i="30"/>
  <c r="AX184" i="30" s="1"/>
  <c r="W184" i="30"/>
  <c r="AW184" i="30" s="1"/>
  <c r="Y192" i="30"/>
  <c r="AY192" i="30" s="1"/>
  <c r="X192" i="30"/>
  <c r="AX192" i="30" s="1"/>
  <c r="W192" i="30"/>
  <c r="AW192" i="30" s="1"/>
  <c r="Y125" i="39"/>
  <c r="AY125" i="39" s="1"/>
  <c r="X125" i="39"/>
  <c r="AX125" i="39" s="1"/>
  <c r="W125" i="39"/>
  <c r="AW125" i="39" s="1"/>
  <c r="Y133" i="39"/>
  <c r="AY133" i="39" s="1"/>
  <c r="X133" i="39"/>
  <c r="AX133" i="39" s="1"/>
  <c r="W133" i="39"/>
  <c r="AW133" i="39" s="1"/>
  <c r="Y141" i="39"/>
  <c r="AY141" i="39" s="1"/>
  <c r="X141" i="39"/>
  <c r="AX141" i="39" s="1"/>
  <c r="W141" i="39"/>
  <c r="AW141" i="39" s="1"/>
  <c r="Y181" i="39"/>
  <c r="AY181" i="39" s="1"/>
  <c r="W181" i="39"/>
  <c r="AW181" i="39" s="1"/>
  <c r="X181" i="39"/>
  <c r="AX181" i="39" s="1"/>
  <c r="Y189" i="39"/>
  <c r="AY189" i="39" s="1"/>
  <c r="W189" i="39"/>
  <c r="AW189" i="39" s="1"/>
  <c r="X189" i="39"/>
  <c r="AX189" i="39" s="1"/>
  <c r="Y106" i="38"/>
  <c r="AY106" i="38" s="1"/>
  <c r="W106" i="38"/>
  <c r="AW106" i="38" s="1"/>
  <c r="X106" i="38"/>
  <c r="AX106" i="38" s="1"/>
  <c r="Y114" i="38"/>
  <c r="AY114" i="38" s="1"/>
  <c r="W114" i="38"/>
  <c r="AW114" i="38" s="1"/>
  <c r="X114" i="38"/>
  <c r="AX114" i="38" s="1"/>
  <c r="Y126" i="38"/>
  <c r="AY126" i="38" s="1"/>
  <c r="W126" i="38"/>
  <c r="AW126" i="38" s="1"/>
  <c r="X126" i="38"/>
  <c r="AX126" i="38" s="1"/>
  <c r="Y134" i="38"/>
  <c r="AY134" i="38" s="1"/>
  <c r="W134" i="38"/>
  <c r="AW134" i="38" s="1"/>
  <c r="X134" i="38"/>
  <c r="AX134" i="38" s="1"/>
  <c r="Y142" i="38"/>
  <c r="AY142" i="38" s="1"/>
  <c r="X142" i="38"/>
  <c r="AX142" i="38" s="1"/>
  <c r="W142" i="38"/>
  <c r="AW142" i="38" s="1"/>
  <c r="X182" i="38"/>
  <c r="AX182" i="38" s="1"/>
  <c r="W182" i="38"/>
  <c r="AW182" i="38" s="1"/>
  <c r="Y182" i="38"/>
  <c r="AY182" i="38" s="1"/>
  <c r="X190" i="38"/>
  <c r="AX190" i="38" s="1"/>
  <c r="W190" i="38"/>
  <c r="AW190" i="38" s="1"/>
  <c r="Y190" i="38"/>
  <c r="AY190" i="38" s="1"/>
  <c r="W99" i="37"/>
  <c r="AW99" i="37" s="1"/>
  <c r="X99" i="37"/>
  <c r="AX99" i="37" s="1"/>
  <c r="Y99" i="37"/>
  <c r="AY99" i="37" s="1"/>
  <c r="X107" i="37"/>
  <c r="AX107" i="37" s="1"/>
  <c r="Y107" i="37"/>
  <c r="AY107" i="37" s="1"/>
  <c r="W107" i="37"/>
  <c r="AW107" i="37" s="1"/>
  <c r="X115" i="37"/>
  <c r="AX115" i="37" s="1"/>
  <c r="Y115" i="37"/>
  <c r="AY115" i="37" s="1"/>
  <c r="W115" i="37"/>
  <c r="AW115" i="37" s="1"/>
  <c r="W127" i="37"/>
  <c r="AW127" i="37" s="1"/>
  <c r="Y127" i="37"/>
  <c r="AY127" i="37" s="1"/>
  <c r="X127" i="37"/>
  <c r="AX127" i="37" s="1"/>
  <c r="W135" i="37"/>
  <c r="AW135" i="37" s="1"/>
  <c r="X135" i="37"/>
  <c r="AX135" i="37" s="1"/>
  <c r="Y135" i="37"/>
  <c r="AY135" i="37" s="1"/>
  <c r="W151" i="37"/>
  <c r="AW151" i="37" s="1"/>
  <c r="Y151" i="37"/>
  <c r="AY151" i="37" s="1"/>
  <c r="X151" i="37"/>
  <c r="AX151" i="37" s="1"/>
  <c r="X153" i="37"/>
  <c r="AX153" i="37" s="1"/>
  <c r="W153" i="37"/>
  <c r="AW153" i="37" s="1"/>
  <c r="Y153" i="37"/>
  <c r="AY153" i="37" s="1"/>
  <c r="Y155" i="37"/>
  <c r="AY155" i="37" s="1"/>
  <c r="X155" i="37"/>
  <c r="AX155" i="37" s="1"/>
  <c r="W155" i="37"/>
  <c r="AW155" i="37" s="1"/>
  <c r="Y157" i="37"/>
  <c r="AY157" i="37" s="1"/>
  <c r="X157" i="37"/>
  <c r="AX157" i="37" s="1"/>
  <c r="W157" i="37"/>
  <c r="AW157" i="37" s="1"/>
  <c r="X159" i="37"/>
  <c r="AX159" i="37" s="1"/>
  <c r="Y159" i="37"/>
  <c r="AY159" i="37" s="1"/>
  <c r="W159" i="37"/>
  <c r="AW159" i="37" s="1"/>
  <c r="X161" i="37"/>
  <c r="AX161" i="37" s="1"/>
  <c r="W161" i="37"/>
  <c r="AW161" i="37" s="1"/>
  <c r="Y161" i="37"/>
  <c r="AY161" i="37" s="1"/>
  <c r="Y163" i="37"/>
  <c r="AY163" i="37" s="1"/>
  <c r="X163" i="37"/>
  <c r="AX163" i="37" s="1"/>
  <c r="W163" i="37"/>
  <c r="AW163" i="37" s="1"/>
  <c r="Y165" i="37"/>
  <c r="AY165" i="37" s="1"/>
  <c r="X165" i="37"/>
  <c r="AX165" i="37" s="1"/>
  <c r="W165" i="37"/>
  <c r="AW165" i="37" s="1"/>
  <c r="Y167" i="37"/>
  <c r="AY167" i="37" s="1"/>
  <c r="W167" i="37"/>
  <c r="AW167" i="37" s="1"/>
  <c r="X167" i="37"/>
  <c r="AX167" i="37" s="1"/>
  <c r="X169" i="37"/>
  <c r="AX169" i="37" s="1"/>
  <c r="W169" i="37"/>
  <c r="AW169" i="37" s="1"/>
  <c r="Y169" i="37"/>
  <c r="AY169" i="37" s="1"/>
  <c r="Y175" i="37"/>
  <c r="AY175" i="37" s="1"/>
  <c r="X175" i="37"/>
  <c r="AX175" i="37" s="1"/>
  <c r="W175" i="37"/>
  <c r="AW175" i="37" s="1"/>
  <c r="Y183" i="37"/>
  <c r="AY183" i="37" s="1"/>
  <c r="X183" i="37"/>
  <c r="AX183" i="37" s="1"/>
  <c r="W183" i="37"/>
  <c r="AW183" i="37" s="1"/>
  <c r="Y191" i="37"/>
  <c r="AY191" i="37" s="1"/>
  <c r="X191" i="37"/>
  <c r="AX191" i="37" s="1"/>
  <c r="W191" i="37"/>
  <c r="AW191" i="37" s="1"/>
  <c r="W100" i="36"/>
  <c r="AW100" i="36" s="1"/>
  <c r="X100" i="36"/>
  <c r="AX100" i="36" s="1"/>
  <c r="Y100" i="36"/>
  <c r="AY100" i="36" s="1"/>
  <c r="W108" i="36"/>
  <c r="AW108" i="36" s="1"/>
  <c r="X108" i="36"/>
  <c r="AX108" i="36" s="1"/>
  <c r="Y108" i="36"/>
  <c r="AY108" i="36" s="1"/>
  <c r="W116" i="36"/>
  <c r="AW116" i="36" s="1"/>
  <c r="X116" i="36"/>
  <c r="AX116" i="36" s="1"/>
  <c r="Y116" i="36"/>
  <c r="AY116" i="36" s="1"/>
  <c r="W128" i="36"/>
  <c r="AW128" i="36" s="1"/>
  <c r="Y128" i="36"/>
  <c r="AY128" i="36" s="1"/>
  <c r="X128" i="36"/>
  <c r="AX128" i="36" s="1"/>
  <c r="W136" i="36"/>
  <c r="AW136" i="36" s="1"/>
  <c r="Y136" i="36"/>
  <c r="AY136" i="36" s="1"/>
  <c r="X136" i="36"/>
  <c r="AX136" i="36" s="1"/>
  <c r="Y176" i="36"/>
  <c r="AY176" i="36" s="1"/>
  <c r="X176" i="36"/>
  <c r="AX176" i="36" s="1"/>
  <c r="W176" i="36"/>
  <c r="AW176" i="36" s="1"/>
  <c r="Y184" i="36"/>
  <c r="AY184" i="36" s="1"/>
  <c r="X184" i="36"/>
  <c r="AX184" i="36" s="1"/>
  <c r="W184" i="36"/>
  <c r="AW184" i="36" s="1"/>
  <c r="Y192" i="36"/>
  <c r="AY192" i="36" s="1"/>
  <c r="X192" i="36"/>
  <c r="AX192" i="36" s="1"/>
  <c r="W192" i="36"/>
  <c r="AW192" i="36" s="1"/>
  <c r="W101" i="35"/>
  <c r="AW101" i="35" s="1"/>
  <c r="X101" i="35"/>
  <c r="AX101" i="35" s="1"/>
  <c r="Y101" i="35"/>
  <c r="AY101" i="35" s="1"/>
  <c r="W109" i="35"/>
  <c r="AW109" i="35" s="1"/>
  <c r="X109" i="35"/>
  <c r="AX109" i="35" s="1"/>
  <c r="Y109" i="35"/>
  <c r="AY109" i="35" s="1"/>
  <c r="W117" i="35"/>
  <c r="AW117" i="35" s="1"/>
  <c r="X117" i="35"/>
  <c r="AX117" i="35" s="1"/>
  <c r="Y117" i="35"/>
  <c r="AY117" i="35" s="1"/>
  <c r="W129" i="35"/>
  <c r="AW129" i="35" s="1"/>
  <c r="Y129" i="35"/>
  <c r="AY129" i="35" s="1"/>
  <c r="X129" i="35"/>
  <c r="AX129" i="35" s="1"/>
  <c r="W137" i="35"/>
  <c r="AW137" i="35" s="1"/>
  <c r="X137" i="35"/>
  <c r="AX137" i="35" s="1"/>
  <c r="Y137" i="35"/>
  <c r="AY137" i="35" s="1"/>
  <c r="Y177" i="35"/>
  <c r="AY177" i="35" s="1"/>
  <c r="X177" i="35"/>
  <c r="AX177" i="35" s="1"/>
  <c r="W177" i="35"/>
  <c r="AW177" i="35" s="1"/>
  <c r="Y185" i="35"/>
  <c r="AY185" i="35" s="1"/>
  <c r="X185" i="35"/>
  <c r="AX185" i="35" s="1"/>
  <c r="W185" i="35"/>
  <c r="AW185" i="35" s="1"/>
  <c r="Y193" i="35"/>
  <c r="AY193" i="35" s="1"/>
  <c r="X193" i="35"/>
  <c r="AX193" i="35" s="1"/>
  <c r="W193" i="35"/>
  <c r="AW193" i="35" s="1"/>
  <c r="Y102" i="34"/>
  <c r="AY102" i="34" s="1"/>
  <c r="W102" i="34"/>
  <c r="AW102" i="34" s="1"/>
  <c r="X102" i="34"/>
  <c r="AX102" i="34" s="1"/>
  <c r="Y110" i="34"/>
  <c r="AY110" i="34" s="1"/>
  <c r="W110" i="34"/>
  <c r="AW110" i="34" s="1"/>
  <c r="X110" i="34"/>
  <c r="AX110" i="34" s="1"/>
  <c r="Y118" i="34"/>
  <c r="AY118" i="34" s="1"/>
  <c r="W118" i="34"/>
  <c r="AW118" i="34" s="1"/>
  <c r="X118" i="34"/>
  <c r="AX118" i="34" s="1"/>
  <c r="X130" i="34"/>
  <c r="AX130" i="34" s="1"/>
  <c r="W130" i="34"/>
  <c r="AW130" i="34" s="1"/>
  <c r="Y130" i="34"/>
  <c r="AY130" i="34" s="1"/>
  <c r="X138" i="34"/>
  <c r="AX138" i="34" s="1"/>
  <c r="W138" i="34"/>
  <c r="AW138" i="34" s="1"/>
  <c r="Y138" i="34"/>
  <c r="AY138" i="34" s="1"/>
  <c r="Y178" i="34"/>
  <c r="AY178" i="34" s="1"/>
  <c r="X178" i="34"/>
  <c r="AX178" i="34" s="1"/>
  <c r="W178" i="34"/>
  <c r="AW178" i="34" s="1"/>
  <c r="Y186" i="34"/>
  <c r="AY186" i="34" s="1"/>
  <c r="X186" i="34"/>
  <c r="AX186" i="34" s="1"/>
  <c r="W186" i="34"/>
  <c r="AW186" i="34" s="1"/>
  <c r="Y194" i="34"/>
  <c r="AY194" i="34" s="1"/>
  <c r="X194" i="34"/>
  <c r="AX194" i="34" s="1"/>
  <c r="W194" i="34"/>
  <c r="AW194" i="34" s="1"/>
  <c r="X103" i="33"/>
  <c r="AX103" i="33" s="1"/>
  <c r="Y103" i="33"/>
  <c r="AY103" i="33" s="1"/>
  <c r="W103" i="33"/>
  <c r="AW103" i="33" s="1"/>
  <c r="X111" i="33"/>
  <c r="AX111" i="33" s="1"/>
  <c r="Y111" i="33"/>
  <c r="AY111" i="33" s="1"/>
  <c r="W111" i="33"/>
  <c r="AW111" i="33" s="1"/>
  <c r="Y123" i="33"/>
  <c r="AY123" i="33" s="1"/>
  <c r="X123" i="33"/>
  <c r="AX123" i="33" s="1"/>
  <c r="W123" i="33"/>
  <c r="AW123" i="33" s="1"/>
  <c r="Y131" i="33"/>
  <c r="AY131" i="33" s="1"/>
  <c r="X131" i="33"/>
  <c r="AX131" i="33" s="1"/>
  <c r="W131" i="33"/>
  <c r="AW131" i="33" s="1"/>
  <c r="Y139" i="33"/>
  <c r="AY139" i="33" s="1"/>
  <c r="X139" i="33"/>
  <c r="AX139" i="33" s="1"/>
  <c r="W139" i="33"/>
  <c r="AW139" i="33" s="1"/>
  <c r="Y152" i="33"/>
  <c r="AY152" i="33" s="1"/>
  <c r="X152" i="33"/>
  <c r="AX152" i="33" s="1"/>
  <c r="W152" i="33"/>
  <c r="AW152" i="33" s="1"/>
  <c r="Y154" i="33"/>
  <c r="AY154" i="33" s="1"/>
  <c r="X154" i="33"/>
  <c r="AX154" i="33" s="1"/>
  <c r="W154" i="33"/>
  <c r="AW154" i="33" s="1"/>
  <c r="W156" i="33"/>
  <c r="AW156" i="33" s="1"/>
  <c r="X156" i="33"/>
  <c r="AX156" i="33" s="1"/>
  <c r="Y156" i="33"/>
  <c r="AY156" i="33" s="1"/>
  <c r="Y158" i="33"/>
  <c r="AY158" i="33" s="1"/>
  <c r="X158" i="33"/>
  <c r="AX158" i="33" s="1"/>
  <c r="W158" i="33"/>
  <c r="AW158" i="33" s="1"/>
  <c r="Y160" i="33"/>
  <c r="AY160" i="33" s="1"/>
  <c r="X160" i="33"/>
  <c r="AX160" i="33" s="1"/>
  <c r="W160" i="33"/>
  <c r="AW160" i="33" s="1"/>
  <c r="Y162" i="33"/>
  <c r="AY162" i="33" s="1"/>
  <c r="X162" i="33"/>
  <c r="AX162" i="33" s="1"/>
  <c r="W162" i="33"/>
  <c r="AW162" i="33" s="1"/>
  <c r="W164" i="33"/>
  <c r="AW164" i="33" s="1"/>
  <c r="Y164" i="33"/>
  <c r="AY164" i="33" s="1"/>
  <c r="X164" i="33"/>
  <c r="AX164" i="33" s="1"/>
  <c r="Y166" i="33"/>
  <c r="AY166" i="33" s="1"/>
  <c r="X166" i="33"/>
  <c r="AX166" i="33" s="1"/>
  <c r="W166" i="33"/>
  <c r="AW166" i="33" s="1"/>
  <c r="Y168" i="33"/>
  <c r="AY168" i="33" s="1"/>
  <c r="X168" i="33"/>
  <c r="AX168" i="33" s="1"/>
  <c r="W168" i="33"/>
  <c r="AW168" i="33" s="1"/>
  <c r="Y170" i="33"/>
  <c r="AY170" i="33" s="1"/>
  <c r="W170" i="33"/>
  <c r="AW170" i="33" s="1"/>
  <c r="X170" i="33"/>
  <c r="AX170" i="33" s="1"/>
  <c r="W179" i="33"/>
  <c r="AW179" i="33" s="1"/>
  <c r="Y179" i="33"/>
  <c r="AY179" i="33" s="1"/>
  <c r="X179" i="33"/>
  <c r="AX179" i="33" s="1"/>
  <c r="W187" i="33"/>
  <c r="AW187" i="33" s="1"/>
  <c r="Y187" i="33"/>
  <c r="AY187" i="33" s="1"/>
  <c r="X187" i="33"/>
  <c r="AX187" i="33" s="1"/>
  <c r="Y104" i="32"/>
  <c r="AY104" i="32" s="1"/>
  <c r="X104" i="32"/>
  <c r="AX104" i="32" s="1"/>
  <c r="W104" i="32"/>
  <c r="AW104" i="32" s="1"/>
  <c r="W112" i="32"/>
  <c r="AW112" i="32" s="1"/>
  <c r="X112" i="32"/>
  <c r="AX112" i="32" s="1"/>
  <c r="Y112" i="32"/>
  <c r="AY112" i="32" s="1"/>
  <c r="Y124" i="32"/>
  <c r="AY124" i="32" s="1"/>
  <c r="X124" i="32"/>
  <c r="AX124" i="32" s="1"/>
  <c r="W124" i="32"/>
  <c r="AW124" i="32" s="1"/>
  <c r="Y132" i="32"/>
  <c r="AY132" i="32" s="1"/>
  <c r="X132" i="32"/>
  <c r="AX132" i="32" s="1"/>
  <c r="W132" i="32"/>
  <c r="AW132" i="32" s="1"/>
  <c r="Y140" i="32"/>
  <c r="AY140" i="32" s="1"/>
  <c r="X140" i="32"/>
  <c r="AX140" i="32" s="1"/>
  <c r="W140" i="32"/>
  <c r="AW140" i="32" s="1"/>
  <c r="X180" i="32"/>
  <c r="AX180" i="32" s="1"/>
  <c r="W180" i="32"/>
  <c r="AW180" i="32" s="1"/>
  <c r="Y180" i="32"/>
  <c r="AY180" i="32" s="1"/>
  <c r="X188" i="32"/>
  <c r="AX188" i="32" s="1"/>
  <c r="W188" i="32"/>
  <c r="AW188" i="32" s="1"/>
  <c r="Y188" i="32"/>
  <c r="AY188" i="32" s="1"/>
  <c r="Y105" i="31"/>
  <c r="AY105" i="31" s="1"/>
  <c r="W105" i="31"/>
  <c r="AW105" i="31" s="1"/>
  <c r="X105" i="31"/>
  <c r="AX105" i="31" s="1"/>
  <c r="Y113" i="31"/>
  <c r="AY113" i="31" s="1"/>
  <c r="W113" i="31"/>
  <c r="AW113" i="31" s="1"/>
  <c r="X113" i="31"/>
  <c r="AX113" i="31" s="1"/>
  <c r="X125" i="31"/>
  <c r="AX125" i="31" s="1"/>
  <c r="W125" i="31"/>
  <c r="AW125" i="31" s="1"/>
  <c r="Y125" i="31"/>
  <c r="AY125" i="31" s="1"/>
  <c r="X133" i="31"/>
  <c r="AX133" i="31" s="1"/>
  <c r="Y133" i="31"/>
  <c r="AY133" i="31" s="1"/>
  <c r="W133" i="31"/>
  <c r="AW133" i="31" s="1"/>
  <c r="X141" i="31"/>
  <c r="AX141" i="31" s="1"/>
  <c r="Y141" i="31"/>
  <c r="AY141" i="31" s="1"/>
  <c r="W141" i="31"/>
  <c r="AW141" i="31" s="1"/>
  <c r="Y181" i="31"/>
  <c r="AY181" i="31" s="1"/>
  <c r="X181" i="31"/>
  <c r="AX181" i="31" s="1"/>
  <c r="W181" i="31"/>
  <c r="AW181" i="31" s="1"/>
  <c r="Y189" i="31"/>
  <c r="AY189" i="31" s="1"/>
  <c r="X189" i="31"/>
  <c r="AX189" i="31" s="1"/>
  <c r="W189" i="31"/>
  <c r="AW189" i="31" s="1"/>
  <c r="X117" i="30"/>
  <c r="AX117" i="30" s="1"/>
  <c r="Y117" i="30"/>
  <c r="AY117" i="30" s="1"/>
  <c r="W117" i="30"/>
  <c r="AW117" i="30" s="1"/>
  <c r="X126" i="39"/>
  <c r="AX126" i="39" s="1"/>
  <c r="W126" i="39"/>
  <c r="AW126" i="39" s="1"/>
  <c r="Y126" i="39"/>
  <c r="AY126" i="39" s="1"/>
  <c r="X134" i="39"/>
  <c r="AX134" i="39" s="1"/>
  <c r="W134" i="39"/>
  <c r="AW134" i="39" s="1"/>
  <c r="Y134" i="39"/>
  <c r="AY134" i="39" s="1"/>
  <c r="X142" i="39"/>
  <c r="AX142" i="39" s="1"/>
  <c r="Y142" i="39"/>
  <c r="AY142" i="39" s="1"/>
  <c r="W142" i="39"/>
  <c r="AW142" i="39" s="1"/>
  <c r="X135" i="38"/>
  <c r="AX135" i="38" s="1"/>
  <c r="W135" i="38"/>
  <c r="AW135" i="38" s="1"/>
  <c r="Y135" i="38"/>
  <c r="AY135" i="38" s="1"/>
  <c r="Y153" i="38"/>
  <c r="AY153" i="38" s="1"/>
  <c r="X153" i="38"/>
  <c r="AX153" i="38" s="1"/>
  <c r="W153" i="38"/>
  <c r="AW153" i="38" s="1"/>
  <c r="Y167" i="38"/>
  <c r="AY167" i="38" s="1"/>
  <c r="X167" i="38"/>
  <c r="AX167" i="38" s="1"/>
  <c r="W167" i="38"/>
  <c r="AW167" i="38" s="1"/>
  <c r="W191" i="38"/>
  <c r="AW191" i="38" s="1"/>
  <c r="Y191" i="38"/>
  <c r="AY191" i="38" s="1"/>
  <c r="X191" i="38"/>
  <c r="AX191" i="38" s="1"/>
  <c r="W116" i="37"/>
  <c r="AW116" i="37" s="1"/>
  <c r="X116" i="37"/>
  <c r="AX116" i="37" s="1"/>
  <c r="Y116" i="37"/>
  <c r="AY116" i="37" s="1"/>
  <c r="W129" i="36"/>
  <c r="AW129" i="36" s="1"/>
  <c r="Y129" i="36"/>
  <c r="AY129" i="36" s="1"/>
  <c r="X129" i="36"/>
  <c r="AX129" i="36" s="1"/>
  <c r="Y194" i="35"/>
  <c r="AY194" i="35" s="1"/>
  <c r="X194" i="35"/>
  <c r="AX194" i="35" s="1"/>
  <c r="W194" i="35"/>
  <c r="AW194" i="35" s="1"/>
  <c r="Y123" i="34"/>
  <c r="AY123" i="34" s="1"/>
  <c r="W123" i="34"/>
  <c r="AW123" i="34" s="1"/>
  <c r="X123" i="34"/>
  <c r="AX123" i="34" s="1"/>
  <c r="Y156" i="34"/>
  <c r="AY156" i="34" s="1"/>
  <c r="X156" i="34"/>
  <c r="AX156" i="34" s="1"/>
  <c r="W156" i="34"/>
  <c r="AW156" i="34" s="1"/>
  <c r="Y188" i="33"/>
  <c r="AY188" i="33" s="1"/>
  <c r="X188" i="33"/>
  <c r="AX188" i="33" s="1"/>
  <c r="W188" i="33"/>
  <c r="AW188" i="33" s="1"/>
  <c r="X106" i="31"/>
  <c r="AX106" i="31" s="1"/>
  <c r="Y106" i="31"/>
  <c r="AY106" i="31" s="1"/>
  <c r="W106" i="31"/>
  <c r="AW106" i="31" s="1"/>
  <c r="X105" i="30"/>
  <c r="AX105" i="30" s="1"/>
  <c r="Y105" i="30"/>
  <c r="AY105" i="30" s="1"/>
  <c r="W105" i="30"/>
  <c r="AW105" i="30" s="1"/>
  <c r="W113" i="30"/>
  <c r="AW113" i="30" s="1"/>
  <c r="X113" i="30"/>
  <c r="AX113" i="30" s="1"/>
  <c r="Y113" i="30"/>
  <c r="AY113" i="30" s="1"/>
  <c r="Y125" i="30"/>
  <c r="AY125" i="30" s="1"/>
  <c r="X125" i="30"/>
  <c r="AX125" i="30" s="1"/>
  <c r="W125" i="30"/>
  <c r="AW125" i="30" s="1"/>
  <c r="Y133" i="30"/>
  <c r="AY133" i="30" s="1"/>
  <c r="X133" i="30"/>
  <c r="AX133" i="30" s="1"/>
  <c r="W133" i="30"/>
  <c r="AW133" i="30" s="1"/>
  <c r="Y141" i="30"/>
  <c r="AY141" i="30" s="1"/>
  <c r="X141" i="30"/>
  <c r="AX141" i="30" s="1"/>
  <c r="W141" i="30"/>
  <c r="AW141" i="30" s="1"/>
  <c r="Y181" i="30"/>
  <c r="AY181" i="30" s="1"/>
  <c r="X181" i="30"/>
  <c r="AX181" i="30" s="1"/>
  <c r="W181" i="30"/>
  <c r="AW181" i="30" s="1"/>
  <c r="Y189" i="30"/>
  <c r="AY189" i="30" s="1"/>
  <c r="X189" i="30"/>
  <c r="AX189" i="30" s="1"/>
  <c r="W189" i="30"/>
  <c r="AW189" i="30" s="1"/>
  <c r="Y130" i="39"/>
  <c r="AY130" i="39" s="1"/>
  <c r="X130" i="39"/>
  <c r="AX130" i="39" s="1"/>
  <c r="W130" i="39"/>
  <c r="AW130" i="39" s="1"/>
  <c r="Y138" i="39"/>
  <c r="AY138" i="39" s="1"/>
  <c r="X138" i="39"/>
  <c r="AX138" i="39" s="1"/>
  <c r="W138" i="39"/>
  <c r="AW138" i="39" s="1"/>
  <c r="X178" i="39"/>
  <c r="AX178" i="39" s="1"/>
  <c r="W178" i="39"/>
  <c r="AW178" i="39" s="1"/>
  <c r="Y178" i="39"/>
  <c r="AY178" i="39" s="1"/>
  <c r="X186" i="39"/>
  <c r="AX186" i="39" s="1"/>
  <c r="W186" i="39"/>
  <c r="AW186" i="39" s="1"/>
  <c r="Y186" i="39"/>
  <c r="AY186" i="39" s="1"/>
  <c r="X194" i="39"/>
  <c r="AX194" i="39" s="1"/>
  <c r="W194" i="39"/>
  <c r="AW194" i="39" s="1"/>
  <c r="Y194" i="39"/>
  <c r="AY194" i="39" s="1"/>
  <c r="W103" i="38"/>
  <c r="AW103" i="38" s="1"/>
  <c r="X103" i="38"/>
  <c r="AX103" i="38" s="1"/>
  <c r="Y103" i="38"/>
  <c r="AY103" i="38" s="1"/>
  <c r="W111" i="38"/>
  <c r="AW111" i="38" s="1"/>
  <c r="X111" i="38"/>
  <c r="AX111" i="38" s="1"/>
  <c r="Y111" i="38"/>
  <c r="AY111" i="38" s="1"/>
  <c r="Y123" i="38"/>
  <c r="AY123" i="38" s="1"/>
  <c r="X123" i="38"/>
  <c r="AX123" i="38" s="1"/>
  <c r="W123" i="38"/>
  <c r="AW123" i="38" s="1"/>
  <c r="Y131" i="38"/>
  <c r="AY131" i="38" s="1"/>
  <c r="X131" i="38"/>
  <c r="AX131" i="38" s="1"/>
  <c r="W131" i="38"/>
  <c r="AW131" i="38" s="1"/>
  <c r="Y139" i="38"/>
  <c r="AY139" i="38" s="1"/>
  <c r="X139" i="38"/>
  <c r="AX139" i="38" s="1"/>
  <c r="W139" i="38"/>
  <c r="AW139" i="38" s="1"/>
  <c r="W152" i="38"/>
  <c r="AW152" i="38" s="1"/>
  <c r="Y152" i="38"/>
  <c r="AY152" i="38" s="1"/>
  <c r="X152" i="38"/>
  <c r="AX152" i="38" s="1"/>
  <c r="Y154" i="38"/>
  <c r="AY154" i="38" s="1"/>
  <c r="X154" i="38"/>
  <c r="AX154" i="38" s="1"/>
  <c r="W154" i="38"/>
  <c r="AW154" i="38" s="1"/>
  <c r="X156" i="38"/>
  <c r="AX156" i="38" s="1"/>
  <c r="W156" i="38"/>
  <c r="AW156" i="38" s="1"/>
  <c r="Y156" i="38"/>
  <c r="AY156" i="38" s="1"/>
  <c r="Y158" i="38"/>
  <c r="AY158" i="38" s="1"/>
  <c r="W158" i="38"/>
  <c r="AW158" i="38" s="1"/>
  <c r="X158" i="38"/>
  <c r="AX158" i="38" s="1"/>
  <c r="W160" i="38"/>
  <c r="AW160" i="38" s="1"/>
  <c r="Y160" i="38"/>
  <c r="AY160" i="38" s="1"/>
  <c r="X160" i="38"/>
  <c r="AX160" i="38" s="1"/>
  <c r="Y162" i="38"/>
  <c r="AY162" i="38" s="1"/>
  <c r="X162" i="38"/>
  <c r="AX162" i="38" s="1"/>
  <c r="W162" i="38"/>
  <c r="AW162" i="38" s="1"/>
  <c r="Y164" i="38"/>
  <c r="AY164" i="38" s="1"/>
  <c r="X164" i="38"/>
  <c r="AX164" i="38" s="1"/>
  <c r="W164" i="38"/>
  <c r="AW164" i="38" s="1"/>
  <c r="Y166" i="38"/>
  <c r="AY166" i="38" s="1"/>
  <c r="X166" i="38"/>
  <c r="AX166" i="38" s="1"/>
  <c r="W166" i="38"/>
  <c r="AW166" i="38" s="1"/>
  <c r="W168" i="38"/>
  <c r="AW168" i="38" s="1"/>
  <c r="Y168" i="38"/>
  <c r="AY168" i="38" s="1"/>
  <c r="X168" i="38"/>
  <c r="AX168" i="38" s="1"/>
  <c r="Y170" i="38"/>
  <c r="AY170" i="38" s="1"/>
  <c r="X170" i="38"/>
  <c r="AX170" i="38" s="1"/>
  <c r="W170" i="38"/>
  <c r="AW170" i="38" s="1"/>
  <c r="Y179" i="38"/>
  <c r="AY179" i="38" s="1"/>
  <c r="X179" i="38"/>
  <c r="AX179" i="38" s="1"/>
  <c r="W179" i="38"/>
  <c r="AW179" i="38" s="1"/>
  <c r="Y187" i="38"/>
  <c r="AY187" i="38" s="1"/>
  <c r="X187" i="38"/>
  <c r="AX187" i="38" s="1"/>
  <c r="W187" i="38"/>
  <c r="AW187" i="38" s="1"/>
  <c r="Y104" i="37"/>
  <c r="AY104" i="37" s="1"/>
  <c r="X104" i="37"/>
  <c r="AX104" i="37" s="1"/>
  <c r="W104" i="37"/>
  <c r="AW104" i="37" s="1"/>
  <c r="Y112" i="37"/>
  <c r="AY112" i="37" s="1"/>
  <c r="X112" i="37"/>
  <c r="AX112" i="37" s="1"/>
  <c r="W112" i="37"/>
  <c r="AW112" i="37" s="1"/>
  <c r="X124" i="37"/>
  <c r="AX124" i="37" s="1"/>
  <c r="W124" i="37"/>
  <c r="AW124" i="37" s="1"/>
  <c r="Y124" i="37"/>
  <c r="AY124" i="37" s="1"/>
  <c r="X132" i="37"/>
  <c r="AX132" i="37" s="1"/>
  <c r="W132" i="37"/>
  <c r="AW132" i="37" s="1"/>
  <c r="Y132" i="37"/>
  <c r="AY132" i="37" s="1"/>
  <c r="X140" i="37"/>
  <c r="AX140" i="37" s="1"/>
  <c r="W140" i="37"/>
  <c r="AW140" i="37" s="1"/>
  <c r="Y140" i="37"/>
  <c r="AY140" i="37" s="1"/>
  <c r="Y180" i="37"/>
  <c r="AY180" i="37" s="1"/>
  <c r="X180" i="37"/>
  <c r="AX180" i="37" s="1"/>
  <c r="W180" i="37"/>
  <c r="AW180" i="37" s="1"/>
  <c r="Y188" i="37"/>
  <c r="AY188" i="37" s="1"/>
  <c r="X188" i="37"/>
  <c r="AX188" i="37" s="1"/>
  <c r="W188" i="37"/>
  <c r="AW188" i="37" s="1"/>
  <c r="W105" i="36"/>
  <c r="AW105" i="36" s="1"/>
  <c r="X105" i="36"/>
  <c r="AX105" i="36" s="1"/>
  <c r="Y105" i="36"/>
  <c r="AY105" i="36" s="1"/>
  <c r="W113" i="36"/>
  <c r="AW113" i="36" s="1"/>
  <c r="X113" i="36"/>
  <c r="AX113" i="36" s="1"/>
  <c r="Y113" i="36"/>
  <c r="AY113" i="36" s="1"/>
  <c r="X125" i="36"/>
  <c r="AX125" i="36" s="1"/>
  <c r="W125" i="36"/>
  <c r="AW125" i="36" s="1"/>
  <c r="Y125" i="36"/>
  <c r="AY125" i="36" s="1"/>
  <c r="X133" i="36"/>
  <c r="AX133" i="36" s="1"/>
  <c r="W133" i="36"/>
  <c r="AW133" i="36" s="1"/>
  <c r="Y133" i="36"/>
  <c r="AY133" i="36" s="1"/>
  <c r="X141" i="36"/>
  <c r="AX141" i="36" s="1"/>
  <c r="W141" i="36"/>
  <c r="AW141" i="36" s="1"/>
  <c r="Y141" i="36"/>
  <c r="AY141" i="36" s="1"/>
  <c r="Y181" i="36"/>
  <c r="AY181" i="36" s="1"/>
  <c r="X181" i="36"/>
  <c r="AX181" i="36" s="1"/>
  <c r="W181" i="36"/>
  <c r="AW181" i="36" s="1"/>
  <c r="Y189" i="36"/>
  <c r="AY189" i="36" s="1"/>
  <c r="X189" i="36"/>
  <c r="AX189" i="36" s="1"/>
  <c r="W189" i="36"/>
  <c r="AW189" i="36" s="1"/>
  <c r="W106" i="35"/>
  <c r="AW106" i="35" s="1"/>
  <c r="X106" i="35"/>
  <c r="AX106" i="35" s="1"/>
  <c r="Y106" i="35"/>
  <c r="AY106" i="35" s="1"/>
  <c r="W114" i="35"/>
  <c r="AW114" i="35" s="1"/>
  <c r="X114" i="35"/>
  <c r="AX114" i="35" s="1"/>
  <c r="Y114" i="35"/>
  <c r="AY114" i="35" s="1"/>
  <c r="X126" i="35"/>
  <c r="AX126" i="35" s="1"/>
  <c r="W126" i="35"/>
  <c r="AW126" i="35" s="1"/>
  <c r="Y126" i="35"/>
  <c r="AY126" i="35" s="1"/>
  <c r="X134" i="35"/>
  <c r="AX134" i="35" s="1"/>
  <c r="W134" i="35"/>
  <c r="AW134" i="35" s="1"/>
  <c r="Y134" i="35"/>
  <c r="AY134" i="35" s="1"/>
  <c r="W142" i="35"/>
  <c r="AW142" i="35" s="1"/>
  <c r="Y142" i="35"/>
  <c r="AY142" i="35" s="1"/>
  <c r="X142" i="35"/>
  <c r="AX142" i="35" s="1"/>
  <c r="Y182" i="35"/>
  <c r="AY182" i="35" s="1"/>
  <c r="X182" i="35"/>
  <c r="AX182" i="35" s="1"/>
  <c r="W182" i="35"/>
  <c r="AW182" i="35" s="1"/>
  <c r="Y190" i="35"/>
  <c r="AY190" i="35" s="1"/>
  <c r="X190" i="35"/>
  <c r="AX190" i="35" s="1"/>
  <c r="W190" i="35"/>
  <c r="AW190" i="35" s="1"/>
  <c r="W99" i="34"/>
  <c r="AW99" i="34" s="1"/>
  <c r="Y99" i="34"/>
  <c r="AY99" i="34" s="1"/>
  <c r="X99" i="34"/>
  <c r="AX99" i="34" s="1"/>
  <c r="W107" i="34"/>
  <c r="AW107" i="34" s="1"/>
  <c r="X107" i="34"/>
  <c r="AX107" i="34" s="1"/>
  <c r="Y107" i="34"/>
  <c r="AY107" i="34" s="1"/>
  <c r="W115" i="34"/>
  <c r="AW115" i="34" s="1"/>
  <c r="X115" i="34"/>
  <c r="AX115" i="34" s="1"/>
  <c r="Y115" i="34"/>
  <c r="AY115" i="34" s="1"/>
  <c r="Y127" i="34"/>
  <c r="AY127" i="34" s="1"/>
  <c r="X127" i="34"/>
  <c r="AX127" i="34" s="1"/>
  <c r="W127" i="34"/>
  <c r="AW127" i="34" s="1"/>
  <c r="Y135" i="34"/>
  <c r="AY135" i="34" s="1"/>
  <c r="X135" i="34"/>
  <c r="AX135" i="34" s="1"/>
  <c r="W135" i="34"/>
  <c r="AW135" i="34" s="1"/>
  <c r="Y151" i="34"/>
  <c r="AY151" i="34" s="1"/>
  <c r="X151" i="34"/>
  <c r="AX151" i="34" s="1"/>
  <c r="W151" i="34"/>
  <c r="AW151" i="34" s="1"/>
  <c r="Y153" i="34"/>
  <c r="AY153" i="34" s="1"/>
  <c r="X153" i="34"/>
  <c r="AX153" i="34" s="1"/>
  <c r="W153" i="34"/>
  <c r="AW153" i="34" s="1"/>
  <c r="W155" i="34"/>
  <c r="AW155" i="34" s="1"/>
  <c r="Y155" i="34"/>
  <c r="AY155" i="34" s="1"/>
  <c r="X155" i="34"/>
  <c r="AX155" i="34" s="1"/>
  <c r="X157" i="34"/>
  <c r="AX157" i="34" s="1"/>
  <c r="W157" i="34"/>
  <c r="AW157" i="34" s="1"/>
  <c r="Y157" i="34"/>
  <c r="AY157" i="34" s="1"/>
  <c r="Y159" i="34"/>
  <c r="AY159" i="34" s="1"/>
  <c r="X159" i="34"/>
  <c r="AX159" i="34" s="1"/>
  <c r="W159" i="34"/>
  <c r="AW159" i="34" s="1"/>
  <c r="Y161" i="34"/>
  <c r="AY161" i="34" s="1"/>
  <c r="X161" i="34"/>
  <c r="AX161" i="34" s="1"/>
  <c r="W161" i="34"/>
  <c r="AW161" i="34" s="1"/>
  <c r="X163" i="34"/>
  <c r="AX163" i="34" s="1"/>
  <c r="Y163" i="34"/>
  <c r="AY163" i="34" s="1"/>
  <c r="W163" i="34"/>
  <c r="AW163" i="34" s="1"/>
  <c r="X165" i="34"/>
  <c r="AX165" i="34" s="1"/>
  <c r="W165" i="34"/>
  <c r="AW165" i="34" s="1"/>
  <c r="Y165" i="34"/>
  <c r="AY165" i="34" s="1"/>
  <c r="Y167" i="34"/>
  <c r="AY167" i="34" s="1"/>
  <c r="X167" i="34"/>
  <c r="AX167" i="34" s="1"/>
  <c r="W167" i="34"/>
  <c r="AW167" i="34" s="1"/>
  <c r="Y169" i="34"/>
  <c r="AY169" i="34" s="1"/>
  <c r="X169" i="34"/>
  <c r="AX169" i="34" s="1"/>
  <c r="W169" i="34"/>
  <c r="AW169" i="34" s="1"/>
  <c r="W175" i="34"/>
  <c r="AW175" i="34" s="1"/>
  <c r="Y175" i="34"/>
  <c r="AY175" i="34" s="1"/>
  <c r="X175" i="34"/>
  <c r="AX175" i="34" s="1"/>
  <c r="W183" i="34"/>
  <c r="AW183" i="34" s="1"/>
  <c r="Y183" i="34"/>
  <c r="AY183" i="34" s="1"/>
  <c r="X183" i="34"/>
  <c r="AX183" i="34" s="1"/>
  <c r="W191" i="34"/>
  <c r="AW191" i="34" s="1"/>
  <c r="Y191" i="34"/>
  <c r="AY191" i="34" s="1"/>
  <c r="X191" i="34"/>
  <c r="AX191" i="34" s="1"/>
  <c r="X100" i="33"/>
  <c r="AX100" i="33" s="1"/>
  <c r="W100" i="33"/>
  <c r="AW100" i="33" s="1"/>
  <c r="Y100" i="33"/>
  <c r="AY100" i="33" s="1"/>
  <c r="Y108" i="33"/>
  <c r="AY108" i="33" s="1"/>
  <c r="X108" i="33"/>
  <c r="AX108" i="33" s="1"/>
  <c r="W108" i="33"/>
  <c r="AW108" i="33" s="1"/>
  <c r="Y116" i="33"/>
  <c r="AY116" i="33" s="1"/>
  <c r="X116" i="33"/>
  <c r="AX116" i="33" s="1"/>
  <c r="W116" i="33"/>
  <c r="AW116" i="33" s="1"/>
  <c r="Y128" i="33"/>
  <c r="AY128" i="33" s="1"/>
  <c r="X128" i="33"/>
  <c r="AX128" i="33" s="1"/>
  <c r="W128" i="33"/>
  <c r="AW128" i="33" s="1"/>
  <c r="Y136" i="33"/>
  <c r="AY136" i="33" s="1"/>
  <c r="X136" i="33"/>
  <c r="AX136" i="33" s="1"/>
  <c r="W136" i="33"/>
  <c r="AW136" i="33" s="1"/>
  <c r="X176" i="33"/>
  <c r="AX176" i="33" s="1"/>
  <c r="W176" i="33"/>
  <c r="AW176" i="33" s="1"/>
  <c r="Y176" i="33"/>
  <c r="AY176" i="33" s="1"/>
  <c r="X184" i="33"/>
  <c r="AX184" i="33" s="1"/>
  <c r="W184" i="33"/>
  <c r="AW184" i="33" s="1"/>
  <c r="Y184" i="33"/>
  <c r="AY184" i="33" s="1"/>
  <c r="X192" i="33"/>
  <c r="AX192" i="33" s="1"/>
  <c r="W192" i="33"/>
  <c r="AW192" i="33" s="1"/>
  <c r="Y192" i="33"/>
  <c r="AY192" i="33" s="1"/>
  <c r="W101" i="32"/>
  <c r="AW101" i="32" s="1"/>
  <c r="X101" i="32"/>
  <c r="AX101" i="32" s="1"/>
  <c r="Y101" i="32"/>
  <c r="AY101" i="32" s="1"/>
  <c r="W109" i="32"/>
  <c r="AW109" i="32" s="1"/>
  <c r="Y109" i="32"/>
  <c r="AY109" i="32" s="1"/>
  <c r="X109" i="32"/>
  <c r="AX109" i="32" s="1"/>
  <c r="W117" i="32"/>
  <c r="AW117" i="32" s="1"/>
  <c r="X117" i="32"/>
  <c r="AX117" i="32" s="1"/>
  <c r="Y117" i="32"/>
  <c r="AY117" i="32" s="1"/>
  <c r="Y129" i="32"/>
  <c r="AY129" i="32" s="1"/>
  <c r="W129" i="32"/>
  <c r="AW129" i="32" s="1"/>
  <c r="X129" i="32"/>
  <c r="AX129" i="32" s="1"/>
  <c r="Y137" i="32"/>
  <c r="AY137" i="32" s="1"/>
  <c r="W137" i="32"/>
  <c r="AW137" i="32" s="1"/>
  <c r="X137" i="32"/>
  <c r="AX137" i="32" s="1"/>
  <c r="Y177" i="32"/>
  <c r="AY177" i="32" s="1"/>
  <c r="X177" i="32"/>
  <c r="AX177" i="32" s="1"/>
  <c r="W177" i="32"/>
  <c r="AW177" i="32" s="1"/>
  <c r="Y185" i="32"/>
  <c r="AY185" i="32" s="1"/>
  <c r="X185" i="32"/>
  <c r="AX185" i="32" s="1"/>
  <c r="W185" i="32"/>
  <c r="AW185" i="32" s="1"/>
  <c r="Y193" i="32"/>
  <c r="AY193" i="32" s="1"/>
  <c r="X193" i="32"/>
  <c r="AX193" i="32" s="1"/>
  <c r="W193" i="32"/>
  <c r="AW193" i="32" s="1"/>
  <c r="W102" i="31"/>
  <c r="AW102" i="31" s="1"/>
  <c r="X102" i="31"/>
  <c r="AX102" i="31" s="1"/>
  <c r="Y102" i="31"/>
  <c r="AY102" i="31" s="1"/>
  <c r="W110" i="31"/>
  <c r="AW110" i="31" s="1"/>
  <c r="X110" i="31"/>
  <c r="AX110" i="31" s="1"/>
  <c r="Y110" i="31"/>
  <c r="AY110" i="31" s="1"/>
  <c r="X118" i="31"/>
  <c r="AX118" i="31" s="1"/>
  <c r="Y118" i="31"/>
  <c r="AY118" i="31" s="1"/>
  <c r="W118" i="31"/>
  <c r="AW118" i="31" s="1"/>
  <c r="W130" i="31"/>
  <c r="AW130" i="31" s="1"/>
  <c r="Y130" i="31"/>
  <c r="AY130" i="31" s="1"/>
  <c r="X130" i="31"/>
  <c r="AX130" i="31" s="1"/>
  <c r="W138" i="31"/>
  <c r="AW138" i="31" s="1"/>
  <c r="Y138" i="31"/>
  <c r="AY138" i="31" s="1"/>
  <c r="X138" i="31"/>
  <c r="AX138" i="31" s="1"/>
  <c r="Y178" i="31"/>
  <c r="AY178" i="31" s="1"/>
  <c r="X178" i="31"/>
  <c r="AX178" i="31" s="1"/>
  <c r="W178" i="31"/>
  <c r="AW178" i="31" s="1"/>
  <c r="Y186" i="31"/>
  <c r="AY186" i="31" s="1"/>
  <c r="X186" i="31"/>
  <c r="AX186" i="31" s="1"/>
  <c r="W186" i="31"/>
  <c r="AW186" i="31" s="1"/>
  <c r="Y194" i="31"/>
  <c r="AY194" i="31" s="1"/>
  <c r="X194" i="31"/>
  <c r="AX194" i="31" s="1"/>
  <c r="W194" i="31"/>
  <c r="AW194" i="31" s="1"/>
  <c r="W129" i="30"/>
  <c r="AW129" i="30" s="1"/>
  <c r="Y129" i="30"/>
  <c r="AY129" i="30" s="1"/>
  <c r="X129" i="30"/>
  <c r="AX129" i="30" s="1"/>
  <c r="Y185" i="30"/>
  <c r="AY185" i="30" s="1"/>
  <c r="X185" i="30"/>
  <c r="AX185" i="30" s="1"/>
  <c r="W185" i="30"/>
  <c r="AW185" i="30" s="1"/>
  <c r="Y193" i="30"/>
  <c r="AY193" i="30" s="1"/>
  <c r="X193" i="30"/>
  <c r="AX193" i="30" s="1"/>
  <c r="W193" i="30"/>
  <c r="AW193" i="30" s="1"/>
  <c r="X190" i="39"/>
  <c r="AX190" i="39" s="1"/>
  <c r="Y190" i="39"/>
  <c r="AY190" i="39" s="1"/>
  <c r="W190" i="39"/>
  <c r="AW190" i="39" s="1"/>
  <c r="Y161" i="38"/>
  <c r="AY161" i="38" s="1"/>
  <c r="X161" i="38"/>
  <c r="AX161" i="38" s="1"/>
  <c r="W161" i="38"/>
  <c r="AW161" i="38" s="1"/>
  <c r="X192" i="37"/>
  <c r="AX192" i="37" s="1"/>
  <c r="W192" i="37"/>
  <c r="AW192" i="37" s="1"/>
  <c r="Y192" i="37"/>
  <c r="AY192" i="37" s="1"/>
  <c r="Y118" i="35"/>
  <c r="AY118" i="35" s="1"/>
  <c r="W118" i="35"/>
  <c r="AW118" i="35" s="1"/>
  <c r="X118" i="35"/>
  <c r="AX118" i="35" s="1"/>
  <c r="W103" i="34"/>
  <c r="AW103" i="34" s="1"/>
  <c r="X103" i="34"/>
  <c r="AX103" i="34" s="1"/>
  <c r="Y103" i="34"/>
  <c r="AY103" i="34" s="1"/>
  <c r="Y158" i="34"/>
  <c r="AY158" i="34" s="1"/>
  <c r="X158" i="34"/>
  <c r="AX158" i="34" s="1"/>
  <c r="W158" i="34"/>
  <c r="AW158" i="34" s="1"/>
  <c r="W132" i="33"/>
  <c r="AW132" i="33" s="1"/>
  <c r="Y132" i="33"/>
  <c r="AY132" i="33" s="1"/>
  <c r="X132" i="33"/>
  <c r="AX132" i="33" s="1"/>
  <c r="W140" i="33"/>
  <c r="AW140" i="33" s="1"/>
  <c r="Y140" i="33"/>
  <c r="AY140" i="33" s="1"/>
  <c r="X140" i="33"/>
  <c r="AX140" i="33" s="1"/>
  <c r="Y141" i="32"/>
  <c r="AY141" i="32" s="1"/>
  <c r="X141" i="32"/>
  <c r="AX141" i="32" s="1"/>
  <c r="W141" i="32"/>
  <c r="AW141" i="32" s="1"/>
  <c r="Y134" i="31"/>
  <c r="AY134" i="31" s="1"/>
  <c r="X134" i="31"/>
  <c r="AX134" i="31" s="1"/>
  <c r="W134" i="31"/>
  <c r="AW134" i="31" s="1"/>
  <c r="Y190" i="31"/>
  <c r="AY190" i="31" s="1"/>
  <c r="X190" i="31"/>
  <c r="AX190" i="31" s="1"/>
  <c r="W190" i="31"/>
  <c r="AW190" i="31" s="1"/>
  <c r="W102" i="30"/>
  <c r="AW102" i="30" s="1"/>
  <c r="X102" i="30"/>
  <c r="AX102" i="30" s="1"/>
  <c r="Y102" i="30"/>
  <c r="AY102" i="30" s="1"/>
  <c r="W110" i="30"/>
  <c r="AW110" i="30" s="1"/>
  <c r="X110" i="30"/>
  <c r="AX110" i="30" s="1"/>
  <c r="Y110" i="30"/>
  <c r="AY110" i="30" s="1"/>
  <c r="W118" i="30"/>
  <c r="AW118" i="30" s="1"/>
  <c r="Y118" i="30"/>
  <c r="AY118" i="30" s="1"/>
  <c r="X118" i="30"/>
  <c r="AX118" i="30" s="1"/>
  <c r="Y130" i="30"/>
  <c r="AY130" i="30" s="1"/>
  <c r="X130" i="30"/>
  <c r="AX130" i="30" s="1"/>
  <c r="W130" i="30"/>
  <c r="AW130" i="30" s="1"/>
  <c r="Y138" i="30"/>
  <c r="AY138" i="30" s="1"/>
  <c r="X138" i="30"/>
  <c r="AX138" i="30" s="1"/>
  <c r="W138" i="30"/>
  <c r="AW138" i="30" s="1"/>
  <c r="Y178" i="30"/>
  <c r="AY178" i="30" s="1"/>
  <c r="X178" i="30"/>
  <c r="AX178" i="30" s="1"/>
  <c r="W178" i="30"/>
  <c r="AW178" i="30" s="1"/>
  <c r="Y186" i="30"/>
  <c r="AY186" i="30" s="1"/>
  <c r="X186" i="30"/>
  <c r="AX186" i="30" s="1"/>
  <c r="W186" i="30"/>
  <c r="AW186" i="30" s="1"/>
  <c r="Y194" i="30"/>
  <c r="AY194" i="30" s="1"/>
  <c r="X194" i="30"/>
  <c r="AX194" i="30" s="1"/>
  <c r="W194" i="30"/>
  <c r="AW194" i="30" s="1"/>
  <c r="W100" i="39"/>
  <c r="AW100" i="39" s="1"/>
  <c r="X100" i="39"/>
  <c r="AX100" i="39" s="1"/>
  <c r="Y100" i="39"/>
  <c r="AY100" i="39" s="1"/>
  <c r="W102" i="39"/>
  <c r="AW102" i="39" s="1"/>
  <c r="X102" i="39"/>
  <c r="AX102" i="39" s="1"/>
  <c r="Y102" i="39"/>
  <c r="AY102" i="39" s="1"/>
  <c r="W104" i="39"/>
  <c r="AW104" i="39" s="1"/>
  <c r="X104" i="39"/>
  <c r="AX104" i="39" s="1"/>
  <c r="Y104" i="39"/>
  <c r="AY104" i="39" s="1"/>
  <c r="Y106" i="39"/>
  <c r="AY106" i="39" s="1"/>
  <c r="X106" i="39"/>
  <c r="AX106" i="39" s="1"/>
  <c r="W106" i="39"/>
  <c r="AW106" i="39" s="1"/>
  <c r="W108" i="39"/>
  <c r="AW108" i="39" s="1"/>
  <c r="X108" i="39"/>
  <c r="AX108" i="39" s="1"/>
  <c r="Y108" i="39"/>
  <c r="AY108" i="39" s="1"/>
  <c r="W110" i="39"/>
  <c r="AW110" i="39" s="1"/>
  <c r="X110" i="39"/>
  <c r="AX110" i="39" s="1"/>
  <c r="Y110" i="39"/>
  <c r="AY110" i="39" s="1"/>
  <c r="W112" i="39"/>
  <c r="AW112" i="39" s="1"/>
  <c r="X112" i="39"/>
  <c r="AX112" i="39" s="1"/>
  <c r="Y112" i="39"/>
  <c r="AY112" i="39" s="1"/>
  <c r="Y114" i="39"/>
  <c r="AY114" i="39" s="1"/>
  <c r="X114" i="39"/>
  <c r="AX114" i="39" s="1"/>
  <c r="W114" i="39"/>
  <c r="AW114" i="39" s="1"/>
  <c r="W116" i="39"/>
  <c r="AW116" i="39" s="1"/>
  <c r="X116" i="39"/>
  <c r="AX116" i="39" s="1"/>
  <c r="Y116" i="39"/>
  <c r="AY116" i="39" s="1"/>
  <c r="W118" i="39"/>
  <c r="AW118" i="39" s="1"/>
  <c r="X118" i="39"/>
  <c r="AX118" i="39" s="1"/>
  <c r="Y118" i="39"/>
  <c r="AY118" i="39" s="1"/>
  <c r="Y127" i="39"/>
  <c r="AY127" i="39" s="1"/>
  <c r="X127" i="39"/>
  <c r="AX127" i="39" s="1"/>
  <c r="W127" i="39"/>
  <c r="AW127" i="39" s="1"/>
  <c r="Y135" i="39"/>
  <c r="AY135" i="39" s="1"/>
  <c r="X135" i="39"/>
  <c r="AX135" i="39" s="1"/>
  <c r="W135" i="39"/>
  <c r="AW135" i="39" s="1"/>
  <c r="Y151" i="39"/>
  <c r="AY151" i="39" s="1"/>
  <c r="X151" i="39"/>
  <c r="AX151" i="39" s="1"/>
  <c r="W151" i="39"/>
  <c r="AW151" i="39" s="1"/>
  <c r="Y153" i="39"/>
  <c r="AY153" i="39" s="1"/>
  <c r="X153" i="39"/>
  <c r="AX153" i="39" s="1"/>
  <c r="W153" i="39"/>
  <c r="AW153" i="39" s="1"/>
  <c r="X155" i="39"/>
  <c r="AX155" i="39" s="1"/>
  <c r="W155" i="39"/>
  <c r="AW155" i="39" s="1"/>
  <c r="Y155" i="39"/>
  <c r="AY155" i="39" s="1"/>
  <c r="X157" i="39"/>
  <c r="AX157" i="39" s="1"/>
  <c r="W157" i="39"/>
  <c r="AW157" i="39" s="1"/>
  <c r="Y157" i="39"/>
  <c r="AY157" i="39" s="1"/>
  <c r="Y159" i="39"/>
  <c r="AY159" i="39" s="1"/>
  <c r="X159" i="39"/>
  <c r="AX159" i="39" s="1"/>
  <c r="W159" i="39"/>
  <c r="AW159" i="39" s="1"/>
  <c r="Y161" i="39"/>
  <c r="AY161" i="39" s="1"/>
  <c r="X161" i="39"/>
  <c r="AX161" i="39" s="1"/>
  <c r="W161" i="39"/>
  <c r="AW161" i="39" s="1"/>
  <c r="X163" i="39"/>
  <c r="AX163" i="39" s="1"/>
  <c r="Y163" i="39"/>
  <c r="AY163" i="39" s="1"/>
  <c r="W163" i="39"/>
  <c r="AW163" i="39" s="1"/>
  <c r="X165" i="39"/>
  <c r="AX165" i="39" s="1"/>
  <c r="W165" i="39"/>
  <c r="AW165" i="39" s="1"/>
  <c r="Y165" i="39"/>
  <c r="AY165" i="39" s="1"/>
  <c r="Y167" i="39"/>
  <c r="AY167" i="39" s="1"/>
  <c r="X167" i="39"/>
  <c r="AX167" i="39" s="1"/>
  <c r="W167" i="39"/>
  <c r="AW167" i="39" s="1"/>
  <c r="Y169" i="39"/>
  <c r="AY169" i="39" s="1"/>
  <c r="X169" i="39"/>
  <c r="AX169" i="39" s="1"/>
  <c r="W169" i="39"/>
  <c r="AW169" i="39" s="1"/>
  <c r="Y175" i="39"/>
  <c r="AY175" i="39" s="1"/>
  <c r="X175" i="39"/>
  <c r="AX175" i="39" s="1"/>
  <c r="W175" i="39"/>
  <c r="AW175" i="39" s="1"/>
  <c r="Y183" i="39"/>
  <c r="AY183" i="39" s="1"/>
  <c r="X183" i="39"/>
  <c r="AX183" i="39" s="1"/>
  <c r="W183" i="39"/>
  <c r="AW183" i="39" s="1"/>
  <c r="Y191" i="39"/>
  <c r="AY191" i="39" s="1"/>
  <c r="X191" i="39"/>
  <c r="AX191" i="39" s="1"/>
  <c r="W191" i="39"/>
  <c r="AW191" i="39" s="1"/>
  <c r="W100" i="38"/>
  <c r="AW100" i="38" s="1"/>
  <c r="X100" i="38"/>
  <c r="AX100" i="38" s="1"/>
  <c r="Y100" i="38"/>
  <c r="AY100" i="38" s="1"/>
  <c r="W108" i="38"/>
  <c r="AW108" i="38" s="1"/>
  <c r="X108" i="38"/>
  <c r="AX108" i="38" s="1"/>
  <c r="Y108" i="38"/>
  <c r="AY108" i="38" s="1"/>
  <c r="W116" i="38"/>
  <c r="AW116" i="38" s="1"/>
  <c r="X116" i="38"/>
  <c r="AX116" i="38" s="1"/>
  <c r="Y116" i="38"/>
  <c r="AY116" i="38" s="1"/>
  <c r="W128" i="38"/>
  <c r="AW128" i="38" s="1"/>
  <c r="Y128" i="38"/>
  <c r="AY128" i="38" s="1"/>
  <c r="X128" i="38"/>
  <c r="AX128" i="38" s="1"/>
  <c r="W136" i="38"/>
  <c r="AW136" i="38" s="1"/>
  <c r="Y136" i="38"/>
  <c r="AY136" i="38" s="1"/>
  <c r="X136" i="38"/>
  <c r="AX136" i="38" s="1"/>
  <c r="Y176" i="38"/>
  <c r="AY176" i="38" s="1"/>
  <c r="X176" i="38"/>
  <c r="AX176" i="38" s="1"/>
  <c r="W176" i="38"/>
  <c r="AW176" i="38" s="1"/>
  <c r="Y184" i="38"/>
  <c r="AY184" i="38" s="1"/>
  <c r="X184" i="38"/>
  <c r="AX184" i="38" s="1"/>
  <c r="W184" i="38"/>
  <c r="AW184" i="38" s="1"/>
  <c r="Y192" i="38"/>
  <c r="AY192" i="38" s="1"/>
  <c r="X192" i="38"/>
  <c r="AX192" i="38" s="1"/>
  <c r="W192" i="38"/>
  <c r="AW192" i="38" s="1"/>
  <c r="W101" i="37"/>
  <c r="AW101" i="37" s="1"/>
  <c r="Y101" i="37"/>
  <c r="AY101" i="37" s="1"/>
  <c r="X101" i="37"/>
  <c r="AX101" i="37" s="1"/>
  <c r="Y109" i="37"/>
  <c r="AY109" i="37" s="1"/>
  <c r="W109" i="37"/>
  <c r="AW109" i="37" s="1"/>
  <c r="X109" i="37"/>
  <c r="AX109" i="37" s="1"/>
  <c r="Y117" i="37"/>
  <c r="AY117" i="37" s="1"/>
  <c r="W117" i="37"/>
  <c r="AW117" i="37" s="1"/>
  <c r="X117" i="37"/>
  <c r="AX117" i="37" s="1"/>
  <c r="W129" i="37"/>
  <c r="AW129" i="37" s="1"/>
  <c r="Y129" i="37"/>
  <c r="AY129" i="37" s="1"/>
  <c r="X129" i="37"/>
  <c r="AX129" i="37" s="1"/>
  <c r="W137" i="37"/>
  <c r="AW137" i="37" s="1"/>
  <c r="Y137" i="37"/>
  <c r="AY137" i="37" s="1"/>
  <c r="X137" i="37"/>
  <c r="AX137" i="37" s="1"/>
  <c r="Y177" i="37"/>
  <c r="AY177" i="37" s="1"/>
  <c r="X177" i="37"/>
  <c r="AX177" i="37" s="1"/>
  <c r="W177" i="37"/>
  <c r="AW177" i="37" s="1"/>
  <c r="Y185" i="37"/>
  <c r="AY185" i="37" s="1"/>
  <c r="X185" i="37"/>
  <c r="AX185" i="37" s="1"/>
  <c r="W185" i="37"/>
  <c r="AW185" i="37" s="1"/>
  <c r="Y193" i="37"/>
  <c r="AY193" i="37" s="1"/>
  <c r="X193" i="37"/>
  <c r="AX193" i="37" s="1"/>
  <c r="W193" i="37"/>
  <c r="AW193" i="37" s="1"/>
  <c r="X102" i="36"/>
  <c r="AX102" i="36" s="1"/>
  <c r="Y102" i="36"/>
  <c r="AY102" i="36" s="1"/>
  <c r="W102" i="36"/>
  <c r="AW102" i="36" s="1"/>
  <c r="X110" i="36"/>
  <c r="AX110" i="36" s="1"/>
  <c r="W110" i="36"/>
  <c r="AW110" i="36" s="1"/>
  <c r="Y110" i="36"/>
  <c r="AY110" i="36" s="1"/>
  <c r="X118" i="36"/>
  <c r="AX118" i="36" s="1"/>
  <c r="Y118" i="36"/>
  <c r="AY118" i="36" s="1"/>
  <c r="W118" i="36"/>
  <c r="AW118" i="36" s="1"/>
  <c r="Y130" i="36"/>
  <c r="AY130" i="36" s="1"/>
  <c r="X130" i="36"/>
  <c r="AX130" i="36" s="1"/>
  <c r="W130" i="36"/>
  <c r="AW130" i="36" s="1"/>
  <c r="Y138" i="36"/>
  <c r="AY138" i="36" s="1"/>
  <c r="X138" i="36"/>
  <c r="AX138" i="36" s="1"/>
  <c r="W138" i="36"/>
  <c r="AW138" i="36" s="1"/>
  <c r="Y178" i="36"/>
  <c r="AY178" i="36" s="1"/>
  <c r="X178" i="36"/>
  <c r="AX178" i="36" s="1"/>
  <c r="W178" i="36"/>
  <c r="AW178" i="36" s="1"/>
  <c r="Y186" i="36"/>
  <c r="AY186" i="36" s="1"/>
  <c r="X186" i="36"/>
  <c r="AX186" i="36" s="1"/>
  <c r="W186" i="36"/>
  <c r="AW186" i="36" s="1"/>
  <c r="Y194" i="36"/>
  <c r="AY194" i="36" s="1"/>
  <c r="X194" i="36"/>
  <c r="AX194" i="36" s="1"/>
  <c r="W194" i="36"/>
  <c r="AW194" i="36" s="1"/>
  <c r="W103" i="35"/>
  <c r="AW103" i="35" s="1"/>
  <c r="X103" i="35"/>
  <c r="AX103" i="35" s="1"/>
  <c r="Y103" i="35"/>
  <c r="AY103" i="35" s="1"/>
  <c r="W111" i="35"/>
  <c r="AW111" i="35" s="1"/>
  <c r="X111" i="35"/>
  <c r="AX111" i="35" s="1"/>
  <c r="Y111" i="35"/>
  <c r="AY111" i="35" s="1"/>
  <c r="Y131" i="35"/>
  <c r="AY131" i="35" s="1"/>
  <c r="X131" i="35"/>
  <c r="AX131" i="35" s="1"/>
  <c r="W131" i="35"/>
  <c r="AW131" i="35" s="1"/>
  <c r="Y139" i="35"/>
  <c r="AY139" i="35" s="1"/>
  <c r="X139" i="35"/>
  <c r="AX139" i="35" s="1"/>
  <c r="W139" i="35"/>
  <c r="AW139" i="35" s="1"/>
  <c r="Y152" i="35"/>
  <c r="AY152" i="35" s="1"/>
  <c r="X152" i="35"/>
  <c r="AX152" i="35" s="1"/>
  <c r="W152" i="35"/>
  <c r="AW152" i="35" s="1"/>
  <c r="Y154" i="35"/>
  <c r="AY154" i="35" s="1"/>
  <c r="X154" i="35"/>
  <c r="AX154" i="35" s="1"/>
  <c r="W154" i="35"/>
  <c r="AW154" i="35" s="1"/>
  <c r="W156" i="35"/>
  <c r="AW156" i="35" s="1"/>
  <c r="Y156" i="35"/>
  <c r="AY156" i="35" s="1"/>
  <c r="X156" i="35"/>
  <c r="AX156" i="35" s="1"/>
  <c r="Y158" i="35"/>
  <c r="AY158" i="35" s="1"/>
  <c r="X158" i="35"/>
  <c r="AX158" i="35" s="1"/>
  <c r="W158" i="35"/>
  <c r="AW158" i="35" s="1"/>
  <c r="Y160" i="35"/>
  <c r="AY160" i="35" s="1"/>
  <c r="X160" i="35"/>
  <c r="AX160" i="35" s="1"/>
  <c r="W160" i="35"/>
  <c r="AW160" i="35" s="1"/>
  <c r="Y162" i="35"/>
  <c r="AY162" i="35" s="1"/>
  <c r="W162" i="35"/>
  <c r="AW162" i="35" s="1"/>
  <c r="X162" i="35"/>
  <c r="AX162" i="35" s="1"/>
  <c r="W164" i="35"/>
  <c r="AW164" i="35" s="1"/>
  <c r="Y164" i="35"/>
  <c r="AY164" i="35" s="1"/>
  <c r="X164" i="35"/>
  <c r="AX164" i="35" s="1"/>
  <c r="Y166" i="35"/>
  <c r="AY166" i="35" s="1"/>
  <c r="X166" i="35"/>
  <c r="AX166" i="35" s="1"/>
  <c r="W166" i="35"/>
  <c r="AW166" i="35" s="1"/>
  <c r="Y168" i="35"/>
  <c r="AY168" i="35" s="1"/>
  <c r="X168" i="35"/>
  <c r="AX168" i="35" s="1"/>
  <c r="W168" i="35"/>
  <c r="AW168" i="35" s="1"/>
  <c r="Y170" i="35"/>
  <c r="AY170" i="35" s="1"/>
  <c r="X170" i="35"/>
  <c r="AX170" i="35" s="1"/>
  <c r="W170" i="35"/>
  <c r="AW170" i="35" s="1"/>
  <c r="W179" i="35"/>
  <c r="AW179" i="35" s="1"/>
  <c r="Y179" i="35"/>
  <c r="AY179" i="35" s="1"/>
  <c r="X179" i="35"/>
  <c r="AX179" i="35" s="1"/>
  <c r="W187" i="35"/>
  <c r="AW187" i="35" s="1"/>
  <c r="Y187" i="35"/>
  <c r="AY187" i="35" s="1"/>
  <c r="X187" i="35"/>
  <c r="AX187" i="35" s="1"/>
  <c r="W104" i="34"/>
  <c r="AW104" i="34" s="1"/>
  <c r="X104" i="34"/>
  <c r="AX104" i="34" s="1"/>
  <c r="Y104" i="34"/>
  <c r="AY104" i="34" s="1"/>
  <c r="W112" i="34"/>
  <c r="AW112" i="34" s="1"/>
  <c r="X112" i="34"/>
  <c r="AX112" i="34" s="1"/>
  <c r="Y112" i="34"/>
  <c r="AY112" i="34" s="1"/>
  <c r="Y124" i="34"/>
  <c r="AY124" i="34" s="1"/>
  <c r="X124" i="34"/>
  <c r="AX124" i="34" s="1"/>
  <c r="W124" i="34"/>
  <c r="AW124" i="34" s="1"/>
  <c r="Y132" i="34"/>
  <c r="AY132" i="34" s="1"/>
  <c r="X132" i="34"/>
  <c r="AX132" i="34" s="1"/>
  <c r="W132" i="34"/>
  <c r="AW132" i="34" s="1"/>
  <c r="Y140" i="34"/>
  <c r="AY140" i="34" s="1"/>
  <c r="X140" i="34"/>
  <c r="AX140" i="34" s="1"/>
  <c r="W140" i="34"/>
  <c r="AW140" i="34" s="1"/>
  <c r="X180" i="34"/>
  <c r="AX180" i="34" s="1"/>
  <c r="W180" i="34"/>
  <c r="AW180" i="34" s="1"/>
  <c r="Y180" i="34"/>
  <c r="AY180" i="34" s="1"/>
  <c r="X188" i="34"/>
  <c r="AX188" i="34" s="1"/>
  <c r="W188" i="34"/>
  <c r="AW188" i="34" s="1"/>
  <c r="Y188" i="34"/>
  <c r="AY188" i="34" s="1"/>
  <c r="Y105" i="33"/>
  <c r="AY105" i="33" s="1"/>
  <c r="W105" i="33"/>
  <c r="AW105" i="33" s="1"/>
  <c r="X105" i="33"/>
  <c r="AX105" i="33" s="1"/>
  <c r="W113" i="33"/>
  <c r="AW113" i="33" s="1"/>
  <c r="X113" i="33"/>
  <c r="AX113" i="33" s="1"/>
  <c r="Y113" i="33"/>
  <c r="AY113" i="33" s="1"/>
  <c r="Y125" i="33"/>
  <c r="AY125" i="33" s="1"/>
  <c r="X125" i="33"/>
  <c r="AX125" i="33" s="1"/>
  <c r="W125" i="33"/>
  <c r="AW125" i="33" s="1"/>
  <c r="Y133" i="33"/>
  <c r="AY133" i="33" s="1"/>
  <c r="X133" i="33"/>
  <c r="AX133" i="33" s="1"/>
  <c r="W133" i="33"/>
  <c r="AW133" i="33" s="1"/>
  <c r="Y141" i="33"/>
  <c r="AY141" i="33" s="1"/>
  <c r="X141" i="33"/>
  <c r="AX141" i="33" s="1"/>
  <c r="W141" i="33"/>
  <c r="AW141" i="33" s="1"/>
  <c r="Y181" i="33"/>
  <c r="AY181" i="33" s="1"/>
  <c r="X181" i="33"/>
  <c r="AX181" i="33" s="1"/>
  <c r="W181" i="33"/>
  <c r="AW181" i="33" s="1"/>
  <c r="Y189" i="33"/>
  <c r="AY189" i="33" s="1"/>
  <c r="X189" i="33"/>
  <c r="AX189" i="33" s="1"/>
  <c r="W189" i="33"/>
  <c r="AW189" i="33" s="1"/>
  <c r="W106" i="32"/>
  <c r="AW106" i="32" s="1"/>
  <c r="X106" i="32"/>
  <c r="AX106" i="32" s="1"/>
  <c r="Y106" i="32"/>
  <c r="AY106" i="32" s="1"/>
  <c r="W114" i="32"/>
  <c r="AW114" i="32" s="1"/>
  <c r="X114" i="32"/>
  <c r="AX114" i="32" s="1"/>
  <c r="Y114" i="32"/>
  <c r="AY114" i="32" s="1"/>
  <c r="X126" i="32"/>
  <c r="AX126" i="32" s="1"/>
  <c r="Y126" i="32"/>
  <c r="AY126" i="32" s="1"/>
  <c r="W126" i="32"/>
  <c r="AW126" i="32" s="1"/>
  <c r="X134" i="32"/>
  <c r="AX134" i="32" s="1"/>
  <c r="W134" i="32"/>
  <c r="AW134" i="32" s="1"/>
  <c r="Y134" i="32"/>
  <c r="AY134" i="32" s="1"/>
  <c r="Y142" i="32"/>
  <c r="AY142" i="32" s="1"/>
  <c r="X142" i="32"/>
  <c r="AX142" i="32" s="1"/>
  <c r="W142" i="32"/>
  <c r="AW142" i="32" s="1"/>
  <c r="Y182" i="32"/>
  <c r="AY182" i="32" s="1"/>
  <c r="X182" i="32"/>
  <c r="AX182" i="32" s="1"/>
  <c r="W182" i="32"/>
  <c r="AW182" i="32" s="1"/>
  <c r="Y190" i="32"/>
  <c r="AY190" i="32" s="1"/>
  <c r="X190" i="32"/>
  <c r="AX190" i="32" s="1"/>
  <c r="W190" i="32"/>
  <c r="AW190" i="32" s="1"/>
  <c r="W99" i="31"/>
  <c r="AW99" i="31" s="1"/>
  <c r="Y99" i="31"/>
  <c r="AY99" i="31" s="1"/>
  <c r="X99" i="31"/>
  <c r="AX99" i="31" s="1"/>
  <c r="W107" i="31"/>
  <c r="AW107" i="31" s="1"/>
  <c r="Y107" i="31"/>
  <c r="AY107" i="31" s="1"/>
  <c r="X107" i="31"/>
  <c r="AX107" i="31" s="1"/>
  <c r="W115" i="31"/>
  <c r="AW115" i="31" s="1"/>
  <c r="X115" i="31"/>
  <c r="AX115" i="31" s="1"/>
  <c r="Y115" i="31"/>
  <c r="AY115" i="31" s="1"/>
  <c r="X127" i="31"/>
  <c r="AX127" i="31" s="1"/>
  <c r="W127" i="31"/>
  <c r="AW127" i="31" s="1"/>
  <c r="Y127" i="31"/>
  <c r="AY127" i="31" s="1"/>
  <c r="X135" i="31"/>
  <c r="AX135" i="31" s="1"/>
  <c r="W135" i="31"/>
  <c r="AW135" i="31" s="1"/>
  <c r="Y135" i="31"/>
  <c r="AY135" i="31" s="1"/>
  <c r="X151" i="31"/>
  <c r="AX151" i="31" s="1"/>
  <c r="W151" i="31"/>
  <c r="AW151" i="31" s="1"/>
  <c r="Y151" i="31"/>
  <c r="AY151" i="31" s="1"/>
  <c r="X153" i="31"/>
  <c r="AX153" i="31" s="1"/>
  <c r="W153" i="31"/>
  <c r="AW153" i="31" s="1"/>
  <c r="Y153" i="31"/>
  <c r="AY153" i="31" s="1"/>
  <c r="Y155" i="31"/>
  <c r="AY155" i="31" s="1"/>
  <c r="X155" i="31"/>
  <c r="AX155" i="31" s="1"/>
  <c r="W155" i="31"/>
  <c r="AW155" i="31" s="1"/>
  <c r="Y157" i="31"/>
  <c r="AY157" i="31" s="1"/>
  <c r="X157" i="31"/>
  <c r="AX157" i="31" s="1"/>
  <c r="W157" i="31"/>
  <c r="AW157" i="31" s="1"/>
  <c r="W159" i="31"/>
  <c r="AW159" i="31" s="1"/>
  <c r="Y159" i="31"/>
  <c r="AY159" i="31" s="1"/>
  <c r="X159" i="31"/>
  <c r="AX159" i="31" s="1"/>
  <c r="X161" i="31"/>
  <c r="AX161" i="31" s="1"/>
  <c r="W161" i="31"/>
  <c r="AW161" i="31" s="1"/>
  <c r="Y161" i="31"/>
  <c r="AY161" i="31" s="1"/>
  <c r="Y163" i="31"/>
  <c r="AY163" i="31" s="1"/>
  <c r="X163" i="31"/>
  <c r="AX163" i="31" s="1"/>
  <c r="W163" i="31"/>
  <c r="AW163" i="31" s="1"/>
  <c r="Y165" i="31"/>
  <c r="AY165" i="31" s="1"/>
  <c r="X165" i="31"/>
  <c r="AX165" i="31" s="1"/>
  <c r="W165" i="31"/>
  <c r="AW165" i="31" s="1"/>
  <c r="X167" i="31"/>
  <c r="AX167" i="31" s="1"/>
  <c r="W167" i="31"/>
  <c r="AW167" i="31" s="1"/>
  <c r="Y167" i="31"/>
  <c r="AY167" i="31" s="1"/>
  <c r="X169" i="31"/>
  <c r="AX169" i="31" s="1"/>
  <c r="W169" i="31"/>
  <c r="AW169" i="31" s="1"/>
  <c r="Y169" i="31"/>
  <c r="AY169" i="31" s="1"/>
  <c r="Y175" i="31"/>
  <c r="AY175" i="31" s="1"/>
  <c r="X175" i="31"/>
  <c r="AX175" i="31" s="1"/>
  <c r="W175" i="31"/>
  <c r="AW175" i="31" s="1"/>
  <c r="Y183" i="31"/>
  <c r="AY183" i="31" s="1"/>
  <c r="X183" i="31"/>
  <c r="AX183" i="31" s="1"/>
  <c r="W183" i="31"/>
  <c r="AW183" i="31" s="1"/>
  <c r="Y191" i="31"/>
  <c r="AY191" i="31" s="1"/>
  <c r="X191" i="31"/>
  <c r="AX191" i="31" s="1"/>
  <c r="W191" i="31"/>
  <c r="AW191" i="31" s="1"/>
  <c r="Y155" i="38"/>
  <c r="AY155" i="38" s="1"/>
  <c r="X155" i="38"/>
  <c r="AX155" i="38" s="1"/>
  <c r="W155" i="38"/>
  <c r="AW155" i="38" s="1"/>
  <c r="X184" i="37"/>
  <c r="AX184" i="37" s="1"/>
  <c r="W184" i="37"/>
  <c r="AW184" i="37" s="1"/>
  <c r="Y184" i="37"/>
  <c r="AY184" i="37" s="1"/>
  <c r="Y185" i="36"/>
  <c r="AY185" i="36" s="1"/>
  <c r="X185" i="36"/>
  <c r="AX185" i="36" s="1"/>
  <c r="W185" i="36"/>
  <c r="AW185" i="36" s="1"/>
  <c r="Y130" i="35"/>
  <c r="AY130" i="35" s="1"/>
  <c r="X130" i="35"/>
  <c r="AX130" i="35" s="1"/>
  <c r="W130" i="35"/>
  <c r="AW130" i="35" s="1"/>
  <c r="Y154" i="34"/>
  <c r="AY154" i="34" s="1"/>
  <c r="X154" i="34"/>
  <c r="AX154" i="34" s="1"/>
  <c r="W154" i="34"/>
  <c r="AW154" i="34" s="1"/>
  <c r="Y166" i="34"/>
  <c r="AY166" i="34" s="1"/>
  <c r="X166" i="34"/>
  <c r="AX166" i="34" s="1"/>
  <c r="W166" i="34"/>
  <c r="AW166" i="34" s="1"/>
  <c r="W99" i="30"/>
  <c r="AW99" i="30" s="1"/>
  <c r="X99" i="30"/>
  <c r="AX99" i="30" s="1"/>
  <c r="Y99" i="30"/>
  <c r="AY99" i="30" s="1"/>
  <c r="W107" i="30"/>
  <c r="AW107" i="30" s="1"/>
  <c r="X107" i="30"/>
  <c r="AX107" i="30" s="1"/>
  <c r="Y107" i="30"/>
  <c r="AY107" i="30" s="1"/>
  <c r="W115" i="30"/>
  <c r="AW115" i="30" s="1"/>
  <c r="X115" i="30"/>
  <c r="AX115" i="30" s="1"/>
  <c r="Y115" i="30"/>
  <c r="AY115" i="30" s="1"/>
  <c r="Y127" i="30"/>
  <c r="AY127" i="30" s="1"/>
  <c r="W127" i="30"/>
  <c r="AW127" i="30" s="1"/>
  <c r="X127" i="30"/>
  <c r="AX127" i="30" s="1"/>
  <c r="Y135" i="30"/>
  <c r="AY135" i="30" s="1"/>
  <c r="W135" i="30"/>
  <c r="AW135" i="30" s="1"/>
  <c r="X135" i="30"/>
  <c r="AX135" i="30" s="1"/>
  <c r="Y151" i="30"/>
  <c r="AY151" i="30" s="1"/>
  <c r="X151" i="30"/>
  <c r="AX151" i="30" s="1"/>
  <c r="W151" i="30"/>
  <c r="AW151" i="30" s="1"/>
  <c r="Y153" i="30"/>
  <c r="AY153" i="30" s="1"/>
  <c r="X153" i="30"/>
  <c r="AX153" i="30" s="1"/>
  <c r="W153" i="30"/>
  <c r="AW153" i="30" s="1"/>
  <c r="Y155" i="30"/>
  <c r="AY155" i="30" s="1"/>
  <c r="W155" i="30"/>
  <c r="AW155" i="30" s="1"/>
  <c r="X155" i="30"/>
  <c r="AX155" i="30" s="1"/>
  <c r="X157" i="30"/>
  <c r="AX157" i="30" s="1"/>
  <c r="W157" i="30"/>
  <c r="AW157" i="30" s="1"/>
  <c r="Y157" i="30"/>
  <c r="AY157" i="30" s="1"/>
  <c r="Y159" i="30"/>
  <c r="AY159" i="30" s="1"/>
  <c r="X159" i="30"/>
  <c r="AX159" i="30" s="1"/>
  <c r="W159" i="30"/>
  <c r="AW159" i="30" s="1"/>
  <c r="Y161" i="30"/>
  <c r="AY161" i="30" s="1"/>
  <c r="X161" i="30"/>
  <c r="AX161" i="30" s="1"/>
  <c r="W161" i="30"/>
  <c r="AW161" i="30" s="1"/>
  <c r="Y163" i="30"/>
  <c r="AY163" i="30" s="1"/>
  <c r="X163" i="30"/>
  <c r="AX163" i="30" s="1"/>
  <c r="W163" i="30"/>
  <c r="AW163" i="30" s="1"/>
  <c r="X165" i="30"/>
  <c r="AX165" i="30" s="1"/>
  <c r="W165" i="30"/>
  <c r="AW165" i="30" s="1"/>
  <c r="Y165" i="30"/>
  <c r="AY165" i="30" s="1"/>
  <c r="Y167" i="30"/>
  <c r="AY167" i="30" s="1"/>
  <c r="X167" i="30"/>
  <c r="AX167" i="30" s="1"/>
  <c r="W167" i="30"/>
  <c r="AW167" i="30" s="1"/>
  <c r="Y169" i="30"/>
  <c r="AY169" i="30" s="1"/>
  <c r="X169" i="30"/>
  <c r="AX169" i="30" s="1"/>
  <c r="W169" i="30"/>
  <c r="AW169" i="30" s="1"/>
  <c r="W175" i="30"/>
  <c r="AW175" i="30" s="1"/>
  <c r="Y175" i="30"/>
  <c r="AY175" i="30" s="1"/>
  <c r="X175" i="30"/>
  <c r="AX175" i="30" s="1"/>
  <c r="W183" i="30"/>
  <c r="AW183" i="30" s="1"/>
  <c r="Y183" i="30"/>
  <c r="AY183" i="30" s="1"/>
  <c r="X183" i="30"/>
  <c r="AX183" i="30" s="1"/>
  <c r="W191" i="30"/>
  <c r="AW191" i="30" s="1"/>
  <c r="Y191" i="30"/>
  <c r="AY191" i="30" s="1"/>
  <c r="X191" i="30"/>
  <c r="AX191" i="30" s="1"/>
  <c r="X124" i="39"/>
  <c r="AX124" i="39" s="1"/>
  <c r="W124" i="39"/>
  <c r="AW124" i="39" s="1"/>
  <c r="Y124" i="39"/>
  <c r="AY124" i="39" s="1"/>
  <c r="W132" i="39"/>
  <c r="AW132" i="39" s="1"/>
  <c r="X132" i="39"/>
  <c r="AX132" i="39" s="1"/>
  <c r="Y132" i="39"/>
  <c r="AY132" i="39" s="1"/>
  <c r="Y140" i="39"/>
  <c r="AY140" i="39" s="1"/>
  <c r="X140" i="39"/>
  <c r="AX140" i="39" s="1"/>
  <c r="W140" i="39"/>
  <c r="AW140" i="39" s="1"/>
  <c r="Y180" i="39"/>
  <c r="AY180" i="39" s="1"/>
  <c r="X180" i="39"/>
  <c r="AX180" i="39" s="1"/>
  <c r="W180" i="39"/>
  <c r="AW180" i="39" s="1"/>
  <c r="Y188" i="39"/>
  <c r="AY188" i="39" s="1"/>
  <c r="X188" i="39"/>
  <c r="AX188" i="39" s="1"/>
  <c r="W188" i="39"/>
  <c r="AW188" i="39" s="1"/>
  <c r="W105" i="38"/>
  <c r="AW105" i="38" s="1"/>
  <c r="X105" i="38"/>
  <c r="AX105" i="38" s="1"/>
  <c r="Y105" i="38"/>
  <c r="AY105" i="38" s="1"/>
  <c r="W113" i="38"/>
  <c r="AW113" i="38" s="1"/>
  <c r="X113" i="38"/>
  <c r="AX113" i="38" s="1"/>
  <c r="Y113" i="38"/>
  <c r="AY113" i="38" s="1"/>
  <c r="X125" i="38"/>
  <c r="AX125" i="38" s="1"/>
  <c r="W125" i="38"/>
  <c r="AW125" i="38" s="1"/>
  <c r="Y125" i="38"/>
  <c r="AY125" i="38" s="1"/>
  <c r="X133" i="38"/>
  <c r="AX133" i="38" s="1"/>
  <c r="W133" i="38"/>
  <c r="AW133" i="38" s="1"/>
  <c r="Y133" i="38"/>
  <c r="AY133" i="38" s="1"/>
  <c r="X141" i="38"/>
  <c r="AX141" i="38" s="1"/>
  <c r="W141" i="38"/>
  <c r="AW141" i="38" s="1"/>
  <c r="Y141" i="38"/>
  <c r="AY141" i="38" s="1"/>
  <c r="Y181" i="38"/>
  <c r="AY181" i="38" s="1"/>
  <c r="W181" i="38"/>
  <c r="AW181" i="38" s="1"/>
  <c r="X181" i="38"/>
  <c r="AX181" i="38" s="1"/>
  <c r="Y189" i="38"/>
  <c r="AY189" i="38" s="1"/>
  <c r="W189" i="38"/>
  <c r="AW189" i="38" s="1"/>
  <c r="X189" i="38"/>
  <c r="AX189" i="38" s="1"/>
  <c r="W106" i="37"/>
  <c r="AW106" i="37" s="1"/>
  <c r="X106" i="37"/>
  <c r="AX106" i="37" s="1"/>
  <c r="Y106" i="37"/>
  <c r="AY106" i="37" s="1"/>
  <c r="W114" i="37"/>
  <c r="AW114" i="37" s="1"/>
  <c r="X114" i="37"/>
  <c r="AX114" i="37" s="1"/>
  <c r="Y114" i="37"/>
  <c r="AY114" i="37" s="1"/>
  <c r="X126" i="37"/>
  <c r="AX126" i="37" s="1"/>
  <c r="W126" i="37"/>
  <c r="AW126" i="37" s="1"/>
  <c r="Y126" i="37"/>
  <c r="AY126" i="37" s="1"/>
  <c r="X134" i="37"/>
  <c r="AX134" i="37" s="1"/>
  <c r="W134" i="37"/>
  <c r="AW134" i="37" s="1"/>
  <c r="Y134" i="37"/>
  <c r="AY134" i="37" s="1"/>
  <c r="Y142" i="37"/>
  <c r="AY142" i="37" s="1"/>
  <c r="X142" i="37"/>
  <c r="AX142" i="37" s="1"/>
  <c r="W142" i="37"/>
  <c r="AW142" i="37" s="1"/>
  <c r="Y182" i="37"/>
  <c r="AY182" i="37" s="1"/>
  <c r="X182" i="37"/>
  <c r="AX182" i="37" s="1"/>
  <c r="W182" i="37"/>
  <c r="AW182" i="37" s="1"/>
  <c r="Y190" i="37"/>
  <c r="AY190" i="37" s="1"/>
  <c r="X190" i="37"/>
  <c r="AX190" i="37" s="1"/>
  <c r="W190" i="37"/>
  <c r="AW190" i="37" s="1"/>
  <c r="W99" i="36"/>
  <c r="AW99" i="36" s="1"/>
  <c r="X99" i="36"/>
  <c r="AX99" i="36" s="1"/>
  <c r="Y99" i="36"/>
  <c r="AY99" i="36" s="1"/>
  <c r="Y107" i="36"/>
  <c r="AY107" i="36" s="1"/>
  <c r="X107" i="36"/>
  <c r="AX107" i="36" s="1"/>
  <c r="W107" i="36"/>
  <c r="AW107" i="36" s="1"/>
  <c r="Y115" i="36"/>
  <c r="AY115" i="36" s="1"/>
  <c r="X115" i="36"/>
  <c r="AX115" i="36" s="1"/>
  <c r="W115" i="36"/>
  <c r="AW115" i="36" s="1"/>
  <c r="Y127" i="36"/>
  <c r="AY127" i="36" s="1"/>
  <c r="X127" i="36"/>
  <c r="AX127" i="36" s="1"/>
  <c r="W127" i="36"/>
  <c r="AW127" i="36" s="1"/>
  <c r="Y135" i="36"/>
  <c r="AY135" i="36" s="1"/>
  <c r="X135" i="36"/>
  <c r="AX135" i="36" s="1"/>
  <c r="W135" i="36"/>
  <c r="AW135" i="36" s="1"/>
  <c r="Y151" i="36"/>
  <c r="AY151" i="36" s="1"/>
  <c r="X151" i="36"/>
  <c r="AX151" i="36" s="1"/>
  <c r="W151" i="36"/>
  <c r="AW151" i="36" s="1"/>
  <c r="Y153" i="36"/>
  <c r="AY153" i="36" s="1"/>
  <c r="X153" i="36"/>
  <c r="AX153" i="36" s="1"/>
  <c r="W153" i="36"/>
  <c r="AW153" i="36" s="1"/>
  <c r="Y155" i="36"/>
  <c r="AY155" i="36" s="1"/>
  <c r="X155" i="36"/>
  <c r="AX155" i="36" s="1"/>
  <c r="W155" i="36"/>
  <c r="AW155" i="36" s="1"/>
  <c r="X157" i="36"/>
  <c r="AX157" i="36" s="1"/>
  <c r="W157" i="36"/>
  <c r="AW157" i="36" s="1"/>
  <c r="Y157" i="36"/>
  <c r="AY157" i="36" s="1"/>
  <c r="Y159" i="36"/>
  <c r="AY159" i="36" s="1"/>
  <c r="X159" i="36"/>
  <c r="AX159" i="36" s="1"/>
  <c r="W159" i="36"/>
  <c r="AW159" i="36" s="1"/>
  <c r="Y161" i="36"/>
  <c r="AY161" i="36" s="1"/>
  <c r="X161" i="36"/>
  <c r="AX161" i="36" s="1"/>
  <c r="W161" i="36"/>
  <c r="AW161" i="36" s="1"/>
  <c r="Y163" i="36"/>
  <c r="AY163" i="36" s="1"/>
  <c r="X163" i="36"/>
  <c r="AX163" i="36" s="1"/>
  <c r="W163" i="36"/>
  <c r="AW163" i="36" s="1"/>
  <c r="X165" i="36"/>
  <c r="AX165" i="36" s="1"/>
  <c r="W165" i="36"/>
  <c r="AW165" i="36" s="1"/>
  <c r="Y165" i="36"/>
  <c r="AY165" i="36" s="1"/>
  <c r="Y167" i="36"/>
  <c r="AY167" i="36" s="1"/>
  <c r="X167" i="36"/>
  <c r="AX167" i="36" s="1"/>
  <c r="W167" i="36"/>
  <c r="AW167" i="36" s="1"/>
  <c r="Y169" i="36"/>
  <c r="AY169" i="36" s="1"/>
  <c r="X169" i="36"/>
  <c r="AX169" i="36" s="1"/>
  <c r="W169" i="36"/>
  <c r="AW169" i="36" s="1"/>
  <c r="W175" i="36"/>
  <c r="AW175" i="36" s="1"/>
  <c r="Y175" i="36"/>
  <c r="AY175" i="36" s="1"/>
  <c r="X175" i="36"/>
  <c r="AX175" i="36" s="1"/>
  <c r="W183" i="36"/>
  <c r="AW183" i="36" s="1"/>
  <c r="Y183" i="36"/>
  <c r="AY183" i="36" s="1"/>
  <c r="X183" i="36"/>
  <c r="AX183" i="36" s="1"/>
  <c r="W191" i="36"/>
  <c r="AW191" i="36" s="1"/>
  <c r="Y191" i="36"/>
  <c r="AY191" i="36" s="1"/>
  <c r="X191" i="36"/>
  <c r="AX191" i="36" s="1"/>
  <c r="W100" i="35"/>
  <c r="AW100" i="35" s="1"/>
  <c r="X100" i="35"/>
  <c r="AX100" i="35" s="1"/>
  <c r="Y100" i="35"/>
  <c r="AY100" i="35" s="1"/>
  <c r="W108" i="35"/>
  <c r="AW108" i="35" s="1"/>
  <c r="X108" i="35"/>
  <c r="AX108" i="35" s="1"/>
  <c r="Y108" i="35"/>
  <c r="AY108" i="35" s="1"/>
  <c r="W116" i="35"/>
  <c r="AW116" i="35" s="1"/>
  <c r="X116" i="35"/>
  <c r="AX116" i="35" s="1"/>
  <c r="Y116" i="35"/>
  <c r="AY116" i="35" s="1"/>
  <c r="W128" i="35"/>
  <c r="AW128" i="35" s="1"/>
  <c r="Y128" i="35"/>
  <c r="AY128" i="35" s="1"/>
  <c r="X128" i="35"/>
  <c r="AX128" i="35" s="1"/>
  <c r="W136" i="35"/>
  <c r="AW136" i="35" s="1"/>
  <c r="Y136" i="35"/>
  <c r="AY136" i="35" s="1"/>
  <c r="X136" i="35"/>
  <c r="AX136" i="35" s="1"/>
  <c r="X176" i="35"/>
  <c r="AX176" i="35" s="1"/>
  <c r="W176" i="35"/>
  <c r="AW176" i="35" s="1"/>
  <c r="Y176" i="35"/>
  <c r="AY176" i="35" s="1"/>
  <c r="X184" i="35"/>
  <c r="AX184" i="35" s="1"/>
  <c r="W184" i="35"/>
  <c r="AW184" i="35" s="1"/>
  <c r="Y184" i="35"/>
  <c r="AY184" i="35" s="1"/>
  <c r="X192" i="35"/>
  <c r="AX192" i="35" s="1"/>
  <c r="W192" i="35"/>
  <c r="AW192" i="35" s="1"/>
  <c r="Y192" i="35"/>
  <c r="AY192" i="35" s="1"/>
  <c r="W101" i="34"/>
  <c r="AW101" i="34" s="1"/>
  <c r="X101" i="34"/>
  <c r="AX101" i="34" s="1"/>
  <c r="Y101" i="34"/>
  <c r="AY101" i="34" s="1"/>
  <c r="W109" i="34"/>
  <c r="AW109" i="34" s="1"/>
  <c r="X109" i="34"/>
  <c r="AX109" i="34" s="1"/>
  <c r="Y109" i="34"/>
  <c r="AY109" i="34" s="1"/>
  <c r="W117" i="34"/>
  <c r="AW117" i="34" s="1"/>
  <c r="X117" i="34"/>
  <c r="AX117" i="34" s="1"/>
  <c r="Y117" i="34"/>
  <c r="AY117" i="34" s="1"/>
  <c r="Y129" i="34"/>
  <c r="AY129" i="34" s="1"/>
  <c r="X129" i="34"/>
  <c r="AX129" i="34" s="1"/>
  <c r="W129" i="34"/>
  <c r="AW129" i="34" s="1"/>
  <c r="Y137" i="34"/>
  <c r="AY137" i="34" s="1"/>
  <c r="X137" i="34"/>
  <c r="AX137" i="34" s="1"/>
  <c r="W137" i="34"/>
  <c r="AW137" i="34" s="1"/>
  <c r="Y177" i="34"/>
  <c r="AY177" i="34" s="1"/>
  <c r="X177" i="34"/>
  <c r="AX177" i="34" s="1"/>
  <c r="W177" i="34"/>
  <c r="AW177" i="34" s="1"/>
  <c r="Y185" i="34"/>
  <c r="AY185" i="34" s="1"/>
  <c r="X185" i="34"/>
  <c r="AX185" i="34" s="1"/>
  <c r="W185" i="34"/>
  <c r="AW185" i="34" s="1"/>
  <c r="Y193" i="34"/>
  <c r="AY193" i="34" s="1"/>
  <c r="X193" i="34"/>
  <c r="AX193" i="34" s="1"/>
  <c r="W193" i="34"/>
  <c r="AW193" i="34" s="1"/>
  <c r="W102" i="33"/>
  <c r="AW102" i="33" s="1"/>
  <c r="X102" i="33"/>
  <c r="AX102" i="33" s="1"/>
  <c r="Y102" i="33"/>
  <c r="AY102" i="33" s="1"/>
  <c r="W110" i="33"/>
  <c r="AW110" i="33" s="1"/>
  <c r="X110" i="33"/>
  <c r="AX110" i="33" s="1"/>
  <c r="Y110" i="33"/>
  <c r="AY110" i="33" s="1"/>
  <c r="W118" i="33"/>
  <c r="AW118" i="33" s="1"/>
  <c r="X118" i="33"/>
  <c r="AX118" i="33" s="1"/>
  <c r="Y118" i="33"/>
  <c r="AY118" i="33" s="1"/>
  <c r="Y130" i="33"/>
  <c r="AY130" i="33" s="1"/>
  <c r="W130" i="33"/>
  <c r="AW130" i="33" s="1"/>
  <c r="X130" i="33"/>
  <c r="AX130" i="33" s="1"/>
  <c r="Y138" i="33"/>
  <c r="AY138" i="33" s="1"/>
  <c r="W138" i="33"/>
  <c r="AW138" i="33" s="1"/>
  <c r="X138" i="33"/>
  <c r="AX138" i="33" s="1"/>
  <c r="Y178" i="33"/>
  <c r="AY178" i="33" s="1"/>
  <c r="X178" i="33"/>
  <c r="AX178" i="33" s="1"/>
  <c r="W178" i="33"/>
  <c r="AW178" i="33" s="1"/>
  <c r="Y186" i="33"/>
  <c r="AY186" i="33" s="1"/>
  <c r="X186" i="33"/>
  <c r="AX186" i="33" s="1"/>
  <c r="W186" i="33"/>
  <c r="AW186" i="33" s="1"/>
  <c r="Y194" i="33"/>
  <c r="AY194" i="33" s="1"/>
  <c r="X194" i="33"/>
  <c r="AX194" i="33" s="1"/>
  <c r="W194" i="33"/>
  <c r="AW194" i="33" s="1"/>
  <c r="X103" i="32"/>
  <c r="AX103" i="32" s="1"/>
  <c r="Y103" i="32"/>
  <c r="AY103" i="32" s="1"/>
  <c r="W103" i="32"/>
  <c r="AW103" i="32" s="1"/>
  <c r="X111" i="32"/>
  <c r="AX111" i="32" s="1"/>
  <c r="Y111" i="32"/>
  <c r="AY111" i="32" s="1"/>
  <c r="W111" i="32"/>
  <c r="AW111" i="32" s="1"/>
  <c r="W123" i="32"/>
  <c r="AW123" i="32" s="1"/>
  <c r="Y123" i="32"/>
  <c r="AY123" i="32" s="1"/>
  <c r="X123" i="32"/>
  <c r="AX123" i="32" s="1"/>
  <c r="W131" i="32"/>
  <c r="AW131" i="32" s="1"/>
  <c r="Y131" i="32"/>
  <c r="AY131" i="32" s="1"/>
  <c r="X131" i="32"/>
  <c r="AX131" i="32" s="1"/>
  <c r="W139" i="32"/>
  <c r="AW139" i="32" s="1"/>
  <c r="Y139" i="32"/>
  <c r="AY139" i="32" s="1"/>
  <c r="X139" i="32"/>
  <c r="AX139" i="32" s="1"/>
  <c r="W152" i="32"/>
  <c r="AW152" i="32" s="1"/>
  <c r="X152" i="32"/>
  <c r="AX152" i="32" s="1"/>
  <c r="Y152" i="32"/>
  <c r="AY152" i="32" s="1"/>
  <c r="Y154" i="32"/>
  <c r="AY154" i="32" s="1"/>
  <c r="X154" i="32"/>
  <c r="AX154" i="32" s="1"/>
  <c r="W154" i="32"/>
  <c r="AW154" i="32" s="1"/>
  <c r="Y156" i="32"/>
  <c r="AY156" i="32" s="1"/>
  <c r="X156" i="32"/>
  <c r="AX156" i="32" s="1"/>
  <c r="W156" i="32"/>
  <c r="AW156" i="32" s="1"/>
  <c r="Y158" i="32"/>
  <c r="AY158" i="32" s="1"/>
  <c r="X158" i="32"/>
  <c r="AX158" i="32" s="1"/>
  <c r="W158" i="32"/>
  <c r="AW158" i="32" s="1"/>
  <c r="W160" i="32"/>
  <c r="AW160" i="32" s="1"/>
  <c r="Y160" i="32"/>
  <c r="AY160" i="32" s="1"/>
  <c r="X160" i="32"/>
  <c r="AX160" i="32" s="1"/>
  <c r="Y162" i="32"/>
  <c r="AY162" i="32" s="1"/>
  <c r="X162" i="32"/>
  <c r="AX162" i="32" s="1"/>
  <c r="W162" i="32"/>
  <c r="AW162" i="32" s="1"/>
  <c r="Y164" i="32"/>
  <c r="AY164" i="32" s="1"/>
  <c r="X164" i="32"/>
  <c r="AX164" i="32" s="1"/>
  <c r="W164" i="32"/>
  <c r="AW164" i="32" s="1"/>
  <c r="Y166" i="32"/>
  <c r="AY166" i="32" s="1"/>
  <c r="W166" i="32"/>
  <c r="AW166" i="32" s="1"/>
  <c r="X166" i="32"/>
  <c r="AX166" i="32" s="1"/>
  <c r="W168" i="32"/>
  <c r="AW168" i="32" s="1"/>
  <c r="Y168" i="32"/>
  <c r="AY168" i="32" s="1"/>
  <c r="X168" i="32"/>
  <c r="AX168" i="32" s="1"/>
  <c r="Y170" i="32"/>
  <c r="AY170" i="32" s="1"/>
  <c r="X170" i="32"/>
  <c r="AX170" i="32" s="1"/>
  <c r="W170" i="32"/>
  <c r="AW170" i="32" s="1"/>
  <c r="Y179" i="32"/>
  <c r="AY179" i="32" s="1"/>
  <c r="X179" i="32"/>
  <c r="AX179" i="32" s="1"/>
  <c r="W179" i="32"/>
  <c r="AW179" i="32" s="1"/>
  <c r="Y187" i="32"/>
  <c r="AY187" i="32" s="1"/>
  <c r="X187" i="32"/>
  <c r="AX187" i="32" s="1"/>
  <c r="W187" i="32"/>
  <c r="AW187" i="32" s="1"/>
  <c r="W104" i="31"/>
  <c r="AW104" i="31" s="1"/>
  <c r="X104" i="31"/>
  <c r="AX104" i="31" s="1"/>
  <c r="Y104" i="31"/>
  <c r="AY104" i="31" s="1"/>
  <c r="W112" i="31"/>
  <c r="AW112" i="31" s="1"/>
  <c r="Y112" i="31"/>
  <c r="AY112" i="31" s="1"/>
  <c r="X112" i="31"/>
  <c r="AX112" i="31" s="1"/>
  <c r="Y124" i="31"/>
  <c r="AY124" i="31" s="1"/>
  <c r="X124" i="31"/>
  <c r="AX124" i="31" s="1"/>
  <c r="W124" i="31"/>
  <c r="AW124" i="31" s="1"/>
  <c r="Y132" i="31"/>
  <c r="AY132" i="31" s="1"/>
  <c r="X132" i="31"/>
  <c r="AX132" i="31" s="1"/>
  <c r="W132" i="31"/>
  <c r="AW132" i="31" s="1"/>
  <c r="Y140" i="31"/>
  <c r="AY140" i="31" s="1"/>
  <c r="X140" i="31"/>
  <c r="AX140" i="31" s="1"/>
  <c r="W140" i="31"/>
  <c r="AW140" i="31" s="1"/>
  <c r="Y180" i="31"/>
  <c r="AY180" i="31" s="1"/>
  <c r="X180" i="31"/>
  <c r="AX180" i="31" s="1"/>
  <c r="W180" i="31"/>
  <c r="AW180" i="31" s="1"/>
  <c r="Y188" i="31"/>
  <c r="AY188" i="31" s="1"/>
  <c r="X188" i="31"/>
  <c r="AX188" i="31" s="1"/>
  <c r="W188" i="31"/>
  <c r="AW188" i="31" s="1"/>
  <c r="X109" i="30"/>
  <c r="AX109" i="30" s="1"/>
  <c r="Y109" i="30"/>
  <c r="AY109" i="30" s="1"/>
  <c r="W109" i="30"/>
  <c r="AW109" i="30" s="1"/>
  <c r="Y177" i="30"/>
  <c r="AY177" i="30" s="1"/>
  <c r="X177" i="30"/>
  <c r="AX177" i="30" s="1"/>
  <c r="W177" i="30"/>
  <c r="AW177" i="30" s="1"/>
  <c r="X182" i="39"/>
  <c r="AX182" i="39" s="1"/>
  <c r="Y182" i="39"/>
  <c r="AY182" i="39" s="1"/>
  <c r="W182" i="39"/>
  <c r="AW182" i="39" s="1"/>
  <c r="X127" i="38"/>
  <c r="AX127" i="38" s="1"/>
  <c r="W127" i="38"/>
  <c r="AW127" i="38" s="1"/>
  <c r="Y127" i="38"/>
  <c r="AY127" i="38" s="1"/>
  <c r="X165" i="38"/>
  <c r="AX165" i="38" s="1"/>
  <c r="W165" i="38"/>
  <c r="AW165" i="38" s="1"/>
  <c r="Y165" i="38"/>
  <c r="AY165" i="38" s="1"/>
  <c r="Y102" i="35"/>
  <c r="AY102" i="35" s="1"/>
  <c r="X102" i="35"/>
  <c r="AX102" i="35" s="1"/>
  <c r="W102" i="35"/>
  <c r="AW102" i="35" s="1"/>
  <c r="Y178" i="35"/>
  <c r="AY178" i="35" s="1"/>
  <c r="X178" i="35"/>
  <c r="AX178" i="35" s="1"/>
  <c r="W178" i="35"/>
  <c r="AW178" i="35" s="1"/>
  <c r="Y186" i="35"/>
  <c r="AY186" i="35" s="1"/>
  <c r="X186" i="35"/>
  <c r="AX186" i="35" s="1"/>
  <c r="W186" i="35"/>
  <c r="AW186" i="35" s="1"/>
  <c r="Y131" i="34"/>
  <c r="AY131" i="34" s="1"/>
  <c r="X131" i="34"/>
  <c r="AX131" i="34" s="1"/>
  <c r="W131" i="34"/>
  <c r="AW131" i="34" s="1"/>
  <c r="Y164" i="34"/>
  <c r="AY164" i="34" s="1"/>
  <c r="X164" i="34"/>
  <c r="AX164" i="34" s="1"/>
  <c r="W164" i="34"/>
  <c r="AW164" i="34" s="1"/>
  <c r="W168" i="34"/>
  <c r="AW168" i="34" s="1"/>
  <c r="Y168" i="34"/>
  <c r="AY168" i="34" s="1"/>
  <c r="X168" i="34"/>
  <c r="AX168" i="34" s="1"/>
  <c r="Y179" i="34"/>
  <c r="AY179" i="34" s="1"/>
  <c r="X179" i="34"/>
  <c r="AX179" i="34" s="1"/>
  <c r="W179" i="34"/>
  <c r="AW179" i="34" s="1"/>
  <c r="Y187" i="34"/>
  <c r="AY187" i="34" s="1"/>
  <c r="X187" i="34"/>
  <c r="AX187" i="34" s="1"/>
  <c r="W187" i="34"/>
  <c r="AW187" i="34" s="1"/>
  <c r="W112" i="33"/>
  <c r="AW112" i="33" s="1"/>
  <c r="X112" i="33"/>
  <c r="AX112" i="33" s="1"/>
  <c r="Y112" i="33"/>
  <c r="AY112" i="33" s="1"/>
  <c r="Y133" i="32"/>
  <c r="AY133" i="32" s="1"/>
  <c r="X133" i="32"/>
  <c r="AX133" i="32" s="1"/>
  <c r="W133" i="32"/>
  <c r="AW133" i="32" s="1"/>
  <c r="Y181" i="32"/>
  <c r="AY181" i="32" s="1"/>
  <c r="X181" i="32"/>
  <c r="AX181" i="32" s="1"/>
  <c r="W181" i="32"/>
  <c r="AW181" i="32" s="1"/>
  <c r="W104" i="30"/>
  <c r="AW104" i="30" s="1"/>
  <c r="X104" i="30"/>
  <c r="AX104" i="30" s="1"/>
  <c r="Y104" i="30"/>
  <c r="AY104" i="30" s="1"/>
  <c r="W112" i="30"/>
  <c r="AW112" i="30" s="1"/>
  <c r="X112" i="30"/>
  <c r="AX112" i="30" s="1"/>
  <c r="Y112" i="30"/>
  <c r="AY112" i="30" s="1"/>
  <c r="X124" i="30"/>
  <c r="AX124" i="30" s="1"/>
  <c r="Y124" i="30"/>
  <c r="AY124" i="30" s="1"/>
  <c r="W124" i="30"/>
  <c r="AW124" i="30" s="1"/>
  <c r="X132" i="30"/>
  <c r="AX132" i="30" s="1"/>
  <c r="Y132" i="30"/>
  <c r="AY132" i="30" s="1"/>
  <c r="W132" i="30"/>
  <c r="AW132" i="30" s="1"/>
  <c r="X140" i="30"/>
  <c r="AX140" i="30" s="1"/>
  <c r="Y140" i="30"/>
  <c r="AY140" i="30" s="1"/>
  <c r="W140" i="30"/>
  <c r="AW140" i="30" s="1"/>
  <c r="X180" i="30"/>
  <c r="AX180" i="30" s="1"/>
  <c r="W180" i="30"/>
  <c r="AW180" i="30" s="1"/>
  <c r="Y180" i="30"/>
  <c r="AY180" i="30" s="1"/>
  <c r="X188" i="30"/>
  <c r="AX188" i="30" s="1"/>
  <c r="W188" i="30"/>
  <c r="AW188" i="30" s="1"/>
  <c r="Y188" i="30"/>
  <c r="AY188" i="30" s="1"/>
  <c r="W129" i="39"/>
  <c r="AW129" i="39" s="1"/>
  <c r="Y129" i="39"/>
  <c r="AY129" i="39" s="1"/>
  <c r="X129" i="39"/>
  <c r="AX129" i="39" s="1"/>
  <c r="W137" i="39"/>
  <c r="AW137" i="39" s="1"/>
  <c r="Y137" i="39"/>
  <c r="AY137" i="39" s="1"/>
  <c r="X137" i="39"/>
  <c r="AX137" i="39" s="1"/>
  <c r="Y177" i="39"/>
  <c r="AY177" i="39" s="1"/>
  <c r="W177" i="39"/>
  <c r="AW177" i="39" s="1"/>
  <c r="X177" i="39"/>
  <c r="AX177" i="39" s="1"/>
  <c r="Y185" i="39"/>
  <c r="AY185" i="39" s="1"/>
  <c r="W185" i="39"/>
  <c r="AW185" i="39" s="1"/>
  <c r="X185" i="39"/>
  <c r="AX185" i="39" s="1"/>
  <c r="Y193" i="39"/>
  <c r="AY193" i="39" s="1"/>
  <c r="W193" i="39"/>
  <c r="AW193" i="39" s="1"/>
  <c r="X193" i="39"/>
  <c r="AX193" i="39" s="1"/>
  <c r="W102" i="38"/>
  <c r="AW102" i="38" s="1"/>
  <c r="X102" i="38"/>
  <c r="AX102" i="38" s="1"/>
  <c r="Y102" i="38"/>
  <c r="AY102" i="38" s="1"/>
  <c r="W110" i="38"/>
  <c r="AW110" i="38" s="1"/>
  <c r="X110" i="38"/>
  <c r="AX110" i="38" s="1"/>
  <c r="Y110" i="38"/>
  <c r="AY110" i="38" s="1"/>
  <c r="W118" i="38"/>
  <c r="AW118" i="38" s="1"/>
  <c r="X118" i="38"/>
  <c r="AX118" i="38" s="1"/>
  <c r="Y118" i="38"/>
  <c r="AY118" i="38" s="1"/>
  <c r="W130" i="38"/>
  <c r="AW130" i="38" s="1"/>
  <c r="Y130" i="38"/>
  <c r="AY130" i="38" s="1"/>
  <c r="X130" i="38"/>
  <c r="AX130" i="38" s="1"/>
  <c r="W138" i="38"/>
  <c r="AW138" i="38" s="1"/>
  <c r="Y138" i="38"/>
  <c r="AY138" i="38" s="1"/>
  <c r="X138" i="38"/>
  <c r="AX138" i="38" s="1"/>
  <c r="X178" i="38"/>
  <c r="AX178" i="38" s="1"/>
  <c r="Y178" i="38"/>
  <c r="AY178" i="38" s="1"/>
  <c r="W178" i="38"/>
  <c r="AW178" i="38" s="1"/>
  <c r="X186" i="38"/>
  <c r="AX186" i="38" s="1"/>
  <c r="W186" i="38"/>
  <c r="AW186" i="38" s="1"/>
  <c r="Y186" i="38"/>
  <c r="AY186" i="38" s="1"/>
  <c r="Y194" i="38"/>
  <c r="AY194" i="38" s="1"/>
  <c r="X194" i="38"/>
  <c r="AX194" i="38" s="1"/>
  <c r="W194" i="38"/>
  <c r="AW194" i="38" s="1"/>
  <c r="W103" i="37"/>
  <c r="AW103" i="37" s="1"/>
  <c r="X103" i="37"/>
  <c r="AX103" i="37" s="1"/>
  <c r="Y103" i="37"/>
  <c r="AY103" i="37" s="1"/>
  <c r="W111" i="37"/>
  <c r="AW111" i="37" s="1"/>
  <c r="X111" i="37"/>
  <c r="AX111" i="37" s="1"/>
  <c r="Y111" i="37"/>
  <c r="AY111" i="37" s="1"/>
  <c r="Y123" i="37"/>
  <c r="AY123" i="37" s="1"/>
  <c r="X123" i="37"/>
  <c r="AX123" i="37" s="1"/>
  <c r="W123" i="37"/>
  <c r="AW123" i="37" s="1"/>
  <c r="Y131" i="37"/>
  <c r="AY131" i="37" s="1"/>
  <c r="X131" i="37"/>
  <c r="AX131" i="37" s="1"/>
  <c r="W131" i="37"/>
  <c r="AW131" i="37" s="1"/>
  <c r="Y139" i="37"/>
  <c r="AY139" i="37" s="1"/>
  <c r="X139" i="37"/>
  <c r="AX139" i="37" s="1"/>
  <c r="W139" i="37"/>
  <c r="AW139" i="37" s="1"/>
  <c r="Y152" i="37"/>
  <c r="AY152" i="37" s="1"/>
  <c r="X152" i="37"/>
  <c r="AX152" i="37" s="1"/>
  <c r="W152" i="37"/>
  <c r="AW152" i="37" s="1"/>
  <c r="Y154" i="37"/>
  <c r="AY154" i="37" s="1"/>
  <c r="X154" i="37"/>
  <c r="AX154" i="37" s="1"/>
  <c r="W154" i="37"/>
  <c r="AW154" i="37" s="1"/>
  <c r="W156" i="37"/>
  <c r="AW156" i="37" s="1"/>
  <c r="Y156" i="37"/>
  <c r="AY156" i="37" s="1"/>
  <c r="X156" i="37"/>
  <c r="AX156" i="37" s="1"/>
  <c r="Y158" i="37"/>
  <c r="AY158" i="37" s="1"/>
  <c r="X158" i="37"/>
  <c r="AX158" i="37" s="1"/>
  <c r="W158" i="37"/>
  <c r="AW158" i="37" s="1"/>
  <c r="Y160" i="37"/>
  <c r="AY160" i="37" s="1"/>
  <c r="X160" i="37"/>
  <c r="AX160" i="37" s="1"/>
  <c r="W160" i="37"/>
  <c r="AW160" i="37" s="1"/>
  <c r="Y162" i="37"/>
  <c r="AY162" i="37" s="1"/>
  <c r="X162" i="37"/>
  <c r="AX162" i="37" s="1"/>
  <c r="W162" i="37"/>
  <c r="AW162" i="37" s="1"/>
  <c r="W164" i="37"/>
  <c r="AW164" i="37" s="1"/>
  <c r="Y164" i="37"/>
  <c r="AY164" i="37" s="1"/>
  <c r="X164" i="37"/>
  <c r="AX164" i="37" s="1"/>
  <c r="Y166" i="37"/>
  <c r="AY166" i="37" s="1"/>
  <c r="X166" i="37"/>
  <c r="AX166" i="37" s="1"/>
  <c r="W166" i="37"/>
  <c r="AW166" i="37" s="1"/>
  <c r="Y168" i="37"/>
  <c r="AY168" i="37" s="1"/>
  <c r="X168" i="37"/>
  <c r="AX168" i="37" s="1"/>
  <c r="W168" i="37"/>
  <c r="AW168" i="37" s="1"/>
  <c r="Y170" i="37"/>
  <c r="AY170" i="37" s="1"/>
  <c r="X170" i="37"/>
  <c r="AX170" i="37" s="1"/>
  <c r="W170" i="37"/>
  <c r="AW170" i="37" s="1"/>
  <c r="W179" i="37"/>
  <c r="AW179" i="37" s="1"/>
  <c r="Y179" i="37"/>
  <c r="AY179" i="37" s="1"/>
  <c r="X179" i="37"/>
  <c r="AX179" i="37" s="1"/>
  <c r="W187" i="37"/>
  <c r="AW187" i="37" s="1"/>
  <c r="Y187" i="37"/>
  <c r="AY187" i="37" s="1"/>
  <c r="X187" i="37"/>
  <c r="AX187" i="37" s="1"/>
  <c r="W104" i="36"/>
  <c r="AW104" i="36" s="1"/>
  <c r="X104" i="36"/>
  <c r="AX104" i="36" s="1"/>
  <c r="Y104" i="36"/>
  <c r="AY104" i="36" s="1"/>
  <c r="W112" i="36"/>
  <c r="AW112" i="36" s="1"/>
  <c r="Y112" i="36"/>
  <c r="AY112" i="36" s="1"/>
  <c r="X112" i="36"/>
  <c r="AX112" i="36" s="1"/>
  <c r="Y124" i="36"/>
  <c r="AY124" i="36" s="1"/>
  <c r="W124" i="36"/>
  <c r="AW124" i="36" s="1"/>
  <c r="X124" i="36"/>
  <c r="AX124" i="36" s="1"/>
  <c r="Y132" i="36"/>
  <c r="AY132" i="36" s="1"/>
  <c r="X132" i="36"/>
  <c r="AX132" i="36" s="1"/>
  <c r="W132" i="36"/>
  <c r="AW132" i="36" s="1"/>
  <c r="Y140" i="36"/>
  <c r="AY140" i="36" s="1"/>
  <c r="X140" i="36"/>
  <c r="AX140" i="36" s="1"/>
  <c r="W140" i="36"/>
  <c r="AW140" i="36" s="1"/>
  <c r="X180" i="36"/>
  <c r="AX180" i="36" s="1"/>
  <c r="W180" i="36"/>
  <c r="AW180" i="36" s="1"/>
  <c r="Y180" i="36"/>
  <c r="AY180" i="36" s="1"/>
  <c r="X188" i="36"/>
  <c r="AX188" i="36" s="1"/>
  <c r="W188" i="36"/>
  <c r="AW188" i="36" s="1"/>
  <c r="Y188" i="36"/>
  <c r="AY188" i="36" s="1"/>
  <c r="X105" i="35"/>
  <c r="AX105" i="35" s="1"/>
  <c r="Y105" i="35"/>
  <c r="AY105" i="35" s="1"/>
  <c r="W105" i="35"/>
  <c r="AW105" i="35" s="1"/>
  <c r="X113" i="35"/>
  <c r="AX113" i="35" s="1"/>
  <c r="Y113" i="35"/>
  <c r="AY113" i="35" s="1"/>
  <c r="W113" i="35"/>
  <c r="AW113" i="35" s="1"/>
  <c r="X125" i="35"/>
  <c r="AX125" i="35" s="1"/>
  <c r="W125" i="35"/>
  <c r="AW125" i="35" s="1"/>
  <c r="Y125" i="35"/>
  <c r="AY125" i="35" s="1"/>
  <c r="X133" i="35"/>
  <c r="AX133" i="35" s="1"/>
  <c r="W133" i="35"/>
  <c r="AW133" i="35" s="1"/>
  <c r="Y133" i="35"/>
  <c r="AY133" i="35" s="1"/>
  <c r="Y141" i="35"/>
  <c r="AY141" i="35" s="1"/>
  <c r="W141" i="35"/>
  <c r="AW141" i="35" s="1"/>
  <c r="X141" i="35"/>
  <c r="AX141" i="35" s="1"/>
  <c r="Y181" i="35"/>
  <c r="AY181" i="35" s="1"/>
  <c r="X181" i="35"/>
  <c r="AX181" i="35" s="1"/>
  <c r="W181" i="35"/>
  <c r="AW181" i="35" s="1"/>
  <c r="Y189" i="35"/>
  <c r="AY189" i="35" s="1"/>
  <c r="X189" i="35"/>
  <c r="AX189" i="35" s="1"/>
  <c r="W189" i="35"/>
  <c r="AW189" i="35" s="1"/>
  <c r="W106" i="34"/>
  <c r="AW106" i="34" s="1"/>
  <c r="X106" i="34"/>
  <c r="AX106" i="34" s="1"/>
  <c r="Y106" i="34"/>
  <c r="AY106" i="34" s="1"/>
  <c r="W114" i="34"/>
  <c r="AW114" i="34" s="1"/>
  <c r="X114" i="34"/>
  <c r="AX114" i="34" s="1"/>
  <c r="Y114" i="34"/>
  <c r="AY114" i="34" s="1"/>
  <c r="Y126" i="34"/>
  <c r="AY126" i="34" s="1"/>
  <c r="X126" i="34"/>
  <c r="AX126" i="34" s="1"/>
  <c r="W126" i="34"/>
  <c r="AW126" i="34" s="1"/>
  <c r="Y134" i="34"/>
  <c r="AY134" i="34" s="1"/>
  <c r="X134" i="34"/>
  <c r="AX134" i="34" s="1"/>
  <c r="W134" i="34"/>
  <c r="AW134" i="34" s="1"/>
  <c r="Y142" i="34"/>
  <c r="AY142" i="34" s="1"/>
  <c r="X142" i="34"/>
  <c r="AX142" i="34" s="1"/>
  <c r="W142" i="34"/>
  <c r="AW142" i="34" s="1"/>
  <c r="Y182" i="34"/>
  <c r="AY182" i="34" s="1"/>
  <c r="X182" i="34"/>
  <c r="AX182" i="34" s="1"/>
  <c r="W182" i="34"/>
  <c r="AW182" i="34" s="1"/>
  <c r="Y190" i="34"/>
  <c r="AY190" i="34" s="1"/>
  <c r="X190" i="34"/>
  <c r="AX190" i="34" s="1"/>
  <c r="W190" i="34"/>
  <c r="AW190" i="34" s="1"/>
  <c r="W99" i="33"/>
  <c r="AW99" i="33" s="1"/>
  <c r="Y99" i="33"/>
  <c r="AY99" i="33" s="1"/>
  <c r="X99" i="33"/>
  <c r="AX99" i="33" s="1"/>
  <c r="W107" i="33"/>
  <c r="AW107" i="33" s="1"/>
  <c r="X107" i="33"/>
  <c r="AX107" i="33" s="1"/>
  <c r="Y107" i="33"/>
  <c r="AY107" i="33" s="1"/>
  <c r="W115" i="33"/>
  <c r="AW115" i="33" s="1"/>
  <c r="X115" i="33"/>
  <c r="AX115" i="33" s="1"/>
  <c r="Y115" i="33"/>
  <c r="AY115" i="33" s="1"/>
  <c r="X127" i="33"/>
  <c r="AX127" i="33" s="1"/>
  <c r="Y127" i="33"/>
  <c r="AY127" i="33" s="1"/>
  <c r="W127" i="33"/>
  <c r="AW127" i="33" s="1"/>
  <c r="X135" i="33"/>
  <c r="AX135" i="33" s="1"/>
  <c r="Y135" i="33"/>
  <c r="AY135" i="33" s="1"/>
  <c r="W135" i="33"/>
  <c r="AW135" i="33" s="1"/>
  <c r="Y151" i="33"/>
  <c r="AY151" i="33" s="1"/>
  <c r="W151" i="33"/>
  <c r="AW151" i="33" s="1"/>
  <c r="X151" i="33"/>
  <c r="AX151" i="33" s="1"/>
  <c r="X153" i="33"/>
  <c r="AX153" i="33" s="1"/>
  <c r="W153" i="33"/>
  <c r="AW153" i="33" s="1"/>
  <c r="Y153" i="33"/>
  <c r="AY153" i="33" s="1"/>
  <c r="Y155" i="33"/>
  <c r="AY155" i="33" s="1"/>
  <c r="X155" i="33"/>
  <c r="AX155" i="33" s="1"/>
  <c r="W155" i="33"/>
  <c r="AW155" i="33" s="1"/>
  <c r="Y157" i="33"/>
  <c r="AY157" i="33" s="1"/>
  <c r="X157" i="33"/>
  <c r="AX157" i="33" s="1"/>
  <c r="W157" i="33"/>
  <c r="AW157" i="33" s="1"/>
  <c r="Y159" i="33"/>
  <c r="AY159" i="33" s="1"/>
  <c r="X159" i="33"/>
  <c r="AX159" i="33" s="1"/>
  <c r="W159" i="33"/>
  <c r="AW159" i="33" s="1"/>
  <c r="X161" i="33"/>
  <c r="AX161" i="33" s="1"/>
  <c r="W161" i="33"/>
  <c r="AW161" i="33" s="1"/>
  <c r="Y161" i="33"/>
  <c r="AY161" i="33" s="1"/>
  <c r="Y163" i="33"/>
  <c r="AY163" i="33" s="1"/>
  <c r="X163" i="33"/>
  <c r="AX163" i="33" s="1"/>
  <c r="W163" i="33"/>
  <c r="AW163" i="33" s="1"/>
  <c r="Y165" i="33"/>
  <c r="AY165" i="33" s="1"/>
  <c r="X165" i="33"/>
  <c r="AX165" i="33" s="1"/>
  <c r="W165" i="33"/>
  <c r="AW165" i="33" s="1"/>
  <c r="Y167" i="33"/>
  <c r="AY167" i="33" s="1"/>
  <c r="X167" i="33"/>
  <c r="AX167" i="33" s="1"/>
  <c r="W167" i="33"/>
  <c r="AW167" i="33" s="1"/>
  <c r="X169" i="33"/>
  <c r="AX169" i="33" s="1"/>
  <c r="W169" i="33"/>
  <c r="AW169" i="33" s="1"/>
  <c r="Y169" i="33"/>
  <c r="AY169" i="33" s="1"/>
  <c r="Y175" i="33"/>
  <c r="AY175" i="33" s="1"/>
  <c r="X175" i="33"/>
  <c r="AX175" i="33" s="1"/>
  <c r="W175" i="33"/>
  <c r="AW175" i="33" s="1"/>
  <c r="Y183" i="33"/>
  <c r="AY183" i="33" s="1"/>
  <c r="X183" i="33"/>
  <c r="AX183" i="33" s="1"/>
  <c r="W183" i="33"/>
  <c r="AW183" i="33" s="1"/>
  <c r="Y191" i="33"/>
  <c r="AY191" i="33" s="1"/>
  <c r="X191" i="33"/>
  <c r="AX191" i="33" s="1"/>
  <c r="W191" i="33"/>
  <c r="AW191" i="33" s="1"/>
  <c r="Y100" i="32"/>
  <c r="AY100" i="32" s="1"/>
  <c r="W100" i="32"/>
  <c r="AW100" i="32" s="1"/>
  <c r="X100" i="32"/>
  <c r="AX100" i="32" s="1"/>
  <c r="Y108" i="32"/>
  <c r="AY108" i="32" s="1"/>
  <c r="W108" i="32"/>
  <c r="AW108" i="32" s="1"/>
  <c r="X108" i="32"/>
  <c r="AX108" i="32" s="1"/>
  <c r="Y116" i="32"/>
  <c r="AY116" i="32" s="1"/>
  <c r="W116" i="32"/>
  <c r="AW116" i="32" s="1"/>
  <c r="X116" i="32"/>
  <c r="AX116" i="32" s="1"/>
  <c r="X128" i="32"/>
  <c r="AX128" i="32" s="1"/>
  <c r="W128" i="32"/>
  <c r="AW128" i="32" s="1"/>
  <c r="Y128" i="32"/>
  <c r="AY128" i="32" s="1"/>
  <c r="X136" i="32"/>
  <c r="AX136" i="32" s="1"/>
  <c r="W136" i="32"/>
  <c r="AW136" i="32" s="1"/>
  <c r="Y136" i="32"/>
  <c r="AY136" i="32" s="1"/>
  <c r="Y176" i="32"/>
  <c r="AY176" i="32" s="1"/>
  <c r="X176" i="32"/>
  <c r="AX176" i="32" s="1"/>
  <c r="W176" i="32"/>
  <c r="AW176" i="32" s="1"/>
  <c r="Y184" i="32"/>
  <c r="AY184" i="32" s="1"/>
  <c r="X184" i="32"/>
  <c r="AX184" i="32" s="1"/>
  <c r="W184" i="32"/>
  <c r="AW184" i="32" s="1"/>
  <c r="Y192" i="32"/>
  <c r="AY192" i="32" s="1"/>
  <c r="X192" i="32"/>
  <c r="AX192" i="32" s="1"/>
  <c r="W192" i="32"/>
  <c r="AW192" i="32" s="1"/>
  <c r="W101" i="31"/>
  <c r="AW101" i="31" s="1"/>
  <c r="X101" i="31"/>
  <c r="AX101" i="31" s="1"/>
  <c r="Y101" i="31"/>
  <c r="AY101" i="31" s="1"/>
  <c r="W109" i="31"/>
  <c r="AW109" i="31" s="1"/>
  <c r="X109" i="31"/>
  <c r="AX109" i="31" s="1"/>
  <c r="Y109" i="31"/>
  <c r="AY109" i="31" s="1"/>
  <c r="W117" i="31"/>
  <c r="AW117" i="31" s="1"/>
  <c r="X117" i="31"/>
  <c r="AX117" i="31" s="1"/>
  <c r="Y117" i="31"/>
  <c r="AY117" i="31" s="1"/>
  <c r="Y129" i="31"/>
  <c r="AY129" i="31" s="1"/>
  <c r="X129" i="31"/>
  <c r="AX129" i="31" s="1"/>
  <c r="W129" i="31"/>
  <c r="AW129" i="31" s="1"/>
  <c r="Y137" i="31"/>
  <c r="AY137" i="31" s="1"/>
  <c r="X137" i="31"/>
  <c r="AX137" i="31" s="1"/>
  <c r="W137" i="31"/>
  <c r="AW137" i="31" s="1"/>
  <c r="Y177" i="31"/>
  <c r="AY177" i="31" s="1"/>
  <c r="X177" i="31"/>
  <c r="AX177" i="31" s="1"/>
  <c r="W177" i="31"/>
  <c r="AW177" i="31" s="1"/>
  <c r="Y185" i="31"/>
  <c r="AY185" i="31" s="1"/>
  <c r="X185" i="31"/>
  <c r="AX185" i="31" s="1"/>
  <c r="W185" i="31"/>
  <c r="AW185" i="31" s="1"/>
  <c r="Y193" i="31"/>
  <c r="AY193" i="31" s="1"/>
  <c r="X193" i="31"/>
  <c r="AX193" i="31" s="1"/>
  <c r="W193" i="31"/>
  <c r="AW193" i="31" s="1"/>
  <c r="BN139" i="37"/>
  <c r="BN99" i="33"/>
  <c r="BN107" i="33"/>
  <c r="BN115" i="33"/>
  <c r="BN127" i="33"/>
  <c r="BN135" i="33"/>
  <c r="BN175" i="33"/>
  <c r="BN183" i="33"/>
  <c r="BN191" i="33"/>
  <c r="BN104" i="36"/>
  <c r="BN112" i="36"/>
  <c r="BN124" i="36"/>
  <c r="BN132" i="36"/>
  <c r="BN140" i="36"/>
  <c r="R61" i="31"/>
  <c r="BN180" i="36"/>
  <c r="BN188" i="36"/>
  <c r="BN100" i="32"/>
  <c r="BN108" i="32"/>
  <c r="BN116" i="32"/>
  <c r="BN128" i="32"/>
  <c r="BN136" i="32"/>
  <c r="BN176" i="32"/>
  <c r="BN184" i="32"/>
  <c r="BN105" i="35"/>
  <c r="BN113" i="35"/>
  <c r="BN125" i="35"/>
  <c r="BN133" i="35"/>
  <c r="BN141" i="35"/>
  <c r="BN181" i="35"/>
  <c r="BN189" i="35"/>
  <c r="BN106" i="34"/>
  <c r="BN114" i="34"/>
  <c r="BN126" i="34"/>
  <c r="BN134" i="34"/>
  <c r="BN142" i="34"/>
  <c r="BN182" i="34"/>
  <c r="BN190" i="34"/>
  <c r="BN179" i="37"/>
  <c r="BN187" i="37"/>
  <c r="AN123" i="35"/>
  <c r="BN123" i="35" s="1"/>
  <c r="BN123" i="37"/>
  <c r="BN180" i="31"/>
  <c r="BN155" i="40"/>
  <c r="R58" i="35"/>
  <c r="BN104" i="31"/>
  <c r="BN112" i="31"/>
  <c r="BN124" i="31"/>
  <c r="BN132" i="31"/>
  <c r="BN140" i="31"/>
  <c r="BN188" i="31"/>
  <c r="BN179" i="40"/>
  <c r="BN192" i="32"/>
  <c r="BN105" i="30"/>
  <c r="BN113" i="30"/>
  <c r="BN125" i="30"/>
  <c r="BN133" i="30"/>
  <c r="BN141" i="30"/>
  <c r="BN181" i="30"/>
  <c r="BN189" i="30"/>
  <c r="BN130" i="39"/>
  <c r="BN138" i="39"/>
  <c r="BN178" i="39"/>
  <c r="BN186" i="39"/>
  <c r="BN194" i="39"/>
  <c r="BN103" i="38"/>
  <c r="BN111" i="38"/>
  <c r="BN123" i="38"/>
  <c r="BN131" i="38"/>
  <c r="BN139" i="38"/>
  <c r="BN179" i="38"/>
  <c r="BN187" i="38"/>
  <c r="BN104" i="37"/>
  <c r="BN112" i="37"/>
  <c r="BN124" i="37"/>
  <c r="BN132" i="37"/>
  <c r="BN140" i="37"/>
  <c r="BN180" i="37"/>
  <c r="BN188" i="37"/>
  <c r="BN105" i="36"/>
  <c r="BN113" i="36"/>
  <c r="BN125" i="36"/>
  <c r="BN133" i="36"/>
  <c r="BN141" i="36"/>
  <c r="BN181" i="36"/>
  <c r="BN189" i="36"/>
  <c r="BN106" i="35"/>
  <c r="BN114" i="35"/>
  <c r="BN126" i="35"/>
  <c r="BN134" i="35"/>
  <c r="BN142" i="35"/>
  <c r="BN182" i="35"/>
  <c r="BN190" i="35"/>
  <c r="BN99" i="34"/>
  <c r="BN107" i="34"/>
  <c r="BN115" i="34"/>
  <c r="BN127" i="34"/>
  <c r="BN135" i="34"/>
  <c r="BN175" i="34"/>
  <c r="BN183" i="34"/>
  <c r="BN191" i="34"/>
  <c r="BN100" i="33"/>
  <c r="BN108" i="33"/>
  <c r="BN116" i="33"/>
  <c r="BN128" i="33"/>
  <c r="BN136" i="33"/>
  <c r="BN177" i="39"/>
  <c r="BN185" i="39"/>
  <c r="BN193" i="39"/>
  <c r="BN102" i="38"/>
  <c r="BN110" i="38"/>
  <c r="BN130" i="38"/>
  <c r="BN178" i="38"/>
  <c r="BN186" i="38"/>
  <c r="BN178" i="33"/>
  <c r="BN186" i="33"/>
  <c r="BN194" i="33"/>
  <c r="BN103" i="32"/>
  <c r="BN111" i="32"/>
  <c r="BN123" i="32"/>
  <c r="BN131" i="32"/>
  <c r="BN139" i="32"/>
  <c r="BN179" i="32"/>
  <c r="BN187" i="32"/>
  <c r="BN194" i="38"/>
  <c r="BN117" i="40"/>
  <c r="BN109" i="40"/>
  <c r="BN101" i="40"/>
  <c r="BN104" i="32"/>
  <c r="BN112" i="32"/>
  <c r="BN124" i="32"/>
  <c r="BN132" i="32"/>
  <c r="AN100" i="30"/>
  <c r="BN100" i="30" s="1"/>
  <c r="BN108" i="30"/>
  <c r="BN116" i="30"/>
  <c r="BN128" i="30"/>
  <c r="BN136" i="30"/>
  <c r="BN176" i="30"/>
  <c r="BN184" i="30"/>
  <c r="BN192" i="30"/>
  <c r="BN125" i="39"/>
  <c r="BN141" i="39"/>
  <c r="BN181" i="39"/>
  <c r="BN134" i="38"/>
  <c r="BN100" i="36"/>
  <c r="BN179" i="33"/>
  <c r="BN187" i="33"/>
  <c r="BN140" i="32"/>
  <c r="BN180" i="32"/>
  <c r="BN188" i="32"/>
  <c r="BN105" i="31"/>
  <c r="BN113" i="31"/>
  <c r="BN125" i="31"/>
  <c r="BN133" i="31"/>
  <c r="BN141" i="31"/>
  <c r="BN181" i="31"/>
  <c r="BN189" i="31"/>
  <c r="BN108" i="40"/>
  <c r="AL167" i="30"/>
  <c r="BL167" i="30" s="1"/>
  <c r="BC156" i="40"/>
  <c r="BJ104" i="40"/>
  <c r="BH126" i="38"/>
  <c r="AL105" i="40"/>
  <c r="BL105" i="40" s="1"/>
  <c r="BN99" i="30"/>
  <c r="BN107" i="30"/>
  <c r="BN115" i="30"/>
  <c r="BN127" i="30"/>
  <c r="BN135" i="30"/>
  <c r="BN175" i="30"/>
  <c r="BN183" i="30"/>
  <c r="BN186" i="30"/>
  <c r="BN191" i="30"/>
  <c r="BN177" i="34"/>
  <c r="BN194" i="40"/>
  <c r="BN186" i="40"/>
  <c r="BN178" i="40"/>
  <c r="BN104" i="30"/>
  <c r="BN112" i="30"/>
  <c r="BN124" i="30"/>
  <c r="BN132" i="30"/>
  <c r="BN140" i="30"/>
  <c r="BN180" i="30"/>
  <c r="BN188" i="30"/>
  <c r="BN129" i="39"/>
  <c r="BN137" i="39"/>
  <c r="BN118" i="38"/>
  <c r="BN138" i="38"/>
  <c r="BN101" i="30"/>
  <c r="BN109" i="30"/>
  <c r="BN117" i="30"/>
  <c r="BN129" i="30"/>
  <c r="BN137" i="30"/>
  <c r="BN177" i="30"/>
  <c r="BN185" i="30"/>
  <c r="BN193" i="30"/>
  <c r="BN126" i="39"/>
  <c r="BN134" i="39"/>
  <c r="BN142" i="39"/>
  <c r="BN182" i="39"/>
  <c r="BN190" i="39"/>
  <c r="BN99" i="38"/>
  <c r="BN107" i="38"/>
  <c r="BN115" i="38"/>
  <c r="BN127" i="38"/>
  <c r="BN135" i="38"/>
  <c r="BN175" i="38"/>
  <c r="BN183" i="38"/>
  <c r="BN191" i="38"/>
  <c r="BN100" i="37"/>
  <c r="BN108" i="37"/>
  <c r="BN116" i="37"/>
  <c r="BN128" i="37"/>
  <c r="BN136" i="37"/>
  <c r="BN176" i="37"/>
  <c r="BN184" i="37"/>
  <c r="BN192" i="37"/>
  <c r="BN101" i="36"/>
  <c r="BN109" i="36"/>
  <c r="BN117" i="36"/>
  <c r="BN129" i="36"/>
  <c r="BN137" i="36"/>
  <c r="BN177" i="36"/>
  <c r="BN185" i="36"/>
  <c r="BN193" i="36"/>
  <c r="BN102" i="35"/>
  <c r="BN110" i="35"/>
  <c r="BN118" i="35"/>
  <c r="BN130" i="35"/>
  <c r="BN138" i="35"/>
  <c r="BN178" i="35"/>
  <c r="BN186" i="35"/>
  <c r="BN194" i="35"/>
  <c r="BN103" i="34"/>
  <c r="BN111" i="34"/>
  <c r="BN123" i="34"/>
  <c r="BN131" i="34"/>
  <c r="BN139" i="34"/>
  <c r="BN179" i="34"/>
  <c r="BN187" i="34"/>
  <c r="BN104" i="33"/>
  <c r="BN112" i="33"/>
  <c r="BN124" i="33"/>
  <c r="BN132" i="33"/>
  <c r="BN140" i="33"/>
  <c r="AZ124" i="40"/>
  <c r="BN101" i="31"/>
  <c r="BN109" i="31"/>
  <c r="BN117" i="31"/>
  <c r="BN129" i="31"/>
  <c r="BN137" i="31"/>
  <c r="BN177" i="31"/>
  <c r="BN185" i="31"/>
  <c r="BN193" i="31"/>
  <c r="AL118" i="40"/>
  <c r="BL118" i="40" s="1"/>
  <c r="BM118" i="40"/>
  <c r="BC118" i="40"/>
  <c r="Q118" i="40"/>
  <c r="AQ118" i="40" s="1"/>
  <c r="BH110" i="40"/>
  <c r="BI110" i="40"/>
  <c r="AL102" i="40"/>
  <c r="BL102" i="40" s="1"/>
  <c r="BC102" i="40"/>
  <c r="Q102" i="40"/>
  <c r="AQ102" i="40" s="1"/>
  <c r="BM102" i="40"/>
  <c r="BH133" i="40"/>
  <c r="T133" i="40"/>
  <c r="AT133" i="40" s="1"/>
  <c r="BD129" i="40"/>
  <c r="R129" i="40"/>
  <c r="AR129" i="40" s="1"/>
  <c r="T127" i="40"/>
  <c r="AT127" i="40" s="1"/>
  <c r="AL125" i="40"/>
  <c r="BL125" i="40" s="1"/>
  <c r="BB125" i="40"/>
  <c r="BN164" i="40"/>
  <c r="AZ131" i="30"/>
  <c r="BA156" i="40"/>
  <c r="BH117" i="40"/>
  <c r="BA117" i="40"/>
  <c r="AZ117" i="40"/>
  <c r="O117" i="40"/>
  <c r="BI117" i="40"/>
  <c r="AL109" i="40"/>
  <c r="BL109" i="40" s="1"/>
  <c r="BM109" i="40"/>
  <c r="S109" i="40"/>
  <c r="AS109" i="40" s="1"/>
  <c r="R109" i="40"/>
  <c r="AR109" i="40" s="1"/>
  <c r="Q109" i="40"/>
  <c r="AQ109" i="40" s="1"/>
  <c r="BD109" i="40"/>
  <c r="BC109" i="40"/>
  <c r="BH101" i="40"/>
  <c r="O101" i="40"/>
  <c r="AK101" i="40"/>
  <c r="BK101" i="40" s="1"/>
  <c r="BA101" i="40"/>
  <c r="AZ101" i="40"/>
  <c r="BI123" i="40"/>
  <c r="BH123" i="40"/>
  <c r="BG123" i="40"/>
  <c r="BD151" i="40"/>
  <c r="BB151" i="40"/>
  <c r="BC175" i="40"/>
  <c r="BN155" i="39"/>
  <c r="BJ131" i="30"/>
  <c r="BD157" i="30"/>
  <c r="T118" i="36"/>
  <c r="AT118" i="36" s="1"/>
  <c r="BB110" i="38"/>
  <c r="AL110" i="38"/>
  <c r="BL110" i="38" s="1"/>
  <c r="AK118" i="38"/>
  <c r="BK118" i="38" s="1"/>
  <c r="AL99" i="40"/>
  <c r="BL99" i="40" s="1"/>
  <c r="BB99" i="40"/>
  <c r="BM103" i="30"/>
  <c r="BD103" i="30"/>
  <c r="R103" i="30"/>
  <c r="AR103" i="30" s="1"/>
  <c r="BN106" i="30"/>
  <c r="BI111" i="30"/>
  <c r="AZ111" i="30"/>
  <c r="BN114" i="30"/>
  <c r="BM123" i="30"/>
  <c r="BD123" i="30"/>
  <c r="R123" i="30"/>
  <c r="AR123" i="30" s="1"/>
  <c r="BN126" i="30"/>
  <c r="BN134" i="30"/>
  <c r="BM139" i="30"/>
  <c r="R139" i="30"/>
  <c r="AR139" i="30" s="1"/>
  <c r="BD139" i="30"/>
  <c r="BN142" i="30"/>
  <c r="T152" i="30"/>
  <c r="AT152" i="30" s="1"/>
  <c r="AL154" i="30"/>
  <c r="BL154" i="30" s="1"/>
  <c r="T156" i="30"/>
  <c r="AT156" i="30" s="1"/>
  <c r="BC158" i="30"/>
  <c r="BC162" i="30"/>
  <c r="S166" i="30"/>
  <c r="AS166" i="30" s="1"/>
  <c r="AK168" i="30"/>
  <c r="BK168" i="30" s="1"/>
  <c r="BA168" i="30"/>
  <c r="S170" i="30"/>
  <c r="AS170" i="30" s="1"/>
  <c r="BN182" i="30"/>
  <c r="BN190" i="30"/>
  <c r="BN123" i="39"/>
  <c r="BM136" i="39"/>
  <c r="AK136" i="39"/>
  <c r="BK136" i="39" s="1"/>
  <c r="BN139" i="39"/>
  <c r="AL109" i="38"/>
  <c r="BL109" i="38" s="1"/>
  <c r="BJ109" i="38"/>
  <c r="S117" i="38"/>
  <c r="AS117" i="38" s="1"/>
  <c r="BI137" i="38"/>
  <c r="BG137" i="38"/>
  <c r="BH110" i="37"/>
  <c r="T110" i="37"/>
  <c r="AT110" i="37" s="1"/>
  <c r="BN113" i="37"/>
  <c r="BN133" i="37"/>
  <c r="BH131" i="36"/>
  <c r="T131" i="36"/>
  <c r="AT131" i="36" s="1"/>
  <c r="BN142" i="36"/>
  <c r="BN182" i="36"/>
  <c r="BN177" i="33"/>
  <c r="BN185" i="33"/>
  <c r="BN193" i="33"/>
  <c r="BN102" i="32"/>
  <c r="BN110" i="32"/>
  <c r="BN118" i="32"/>
  <c r="BN130" i="32"/>
  <c r="BN138" i="32"/>
  <c r="BN178" i="32"/>
  <c r="BN186" i="32"/>
  <c r="BN194" i="32"/>
  <c r="BN103" i="31"/>
  <c r="BN111" i="31"/>
  <c r="BN123" i="31"/>
  <c r="BN131" i="31"/>
  <c r="BN139" i="31"/>
  <c r="BN179" i="31"/>
  <c r="BN187" i="31"/>
  <c r="BM116" i="40"/>
  <c r="T116" i="40"/>
  <c r="AT116" i="40" s="1"/>
  <c r="S116" i="40"/>
  <c r="AS116" i="40" s="1"/>
  <c r="R116" i="40"/>
  <c r="AR116" i="40" s="1"/>
  <c r="BH116" i="40"/>
  <c r="BG116" i="40"/>
  <c r="BD116" i="40"/>
  <c r="BI108" i="40"/>
  <c r="BA108" i="40"/>
  <c r="AZ108" i="40"/>
  <c r="O108" i="40"/>
  <c r="BJ108" i="40"/>
  <c r="BB108" i="40"/>
  <c r="R100" i="40"/>
  <c r="AR100" i="40" s="1"/>
  <c r="BH100" i="40"/>
  <c r="T100" i="40"/>
  <c r="AT100" i="40" s="1"/>
  <c r="S100" i="40"/>
  <c r="AS100" i="40" s="1"/>
  <c r="BN166" i="30"/>
  <c r="BN158" i="30"/>
  <c r="BN102" i="40"/>
  <c r="BN154" i="40"/>
  <c r="BJ111" i="30"/>
  <c r="BD100" i="40"/>
  <c r="BD106" i="40"/>
  <c r="BH113" i="40"/>
  <c r="BH127" i="40"/>
  <c r="O100" i="39"/>
  <c r="R58" i="30"/>
  <c r="BN103" i="30"/>
  <c r="BH108" i="30"/>
  <c r="BI108" i="30"/>
  <c r="BN111" i="30"/>
  <c r="AL116" i="30"/>
  <c r="BL116" i="30" s="1"/>
  <c r="BC116" i="30"/>
  <c r="Q116" i="30"/>
  <c r="AQ116" i="30" s="1"/>
  <c r="BN123" i="30"/>
  <c r="BH128" i="30"/>
  <c r="BI128" i="30"/>
  <c r="BN131" i="30"/>
  <c r="AL136" i="30"/>
  <c r="BL136" i="30" s="1"/>
  <c r="Q136" i="30"/>
  <c r="AQ136" i="30" s="1"/>
  <c r="BN139" i="30"/>
  <c r="BN179" i="30"/>
  <c r="BN187" i="30"/>
  <c r="BN128" i="39"/>
  <c r="BJ133" i="39"/>
  <c r="AZ133" i="39"/>
  <c r="BN136" i="39"/>
  <c r="BN176" i="39"/>
  <c r="BN184" i="39"/>
  <c r="BN192" i="39"/>
  <c r="BN101" i="38"/>
  <c r="BH106" i="38"/>
  <c r="T106" i="38"/>
  <c r="AT106" i="38" s="1"/>
  <c r="BN109" i="38"/>
  <c r="BN117" i="38"/>
  <c r="BN129" i="38"/>
  <c r="BB134" i="38"/>
  <c r="BN137" i="38"/>
  <c r="BN177" i="38"/>
  <c r="BN185" i="38"/>
  <c r="BN193" i="38"/>
  <c r="BN102" i="37"/>
  <c r="BN110" i="37"/>
  <c r="BN118" i="37"/>
  <c r="BC127" i="37"/>
  <c r="Q127" i="37"/>
  <c r="AQ127" i="37" s="1"/>
  <c r="BN130" i="37"/>
  <c r="BN138" i="37"/>
  <c r="BN178" i="37"/>
  <c r="BN186" i="37"/>
  <c r="BN194" i="37"/>
  <c r="BN103" i="36"/>
  <c r="BN111" i="36"/>
  <c r="BN123" i="36"/>
  <c r="BN131" i="36"/>
  <c r="BN139" i="36"/>
  <c r="BN179" i="36"/>
  <c r="BN187" i="36"/>
  <c r="BN104" i="35"/>
  <c r="BN112" i="35"/>
  <c r="BN124" i="35"/>
  <c r="BN132" i="35"/>
  <c r="BN140" i="35"/>
  <c r="BN180" i="35"/>
  <c r="BN188" i="35"/>
  <c r="BN105" i="34"/>
  <c r="BN113" i="34"/>
  <c r="BN125" i="34"/>
  <c r="BN133" i="34"/>
  <c r="BN141" i="34"/>
  <c r="BN181" i="34"/>
  <c r="BN189" i="34"/>
  <c r="BN106" i="33"/>
  <c r="BN114" i="33"/>
  <c r="BN126" i="33"/>
  <c r="BN134" i="33"/>
  <c r="BN142" i="33"/>
  <c r="BJ115" i="40"/>
  <c r="BA115" i="40"/>
  <c r="Q115" i="40"/>
  <c r="AQ115" i="40" s="1"/>
  <c r="BM115" i="40"/>
  <c r="O115" i="40"/>
  <c r="AL115" i="40"/>
  <c r="BL115" i="40" s="1"/>
  <c r="BB115" i="40"/>
  <c r="BD107" i="40"/>
  <c r="T107" i="40"/>
  <c r="AT107" i="40" s="1"/>
  <c r="S107" i="40"/>
  <c r="AS107" i="40" s="1"/>
  <c r="BG107" i="40"/>
  <c r="BN161" i="40"/>
  <c r="BM136" i="30"/>
  <c r="BI160" i="30"/>
  <c r="BG100" i="40"/>
  <c r="AZ102" i="39"/>
  <c r="AL111" i="40"/>
  <c r="BL111" i="40" s="1"/>
  <c r="BB111" i="40"/>
  <c r="BJ105" i="30"/>
  <c r="AZ105" i="30"/>
  <c r="BM113" i="30"/>
  <c r="BD113" i="30"/>
  <c r="BM133" i="30"/>
  <c r="BD133" i="30"/>
  <c r="R133" i="30"/>
  <c r="AR133" i="30" s="1"/>
  <c r="BH130" i="39"/>
  <c r="R130" i="39"/>
  <c r="AR130" i="39" s="1"/>
  <c r="AL123" i="38"/>
  <c r="BL123" i="38" s="1"/>
  <c r="AZ123" i="38"/>
  <c r="AL139" i="38"/>
  <c r="BL139" i="38" s="1"/>
  <c r="BJ139" i="38"/>
  <c r="BI140" i="37"/>
  <c r="BH114" i="40"/>
  <c r="BA114" i="40"/>
  <c r="AZ114" i="40"/>
  <c r="O114" i="40"/>
  <c r="AK114" i="40"/>
  <c r="BK114" i="40" s="1"/>
  <c r="BJ114" i="40"/>
  <c r="BI114" i="40"/>
  <c r="R106" i="40"/>
  <c r="AR106" i="40" s="1"/>
  <c r="Q106" i="40"/>
  <c r="AQ106" i="40" s="1"/>
  <c r="BM106" i="40"/>
  <c r="BC106" i="40"/>
  <c r="S106" i="40"/>
  <c r="AS106" i="40" s="1"/>
  <c r="BH142" i="40"/>
  <c r="R142" i="40"/>
  <c r="AR142" i="40" s="1"/>
  <c r="T142" i="40"/>
  <c r="AT142" i="40" s="1"/>
  <c r="BB136" i="40"/>
  <c r="BM136" i="40"/>
  <c r="AL136" i="40"/>
  <c r="BL136" i="40" s="1"/>
  <c r="S136" i="40"/>
  <c r="AS136" i="40" s="1"/>
  <c r="AK134" i="40"/>
  <c r="BK134" i="40" s="1"/>
  <c r="BJ134" i="40"/>
  <c r="BA134" i="40"/>
  <c r="O134" i="40"/>
  <c r="AZ134" i="40"/>
  <c r="BG132" i="40"/>
  <c r="BD132" i="40"/>
  <c r="S132" i="40"/>
  <c r="AS132" i="40" s="1"/>
  <c r="R132" i="40"/>
  <c r="AR132" i="40" s="1"/>
  <c r="BJ130" i="40"/>
  <c r="BI130" i="40"/>
  <c r="AZ130" i="40"/>
  <c r="AL128" i="40"/>
  <c r="BL128" i="40" s="1"/>
  <c r="AK128" i="40"/>
  <c r="BK128" i="40" s="1"/>
  <c r="BB128" i="40"/>
  <c r="BA128" i="40"/>
  <c r="BG126" i="40"/>
  <c r="BD126" i="40"/>
  <c r="S126" i="40"/>
  <c r="AS126" i="40" s="1"/>
  <c r="R126" i="40"/>
  <c r="AR126" i="40" s="1"/>
  <c r="AK124" i="40"/>
  <c r="BK124" i="40" s="1"/>
  <c r="BJ124" i="40"/>
  <c r="BI124" i="40"/>
  <c r="BA124" i="40"/>
  <c r="O124" i="40"/>
  <c r="BI170" i="40"/>
  <c r="S170" i="40"/>
  <c r="AS170" i="40" s="1"/>
  <c r="AL166" i="40"/>
  <c r="BL166" i="40" s="1"/>
  <c r="BB166" i="40"/>
  <c r="BD166" i="40"/>
  <c r="AK162" i="40"/>
  <c r="BK162" i="40" s="1"/>
  <c r="T160" i="40"/>
  <c r="AT160" i="40" s="1"/>
  <c r="AK152" i="40"/>
  <c r="BK152" i="40" s="1"/>
  <c r="BN164" i="30"/>
  <c r="BN156" i="30"/>
  <c r="BN166" i="39"/>
  <c r="BN128" i="40"/>
  <c r="BN160" i="40"/>
  <c r="BM116" i="30"/>
  <c r="AZ141" i="30"/>
  <c r="AZ164" i="30"/>
  <c r="BI101" i="40"/>
  <c r="BH107" i="40"/>
  <c r="BC115" i="40"/>
  <c r="BB131" i="40"/>
  <c r="BA157" i="39"/>
  <c r="BI138" i="38"/>
  <c r="BD110" i="30"/>
  <c r="S110" i="30"/>
  <c r="AS110" i="30" s="1"/>
  <c r="BG110" i="30"/>
  <c r="BJ118" i="30"/>
  <c r="AK118" i="30"/>
  <c r="BK118" i="30" s="1"/>
  <c r="BA118" i="30"/>
  <c r="BJ138" i="30"/>
  <c r="AK138" i="30"/>
  <c r="BK138" i="30" s="1"/>
  <c r="BA138" i="30"/>
  <c r="O138" i="30"/>
  <c r="BM104" i="39"/>
  <c r="BC104" i="39"/>
  <c r="BJ106" i="39"/>
  <c r="BH106" i="39"/>
  <c r="AL114" i="39"/>
  <c r="BL114" i="39" s="1"/>
  <c r="AP114" i="39"/>
  <c r="BM116" i="39"/>
  <c r="BA116" i="39"/>
  <c r="AL118" i="39"/>
  <c r="BL118" i="39" s="1"/>
  <c r="BJ118" i="39"/>
  <c r="BI135" i="39"/>
  <c r="BG135" i="39"/>
  <c r="AK153" i="39"/>
  <c r="BK153" i="39" s="1"/>
  <c r="AK163" i="39"/>
  <c r="BK163" i="39" s="1"/>
  <c r="AL167" i="39"/>
  <c r="BL167" i="39" s="1"/>
  <c r="BB167" i="39"/>
  <c r="BI108" i="38"/>
  <c r="BG108" i="38"/>
  <c r="BM116" i="38"/>
  <c r="Q116" i="38"/>
  <c r="AQ116" i="38" s="1"/>
  <c r="AL136" i="38"/>
  <c r="BL136" i="38" s="1"/>
  <c r="BB136" i="38"/>
  <c r="AL138" i="36"/>
  <c r="BL138" i="36" s="1"/>
  <c r="BD113" i="40"/>
  <c r="S113" i="40"/>
  <c r="AS113" i="40" s="1"/>
  <c r="BG113" i="40"/>
  <c r="T113" i="40"/>
  <c r="AT113" i="40" s="1"/>
  <c r="BJ105" i="40"/>
  <c r="BA105" i="40"/>
  <c r="Q105" i="40"/>
  <c r="AQ105" i="40" s="1"/>
  <c r="BM105" i="40"/>
  <c r="O105" i="40"/>
  <c r="BC105" i="40"/>
  <c r="BB105" i="40"/>
  <c r="O118" i="30"/>
  <c r="BJ141" i="30"/>
  <c r="BJ164" i="30"/>
  <c r="BJ101" i="40"/>
  <c r="BI107" i="40"/>
  <c r="AK115" i="40"/>
  <c r="BK115" i="40" s="1"/>
  <c r="AL131" i="40"/>
  <c r="BL131" i="40" s="1"/>
  <c r="S161" i="39"/>
  <c r="AS161" i="39" s="1"/>
  <c r="BI125" i="30"/>
  <c r="AZ125" i="30"/>
  <c r="BJ102" i="30"/>
  <c r="AK102" i="30"/>
  <c r="BK102" i="30" s="1"/>
  <c r="BD130" i="30"/>
  <c r="BG130" i="30"/>
  <c r="S130" i="30"/>
  <c r="AS130" i="30" s="1"/>
  <c r="BM99" i="30"/>
  <c r="BD99" i="30"/>
  <c r="R99" i="30"/>
  <c r="AR99" i="30" s="1"/>
  <c r="BM107" i="30"/>
  <c r="BD107" i="30"/>
  <c r="BI115" i="30"/>
  <c r="BJ115" i="30"/>
  <c r="AZ115" i="30"/>
  <c r="BM127" i="30"/>
  <c r="BD127" i="30"/>
  <c r="BI135" i="30"/>
  <c r="AZ135" i="30"/>
  <c r="BJ135" i="30"/>
  <c r="BI151" i="30"/>
  <c r="AK155" i="30"/>
  <c r="BK155" i="30" s="1"/>
  <c r="BA155" i="30"/>
  <c r="BJ159" i="30"/>
  <c r="AZ159" i="30"/>
  <c r="S161" i="30"/>
  <c r="AS161" i="30" s="1"/>
  <c r="AL163" i="30"/>
  <c r="BL163" i="30" s="1"/>
  <c r="BB163" i="30"/>
  <c r="T165" i="30"/>
  <c r="AT165" i="30" s="1"/>
  <c r="BI169" i="30"/>
  <c r="S124" i="39"/>
  <c r="AS124" i="39" s="1"/>
  <c r="BM124" i="39"/>
  <c r="AK132" i="39"/>
  <c r="BK132" i="39" s="1"/>
  <c r="AL105" i="38"/>
  <c r="BL105" i="38" s="1"/>
  <c r="BN108" i="38"/>
  <c r="BN136" i="38"/>
  <c r="BN176" i="38"/>
  <c r="BN102" i="36"/>
  <c r="BN110" i="36"/>
  <c r="R24" i="33"/>
  <c r="BM112" i="40"/>
  <c r="BD112" i="40"/>
  <c r="R112" i="40"/>
  <c r="AR112" i="40" s="1"/>
  <c r="BN106" i="40"/>
  <c r="O102" i="30"/>
  <c r="BJ125" i="30"/>
  <c r="BD153" i="30"/>
  <c r="BB167" i="30"/>
  <c r="AZ104" i="40"/>
  <c r="AK108" i="40"/>
  <c r="BK108" i="40" s="1"/>
  <c r="BJ117" i="40"/>
  <c r="BB135" i="40"/>
  <c r="BC125" i="38"/>
  <c r="BN110" i="39"/>
  <c r="BN175" i="40"/>
  <c r="BN111" i="40"/>
  <c r="BN103" i="40"/>
  <c r="BN151" i="40"/>
  <c r="BN99" i="40"/>
  <c r="BN117" i="39"/>
  <c r="BN101" i="39"/>
  <c r="BN156" i="39"/>
  <c r="BN118" i="40"/>
  <c r="BN110" i="40"/>
  <c r="BN130" i="40"/>
  <c r="BN170" i="40"/>
  <c r="BN188" i="40"/>
  <c r="BN114" i="39"/>
  <c r="BN167" i="39"/>
  <c r="BN123" i="40"/>
  <c r="BN170" i="30"/>
  <c r="BN162" i="30"/>
  <c r="BN154" i="30"/>
  <c r="BN156" i="31"/>
  <c r="BN164" i="31"/>
  <c r="BN156" i="33"/>
  <c r="BN164" i="33"/>
  <c r="BN152" i="38"/>
  <c r="BN105" i="39"/>
  <c r="BN152" i="39"/>
  <c r="BN114" i="40"/>
  <c r="BN142" i="40"/>
  <c r="BN134" i="40"/>
  <c r="BN126" i="40"/>
  <c r="BN166" i="40"/>
  <c r="BN158" i="40"/>
  <c r="BN161" i="30"/>
  <c r="BN153" i="30"/>
  <c r="BN157" i="31"/>
  <c r="BN165" i="31"/>
  <c r="BN153" i="32"/>
  <c r="BN161" i="32"/>
  <c r="BN169" i="32"/>
  <c r="BN157" i="33"/>
  <c r="BN165" i="33"/>
  <c r="BN153" i="34"/>
  <c r="BN161" i="34"/>
  <c r="BN169" i="34"/>
  <c r="BN157" i="35"/>
  <c r="BN165" i="35"/>
  <c r="BN153" i="36"/>
  <c r="BN161" i="36"/>
  <c r="BN169" i="36"/>
  <c r="BN157" i="37"/>
  <c r="BN165" i="37"/>
  <c r="BN112" i="39"/>
  <c r="BN104" i="39"/>
  <c r="BN153" i="39"/>
  <c r="BN161" i="39"/>
  <c r="BN169" i="39"/>
  <c r="BN113" i="40"/>
  <c r="BN105" i="40"/>
  <c r="BN168" i="30"/>
  <c r="BN160" i="30"/>
  <c r="BN152" i="30"/>
  <c r="BN158" i="31"/>
  <c r="BN166" i="31"/>
  <c r="BN158" i="33"/>
  <c r="BN166" i="33"/>
  <c r="BN158" i="35"/>
  <c r="BN166" i="35"/>
  <c r="BN103" i="39"/>
  <c r="BN162" i="39"/>
  <c r="BN112" i="40"/>
  <c r="BN104" i="40"/>
  <c r="BN140" i="40"/>
  <c r="BN132" i="40"/>
  <c r="BN124" i="40"/>
  <c r="BN156" i="40"/>
  <c r="BD185" i="30"/>
  <c r="S185" i="30"/>
  <c r="AS185" i="30" s="1"/>
  <c r="T185" i="30"/>
  <c r="AT185" i="30" s="1"/>
  <c r="BI185" i="30"/>
  <c r="AZ185" i="30"/>
  <c r="BJ185" i="30"/>
  <c r="BA185" i="30"/>
  <c r="AK185" i="30"/>
  <c r="BK185" i="30" s="1"/>
  <c r="BB185" i="30"/>
  <c r="AL185" i="30"/>
  <c r="BL185" i="30" s="1"/>
  <c r="BC185" i="30"/>
  <c r="AK99" i="38"/>
  <c r="BK99" i="38" s="1"/>
  <c r="BA99" i="38"/>
  <c r="BJ99" i="38"/>
  <c r="AZ99" i="38"/>
  <c r="BI99" i="38"/>
  <c r="BH99" i="38"/>
  <c r="BG99" i="38"/>
  <c r="BM99" i="38"/>
  <c r="BC99" i="38"/>
  <c r="BD99" i="38"/>
  <c r="BB99" i="38"/>
  <c r="R99" i="38"/>
  <c r="AR99" i="38" s="1"/>
  <c r="BJ107" i="38"/>
  <c r="AZ107" i="38"/>
  <c r="BI107" i="38"/>
  <c r="BH107" i="38"/>
  <c r="T107" i="38"/>
  <c r="AT107" i="38" s="1"/>
  <c r="BG107" i="38"/>
  <c r="S107" i="38"/>
  <c r="AS107" i="38" s="1"/>
  <c r="BD107" i="38"/>
  <c r="R107" i="38"/>
  <c r="AR107" i="38" s="1"/>
  <c r="AL107" i="38"/>
  <c r="BL107" i="38" s="1"/>
  <c r="BB107" i="38"/>
  <c r="Q107" i="38"/>
  <c r="AQ107" i="38" s="1"/>
  <c r="O107" i="38"/>
  <c r="BM107" i="38"/>
  <c r="AK107" i="38"/>
  <c r="BK107" i="38" s="1"/>
  <c r="BC107" i="38"/>
  <c r="BJ157" i="38"/>
  <c r="AZ157" i="38"/>
  <c r="BI157" i="38"/>
  <c r="T157" i="38"/>
  <c r="AT157" i="38" s="1"/>
  <c r="S157" i="38"/>
  <c r="AS157" i="38" s="1"/>
  <c r="BD157" i="38"/>
  <c r="AL157" i="38"/>
  <c r="BL157" i="38" s="1"/>
  <c r="AK157" i="38"/>
  <c r="BK157" i="38" s="1"/>
  <c r="BB157" i="38"/>
  <c r="BC157" i="38"/>
  <c r="T169" i="38"/>
  <c r="AT169" i="38" s="1"/>
  <c r="S169" i="38"/>
  <c r="AS169" i="38" s="1"/>
  <c r="BD169" i="38"/>
  <c r="BC169" i="38"/>
  <c r="AL169" i="38"/>
  <c r="BL169" i="38" s="1"/>
  <c r="BB169" i="38"/>
  <c r="BJ169" i="38"/>
  <c r="AZ169" i="38"/>
  <c r="AK169" i="38"/>
  <c r="BK169" i="38" s="1"/>
  <c r="BI169" i="38"/>
  <c r="BA169" i="38"/>
  <c r="AZ191" i="38"/>
  <c r="BJ191" i="38"/>
  <c r="BA191" i="38"/>
  <c r="AK191" i="38"/>
  <c r="BK191" i="38" s="1"/>
  <c r="BD191" i="38"/>
  <c r="BI191" i="38"/>
  <c r="T191" i="38"/>
  <c r="AT191" i="38" s="1"/>
  <c r="BB191" i="38"/>
  <c r="BC191" i="38"/>
  <c r="S191" i="38"/>
  <c r="AS191" i="38" s="1"/>
  <c r="AL191" i="38"/>
  <c r="BL191" i="38" s="1"/>
  <c r="BG108" i="37"/>
  <c r="S108" i="37"/>
  <c r="AS108" i="37" s="1"/>
  <c r="BD108" i="37"/>
  <c r="R108" i="37"/>
  <c r="AR108" i="37" s="1"/>
  <c r="BM108" i="37"/>
  <c r="BC108" i="37"/>
  <c r="Q108" i="37"/>
  <c r="AQ108" i="37" s="1"/>
  <c r="AL108" i="37"/>
  <c r="BL108" i="37" s="1"/>
  <c r="BB108" i="37"/>
  <c r="AK108" i="37"/>
  <c r="BK108" i="37" s="1"/>
  <c r="BA108" i="37"/>
  <c r="O108" i="37"/>
  <c r="BI108" i="37"/>
  <c r="BJ108" i="37"/>
  <c r="BH108" i="37"/>
  <c r="AZ108" i="37"/>
  <c r="T108" i="37"/>
  <c r="AT108" i="37" s="1"/>
  <c r="BN165" i="30"/>
  <c r="AL112" i="30"/>
  <c r="BL112" i="30" s="1"/>
  <c r="BH140" i="30"/>
  <c r="AL142" i="30"/>
  <c r="BL142" i="30" s="1"/>
  <c r="T103" i="40"/>
  <c r="AT103" i="40" s="1"/>
  <c r="BG117" i="30"/>
  <c r="S117" i="30"/>
  <c r="AS117" i="30" s="1"/>
  <c r="BD117" i="30"/>
  <c r="R117" i="30"/>
  <c r="AR117" i="30" s="1"/>
  <c r="BM117" i="30"/>
  <c r="BC117" i="30"/>
  <c r="Q117" i="30"/>
  <c r="AQ117" i="30" s="1"/>
  <c r="AL117" i="30"/>
  <c r="BL117" i="30" s="1"/>
  <c r="BB117" i="30"/>
  <c r="AK117" i="30"/>
  <c r="BK117" i="30" s="1"/>
  <c r="BA117" i="30"/>
  <c r="O117" i="30"/>
  <c r="BJ117" i="30"/>
  <c r="AZ117" i="30"/>
  <c r="BI117" i="30"/>
  <c r="AK129" i="30"/>
  <c r="BK129" i="30" s="1"/>
  <c r="BA129" i="30"/>
  <c r="O129" i="30"/>
  <c r="BJ129" i="30"/>
  <c r="AZ129" i="30"/>
  <c r="BI129" i="30"/>
  <c r="BH129" i="30"/>
  <c r="T129" i="30"/>
  <c r="AT129" i="30" s="1"/>
  <c r="BG129" i="30"/>
  <c r="S129" i="30"/>
  <c r="AS129" i="30" s="1"/>
  <c r="BD129" i="30"/>
  <c r="R129" i="30"/>
  <c r="AR129" i="30" s="1"/>
  <c r="BM129" i="30"/>
  <c r="BC129" i="30"/>
  <c r="Q129" i="30"/>
  <c r="AQ129" i="30" s="1"/>
  <c r="AK127" i="38"/>
  <c r="BK127" i="38" s="1"/>
  <c r="BA127" i="38"/>
  <c r="O127" i="38"/>
  <c r="BJ127" i="38"/>
  <c r="AZ127" i="38"/>
  <c r="BI127" i="38"/>
  <c r="BH127" i="38"/>
  <c r="T127" i="38"/>
  <c r="AT127" i="38" s="1"/>
  <c r="BG127" i="38"/>
  <c r="S127" i="38"/>
  <c r="AS127" i="38" s="1"/>
  <c r="BM127" i="38"/>
  <c r="BC127" i="38"/>
  <c r="Q127" i="38"/>
  <c r="AQ127" i="38" s="1"/>
  <c r="BD127" i="38"/>
  <c r="BB127" i="38"/>
  <c r="R127" i="38"/>
  <c r="AR127" i="38" s="1"/>
  <c r="BJ153" i="38"/>
  <c r="AZ153" i="38"/>
  <c r="BI153" i="38"/>
  <c r="T153" i="38"/>
  <c r="AT153" i="38" s="1"/>
  <c r="S153" i="38"/>
  <c r="AS153" i="38" s="1"/>
  <c r="BD153" i="38"/>
  <c r="AL153" i="38"/>
  <c r="BL153" i="38" s="1"/>
  <c r="AK153" i="38"/>
  <c r="BK153" i="38" s="1"/>
  <c r="BC153" i="38"/>
  <c r="BA153" i="38"/>
  <c r="BB153" i="38"/>
  <c r="AK163" i="38"/>
  <c r="BK163" i="38" s="1"/>
  <c r="BA163" i="38"/>
  <c r="BJ163" i="38"/>
  <c r="AZ163" i="38"/>
  <c r="BI163" i="38"/>
  <c r="T163" i="38"/>
  <c r="AT163" i="38" s="1"/>
  <c r="S163" i="38"/>
  <c r="AS163" i="38" s="1"/>
  <c r="AL163" i="38"/>
  <c r="BL163" i="38" s="1"/>
  <c r="BD163" i="38"/>
  <c r="BB163" i="38"/>
  <c r="BC163" i="38"/>
  <c r="BN151" i="30"/>
  <c r="BN163" i="30"/>
  <c r="BN155" i="30"/>
  <c r="BN151" i="38"/>
  <c r="BN115" i="40"/>
  <c r="BN107" i="40"/>
  <c r="BN135" i="40"/>
  <c r="BN127" i="40"/>
  <c r="T104" i="30"/>
  <c r="AT104" i="30" s="1"/>
  <c r="BB106" i="30"/>
  <c r="T117" i="30"/>
  <c r="AT117" i="30" s="1"/>
  <c r="T134" i="30"/>
  <c r="AT134" i="30" s="1"/>
  <c r="BN137" i="40"/>
  <c r="BA180" i="30"/>
  <c r="AK180" i="30"/>
  <c r="BK180" i="30" s="1"/>
  <c r="BB180" i="30"/>
  <c r="AL180" i="30"/>
  <c r="BL180" i="30" s="1"/>
  <c r="BC180" i="30"/>
  <c r="BD180" i="30"/>
  <c r="S180" i="30"/>
  <c r="AS180" i="30" s="1"/>
  <c r="T180" i="30"/>
  <c r="AT180" i="30" s="1"/>
  <c r="BI180" i="30"/>
  <c r="AZ180" i="30"/>
  <c r="BJ180" i="30"/>
  <c r="BG101" i="30"/>
  <c r="S101" i="30"/>
  <c r="AS101" i="30" s="1"/>
  <c r="BD101" i="30"/>
  <c r="R101" i="30"/>
  <c r="AR101" i="30" s="1"/>
  <c r="BM101" i="30"/>
  <c r="BC101" i="30"/>
  <c r="Q101" i="30"/>
  <c r="AQ101" i="30" s="1"/>
  <c r="AL101" i="30"/>
  <c r="BL101" i="30" s="1"/>
  <c r="BB101" i="30"/>
  <c r="AK101" i="30"/>
  <c r="BK101" i="30" s="1"/>
  <c r="BA101" i="30"/>
  <c r="O101" i="30"/>
  <c r="BJ101" i="30"/>
  <c r="AZ101" i="30"/>
  <c r="BI101" i="30"/>
  <c r="AK109" i="30"/>
  <c r="BK109" i="30" s="1"/>
  <c r="BA109" i="30"/>
  <c r="O109" i="30"/>
  <c r="BJ109" i="30"/>
  <c r="AZ109" i="30"/>
  <c r="BI109" i="30"/>
  <c r="BH109" i="30"/>
  <c r="T109" i="30"/>
  <c r="AT109" i="30" s="1"/>
  <c r="BG109" i="30"/>
  <c r="S109" i="30"/>
  <c r="AS109" i="30" s="1"/>
  <c r="BD109" i="30"/>
  <c r="R109" i="30"/>
  <c r="AR109" i="30" s="1"/>
  <c r="BM109" i="30"/>
  <c r="BC109" i="30"/>
  <c r="Q109" i="30"/>
  <c r="AQ109" i="30" s="1"/>
  <c r="BD177" i="30"/>
  <c r="S177" i="30"/>
  <c r="AS177" i="30" s="1"/>
  <c r="T177" i="30"/>
  <c r="AT177" i="30" s="1"/>
  <c r="BI177" i="30"/>
  <c r="AZ177" i="30"/>
  <c r="BJ177" i="30"/>
  <c r="BA177" i="30"/>
  <c r="BB177" i="30"/>
  <c r="BC177" i="30"/>
  <c r="BG135" i="38"/>
  <c r="S135" i="38"/>
  <c r="AS135" i="38" s="1"/>
  <c r="BD135" i="38"/>
  <c r="R135" i="38"/>
  <c r="AR135" i="38" s="1"/>
  <c r="BM135" i="38"/>
  <c r="BC135" i="38"/>
  <c r="Q135" i="38"/>
  <c r="AQ135" i="38" s="1"/>
  <c r="AL135" i="38"/>
  <c r="BL135" i="38" s="1"/>
  <c r="BB135" i="38"/>
  <c r="AK135" i="38"/>
  <c r="BK135" i="38" s="1"/>
  <c r="BA135" i="38"/>
  <c r="O135" i="38"/>
  <c r="BI135" i="38"/>
  <c r="BJ135" i="38"/>
  <c r="BH135" i="38"/>
  <c r="AZ135" i="38"/>
  <c r="AL151" i="38"/>
  <c r="BL151" i="38" s="1"/>
  <c r="BB151" i="38"/>
  <c r="AK151" i="38"/>
  <c r="BK151" i="38" s="1"/>
  <c r="BA151" i="38"/>
  <c r="BJ151" i="38"/>
  <c r="AZ151" i="38"/>
  <c r="BI151" i="38"/>
  <c r="BD151" i="38"/>
  <c r="BC161" i="38"/>
  <c r="AL161" i="38"/>
  <c r="BL161" i="38" s="1"/>
  <c r="BB161" i="38"/>
  <c r="AK161" i="38"/>
  <c r="BK161" i="38" s="1"/>
  <c r="BA161" i="38"/>
  <c r="BJ161" i="38"/>
  <c r="AZ161" i="38"/>
  <c r="BI161" i="38"/>
  <c r="BD161" i="38"/>
  <c r="T161" i="38"/>
  <c r="AT161" i="38" s="1"/>
  <c r="S161" i="38"/>
  <c r="AS161" i="38" s="1"/>
  <c r="S165" i="38"/>
  <c r="AS165" i="38" s="1"/>
  <c r="BD165" i="38"/>
  <c r="BC165" i="38"/>
  <c r="AL165" i="38"/>
  <c r="BL165" i="38" s="1"/>
  <c r="BB165" i="38"/>
  <c r="AK165" i="38"/>
  <c r="BK165" i="38" s="1"/>
  <c r="BA165" i="38"/>
  <c r="BI165" i="38"/>
  <c r="BJ165" i="38"/>
  <c r="AZ165" i="38"/>
  <c r="T165" i="38"/>
  <c r="AT165" i="38" s="1"/>
  <c r="BC175" i="38"/>
  <c r="AL175" i="38"/>
  <c r="BL175" i="38" s="1"/>
  <c r="BB175" i="38"/>
  <c r="AK175" i="38"/>
  <c r="BK175" i="38" s="1"/>
  <c r="BA175" i="38"/>
  <c r="BJ175" i="38"/>
  <c r="AZ175" i="38"/>
  <c r="BI175" i="38"/>
  <c r="BB129" i="30"/>
  <c r="BN157" i="30"/>
  <c r="BN102" i="30"/>
  <c r="BN110" i="30"/>
  <c r="BN118" i="30"/>
  <c r="BN130" i="30"/>
  <c r="BN138" i="30"/>
  <c r="BN178" i="30"/>
  <c r="BN194" i="30"/>
  <c r="BN175" i="39"/>
  <c r="BH117" i="30"/>
  <c r="BB132" i="30"/>
  <c r="BG140" i="30"/>
  <c r="S140" i="30"/>
  <c r="AS140" i="30" s="1"/>
  <c r="BD140" i="30"/>
  <c r="R140" i="30"/>
  <c r="AR140" i="30" s="1"/>
  <c r="BM140" i="30"/>
  <c r="BC140" i="30"/>
  <c r="Q140" i="30"/>
  <c r="AQ140" i="30" s="1"/>
  <c r="AL140" i="30"/>
  <c r="BL140" i="30" s="1"/>
  <c r="BB140" i="30"/>
  <c r="AK140" i="30"/>
  <c r="BK140" i="30" s="1"/>
  <c r="BA140" i="30"/>
  <c r="O140" i="30"/>
  <c r="BJ140" i="30"/>
  <c r="AZ140" i="30"/>
  <c r="BI140" i="30"/>
  <c r="BN124" i="39"/>
  <c r="BJ129" i="39"/>
  <c r="AZ129" i="39"/>
  <c r="BI129" i="39"/>
  <c r="BH129" i="39"/>
  <c r="T129" i="39"/>
  <c r="AT129" i="39" s="1"/>
  <c r="BG129" i="39"/>
  <c r="S129" i="39"/>
  <c r="AS129" i="39" s="1"/>
  <c r="BD129" i="39"/>
  <c r="R129" i="39"/>
  <c r="AR129" i="39" s="1"/>
  <c r="AL129" i="39"/>
  <c r="BL129" i="39" s="1"/>
  <c r="BB129" i="39"/>
  <c r="BM129" i="39"/>
  <c r="AK129" i="39"/>
  <c r="BK129" i="39" s="1"/>
  <c r="BC129" i="39"/>
  <c r="BA129" i="39"/>
  <c r="Q129" i="39"/>
  <c r="AQ129" i="39" s="1"/>
  <c r="BN132" i="39"/>
  <c r="BD137" i="39"/>
  <c r="R137" i="39"/>
  <c r="AR137" i="39" s="1"/>
  <c r="BM137" i="39"/>
  <c r="BC137" i="39"/>
  <c r="Q137" i="39"/>
  <c r="AQ137" i="39" s="1"/>
  <c r="AL137" i="39"/>
  <c r="BL137" i="39" s="1"/>
  <c r="BB137" i="39"/>
  <c r="AK137" i="39"/>
  <c r="BK137" i="39" s="1"/>
  <c r="BA137" i="39"/>
  <c r="O137" i="39"/>
  <c r="BJ137" i="39"/>
  <c r="AZ137" i="39"/>
  <c r="BH137" i="39"/>
  <c r="T137" i="39"/>
  <c r="AT137" i="39" s="1"/>
  <c r="BI137" i="39"/>
  <c r="BG137" i="39"/>
  <c r="S137" i="39"/>
  <c r="AS137" i="39" s="1"/>
  <c r="BN140" i="39"/>
  <c r="BC177" i="39"/>
  <c r="BD177" i="39"/>
  <c r="BI177" i="39"/>
  <c r="AZ177" i="39"/>
  <c r="BB177" i="39"/>
  <c r="BJ177" i="39"/>
  <c r="BA177" i="39"/>
  <c r="S177" i="39"/>
  <c r="AS177" i="39" s="1"/>
  <c r="T177" i="39"/>
  <c r="AT177" i="39" s="1"/>
  <c r="BN180" i="39"/>
  <c r="S185" i="39"/>
  <c r="AS185" i="39" s="1"/>
  <c r="BI185" i="39"/>
  <c r="AZ185" i="39"/>
  <c r="BJ185" i="39"/>
  <c r="BA185" i="39"/>
  <c r="AK185" i="39"/>
  <c r="BK185" i="39" s="1"/>
  <c r="BB185" i="39"/>
  <c r="AL185" i="39"/>
  <c r="BL185" i="39" s="1"/>
  <c r="BC185" i="39"/>
  <c r="BD185" i="39"/>
  <c r="T185" i="39"/>
  <c r="AT185" i="39" s="1"/>
  <c r="BN188" i="39"/>
  <c r="S193" i="39"/>
  <c r="AS193" i="39" s="1"/>
  <c r="BI193" i="39"/>
  <c r="AZ193" i="39"/>
  <c r="BJ193" i="39"/>
  <c r="BA193" i="39"/>
  <c r="AK193" i="39"/>
  <c r="BK193" i="39" s="1"/>
  <c r="BB193" i="39"/>
  <c r="AL193" i="39"/>
  <c r="BL193" i="39" s="1"/>
  <c r="T193" i="39"/>
  <c r="AT193" i="39" s="1"/>
  <c r="BC193" i="39"/>
  <c r="BD193" i="39"/>
  <c r="BN105" i="38"/>
  <c r="AK157" i="33"/>
  <c r="BK157" i="33" s="1"/>
  <c r="BA157" i="33"/>
  <c r="BJ157" i="33"/>
  <c r="AZ157" i="33"/>
  <c r="BI157" i="33"/>
  <c r="T157" i="33"/>
  <c r="AT157" i="33" s="1"/>
  <c r="S157" i="33"/>
  <c r="AS157" i="33" s="1"/>
  <c r="BC157" i="33"/>
  <c r="AL157" i="33"/>
  <c r="BL157" i="33" s="1"/>
  <c r="BD157" i="33"/>
  <c r="BB157" i="33"/>
  <c r="BI159" i="33"/>
  <c r="T159" i="33"/>
  <c r="AT159" i="33" s="1"/>
  <c r="S159" i="33"/>
  <c r="AS159" i="33" s="1"/>
  <c r="BD159" i="33"/>
  <c r="BC159" i="33"/>
  <c r="AK159" i="33"/>
  <c r="BK159" i="33" s="1"/>
  <c r="BA159" i="33"/>
  <c r="AL159" i="33"/>
  <c r="BL159" i="33" s="1"/>
  <c r="BJ159" i="33"/>
  <c r="AZ159" i="33"/>
  <c r="BB159" i="33"/>
  <c r="AL161" i="33"/>
  <c r="BL161" i="33" s="1"/>
  <c r="BB161" i="33"/>
  <c r="AK161" i="33"/>
  <c r="BK161" i="33" s="1"/>
  <c r="BA161" i="33"/>
  <c r="BJ161" i="33"/>
  <c r="AZ161" i="33"/>
  <c r="BI161" i="33"/>
  <c r="T161" i="33"/>
  <c r="AT161" i="33" s="1"/>
  <c r="BD161" i="33"/>
  <c r="BC161" i="33"/>
  <c r="S161" i="33"/>
  <c r="AS161" i="33" s="1"/>
  <c r="BI163" i="33"/>
  <c r="T163" i="33"/>
  <c r="AT163" i="33" s="1"/>
  <c r="S163" i="33"/>
  <c r="AS163" i="33" s="1"/>
  <c r="BD163" i="33"/>
  <c r="BC163" i="33"/>
  <c r="AK163" i="33"/>
  <c r="BK163" i="33" s="1"/>
  <c r="BA163" i="33"/>
  <c r="AL163" i="33"/>
  <c r="BL163" i="33" s="1"/>
  <c r="BJ163" i="33"/>
  <c r="BB163" i="33"/>
  <c r="AZ163" i="33"/>
  <c r="BD165" i="33"/>
  <c r="BC165" i="33"/>
  <c r="AL165" i="33"/>
  <c r="BL165" i="33" s="1"/>
  <c r="BB165" i="33"/>
  <c r="AK165" i="33"/>
  <c r="BK165" i="33" s="1"/>
  <c r="BA165" i="33"/>
  <c r="BJ165" i="33"/>
  <c r="AZ165" i="33"/>
  <c r="T165" i="33"/>
  <c r="AT165" i="33" s="1"/>
  <c r="S165" i="33"/>
  <c r="AS165" i="33" s="1"/>
  <c r="BI165" i="33"/>
  <c r="BJ167" i="33"/>
  <c r="AZ167" i="33"/>
  <c r="BI167" i="33"/>
  <c r="T167" i="33"/>
  <c r="AT167" i="33" s="1"/>
  <c r="S167" i="33"/>
  <c r="AS167" i="33" s="1"/>
  <c r="BD167" i="33"/>
  <c r="AL167" i="33"/>
  <c r="BL167" i="33" s="1"/>
  <c r="BB167" i="33"/>
  <c r="AK167" i="33"/>
  <c r="BK167" i="33" s="1"/>
  <c r="BC167" i="33"/>
  <c r="BA167" i="33"/>
  <c r="S169" i="33"/>
  <c r="AS169" i="33" s="1"/>
  <c r="BD169" i="33"/>
  <c r="BC169" i="33"/>
  <c r="AL169" i="33"/>
  <c r="BL169" i="33" s="1"/>
  <c r="BB169" i="33"/>
  <c r="AK169" i="33"/>
  <c r="BK169" i="33" s="1"/>
  <c r="BA169" i="33"/>
  <c r="BI169" i="33"/>
  <c r="BJ169" i="33"/>
  <c r="T169" i="33"/>
  <c r="AT169" i="33" s="1"/>
  <c r="AZ169" i="33"/>
  <c r="BC175" i="33"/>
  <c r="AL175" i="33"/>
  <c r="BL175" i="33" s="1"/>
  <c r="BB175" i="33"/>
  <c r="AK175" i="33"/>
  <c r="BK175" i="33" s="1"/>
  <c r="BA175" i="33"/>
  <c r="BJ175" i="33"/>
  <c r="AZ175" i="33"/>
  <c r="BI175" i="33"/>
  <c r="BC183" i="33"/>
  <c r="S183" i="33"/>
  <c r="AS183" i="33" s="1"/>
  <c r="BD183" i="33"/>
  <c r="BI183" i="33"/>
  <c r="T183" i="33"/>
  <c r="AT183" i="33" s="1"/>
  <c r="BJ183" i="33"/>
  <c r="BA183" i="33"/>
  <c r="BB183" i="33"/>
  <c r="AK183" i="33"/>
  <c r="BK183" i="33" s="1"/>
  <c r="AL183" i="33"/>
  <c r="BL183" i="33" s="1"/>
  <c r="AZ183" i="33"/>
  <c r="BC191" i="33"/>
  <c r="S191" i="33"/>
  <c r="AS191" i="33" s="1"/>
  <c r="BI191" i="33"/>
  <c r="T191" i="33"/>
  <c r="AT191" i="33" s="1"/>
  <c r="BJ191" i="33"/>
  <c r="AK191" i="33"/>
  <c r="BK191" i="33" s="1"/>
  <c r="AZ191" i="33"/>
  <c r="AL191" i="33"/>
  <c r="BL191" i="33" s="1"/>
  <c r="BD191" i="33"/>
  <c r="BA191" i="33"/>
  <c r="BB191" i="33"/>
  <c r="AL100" i="32"/>
  <c r="BL100" i="32" s="1"/>
  <c r="BB100" i="32"/>
  <c r="AK100" i="32"/>
  <c r="BK100" i="32" s="1"/>
  <c r="BA100" i="32"/>
  <c r="O100" i="32"/>
  <c r="BJ100" i="32"/>
  <c r="AZ100" i="32"/>
  <c r="BI100" i="32"/>
  <c r="BH100" i="32"/>
  <c r="T100" i="32"/>
  <c r="AT100" i="32" s="1"/>
  <c r="BG100" i="32"/>
  <c r="S100" i="32"/>
  <c r="AS100" i="32" s="1"/>
  <c r="BD100" i="32"/>
  <c r="BC100" i="32"/>
  <c r="R100" i="32"/>
  <c r="AR100" i="32" s="1"/>
  <c r="Q100" i="32"/>
  <c r="AQ100" i="32" s="1"/>
  <c r="BM100" i="32"/>
  <c r="BG108" i="32"/>
  <c r="S108" i="32"/>
  <c r="AS108" i="32" s="1"/>
  <c r="BD108" i="32"/>
  <c r="R108" i="32"/>
  <c r="AR108" i="32" s="1"/>
  <c r="BM108" i="32"/>
  <c r="BC108" i="32"/>
  <c r="Q108" i="32"/>
  <c r="AQ108" i="32" s="1"/>
  <c r="AL108" i="32"/>
  <c r="BL108" i="32" s="1"/>
  <c r="BB108" i="32"/>
  <c r="AK108" i="32"/>
  <c r="BK108" i="32" s="1"/>
  <c r="BA108" i="32"/>
  <c r="O108" i="32"/>
  <c r="BJ108" i="32"/>
  <c r="AZ108" i="32"/>
  <c r="T108" i="32"/>
  <c r="AT108" i="32" s="1"/>
  <c r="BI108" i="32"/>
  <c r="BH108" i="32"/>
  <c r="BG116" i="32"/>
  <c r="S116" i="32"/>
  <c r="AS116" i="32" s="1"/>
  <c r="BD116" i="32"/>
  <c r="R116" i="32"/>
  <c r="AR116" i="32" s="1"/>
  <c r="BM116" i="32"/>
  <c r="BC116" i="32"/>
  <c r="Q116" i="32"/>
  <c r="AQ116" i="32" s="1"/>
  <c r="AL116" i="32"/>
  <c r="BL116" i="32" s="1"/>
  <c r="BB116" i="32"/>
  <c r="AK116" i="32"/>
  <c r="BK116" i="32" s="1"/>
  <c r="BA116" i="32"/>
  <c r="O116" i="32"/>
  <c r="BJ116" i="32"/>
  <c r="AZ116" i="32"/>
  <c r="T116" i="32"/>
  <c r="AT116" i="32" s="1"/>
  <c r="BI116" i="32"/>
  <c r="BH116" i="32"/>
  <c r="AK128" i="32"/>
  <c r="BK128" i="32" s="1"/>
  <c r="BA128" i="32"/>
  <c r="O128" i="32"/>
  <c r="BJ128" i="32"/>
  <c r="AZ128" i="32"/>
  <c r="BI128" i="32"/>
  <c r="BH128" i="32"/>
  <c r="T128" i="32"/>
  <c r="AT128" i="32" s="1"/>
  <c r="BG128" i="32"/>
  <c r="S128" i="32"/>
  <c r="AS128" i="32" s="1"/>
  <c r="BD128" i="32"/>
  <c r="R128" i="32"/>
  <c r="AR128" i="32" s="1"/>
  <c r="Q128" i="32"/>
  <c r="AQ128" i="32" s="1"/>
  <c r="BM128" i="32"/>
  <c r="BC128" i="32"/>
  <c r="AL128" i="32"/>
  <c r="BL128" i="32" s="1"/>
  <c r="BB128" i="32"/>
  <c r="BD136" i="32"/>
  <c r="R136" i="32"/>
  <c r="AR136" i="32" s="1"/>
  <c r="BM136" i="32"/>
  <c r="BC136" i="32"/>
  <c r="Q136" i="32"/>
  <c r="AQ136" i="32" s="1"/>
  <c r="AL136" i="32"/>
  <c r="BL136" i="32" s="1"/>
  <c r="BB136" i="32"/>
  <c r="AK136" i="32"/>
  <c r="BK136" i="32" s="1"/>
  <c r="BA136" i="32"/>
  <c r="O136" i="32"/>
  <c r="BJ136" i="32"/>
  <c r="AZ136" i="32"/>
  <c r="BI136" i="32"/>
  <c r="BH136" i="32"/>
  <c r="T136" i="32"/>
  <c r="AT136" i="32" s="1"/>
  <c r="S136" i="32"/>
  <c r="AS136" i="32" s="1"/>
  <c r="BG136" i="32"/>
  <c r="BI176" i="32"/>
  <c r="BA176" i="32"/>
  <c r="AK176" i="32"/>
  <c r="BK176" i="32" s="1"/>
  <c r="BC176" i="32"/>
  <c r="S176" i="32"/>
  <c r="AS176" i="32" s="1"/>
  <c r="AL176" i="32"/>
  <c r="BL176" i="32" s="1"/>
  <c r="T176" i="32"/>
  <c r="AT176" i="32" s="1"/>
  <c r="AZ176" i="32"/>
  <c r="BJ176" i="32"/>
  <c r="BB176" i="32"/>
  <c r="BD176" i="32"/>
  <c r="BA184" i="32"/>
  <c r="AK184" i="32"/>
  <c r="BK184" i="32" s="1"/>
  <c r="BB184" i="32"/>
  <c r="AL184" i="32"/>
  <c r="BL184" i="32" s="1"/>
  <c r="BC184" i="32"/>
  <c r="S184" i="32"/>
  <c r="AS184" i="32" s="1"/>
  <c r="BJ184" i="32"/>
  <c r="BD184" i="32"/>
  <c r="BI184" i="32"/>
  <c r="AZ184" i="32"/>
  <c r="T184" i="32"/>
  <c r="AT184" i="32" s="1"/>
  <c r="BA192" i="32"/>
  <c r="AK192" i="32"/>
  <c r="BK192" i="32" s="1"/>
  <c r="BB192" i="32"/>
  <c r="AL192" i="32"/>
  <c r="BL192" i="32" s="1"/>
  <c r="BC192" i="32"/>
  <c r="T192" i="32"/>
  <c r="AT192" i="32" s="1"/>
  <c r="AZ192" i="32"/>
  <c r="BI192" i="32"/>
  <c r="BJ192" i="32"/>
  <c r="BD192" i="32"/>
  <c r="S192" i="32"/>
  <c r="AS192" i="32" s="1"/>
  <c r="BJ101" i="31"/>
  <c r="AZ101" i="31"/>
  <c r="BI101" i="31"/>
  <c r="BH101" i="31"/>
  <c r="T101" i="31"/>
  <c r="AT101" i="31" s="1"/>
  <c r="BG101" i="31"/>
  <c r="S101" i="31"/>
  <c r="AS101" i="31" s="1"/>
  <c r="BD101" i="31"/>
  <c r="R101" i="31"/>
  <c r="AR101" i="31" s="1"/>
  <c r="BM101" i="31"/>
  <c r="O101" i="31"/>
  <c r="AL101" i="31"/>
  <c r="BL101" i="31" s="1"/>
  <c r="AK101" i="31"/>
  <c r="BK101" i="31" s="1"/>
  <c r="BC101" i="31"/>
  <c r="BB101" i="31"/>
  <c r="BA101" i="31"/>
  <c r="Q101" i="31"/>
  <c r="AQ101" i="31" s="1"/>
  <c r="BD109" i="31"/>
  <c r="R109" i="31"/>
  <c r="AR109" i="31" s="1"/>
  <c r="BM109" i="31"/>
  <c r="BC109" i="31"/>
  <c r="Q109" i="31"/>
  <c r="AQ109" i="31" s="1"/>
  <c r="AL109" i="31"/>
  <c r="BL109" i="31" s="1"/>
  <c r="BB109" i="31"/>
  <c r="AK109" i="31"/>
  <c r="BK109" i="31" s="1"/>
  <c r="BA109" i="31"/>
  <c r="O109" i="31"/>
  <c r="BJ109" i="31"/>
  <c r="AZ109" i="31"/>
  <c r="BI109" i="31"/>
  <c r="BH109" i="31"/>
  <c r="BG109" i="31"/>
  <c r="T109" i="31"/>
  <c r="AT109" i="31" s="1"/>
  <c r="S109" i="31"/>
  <c r="AS109" i="31" s="1"/>
  <c r="AL117" i="31"/>
  <c r="BL117" i="31" s="1"/>
  <c r="BB117" i="31"/>
  <c r="AK117" i="31"/>
  <c r="BK117" i="31" s="1"/>
  <c r="BA117" i="31"/>
  <c r="O117" i="31"/>
  <c r="BJ117" i="31"/>
  <c r="AZ117" i="31"/>
  <c r="BI117" i="31"/>
  <c r="BH117" i="31"/>
  <c r="T117" i="31"/>
  <c r="AT117" i="31" s="1"/>
  <c r="BM117" i="31"/>
  <c r="BG117" i="31"/>
  <c r="BD117" i="31"/>
  <c r="BC117" i="31"/>
  <c r="S117" i="31"/>
  <c r="AS117" i="31" s="1"/>
  <c r="R117" i="31"/>
  <c r="AR117" i="31" s="1"/>
  <c r="Q117" i="31"/>
  <c r="AQ117" i="31" s="1"/>
  <c r="BH129" i="31"/>
  <c r="T129" i="31"/>
  <c r="AT129" i="31" s="1"/>
  <c r="BG129" i="31"/>
  <c r="S129" i="31"/>
  <c r="AS129" i="31" s="1"/>
  <c r="BD129" i="31"/>
  <c r="R129" i="31"/>
  <c r="AR129" i="31" s="1"/>
  <c r="BM129" i="31"/>
  <c r="BC129" i="31"/>
  <c r="Q129" i="31"/>
  <c r="AQ129" i="31" s="1"/>
  <c r="AL129" i="31"/>
  <c r="BL129" i="31" s="1"/>
  <c r="BB129" i="31"/>
  <c r="AK129" i="31"/>
  <c r="BK129" i="31" s="1"/>
  <c r="BJ129" i="31"/>
  <c r="BI129" i="31"/>
  <c r="BA129" i="31"/>
  <c r="AZ129" i="31"/>
  <c r="O129" i="31"/>
  <c r="AL137" i="31"/>
  <c r="BL137" i="31" s="1"/>
  <c r="BB137" i="31"/>
  <c r="AK137" i="31"/>
  <c r="BK137" i="31" s="1"/>
  <c r="BA137" i="31"/>
  <c r="O137" i="31"/>
  <c r="BJ137" i="31"/>
  <c r="AZ137" i="31"/>
  <c r="BI137" i="31"/>
  <c r="BH137" i="31"/>
  <c r="T137" i="31"/>
  <c r="AT137" i="31" s="1"/>
  <c r="BM137" i="31"/>
  <c r="BG137" i="31"/>
  <c r="BD137" i="31"/>
  <c r="BC137" i="31"/>
  <c r="S137" i="31"/>
  <c r="AS137" i="31" s="1"/>
  <c r="R137" i="31"/>
  <c r="AR137" i="31" s="1"/>
  <c r="Q137" i="31"/>
  <c r="AQ137" i="31" s="1"/>
  <c r="BA177" i="31"/>
  <c r="BC177" i="31"/>
  <c r="S177" i="31"/>
  <c r="AS177" i="31" s="1"/>
  <c r="BJ177" i="31"/>
  <c r="T177" i="31"/>
  <c r="AT177" i="31" s="1"/>
  <c r="BB177" i="31"/>
  <c r="BI177" i="31"/>
  <c r="AZ177" i="31"/>
  <c r="BD177" i="31"/>
  <c r="BA185" i="31"/>
  <c r="AK185" i="31"/>
  <c r="BK185" i="31" s="1"/>
  <c r="BC185" i="31"/>
  <c r="S185" i="31"/>
  <c r="AS185" i="31" s="1"/>
  <c r="AZ185" i="31"/>
  <c r="BB185" i="31"/>
  <c r="BD185" i="31"/>
  <c r="BI185" i="31"/>
  <c r="T185" i="31"/>
  <c r="AT185" i="31" s="1"/>
  <c r="AL185" i="31"/>
  <c r="BL185" i="31" s="1"/>
  <c r="BJ185" i="31"/>
  <c r="BA193" i="31"/>
  <c r="AK193" i="31"/>
  <c r="BK193" i="31" s="1"/>
  <c r="BC193" i="31"/>
  <c r="S193" i="31"/>
  <c r="AS193" i="31" s="1"/>
  <c r="BI193" i="31"/>
  <c r="BJ193" i="31"/>
  <c r="BB193" i="31"/>
  <c r="T193" i="31"/>
  <c r="AT193" i="31" s="1"/>
  <c r="AZ193" i="31"/>
  <c r="BD193" i="31"/>
  <c r="AL193" i="31"/>
  <c r="BL193" i="31" s="1"/>
  <c r="AK99" i="40"/>
  <c r="BK99" i="40" s="1"/>
  <c r="BA99" i="40"/>
  <c r="BJ99" i="40"/>
  <c r="AZ99" i="40"/>
  <c r="BI99" i="40"/>
  <c r="BH99" i="40"/>
  <c r="BG99" i="40"/>
  <c r="BD99" i="40"/>
  <c r="R99" i="40"/>
  <c r="AR99" i="40" s="1"/>
  <c r="BM99" i="40"/>
  <c r="BC99" i="40"/>
  <c r="AK111" i="40"/>
  <c r="BK111" i="40" s="1"/>
  <c r="BA111" i="40"/>
  <c r="O111" i="40"/>
  <c r="BJ111" i="40"/>
  <c r="AZ111" i="40"/>
  <c r="BI111" i="40"/>
  <c r="BH111" i="40"/>
  <c r="T111" i="40"/>
  <c r="AT111" i="40" s="1"/>
  <c r="BG111" i="40"/>
  <c r="S111" i="40"/>
  <c r="AS111" i="40" s="1"/>
  <c r="BD111" i="40"/>
  <c r="R111" i="40"/>
  <c r="AR111" i="40" s="1"/>
  <c r="BM111" i="40"/>
  <c r="BC111" i="40"/>
  <c r="Q111" i="40"/>
  <c r="AQ111" i="40" s="1"/>
  <c r="BG103" i="40"/>
  <c r="S103" i="40"/>
  <c r="AS103" i="40" s="1"/>
  <c r="BD103" i="40"/>
  <c r="R103" i="40"/>
  <c r="AR103" i="40" s="1"/>
  <c r="BM103" i="40"/>
  <c r="BC103" i="40"/>
  <c r="Q103" i="40"/>
  <c r="AQ103" i="40" s="1"/>
  <c r="AL103" i="40"/>
  <c r="BL103" i="40" s="1"/>
  <c r="BB103" i="40"/>
  <c r="AK103" i="40"/>
  <c r="BK103" i="40" s="1"/>
  <c r="BA103" i="40"/>
  <c r="O103" i="40"/>
  <c r="BJ103" i="40"/>
  <c r="AZ103" i="40"/>
  <c r="BI103" i="40"/>
  <c r="BN169" i="30"/>
  <c r="BN153" i="38"/>
  <c r="BN161" i="38"/>
  <c r="BN169" i="38"/>
  <c r="BN141" i="40"/>
  <c r="BN133" i="40"/>
  <c r="BN125" i="40"/>
  <c r="BN165" i="40"/>
  <c r="BN157" i="40"/>
  <c r="T135" i="38"/>
  <c r="AT135" i="38" s="1"/>
  <c r="BA157" i="38"/>
  <c r="BG124" i="30"/>
  <c r="S124" i="30"/>
  <c r="AS124" i="30" s="1"/>
  <c r="BD124" i="30"/>
  <c r="R124" i="30"/>
  <c r="AR124" i="30" s="1"/>
  <c r="BM124" i="30"/>
  <c r="BC124" i="30"/>
  <c r="Q124" i="30"/>
  <c r="AQ124" i="30" s="1"/>
  <c r="AL124" i="30"/>
  <c r="BL124" i="30" s="1"/>
  <c r="BB124" i="30"/>
  <c r="AK124" i="30"/>
  <c r="BK124" i="30" s="1"/>
  <c r="BA124" i="30"/>
  <c r="O124" i="30"/>
  <c r="BJ124" i="30"/>
  <c r="AZ124" i="30"/>
  <c r="BI124" i="30"/>
  <c r="AK132" i="30"/>
  <c r="BK132" i="30" s="1"/>
  <c r="BA132" i="30"/>
  <c r="O132" i="30"/>
  <c r="BJ132" i="30"/>
  <c r="AZ132" i="30"/>
  <c r="BI132" i="30"/>
  <c r="BH132" i="30"/>
  <c r="T132" i="30"/>
  <c r="AT132" i="30" s="1"/>
  <c r="BG132" i="30"/>
  <c r="S132" i="30"/>
  <c r="AS132" i="30" s="1"/>
  <c r="BD132" i="30"/>
  <c r="R132" i="30"/>
  <c r="AR132" i="30" s="1"/>
  <c r="BM132" i="30"/>
  <c r="BC132" i="30"/>
  <c r="Q132" i="30"/>
  <c r="AQ132" i="30" s="1"/>
  <c r="BA188" i="30"/>
  <c r="AK188" i="30"/>
  <c r="BK188" i="30" s="1"/>
  <c r="BB188" i="30"/>
  <c r="AL188" i="30"/>
  <c r="BL188" i="30" s="1"/>
  <c r="BC188" i="30"/>
  <c r="BD188" i="30"/>
  <c r="S188" i="30"/>
  <c r="AS188" i="30" s="1"/>
  <c r="T188" i="30"/>
  <c r="AT188" i="30" s="1"/>
  <c r="BI188" i="30"/>
  <c r="AZ188" i="30"/>
  <c r="BJ188" i="30"/>
  <c r="BG137" i="30"/>
  <c r="S137" i="30"/>
  <c r="AS137" i="30" s="1"/>
  <c r="BD137" i="30"/>
  <c r="R137" i="30"/>
  <c r="AR137" i="30" s="1"/>
  <c r="BM137" i="30"/>
  <c r="BC137" i="30"/>
  <c r="Q137" i="30"/>
  <c r="AQ137" i="30" s="1"/>
  <c r="AL137" i="30"/>
  <c r="BL137" i="30" s="1"/>
  <c r="BB137" i="30"/>
  <c r="AK137" i="30"/>
  <c r="BK137" i="30" s="1"/>
  <c r="BA137" i="30"/>
  <c r="O137" i="30"/>
  <c r="BJ137" i="30"/>
  <c r="AZ137" i="30"/>
  <c r="BI137" i="30"/>
  <c r="BD193" i="30"/>
  <c r="T193" i="30"/>
  <c r="AT193" i="30" s="1"/>
  <c r="AZ193" i="30"/>
  <c r="BJ193" i="30"/>
  <c r="AK193" i="30"/>
  <c r="BK193" i="30" s="1"/>
  <c r="S193" i="30"/>
  <c r="AS193" i="30" s="1"/>
  <c r="AL193" i="30"/>
  <c r="BL193" i="30" s="1"/>
  <c r="BB193" i="30"/>
  <c r="BA193" i="30"/>
  <c r="BC193" i="30"/>
  <c r="BI193" i="30"/>
  <c r="AZ182" i="39"/>
  <c r="BJ182" i="39"/>
  <c r="BB182" i="39"/>
  <c r="AL182" i="39"/>
  <c r="BL182" i="39" s="1"/>
  <c r="BC182" i="39"/>
  <c r="BD182" i="39"/>
  <c r="S182" i="39"/>
  <c r="AS182" i="39" s="1"/>
  <c r="AK182" i="39"/>
  <c r="BK182" i="39" s="1"/>
  <c r="T182" i="39"/>
  <c r="AT182" i="39" s="1"/>
  <c r="BA182" i="39"/>
  <c r="BI182" i="39"/>
  <c r="AZ190" i="39"/>
  <c r="BJ190" i="39"/>
  <c r="BB190" i="39"/>
  <c r="AL190" i="39"/>
  <c r="BL190" i="39" s="1"/>
  <c r="BC190" i="39"/>
  <c r="BD190" i="39"/>
  <c r="S190" i="39"/>
  <c r="AS190" i="39" s="1"/>
  <c r="BA190" i="39"/>
  <c r="BI190" i="39"/>
  <c r="AK190" i="39"/>
  <c r="BK190" i="39" s="1"/>
  <c r="T190" i="39"/>
  <c r="AT190" i="39" s="1"/>
  <c r="AZ183" i="38"/>
  <c r="BJ183" i="38"/>
  <c r="BA183" i="38"/>
  <c r="AK183" i="38"/>
  <c r="BK183" i="38" s="1"/>
  <c r="BD183" i="38"/>
  <c r="BC183" i="38"/>
  <c r="BI183" i="38"/>
  <c r="S183" i="38"/>
  <c r="AS183" i="38" s="1"/>
  <c r="AL183" i="38"/>
  <c r="BL183" i="38" s="1"/>
  <c r="T183" i="38"/>
  <c r="AT183" i="38" s="1"/>
  <c r="BB183" i="38"/>
  <c r="AK116" i="37"/>
  <c r="BK116" i="37" s="1"/>
  <c r="BA116" i="37"/>
  <c r="O116" i="37"/>
  <c r="BJ116" i="37"/>
  <c r="AZ116" i="37"/>
  <c r="BI116" i="37"/>
  <c r="BH116" i="37"/>
  <c r="T116" i="37"/>
  <c r="AT116" i="37" s="1"/>
  <c r="BG116" i="37"/>
  <c r="S116" i="37"/>
  <c r="AS116" i="37" s="1"/>
  <c r="BM116" i="37"/>
  <c r="BC116" i="37"/>
  <c r="Q116" i="37"/>
  <c r="AQ116" i="37" s="1"/>
  <c r="BD116" i="37"/>
  <c r="BB116" i="37"/>
  <c r="R116" i="37"/>
  <c r="AR116" i="37" s="1"/>
  <c r="AL116" i="37"/>
  <c r="BL116" i="37" s="1"/>
  <c r="BG128" i="37"/>
  <c r="S128" i="37"/>
  <c r="AS128" i="37" s="1"/>
  <c r="BD128" i="37"/>
  <c r="R128" i="37"/>
  <c r="AR128" i="37" s="1"/>
  <c r="BM128" i="37"/>
  <c r="BC128" i="37"/>
  <c r="Q128" i="37"/>
  <c r="AQ128" i="37" s="1"/>
  <c r="AL128" i="37"/>
  <c r="BL128" i="37" s="1"/>
  <c r="BB128" i="37"/>
  <c r="AK128" i="37"/>
  <c r="BK128" i="37" s="1"/>
  <c r="BA128" i="37"/>
  <c r="O128" i="37"/>
  <c r="BI128" i="37"/>
  <c r="BJ128" i="37"/>
  <c r="AZ128" i="37"/>
  <c r="BH128" i="37"/>
  <c r="T128" i="37"/>
  <c r="AT128" i="37" s="1"/>
  <c r="AZ176" i="37"/>
  <c r="BJ176" i="37"/>
  <c r="BA176" i="37"/>
  <c r="AK176" i="37"/>
  <c r="BK176" i="37" s="1"/>
  <c r="BB176" i="37"/>
  <c r="AL176" i="37"/>
  <c r="BL176" i="37" s="1"/>
  <c r="BC176" i="37"/>
  <c r="T176" i="37"/>
  <c r="AT176" i="37" s="1"/>
  <c r="S176" i="37"/>
  <c r="AS176" i="37" s="1"/>
  <c r="BD176" i="37"/>
  <c r="BI176" i="37"/>
  <c r="BB184" i="37"/>
  <c r="AL184" i="37"/>
  <c r="BL184" i="37" s="1"/>
  <c r="BC184" i="37"/>
  <c r="T184" i="37"/>
  <c r="AT184" i="37" s="1"/>
  <c r="BA184" i="37"/>
  <c r="BI184" i="37"/>
  <c r="BJ184" i="37"/>
  <c r="S184" i="37"/>
  <c r="AS184" i="37" s="1"/>
  <c r="AK184" i="37"/>
  <c r="BK184" i="37" s="1"/>
  <c r="AZ184" i="37"/>
  <c r="BD184" i="37"/>
  <c r="BB192" i="37"/>
  <c r="AL192" i="37"/>
  <c r="BL192" i="37" s="1"/>
  <c r="BC192" i="37"/>
  <c r="T192" i="37"/>
  <c r="AT192" i="37" s="1"/>
  <c r="BI192" i="37"/>
  <c r="S192" i="37"/>
  <c r="AS192" i="37" s="1"/>
  <c r="AK192" i="37"/>
  <c r="BK192" i="37" s="1"/>
  <c r="AZ192" i="37"/>
  <c r="BA192" i="37"/>
  <c r="BD192" i="37"/>
  <c r="BJ192" i="37"/>
  <c r="BI101" i="36"/>
  <c r="BH101" i="36"/>
  <c r="T101" i="36"/>
  <c r="AT101" i="36" s="1"/>
  <c r="BG101" i="36"/>
  <c r="S101" i="36"/>
  <c r="AS101" i="36" s="1"/>
  <c r="BD101" i="36"/>
  <c r="R101" i="36"/>
  <c r="AR101" i="36" s="1"/>
  <c r="BM101" i="36"/>
  <c r="BC101" i="36"/>
  <c r="Q101" i="36"/>
  <c r="AQ101" i="36" s="1"/>
  <c r="AK101" i="36"/>
  <c r="BK101" i="36" s="1"/>
  <c r="BA101" i="36"/>
  <c r="O101" i="36"/>
  <c r="BB101" i="36"/>
  <c r="AZ101" i="36"/>
  <c r="AL101" i="36"/>
  <c r="BL101" i="36" s="1"/>
  <c r="BJ101" i="36"/>
  <c r="BH109" i="36"/>
  <c r="T109" i="36"/>
  <c r="AT109" i="36" s="1"/>
  <c r="BG109" i="36"/>
  <c r="S109" i="36"/>
  <c r="AS109" i="36" s="1"/>
  <c r="BD109" i="36"/>
  <c r="R109" i="36"/>
  <c r="AR109" i="36" s="1"/>
  <c r="BM109" i="36"/>
  <c r="BC109" i="36"/>
  <c r="Q109" i="36"/>
  <c r="AQ109" i="36" s="1"/>
  <c r="AL109" i="36"/>
  <c r="BL109" i="36" s="1"/>
  <c r="BB109" i="36"/>
  <c r="AP109" i="36"/>
  <c r="BJ109" i="36"/>
  <c r="AZ109" i="36"/>
  <c r="O109" i="36"/>
  <c r="AK109" i="36"/>
  <c r="BK109" i="36" s="1"/>
  <c r="BA109" i="36"/>
  <c r="BI109" i="36"/>
  <c r="AL117" i="36"/>
  <c r="BL117" i="36" s="1"/>
  <c r="BB117" i="36"/>
  <c r="AK117" i="36"/>
  <c r="BK117" i="36" s="1"/>
  <c r="BA117" i="36"/>
  <c r="O117" i="36"/>
  <c r="BJ117" i="36"/>
  <c r="AZ117" i="36"/>
  <c r="BI117" i="36"/>
  <c r="BH117" i="36"/>
  <c r="T117" i="36"/>
  <c r="AT117" i="36" s="1"/>
  <c r="BD117" i="36"/>
  <c r="R117" i="36"/>
  <c r="AR117" i="36" s="1"/>
  <c r="BM117" i="36"/>
  <c r="BG117" i="36"/>
  <c r="S117" i="36"/>
  <c r="AS117" i="36" s="1"/>
  <c r="BC117" i="36"/>
  <c r="Q117" i="36"/>
  <c r="AQ117" i="36" s="1"/>
  <c r="BI129" i="36"/>
  <c r="BH129" i="36"/>
  <c r="T129" i="36"/>
  <c r="AT129" i="36" s="1"/>
  <c r="BG129" i="36"/>
  <c r="S129" i="36"/>
  <c r="AS129" i="36" s="1"/>
  <c r="BD129" i="36"/>
  <c r="R129" i="36"/>
  <c r="AR129" i="36" s="1"/>
  <c r="BM129" i="36"/>
  <c r="BC129" i="36"/>
  <c r="Q129" i="36"/>
  <c r="AQ129" i="36" s="1"/>
  <c r="AK129" i="36"/>
  <c r="BK129" i="36" s="1"/>
  <c r="BA129" i="36"/>
  <c r="O129" i="36"/>
  <c r="AL129" i="36"/>
  <c r="BL129" i="36" s="1"/>
  <c r="BJ129" i="36"/>
  <c r="BB129" i="36"/>
  <c r="AZ129" i="36"/>
  <c r="BI137" i="36"/>
  <c r="BH137" i="36"/>
  <c r="T137" i="36"/>
  <c r="AT137" i="36" s="1"/>
  <c r="BG137" i="36"/>
  <c r="S137" i="36"/>
  <c r="AS137" i="36" s="1"/>
  <c r="BD137" i="36"/>
  <c r="R137" i="36"/>
  <c r="AR137" i="36" s="1"/>
  <c r="BC137" i="36"/>
  <c r="BB137" i="36"/>
  <c r="BA137" i="36"/>
  <c r="AZ137" i="36"/>
  <c r="BM137" i="36"/>
  <c r="Q137" i="36"/>
  <c r="AQ137" i="36" s="1"/>
  <c r="AK137" i="36"/>
  <c r="BK137" i="36" s="1"/>
  <c r="O137" i="36"/>
  <c r="AL137" i="36"/>
  <c r="BL137" i="36" s="1"/>
  <c r="BJ137" i="36"/>
  <c r="BC177" i="36"/>
  <c r="BD177" i="36"/>
  <c r="BA177" i="36"/>
  <c r="AZ177" i="36"/>
  <c r="BB177" i="36"/>
  <c r="S177" i="36"/>
  <c r="AS177" i="36" s="1"/>
  <c r="BJ177" i="36"/>
  <c r="T177" i="36"/>
  <c r="AT177" i="36" s="1"/>
  <c r="BI177" i="36"/>
  <c r="BC185" i="36"/>
  <c r="BD185" i="36"/>
  <c r="AZ185" i="36"/>
  <c r="AL185" i="36"/>
  <c r="BL185" i="36" s="1"/>
  <c r="BA185" i="36"/>
  <c r="BB185" i="36"/>
  <c r="T185" i="36"/>
  <c r="AT185" i="36" s="1"/>
  <c r="BJ185" i="36"/>
  <c r="BI185" i="36"/>
  <c r="AK185" i="36"/>
  <c r="BK185" i="36" s="1"/>
  <c r="S185" i="36"/>
  <c r="AS185" i="36" s="1"/>
  <c r="BB193" i="36"/>
  <c r="AL193" i="36"/>
  <c r="BL193" i="36" s="1"/>
  <c r="BC193" i="36"/>
  <c r="BD193" i="36"/>
  <c r="S193" i="36"/>
  <c r="AS193" i="36" s="1"/>
  <c r="AZ193" i="36"/>
  <c r="BJ193" i="36"/>
  <c r="T193" i="36"/>
  <c r="AT193" i="36" s="1"/>
  <c r="BA193" i="36"/>
  <c r="BI193" i="36"/>
  <c r="AK193" i="36"/>
  <c r="BK193" i="36" s="1"/>
  <c r="BJ102" i="35"/>
  <c r="AZ102" i="35"/>
  <c r="BI102" i="35"/>
  <c r="BH102" i="35"/>
  <c r="T102" i="35"/>
  <c r="AT102" i="35" s="1"/>
  <c r="BG102" i="35"/>
  <c r="S102" i="35"/>
  <c r="AS102" i="35" s="1"/>
  <c r="BD102" i="35"/>
  <c r="BC102" i="35"/>
  <c r="BB102" i="35"/>
  <c r="BA102" i="35"/>
  <c r="R102" i="35"/>
  <c r="AR102" i="35" s="1"/>
  <c r="AL102" i="35"/>
  <c r="BL102" i="35" s="1"/>
  <c r="Q102" i="35"/>
  <c r="AQ102" i="35" s="1"/>
  <c r="O102" i="35"/>
  <c r="BM102" i="35"/>
  <c r="BD110" i="35"/>
  <c r="R110" i="35"/>
  <c r="AR110" i="35" s="1"/>
  <c r="BM110" i="35"/>
  <c r="BC110" i="35"/>
  <c r="Q110" i="35"/>
  <c r="AQ110" i="35" s="1"/>
  <c r="AL110" i="35"/>
  <c r="BL110" i="35" s="1"/>
  <c r="BB110" i="35"/>
  <c r="AK110" i="35"/>
  <c r="BK110" i="35" s="1"/>
  <c r="BA110" i="35"/>
  <c r="O110" i="35"/>
  <c r="BJ110" i="35"/>
  <c r="BI110" i="35"/>
  <c r="BH110" i="35"/>
  <c r="BG110" i="35"/>
  <c r="AZ110" i="35"/>
  <c r="T110" i="35"/>
  <c r="AT110" i="35" s="1"/>
  <c r="S110" i="35"/>
  <c r="AS110" i="35" s="1"/>
  <c r="AK118" i="35"/>
  <c r="BK118" i="35" s="1"/>
  <c r="BA118" i="35"/>
  <c r="O118" i="35"/>
  <c r="BJ118" i="35"/>
  <c r="AZ118" i="35"/>
  <c r="BI118" i="35"/>
  <c r="BH118" i="35"/>
  <c r="T118" i="35"/>
  <c r="AT118" i="35" s="1"/>
  <c r="BG118" i="35"/>
  <c r="S118" i="35"/>
  <c r="AS118" i="35" s="1"/>
  <c r="R118" i="35"/>
  <c r="AR118" i="35" s="1"/>
  <c r="Q118" i="35"/>
  <c r="AQ118" i="35" s="1"/>
  <c r="BM118" i="35"/>
  <c r="AL118" i="35"/>
  <c r="BL118" i="35" s="1"/>
  <c r="BC118" i="35"/>
  <c r="BD118" i="35"/>
  <c r="BB118" i="35"/>
  <c r="BG130" i="35"/>
  <c r="S130" i="35"/>
  <c r="AS130" i="35" s="1"/>
  <c r="BD130" i="35"/>
  <c r="R130" i="35"/>
  <c r="AR130" i="35" s="1"/>
  <c r="BM130" i="35"/>
  <c r="BC130" i="35"/>
  <c r="Q130" i="35"/>
  <c r="AQ130" i="35" s="1"/>
  <c r="AL130" i="35"/>
  <c r="BL130" i="35" s="1"/>
  <c r="BB130" i="35"/>
  <c r="AK130" i="35"/>
  <c r="BK130" i="35" s="1"/>
  <c r="BA130" i="35"/>
  <c r="O130" i="35"/>
  <c r="T130" i="35"/>
  <c r="AT130" i="35" s="1"/>
  <c r="BJ130" i="35"/>
  <c r="BI130" i="35"/>
  <c r="AZ130" i="35"/>
  <c r="BH130" i="35"/>
  <c r="AK138" i="35"/>
  <c r="BK138" i="35" s="1"/>
  <c r="BA138" i="35"/>
  <c r="O138" i="35"/>
  <c r="BJ138" i="35"/>
  <c r="AZ138" i="35"/>
  <c r="BI138" i="35"/>
  <c r="BH138" i="35"/>
  <c r="T138" i="35"/>
  <c r="AT138" i="35" s="1"/>
  <c r="BG138" i="35"/>
  <c r="S138" i="35"/>
  <c r="AS138" i="35" s="1"/>
  <c r="Q138" i="35"/>
  <c r="AQ138" i="35" s="1"/>
  <c r="BM138" i="35"/>
  <c r="AL138" i="35"/>
  <c r="BL138" i="35" s="1"/>
  <c r="BD138" i="35"/>
  <c r="BB138" i="35"/>
  <c r="BC138" i="35"/>
  <c r="R138" i="35"/>
  <c r="AR138" i="35" s="1"/>
  <c r="BC178" i="35"/>
  <c r="BD178" i="35"/>
  <c r="S178" i="35"/>
  <c r="AS178" i="35" s="1"/>
  <c r="T178" i="35"/>
  <c r="AT178" i="35" s="1"/>
  <c r="BA178" i="35"/>
  <c r="BB178" i="35"/>
  <c r="AZ178" i="35"/>
  <c r="BI178" i="35"/>
  <c r="BJ178" i="35"/>
  <c r="S186" i="35"/>
  <c r="AS186" i="35" s="1"/>
  <c r="T186" i="35"/>
  <c r="AT186" i="35" s="1"/>
  <c r="BA186" i="35"/>
  <c r="AL186" i="35"/>
  <c r="BL186" i="35" s="1"/>
  <c r="AZ186" i="35"/>
  <c r="BB186" i="35"/>
  <c r="BC186" i="35"/>
  <c r="BJ186" i="35"/>
  <c r="BD186" i="35"/>
  <c r="BI186" i="35"/>
  <c r="AK186" i="35"/>
  <c r="BK186" i="35" s="1"/>
  <c r="S194" i="35"/>
  <c r="AS194" i="35" s="1"/>
  <c r="T194" i="35"/>
  <c r="AT194" i="35" s="1"/>
  <c r="BC194" i="35"/>
  <c r="AK194" i="35"/>
  <c r="BK194" i="35" s="1"/>
  <c r="AL194" i="35"/>
  <c r="BL194" i="35" s="1"/>
  <c r="AZ194" i="35"/>
  <c r="BA194" i="35"/>
  <c r="BI194" i="35"/>
  <c r="BB194" i="35"/>
  <c r="BD194" i="35"/>
  <c r="BJ194" i="35"/>
  <c r="BM103" i="34"/>
  <c r="BC103" i="34"/>
  <c r="Q103" i="34"/>
  <c r="AQ103" i="34" s="1"/>
  <c r="AL103" i="34"/>
  <c r="BL103" i="34" s="1"/>
  <c r="BB103" i="34"/>
  <c r="AK103" i="34"/>
  <c r="BK103" i="34" s="1"/>
  <c r="BA103" i="34"/>
  <c r="O103" i="34"/>
  <c r="BJ103" i="34"/>
  <c r="AZ103" i="34"/>
  <c r="BI103" i="34"/>
  <c r="BG103" i="34"/>
  <c r="S103" i="34"/>
  <c r="AS103" i="34" s="1"/>
  <c r="BD103" i="34"/>
  <c r="T103" i="34"/>
  <c r="AT103" i="34" s="1"/>
  <c r="R103" i="34"/>
  <c r="AR103" i="34" s="1"/>
  <c r="BH103" i="34"/>
  <c r="BJ111" i="34"/>
  <c r="AZ111" i="34"/>
  <c r="BI111" i="34"/>
  <c r="BH111" i="34"/>
  <c r="T111" i="34"/>
  <c r="AT111" i="34" s="1"/>
  <c r="BG111" i="34"/>
  <c r="S111" i="34"/>
  <c r="AS111" i="34" s="1"/>
  <c r="BD111" i="34"/>
  <c r="R111" i="34"/>
  <c r="AR111" i="34" s="1"/>
  <c r="AL111" i="34"/>
  <c r="BL111" i="34" s="1"/>
  <c r="BB111" i="34"/>
  <c r="O111" i="34"/>
  <c r="BM111" i="34"/>
  <c r="AK111" i="34"/>
  <c r="BK111" i="34" s="1"/>
  <c r="BA111" i="34"/>
  <c r="BC111" i="34"/>
  <c r="Q111" i="34"/>
  <c r="AQ111" i="34" s="1"/>
  <c r="BI123" i="34"/>
  <c r="BH123" i="34"/>
  <c r="BG123" i="34"/>
  <c r="AS123" i="34"/>
  <c r="BD123" i="34"/>
  <c r="R123" i="34"/>
  <c r="AR123" i="34" s="1"/>
  <c r="BM123" i="34"/>
  <c r="BC123" i="34"/>
  <c r="Q123" i="34"/>
  <c r="AQ123" i="34" s="1"/>
  <c r="AK123" i="34"/>
  <c r="BK123" i="34" s="1"/>
  <c r="BA123" i="34"/>
  <c r="O123" i="34"/>
  <c r="AL123" i="34"/>
  <c r="BL123" i="34" s="1"/>
  <c r="BJ123" i="34"/>
  <c r="BB123" i="34"/>
  <c r="AZ123" i="34"/>
  <c r="BH131" i="34"/>
  <c r="T131" i="34"/>
  <c r="AT131" i="34" s="1"/>
  <c r="BG131" i="34"/>
  <c r="S131" i="34"/>
  <c r="AS131" i="34" s="1"/>
  <c r="BD131" i="34"/>
  <c r="R131" i="34"/>
  <c r="AR131" i="34" s="1"/>
  <c r="BM131" i="34"/>
  <c r="BC131" i="34"/>
  <c r="Q131" i="34"/>
  <c r="AQ131" i="34" s="1"/>
  <c r="AL131" i="34"/>
  <c r="BL131" i="34" s="1"/>
  <c r="BB131" i="34"/>
  <c r="BJ131" i="34"/>
  <c r="AZ131" i="34"/>
  <c r="BI131" i="34"/>
  <c r="BA131" i="34"/>
  <c r="O131" i="34"/>
  <c r="AK131" i="34"/>
  <c r="BK131" i="34" s="1"/>
  <c r="AL139" i="34"/>
  <c r="BL139" i="34" s="1"/>
  <c r="BB139" i="34"/>
  <c r="AK139" i="34"/>
  <c r="BK139" i="34" s="1"/>
  <c r="BA139" i="34"/>
  <c r="O139" i="34"/>
  <c r="BJ139" i="34"/>
  <c r="AZ139" i="34"/>
  <c r="BI139" i="34"/>
  <c r="BH139" i="34"/>
  <c r="T139" i="34"/>
  <c r="AT139" i="34" s="1"/>
  <c r="BD139" i="34"/>
  <c r="R139" i="34"/>
  <c r="AR139" i="34" s="1"/>
  <c r="Q139" i="34"/>
  <c r="AQ139" i="34" s="1"/>
  <c r="BM139" i="34"/>
  <c r="BC139" i="34"/>
  <c r="BG139" i="34"/>
  <c r="S139" i="34"/>
  <c r="AS139" i="34" s="1"/>
  <c r="BJ152" i="34"/>
  <c r="AZ152" i="34"/>
  <c r="BI152" i="34"/>
  <c r="T152" i="34"/>
  <c r="AT152" i="34" s="1"/>
  <c r="S152" i="34"/>
  <c r="AS152" i="34" s="1"/>
  <c r="BD152" i="34"/>
  <c r="AL152" i="34"/>
  <c r="BL152" i="34" s="1"/>
  <c r="BB152" i="34"/>
  <c r="AK152" i="34"/>
  <c r="BK152" i="34" s="1"/>
  <c r="BC152" i="34"/>
  <c r="BA152" i="34"/>
  <c r="BD154" i="34"/>
  <c r="BC154" i="34"/>
  <c r="AL154" i="34"/>
  <c r="BL154" i="34" s="1"/>
  <c r="BB154" i="34"/>
  <c r="AK154" i="34"/>
  <c r="BK154" i="34" s="1"/>
  <c r="BA154" i="34"/>
  <c r="BJ154" i="34"/>
  <c r="AZ154" i="34"/>
  <c r="T154" i="34"/>
  <c r="AT154" i="34" s="1"/>
  <c r="S154" i="34"/>
  <c r="AS154" i="34" s="1"/>
  <c r="BI154" i="34"/>
  <c r="AK156" i="34"/>
  <c r="BK156" i="34" s="1"/>
  <c r="BA156" i="34"/>
  <c r="BJ156" i="34"/>
  <c r="AZ156" i="34"/>
  <c r="BI156" i="34"/>
  <c r="T156" i="34"/>
  <c r="AT156" i="34" s="1"/>
  <c r="S156" i="34"/>
  <c r="AS156" i="34" s="1"/>
  <c r="BC156" i="34"/>
  <c r="AL156" i="34"/>
  <c r="BL156" i="34" s="1"/>
  <c r="BD156" i="34"/>
  <c r="BB156" i="34"/>
  <c r="BI158" i="34"/>
  <c r="T158" i="34"/>
  <c r="AT158" i="34" s="1"/>
  <c r="S158" i="34"/>
  <c r="AS158" i="34" s="1"/>
  <c r="BD158" i="34"/>
  <c r="BC158" i="34"/>
  <c r="AK158" i="34"/>
  <c r="BK158" i="34" s="1"/>
  <c r="BA158" i="34"/>
  <c r="AL158" i="34"/>
  <c r="BL158" i="34" s="1"/>
  <c r="BJ158" i="34"/>
  <c r="AZ158" i="34"/>
  <c r="BB158" i="34"/>
  <c r="BC160" i="34"/>
  <c r="AL160" i="34"/>
  <c r="BL160" i="34" s="1"/>
  <c r="BB160" i="34"/>
  <c r="AK160" i="34"/>
  <c r="BK160" i="34" s="1"/>
  <c r="BA160" i="34"/>
  <c r="BJ160" i="34"/>
  <c r="AZ160" i="34"/>
  <c r="BI160" i="34"/>
  <c r="S160" i="34"/>
  <c r="AS160" i="34" s="1"/>
  <c r="BD160" i="34"/>
  <c r="T160" i="34"/>
  <c r="AT160" i="34" s="1"/>
  <c r="BI162" i="34"/>
  <c r="T162" i="34"/>
  <c r="AT162" i="34" s="1"/>
  <c r="S162" i="34"/>
  <c r="AS162" i="34" s="1"/>
  <c r="BD162" i="34"/>
  <c r="BC162" i="34"/>
  <c r="AK162" i="34"/>
  <c r="BK162" i="34" s="1"/>
  <c r="BA162" i="34"/>
  <c r="AL162" i="34"/>
  <c r="BL162" i="34" s="1"/>
  <c r="BJ162" i="34"/>
  <c r="BB162" i="34"/>
  <c r="AZ162" i="34"/>
  <c r="BD164" i="34"/>
  <c r="BC164" i="34"/>
  <c r="AL164" i="34"/>
  <c r="BL164" i="34" s="1"/>
  <c r="BB164" i="34"/>
  <c r="AK164" i="34"/>
  <c r="BK164" i="34" s="1"/>
  <c r="BA164" i="34"/>
  <c r="BJ164" i="34"/>
  <c r="AZ164" i="34"/>
  <c r="T164" i="34"/>
  <c r="AT164" i="34" s="1"/>
  <c r="S164" i="34"/>
  <c r="AS164" i="34" s="1"/>
  <c r="BI164" i="34"/>
  <c r="AL166" i="34"/>
  <c r="BL166" i="34" s="1"/>
  <c r="BB166" i="34"/>
  <c r="AK166" i="34"/>
  <c r="BK166" i="34" s="1"/>
  <c r="BA166" i="34"/>
  <c r="BJ166" i="34"/>
  <c r="AZ166" i="34"/>
  <c r="BI166" i="34"/>
  <c r="T166" i="34"/>
  <c r="AT166" i="34" s="1"/>
  <c r="BD166" i="34"/>
  <c r="BC166" i="34"/>
  <c r="S166" i="34"/>
  <c r="AS166" i="34" s="1"/>
  <c r="T168" i="34"/>
  <c r="AT168" i="34" s="1"/>
  <c r="S168" i="34"/>
  <c r="AS168" i="34" s="1"/>
  <c r="BD168" i="34"/>
  <c r="BC168" i="34"/>
  <c r="AL168" i="34"/>
  <c r="BL168" i="34" s="1"/>
  <c r="BB168" i="34"/>
  <c r="BJ168" i="34"/>
  <c r="AZ168" i="34"/>
  <c r="AK168" i="34"/>
  <c r="BK168" i="34" s="1"/>
  <c r="BI168" i="34"/>
  <c r="BA168" i="34"/>
  <c r="AL170" i="34"/>
  <c r="BL170" i="34" s="1"/>
  <c r="BB170" i="34"/>
  <c r="AK170" i="34"/>
  <c r="BK170" i="34" s="1"/>
  <c r="BA170" i="34"/>
  <c r="BJ170" i="34"/>
  <c r="AZ170" i="34"/>
  <c r="BI170" i="34"/>
  <c r="T170" i="34"/>
  <c r="AT170" i="34" s="1"/>
  <c r="BD170" i="34"/>
  <c r="BC170" i="34"/>
  <c r="S170" i="34"/>
  <c r="AS170" i="34" s="1"/>
  <c r="BD179" i="34"/>
  <c r="T179" i="34"/>
  <c r="AT179" i="34" s="1"/>
  <c r="S179" i="34"/>
  <c r="AS179" i="34" s="1"/>
  <c r="BI179" i="34"/>
  <c r="BJ179" i="34"/>
  <c r="BB179" i="34"/>
  <c r="BC179" i="34"/>
  <c r="AK179" i="34"/>
  <c r="BK179" i="34" s="1"/>
  <c r="AL179" i="34"/>
  <c r="BL179" i="34" s="1"/>
  <c r="AZ179" i="34"/>
  <c r="BA179" i="34"/>
  <c r="S187" i="34"/>
  <c r="AS187" i="34" s="1"/>
  <c r="T187" i="34"/>
  <c r="AT187" i="34" s="1"/>
  <c r="BI187" i="34"/>
  <c r="AZ187" i="34"/>
  <c r="BJ187" i="34"/>
  <c r="BC187" i="34"/>
  <c r="BD187" i="34"/>
  <c r="AK187" i="34"/>
  <c r="BK187" i="34" s="1"/>
  <c r="AL187" i="34"/>
  <c r="BL187" i="34" s="1"/>
  <c r="BA187" i="34"/>
  <c r="BB187" i="34"/>
  <c r="AL104" i="33"/>
  <c r="BL104" i="33" s="1"/>
  <c r="BB104" i="33"/>
  <c r="AK104" i="33"/>
  <c r="BK104" i="33" s="1"/>
  <c r="BA104" i="33"/>
  <c r="O104" i="33"/>
  <c r="BJ104" i="33"/>
  <c r="AZ104" i="33"/>
  <c r="BI104" i="33"/>
  <c r="BH104" i="33"/>
  <c r="T104" i="33"/>
  <c r="AT104" i="33" s="1"/>
  <c r="BD104" i="33"/>
  <c r="R104" i="33"/>
  <c r="AR104" i="33" s="1"/>
  <c r="Q104" i="33"/>
  <c r="AQ104" i="33" s="1"/>
  <c r="BM104" i="33"/>
  <c r="BC104" i="33"/>
  <c r="S104" i="33"/>
  <c r="AS104" i="33" s="1"/>
  <c r="BG104" i="33"/>
  <c r="BG112" i="33"/>
  <c r="S112" i="33"/>
  <c r="AS112" i="33" s="1"/>
  <c r="BD112" i="33"/>
  <c r="R112" i="33"/>
  <c r="AR112" i="33" s="1"/>
  <c r="BM112" i="33"/>
  <c r="BC112" i="33"/>
  <c r="Q112" i="33"/>
  <c r="AQ112" i="33" s="1"/>
  <c r="AL112" i="33"/>
  <c r="BL112" i="33" s="1"/>
  <c r="BB112" i="33"/>
  <c r="AK112" i="33"/>
  <c r="BK112" i="33" s="1"/>
  <c r="BA112" i="33"/>
  <c r="O112" i="33"/>
  <c r="BI112" i="33"/>
  <c r="BJ112" i="33"/>
  <c r="BH112" i="33"/>
  <c r="T112" i="33"/>
  <c r="AT112" i="33" s="1"/>
  <c r="AZ112" i="33"/>
  <c r="BM124" i="33"/>
  <c r="BC124" i="33"/>
  <c r="Q124" i="33"/>
  <c r="AQ124" i="33" s="1"/>
  <c r="AL124" i="33"/>
  <c r="BL124" i="33" s="1"/>
  <c r="BB124" i="33"/>
  <c r="AK124" i="33"/>
  <c r="BK124" i="33" s="1"/>
  <c r="BA124" i="33"/>
  <c r="O124" i="33"/>
  <c r="BJ124" i="33"/>
  <c r="AZ124" i="33"/>
  <c r="BI124" i="33"/>
  <c r="BG124" i="33"/>
  <c r="S124" i="33"/>
  <c r="AS124" i="33" s="1"/>
  <c r="BH124" i="33"/>
  <c r="BD124" i="33"/>
  <c r="T124" i="33"/>
  <c r="AT124" i="33" s="1"/>
  <c r="R124" i="33"/>
  <c r="AR124" i="33" s="1"/>
  <c r="AK132" i="33"/>
  <c r="BK132" i="33" s="1"/>
  <c r="BA132" i="33"/>
  <c r="O132" i="33"/>
  <c r="BJ132" i="33"/>
  <c r="AZ132" i="33"/>
  <c r="BI132" i="33"/>
  <c r="BH132" i="33"/>
  <c r="T132" i="33"/>
  <c r="AT132" i="33" s="1"/>
  <c r="BG132" i="33"/>
  <c r="S132" i="33"/>
  <c r="AS132" i="33" s="1"/>
  <c r="BM132" i="33"/>
  <c r="BC132" i="33"/>
  <c r="Q132" i="33"/>
  <c r="AQ132" i="33" s="1"/>
  <c r="BB132" i="33"/>
  <c r="R132" i="33"/>
  <c r="AR132" i="33" s="1"/>
  <c r="AL132" i="33"/>
  <c r="BL132" i="33" s="1"/>
  <c r="BD132" i="33"/>
  <c r="BH140" i="33"/>
  <c r="T140" i="33"/>
  <c r="AT140" i="33" s="1"/>
  <c r="BG140" i="33"/>
  <c r="S140" i="33"/>
  <c r="AS140" i="33" s="1"/>
  <c r="BD140" i="33"/>
  <c r="R140" i="33"/>
  <c r="AR140" i="33" s="1"/>
  <c r="BM140" i="33"/>
  <c r="BC140" i="33"/>
  <c r="Q140" i="33"/>
  <c r="AQ140" i="33" s="1"/>
  <c r="AL140" i="33"/>
  <c r="BL140" i="33" s="1"/>
  <c r="BB140" i="33"/>
  <c r="BJ140" i="33"/>
  <c r="AZ140" i="33"/>
  <c r="AK140" i="33"/>
  <c r="BK140" i="33" s="1"/>
  <c r="BI140" i="33"/>
  <c r="O140" i="33"/>
  <c r="BA140" i="33"/>
  <c r="BB109" i="30"/>
  <c r="T124" i="30"/>
  <c r="AT124" i="30" s="1"/>
  <c r="T137" i="30"/>
  <c r="AT137" i="30" s="1"/>
  <c r="AL127" i="38"/>
  <c r="BL127" i="38" s="1"/>
  <c r="BG104" i="30"/>
  <c r="S104" i="30"/>
  <c r="AS104" i="30" s="1"/>
  <c r="BD104" i="30"/>
  <c r="R104" i="30"/>
  <c r="AR104" i="30" s="1"/>
  <c r="BM104" i="30"/>
  <c r="BC104" i="30"/>
  <c r="Q104" i="30"/>
  <c r="AQ104" i="30" s="1"/>
  <c r="AL104" i="30"/>
  <c r="BL104" i="30" s="1"/>
  <c r="BB104" i="30"/>
  <c r="AK104" i="30"/>
  <c r="BK104" i="30" s="1"/>
  <c r="BA104" i="30"/>
  <c r="O104" i="30"/>
  <c r="BJ104" i="30"/>
  <c r="AZ104" i="30"/>
  <c r="BI104" i="30"/>
  <c r="AK112" i="30"/>
  <c r="BK112" i="30" s="1"/>
  <c r="BA112" i="30"/>
  <c r="O112" i="30"/>
  <c r="BJ112" i="30"/>
  <c r="AZ112" i="30"/>
  <c r="BI112" i="30"/>
  <c r="BH112" i="30"/>
  <c r="T112" i="30"/>
  <c r="AT112" i="30" s="1"/>
  <c r="BG112" i="30"/>
  <c r="S112" i="30"/>
  <c r="AS112" i="30" s="1"/>
  <c r="BD112" i="30"/>
  <c r="R112" i="30"/>
  <c r="AR112" i="30" s="1"/>
  <c r="BM112" i="30"/>
  <c r="BC112" i="30"/>
  <c r="Q112" i="30"/>
  <c r="AQ112" i="30" s="1"/>
  <c r="BJ115" i="38"/>
  <c r="AZ115" i="38"/>
  <c r="BI115" i="38"/>
  <c r="BH115" i="38"/>
  <c r="T115" i="38"/>
  <c r="AT115" i="38" s="1"/>
  <c r="BG115" i="38"/>
  <c r="S115" i="38"/>
  <c r="AS115" i="38" s="1"/>
  <c r="BD115" i="38"/>
  <c r="R115" i="38"/>
  <c r="AR115" i="38" s="1"/>
  <c r="AL115" i="38"/>
  <c r="BL115" i="38" s="1"/>
  <c r="BB115" i="38"/>
  <c r="BM115" i="38"/>
  <c r="AK115" i="38"/>
  <c r="BK115" i="38" s="1"/>
  <c r="BC115" i="38"/>
  <c r="BA115" i="38"/>
  <c r="Q115" i="38"/>
  <c r="AQ115" i="38" s="1"/>
  <c r="BD155" i="38"/>
  <c r="BC155" i="38"/>
  <c r="AL155" i="38"/>
  <c r="BL155" i="38" s="1"/>
  <c r="BB155" i="38"/>
  <c r="AK155" i="38"/>
  <c r="BK155" i="38" s="1"/>
  <c r="BA155" i="38"/>
  <c r="BJ155" i="38"/>
  <c r="AZ155" i="38"/>
  <c r="T155" i="38"/>
  <c r="AT155" i="38" s="1"/>
  <c r="S155" i="38"/>
  <c r="AS155" i="38" s="1"/>
  <c r="BI155" i="38"/>
  <c r="BG114" i="30"/>
  <c r="S114" i="30"/>
  <c r="AS114" i="30" s="1"/>
  <c r="BD114" i="30"/>
  <c r="R114" i="30"/>
  <c r="AR114" i="30" s="1"/>
  <c r="BM114" i="30"/>
  <c r="BC114" i="30"/>
  <c r="Q114" i="30"/>
  <c r="AQ114" i="30" s="1"/>
  <c r="AL114" i="30"/>
  <c r="BL114" i="30" s="1"/>
  <c r="BB114" i="30"/>
  <c r="AK114" i="30"/>
  <c r="BK114" i="30" s="1"/>
  <c r="BA114" i="30"/>
  <c r="O114" i="30"/>
  <c r="BJ114" i="30"/>
  <c r="AZ114" i="30"/>
  <c r="BI114" i="30"/>
  <c r="AK126" i="30"/>
  <c r="BK126" i="30" s="1"/>
  <c r="BA126" i="30"/>
  <c r="O126" i="30"/>
  <c r="BJ126" i="30"/>
  <c r="AZ126" i="30"/>
  <c r="BI126" i="30"/>
  <c r="BH126" i="30"/>
  <c r="T126" i="30"/>
  <c r="AT126" i="30" s="1"/>
  <c r="BG126" i="30"/>
  <c r="S126" i="30"/>
  <c r="AS126" i="30" s="1"/>
  <c r="BD126" i="30"/>
  <c r="R126" i="30"/>
  <c r="AR126" i="30" s="1"/>
  <c r="BM126" i="30"/>
  <c r="BC126" i="30"/>
  <c r="Q126" i="30"/>
  <c r="AQ126" i="30" s="1"/>
  <c r="BI182" i="30"/>
  <c r="AZ182" i="30"/>
  <c r="BJ182" i="30"/>
  <c r="BA182" i="30"/>
  <c r="AK182" i="30"/>
  <c r="BK182" i="30" s="1"/>
  <c r="BB182" i="30"/>
  <c r="AL182" i="30"/>
  <c r="BL182" i="30" s="1"/>
  <c r="BC182" i="30"/>
  <c r="BD182" i="30"/>
  <c r="S182" i="30"/>
  <c r="AS182" i="30" s="1"/>
  <c r="T182" i="30"/>
  <c r="AT182" i="30" s="1"/>
  <c r="BI190" i="30"/>
  <c r="AZ190" i="30"/>
  <c r="BJ190" i="30"/>
  <c r="BA190" i="30"/>
  <c r="AK190" i="30"/>
  <c r="BK190" i="30" s="1"/>
  <c r="BB190" i="30"/>
  <c r="AL190" i="30"/>
  <c r="BL190" i="30" s="1"/>
  <c r="BC190" i="30"/>
  <c r="BD190" i="30"/>
  <c r="S190" i="30"/>
  <c r="AS190" i="30" s="1"/>
  <c r="T190" i="30"/>
  <c r="AT190" i="30" s="1"/>
  <c r="BD99" i="39"/>
  <c r="R99" i="39"/>
  <c r="AR99" i="39" s="1"/>
  <c r="BM99" i="39"/>
  <c r="BC99" i="39"/>
  <c r="AL99" i="39"/>
  <c r="BL99" i="39" s="1"/>
  <c r="BB99" i="39"/>
  <c r="AK99" i="39"/>
  <c r="BK99" i="39" s="1"/>
  <c r="BA99" i="39"/>
  <c r="BJ99" i="39"/>
  <c r="AZ99" i="39"/>
  <c r="BH99" i="39"/>
  <c r="BI99" i="39"/>
  <c r="BG99" i="39"/>
  <c r="AK103" i="39"/>
  <c r="BK103" i="39" s="1"/>
  <c r="BA103" i="39"/>
  <c r="O103" i="39"/>
  <c r="BJ103" i="39"/>
  <c r="AZ103" i="39"/>
  <c r="BI103" i="39"/>
  <c r="BH103" i="39"/>
  <c r="T103" i="39"/>
  <c r="AT103" i="39" s="1"/>
  <c r="BG103" i="39"/>
  <c r="S103" i="39"/>
  <c r="AS103" i="39" s="1"/>
  <c r="BM103" i="39"/>
  <c r="BC103" i="39"/>
  <c r="Q103" i="39"/>
  <c r="AQ103" i="39" s="1"/>
  <c r="R103" i="39"/>
  <c r="AR103" i="39" s="1"/>
  <c r="AL103" i="39"/>
  <c r="BL103" i="39" s="1"/>
  <c r="BD103" i="39"/>
  <c r="BJ107" i="39"/>
  <c r="AZ107" i="39"/>
  <c r="BI107" i="39"/>
  <c r="BH107" i="39"/>
  <c r="T107" i="39"/>
  <c r="AT107" i="39" s="1"/>
  <c r="BG107" i="39"/>
  <c r="S107" i="39"/>
  <c r="AS107" i="39" s="1"/>
  <c r="BD107" i="39"/>
  <c r="R107" i="39"/>
  <c r="AR107" i="39" s="1"/>
  <c r="AL107" i="39"/>
  <c r="BL107" i="39" s="1"/>
  <c r="BB107" i="39"/>
  <c r="BC107" i="39"/>
  <c r="BA107" i="39"/>
  <c r="Q107" i="39"/>
  <c r="AQ107" i="39" s="1"/>
  <c r="O107" i="39"/>
  <c r="BM107" i="39"/>
  <c r="BJ109" i="39"/>
  <c r="AZ109" i="39"/>
  <c r="BI109" i="39"/>
  <c r="BH109" i="39"/>
  <c r="T109" i="39"/>
  <c r="AT109" i="39" s="1"/>
  <c r="BG109" i="39"/>
  <c r="S109" i="39"/>
  <c r="AS109" i="39" s="1"/>
  <c r="BD109" i="39"/>
  <c r="R109" i="39"/>
  <c r="AR109" i="39" s="1"/>
  <c r="AL109" i="39"/>
  <c r="BL109" i="39" s="1"/>
  <c r="BB109" i="39"/>
  <c r="BM109" i="39"/>
  <c r="AK109" i="39"/>
  <c r="BK109" i="39" s="1"/>
  <c r="BC109" i="39"/>
  <c r="BA109" i="39"/>
  <c r="Q109" i="39"/>
  <c r="AQ109" i="39" s="1"/>
  <c r="O109" i="39"/>
  <c r="BI113" i="39"/>
  <c r="BH113" i="39"/>
  <c r="T113" i="39"/>
  <c r="AT113" i="39" s="1"/>
  <c r="BG113" i="39"/>
  <c r="S113" i="39"/>
  <c r="AS113" i="39" s="1"/>
  <c r="BD113" i="39"/>
  <c r="R113" i="39"/>
  <c r="AR113" i="39" s="1"/>
  <c r="BM113" i="39"/>
  <c r="BC113" i="39"/>
  <c r="Q113" i="39"/>
  <c r="AQ113" i="39" s="1"/>
  <c r="AK113" i="39"/>
  <c r="BK113" i="39" s="1"/>
  <c r="BA113" i="39"/>
  <c r="O113" i="39"/>
  <c r="AL113" i="39"/>
  <c r="BL113" i="39" s="1"/>
  <c r="BJ113" i="39"/>
  <c r="BB113" i="39"/>
  <c r="AZ113" i="39"/>
  <c r="BD115" i="39"/>
  <c r="R115" i="39"/>
  <c r="AR115" i="39" s="1"/>
  <c r="BM115" i="39"/>
  <c r="BC115" i="39"/>
  <c r="Q115" i="39"/>
  <c r="AQ115" i="39" s="1"/>
  <c r="AL115" i="39"/>
  <c r="BL115" i="39" s="1"/>
  <c r="BB115" i="39"/>
  <c r="AK115" i="39"/>
  <c r="BK115" i="39" s="1"/>
  <c r="BA115" i="39"/>
  <c r="O115" i="39"/>
  <c r="BJ115" i="39"/>
  <c r="AZ115" i="39"/>
  <c r="BH115" i="39"/>
  <c r="T115" i="39"/>
  <c r="AT115" i="39" s="1"/>
  <c r="BI115" i="39"/>
  <c r="BG115" i="39"/>
  <c r="BD117" i="39"/>
  <c r="R117" i="39"/>
  <c r="AR117" i="39" s="1"/>
  <c r="BM117" i="39"/>
  <c r="BC117" i="39"/>
  <c r="Q117" i="39"/>
  <c r="AQ117" i="39" s="1"/>
  <c r="AL117" i="39"/>
  <c r="BL117" i="39" s="1"/>
  <c r="BB117" i="39"/>
  <c r="AK117" i="39"/>
  <c r="BK117" i="39" s="1"/>
  <c r="BA117" i="39"/>
  <c r="O117" i="39"/>
  <c r="BJ117" i="39"/>
  <c r="AZ117" i="39"/>
  <c r="BH117" i="39"/>
  <c r="T117" i="39"/>
  <c r="AT117" i="39" s="1"/>
  <c r="S117" i="39"/>
  <c r="AS117" i="39" s="1"/>
  <c r="BI117" i="39"/>
  <c r="AK123" i="39"/>
  <c r="BK123" i="39" s="1"/>
  <c r="BA123" i="39"/>
  <c r="O123" i="39"/>
  <c r="BJ123" i="39"/>
  <c r="AZ123" i="39"/>
  <c r="BI123" i="39"/>
  <c r="BH123" i="39"/>
  <c r="BG123" i="39"/>
  <c r="BM123" i="39"/>
  <c r="BC123" i="39"/>
  <c r="Q123" i="39"/>
  <c r="AQ123" i="39" s="1"/>
  <c r="BD123" i="39"/>
  <c r="BB123" i="39"/>
  <c r="R123" i="39"/>
  <c r="AR123" i="39" s="1"/>
  <c r="AK139" i="39"/>
  <c r="BK139" i="39" s="1"/>
  <c r="BA139" i="39"/>
  <c r="O139" i="39"/>
  <c r="BJ139" i="39"/>
  <c r="AZ139" i="39"/>
  <c r="BI139" i="39"/>
  <c r="BH139" i="39"/>
  <c r="T139" i="39"/>
  <c r="AT139" i="39" s="1"/>
  <c r="BG139" i="39"/>
  <c r="S139" i="39"/>
  <c r="AS139" i="39" s="1"/>
  <c r="BM139" i="39"/>
  <c r="BC139" i="39"/>
  <c r="Q139" i="39"/>
  <c r="AQ139" i="39" s="1"/>
  <c r="AL139" i="39"/>
  <c r="BL139" i="39" s="1"/>
  <c r="BD139" i="39"/>
  <c r="BB139" i="39"/>
  <c r="R139" i="39"/>
  <c r="AR139" i="39" s="1"/>
  <c r="AK152" i="39"/>
  <c r="BK152" i="39" s="1"/>
  <c r="BA152" i="39"/>
  <c r="BJ152" i="39"/>
  <c r="AZ152" i="39"/>
  <c r="BI152" i="39"/>
  <c r="T152" i="39"/>
  <c r="AT152" i="39" s="1"/>
  <c r="S152" i="39"/>
  <c r="AS152" i="39" s="1"/>
  <c r="BC152" i="39"/>
  <c r="AL152" i="39"/>
  <c r="BL152" i="39" s="1"/>
  <c r="BD152" i="39"/>
  <c r="BI158" i="39"/>
  <c r="T158" i="39"/>
  <c r="AT158" i="39" s="1"/>
  <c r="S158" i="39"/>
  <c r="AS158" i="39" s="1"/>
  <c r="BD158" i="39"/>
  <c r="BC158" i="39"/>
  <c r="AK158" i="39"/>
  <c r="BK158" i="39" s="1"/>
  <c r="BA158" i="39"/>
  <c r="BB158" i="39"/>
  <c r="AZ158" i="39"/>
  <c r="AL158" i="39"/>
  <c r="BL158" i="39" s="1"/>
  <c r="AL162" i="39"/>
  <c r="BL162" i="39" s="1"/>
  <c r="BB162" i="39"/>
  <c r="AK162" i="39"/>
  <c r="BK162" i="39" s="1"/>
  <c r="BA162" i="39"/>
  <c r="BJ162" i="39"/>
  <c r="AZ162" i="39"/>
  <c r="BI162" i="39"/>
  <c r="T162" i="39"/>
  <c r="AT162" i="39" s="1"/>
  <c r="BD162" i="39"/>
  <c r="S162" i="39"/>
  <c r="AS162" i="39" s="1"/>
  <c r="BC166" i="39"/>
  <c r="AL166" i="39"/>
  <c r="BL166" i="39" s="1"/>
  <c r="BB166" i="39"/>
  <c r="AK166" i="39"/>
  <c r="BK166" i="39" s="1"/>
  <c r="BA166" i="39"/>
  <c r="BJ166" i="39"/>
  <c r="AZ166" i="39"/>
  <c r="BI166" i="39"/>
  <c r="S166" i="39"/>
  <c r="AS166" i="39" s="1"/>
  <c r="BD166" i="39"/>
  <c r="T166" i="39"/>
  <c r="AT166" i="39" s="1"/>
  <c r="S170" i="39"/>
  <c r="AS170" i="39" s="1"/>
  <c r="BD170" i="39"/>
  <c r="BC170" i="39"/>
  <c r="AL170" i="39"/>
  <c r="BL170" i="39" s="1"/>
  <c r="BB170" i="39"/>
  <c r="AK170" i="39"/>
  <c r="BK170" i="39" s="1"/>
  <c r="BA170" i="39"/>
  <c r="BI170" i="39"/>
  <c r="BJ170" i="39"/>
  <c r="AZ170" i="39"/>
  <c r="T170" i="39"/>
  <c r="AT170" i="39" s="1"/>
  <c r="BC187" i="39"/>
  <c r="S187" i="39"/>
  <c r="AS187" i="39" s="1"/>
  <c r="T187" i="39"/>
  <c r="AT187" i="39" s="1"/>
  <c r="BI187" i="39"/>
  <c r="AZ187" i="39"/>
  <c r="BJ187" i="39"/>
  <c r="AL187" i="39"/>
  <c r="BL187" i="39" s="1"/>
  <c r="BA187" i="39"/>
  <c r="BD187" i="39"/>
  <c r="BB187" i="39"/>
  <c r="AK187" i="39"/>
  <c r="BK187" i="39" s="1"/>
  <c r="BI104" i="38"/>
  <c r="BH104" i="38"/>
  <c r="T104" i="38"/>
  <c r="AT104" i="38" s="1"/>
  <c r="BG104" i="38"/>
  <c r="S104" i="38"/>
  <c r="AS104" i="38" s="1"/>
  <c r="BD104" i="38"/>
  <c r="R104" i="38"/>
  <c r="AR104" i="38" s="1"/>
  <c r="BM104" i="38"/>
  <c r="BC104" i="38"/>
  <c r="Q104" i="38"/>
  <c r="AQ104" i="38" s="1"/>
  <c r="AK104" i="38"/>
  <c r="BK104" i="38" s="1"/>
  <c r="BA104" i="38"/>
  <c r="O104" i="38"/>
  <c r="AL104" i="38"/>
  <c r="BL104" i="38" s="1"/>
  <c r="BJ104" i="38"/>
  <c r="BB104" i="38"/>
  <c r="AZ104" i="38"/>
  <c r="BJ124" i="38"/>
  <c r="AZ124" i="38"/>
  <c r="BI124" i="38"/>
  <c r="BH124" i="38"/>
  <c r="T124" i="38"/>
  <c r="AT124" i="38" s="1"/>
  <c r="BG124" i="38"/>
  <c r="S124" i="38"/>
  <c r="AS124" i="38" s="1"/>
  <c r="BD124" i="38"/>
  <c r="R124" i="38"/>
  <c r="AR124" i="38" s="1"/>
  <c r="AL124" i="38"/>
  <c r="BL124" i="38" s="1"/>
  <c r="BB124" i="38"/>
  <c r="Q124" i="38"/>
  <c r="AQ124" i="38" s="1"/>
  <c r="O124" i="38"/>
  <c r="BM124" i="38"/>
  <c r="AK124" i="38"/>
  <c r="BK124" i="38" s="1"/>
  <c r="BC124" i="38"/>
  <c r="BC180" i="38"/>
  <c r="BD180" i="38"/>
  <c r="BI180" i="38"/>
  <c r="BB180" i="38"/>
  <c r="BJ180" i="38"/>
  <c r="S180" i="38"/>
  <c r="AS180" i="38" s="1"/>
  <c r="AK180" i="38"/>
  <c r="BK180" i="38" s="1"/>
  <c r="T180" i="38"/>
  <c r="AT180" i="38" s="1"/>
  <c r="AL180" i="38"/>
  <c r="BL180" i="38" s="1"/>
  <c r="BA180" i="38"/>
  <c r="AZ180" i="38"/>
  <c r="BI105" i="37"/>
  <c r="BH105" i="37"/>
  <c r="T105" i="37"/>
  <c r="AT105" i="37" s="1"/>
  <c r="BG105" i="37"/>
  <c r="S105" i="37"/>
  <c r="AS105" i="37" s="1"/>
  <c r="BD105" i="37"/>
  <c r="R105" i="37"/>
  <c r="AR105" i="37" s="1"/>
  <c r="BM105" i="37"/>
  <c r="BC105" i="37"/>
  <c r="Q105" i="37"/>
  <c r="AQ105" i="37" s="1"/>
  <c r="AK105" i="37"/>
  <c r="BK105" i="37" s="1"/>
  <c r="BA105" i="37"/>
  <c r="O105" i="37"/>
  <c r="AL105" i="37"/>
  <c r="BL105" i="37" s="1"/>
  <c r="BJ105" i="37"/>
  <c r="BB105" i="37"/>
  <c r="AZ105" i="37"/>
  <c r="BM113" i="37"/>
  <c r="BC113" i="37"/>
  <c r="Q113" i="37"/>
  <c r="AQ113" i="37" s="1"/>
  <c r="AL113" i="37"/>
  <c r="BL113" i="37" s="1"/>
  <c r="BB113" i="37"/>
  <c r="AK113" i="37"/>
  <c r="BK113" i="37" s="1"/>
  <c r="BA113" i="37"/>
  <c r="O113" i="37"/>
  <c r="BJ113" i="37"/>
  <c r="AZ113" i="37"/>
  <c r="BI113" i="37"/>
  <c r="BG113" i="37"/>
  <c r="S113" i="37"/>
  <c r="AS113" i="37" s="1"/>
  <c r="T113" i="37"/>
  <c r="AT113" i="37" s="1"/>
  <c r="R113" i="37"/>
  <c r="AR113" i="37" s="1"/>
  <c r="BH113" i="37"/>
  <c r="BD113" i="37"/>
  <c r="BI125" i="37"/>
  <c r="BH125" i="37"/>
  <c r="T125" i="37"/>
  <c r="AT125" i="37" s="1"/>
  <c r="BG125" i="37"/>
  <c r="S125" i="37"/>
  <c r="AS125" i="37" s="1"/>
  <c r="BD125" i="37"/>
  <c r="R125" i="37"/>
  <c r="AR125" i="37" s="1"/>
  <c r="BM125" i="37"/>
  <c r="BC125" i="37"/>
  <c r="Q125" i="37"/>
  <c r="AQ125" i="37" s="1"/>
  <c r="AK125" i="37"/>
  <c r="BK125" i="37" s="1"/>
  <c r="BA125" i="37"/>
  <c r="O125" i="37"/>
  <c r="AL125" i="37"/>
  <c r="BL125" i="37" s="1"/>
  <c r="BJ125" i="37"/>
  <c r="BB125" i="37"/>
  <c r="AZ125" i="37"/>
  <c r="BM133" i="37"/>
  <c r="BC133" i="37"/>
  <c r="Q133" i="37"/>
  <c r="AQ133" i="37" s="1"/>
  <c r="AL133" i="37"/>
  <c r="BL133" i="37" s="1"/>
  <c r="BB133" i="37"/>
  <c r="AK133" i="37"/>
  <c r="BK133" i="37" s="1"/>
  <c r="BA133" i="37"/>
  <c r="O133" i="37"/>
  <c r="BJ133" i="37"/>
  <c r="AZ133" i="37"/>
  <c r="BI133" i="37"/>
  <c r="BG133" i="37"/>
  <c r="S133" i="37"/>
  <c r="AS133" i="37" s="1"/>
  <c r="BH133" i="37"/>
  <c r="BD133" i="37"/>
  <c r="T133" i="37"/>
  <c r="AT133" i="37" s="1"/>
  <c r="R133" i="37"/>
  <c r="AR133" i="37" s="1"/>
  <c r="BI141" i="37"/>
  <c r="BH141" i="37"/>
  <c r="T141" i="37"/>
  <c r="AT141" i="37" s="1"/>
  <c r="BG141" i="37"/>
  <c r="S141" i="37"/>
  <c r="AS141" i="37" s="1"/>
  <c r="BD141" i="37"/>
  <c r="R141" i="37"/>
  <c r="AR141" i="37" s="1"/>
  <c r="BM141" i="37"/>
  <c r="BC141" i="37"/>
  <c r="Q141" i="37"/>
  <c r="AQ141" i="37" s="1"/>
  <c r="AK141" i="37"/>
  <c r="BK141" i="37" s="1"/>
  <c r="BA141" i="37"/>
  <c r="O141" i="37"/>
  <c r="AL141" i="37"/>
  <c r="BL141" i="37" s="1"/>
  <c r="BB141" i="37"/>
  <c r="BJ141" i="37"/>
  <c r="AZ141" i="37"/>
  <c r="S181" i="37"/>
  <c r="AS181" i="37" s="1"/>
  <c r="T181" i="37"/>
  <c r="AT181" i="37" s="1"/>
  <c r="BA181" i="37"/>
  <c r="AK181" i="37"/>
  <c r="BK181" i="37" s="1"/>
  <c r="BB181" i="37"/>
  <c r="BD181" i="37"/>
  <c r="BI181" i="37"/>
  <c r="BJ181" i="37"/>
  <c r="AL181" i="37"/>
  <c r="BL181" i="37" s="1"/>
  <c r="AZ181" i="37"/>
  <c r="BC181" i="37"/>
  <c r="S189" i="37"/>
  <c r="AS189" i="37" s="1"/>
  <c r="T189" i="37"/>
  <c r="AT189" i="37" s="1"/>
  <c r="BA189" i="37"/>
  <c r="AK189" i="37"/>
  <c r="BK189" i="37" s="1"/>
  <c r="BI189" i="37"/>
  <c r="AL189" i="37"/>
  <c r="BL189" i="37" s="1"/>
  <c r="AZ189" i="37"/>
  <c r="BB189" i="37"/>
  <c r="BC189" i="37"/>
  <c r="BD189" i="37"/>
  <c r="BJ189" i="37"/>
  <c r="AL106" i="36"/>
  <c r="BL106" i="36" s="1"/>
  <c r="BB106" i="36"/>
  <c r="AK106" i="36"/>
  <c r="BK106" i="36" s="1"/>
  <c r="BA106" i="36"/>
  <c r="O106" i="36"/>
  <c r="BJ106" i="36"/>
  <c r="AZ106" i="36"/>
  <c r="BI106" i="36"/>
  <c r="BH106" i="36"/>
  <c r="T106" i="36"/>
  <c r="AT106" i="36" s="1"/>
  <c r="BD106" i="36"/>
  <c r="R106" i="36"/>
  <c r="AR106" i="36" s="1"/>
  <c r="BM106" i="36"/>
  <c r="BG106" i="36"/>
  <c r="BC106" i="36"/>
  <c r="S106" i="36"/>
  <c r="AS106" i="36" s="1"/>
  <c r="Q106" i="36"/>
  <c r="AQ106" i="36" s="1"/>
  <c r="BI114" i="36"/>
  <c r="BH114" i="36"/>
  <c r="T114" i="36"/>
  <c r="AT114" i="36" s="1"/>
  <c r="BG114" i="36"/>
  <c r="S114" i="36"/>
  <c r="AS114" i="36" s="1"/>
  <c r="BD114" i="36"/>
  <c r="R114" i="36"/>
  <c r="AR114" i="36" s="1"/>
  <c r="BM114" i="36"/>
  <c r="BC114" i="36"/>
  <c r="Q114" i="36"/>
  <c r="AQ114" i="36" s="1"/>
  <c r="AK114" i="36"/>
  <c r="BK114" i="36" s="1"/>
  <c r="BA114" i="36"/>
  <c r="O114" i="36"/>
  <c r="AL114" i="36"/>
  <c r="BL114" i="36" s="1"/>
  <c r="BJ114" i="36"/>
  <c r="BB114" i="36"/>
  <c r="AZ114" i="36"/>
  <c r="AL126" i="36"/>
  <c r="BL126" i="36" s="1"/>
  <c r="BB126" i="36"/>
  <c r="AK126" i="36"/>
  <c r="BK126" i="36" s="1"/>
  <c r="BA126" i="36"/>
  <c r="O126" i="36"/>
  <c r="BJ126" i="36"/>
  <c r="AZ126" i="36"/>
  <c r="BI126" i="36"/>
  <c r="BH126" i="36"/>
  <c r="T126" i="36"/>
  <c r="AT126" i="36" s="1"/>
  <c r="BD126" i="36"/>
  <c r="R126" i="36"/>
  <c r="AR126" i="36" s="1"/>
  <c r="BG126" i="36"/>
  <c r="BC126" i="36"/>
  <c r="S126" i="36"/>
  <c r="AS126" i="36" s="1"/>
  <c r="Q126" i="36"/>
  <c r="AQ126" i="36" s="1"/>
  <c r="AK134" i="36"/>
  <c r="BK134" i="36" s="1"/>
  <c r="BA134" i="36"/>
  <c r="O134" i="36"/>
  <c r="BJ134" i="36"/>
  <c r="AZ134" i="36"/>
  <c r="BI134" i="36"/>
  <c r="BH134" i="36"/>
  <c r="T134" i="36"/>
  <c r="AT134" i="36" s="1"/>
  <c r="S134" i="36"/>
  <c r="AS134" i="36" s="1"/>
  <c r="R134" i="36"/>
  <c r="AR134" i="36" s="1"/>
  <c r="BM134" i="36"/>
  <c r="Q134" i="36"/>
  <c r="AQ134" i="36" s="1"/>
  <c r="AL134" i="36"/>
  <c r="BL134" i="36" s="1"/>
  <c r="BG134" i="36"/>
  <c r="BC134" i="36"/>
  <c r="BD134" i="36"/>
  <c r="BB134" i="36"/>
  <c r="BG142" i="36"/>
  <c r="S142" i="36"/>
  <c r="AS142" i="36" s="1"/>
  <c r="BD142" i="36"/>
  <c r="R142" i="36"/>
  <c r="AR142" i="36" s="1"/>
  <c r="BM142" i="36"/>
  <c r="BC142" i="36"/>
  <c r="Q142" i="36"/>
  <c r="AQ142" i="36" s="1"/>
  <c r="AL142" i="36"/>
  <c r="BL142" i="36" s="1"/>
  <c r="BB142" i="36"/>
  <c r="BA142" i="36"/>
  <c r="AZ142" i="36"/>
  <c r="T142" i="36"/>
  <c r="AT142" i="36" s="1"/>
  <c r="AK142" i="36"/>
  <c r="BK142" i="36" s="1"/>
  <c r="O142" i="36"/>
  <c r="BI142" i="36"/>
  <c r="BJ142" i="36"/>
  <c r="BH142" i="36"/>
  <c r="BN167" i="30"/>
  <c r="BN159" i="30"/>
  <c r="BN131" i="40"/>
  <c r="AL109" i="30"/>
  <c r="BL109" i="30" s="1"/>
  <c r="BH124" i="30"/>
  <c r="AL126" i="30"/>
  <c r="BL126" i="30" s="1"/>
  <c r="BH137" i="30"/>
  <c r="BA107" i="38"/>
  <c r="BM126" i="36"/>
  <c r="BG126" i="39"/>
  <c r="S126" i="39"/>
  <c r="AS126" i="39" s="1"/>
  <c r="BD126" i="39"/>
  <c r="R126" i="39"/>
  <c r="AR126" i="39" s="1"/>
  <c r="BM126" i="39"/>
  <c r="BC126" i="39"/>
  <c r="Q126" i="39"/>
  <c r="AQ126" i="39" s="1"/>
  <c r="AL126" i="39"/>
  <c r="BL126" i="39" s="1"/>
  <c r="BB126" i="39"/>
  <c r="AK126" i="39"/>
  <c r="BK126" i="39" s="1"/>
  <c r="BA126" i="39"/>
  <c r="O126" i="39"/>
  <c r="BI126" i="39"/>
  <c r="BJ126" i="39"/>
  <c r="BH126" i="39"/>
  <c r="AZ126" i="39"/>
  <c r="T126" i="39"/>
  <c r="AT126" i="39" s="1"/>
  <c r="AK134" i="39"/>
  <c r="BK134" i="39" s="1"/>
  <c r="BA134" i="39"/>
  <c r="O134" i="39"/>
  <c r="BJ134" i="39"/>
  <c r="AZ134" i="39"/>
  <c r="BI134" i="39"/>
  <c r="BH134" i="39"/>
  <c r="T134" i="39"/>
  <c r="AT134" i="39" s="1"/>
  <c r="BG134" i="39"/>
  <c r="S134" i="39"/>
  <c r="AS134" i="39" s="1"/>
  <c r="BM134" i="39"/>
  <c r="BC134" i="39"/>
  <c r="Q134" i="39"/>
  <c r="AQ134" i="39" s="1"/>
  <c r="R134" i="39"/>
  <c r="AR134" i="39" s="1"/>
  <c r="AL134" i="39"/>
  <c r="BL134" i="39" s="1"/>
  <c r="BD134" i="39"/>
  <c r="BG142" i="39"/>
  <c r="S142" i="39"/>
  <c r="AS142" i="39" s="1"/>
  <c r="BD142" i="39"/>
  <c r="R142" i="39"/>
  <c r="AR142" i="39" s="1"/>
  <c r="BM142" i="39"/>
  <c r="BC142" i="39"/>
  <c r="Q142" i="39"/>
  <c r="AQ142" i="39" s="1"/>
  <c r="AL142" i="39"/>
  <c r="BL142" i="39" s="1"/>
  <c r="BB142" i="39"/>
  <c r="AK142" i="39"/>
  <c r="BK142" i="39" s="1"/>
  <c r="BA142" i="39"/>
  <c r="O142" i="39"/>
  <c r="BI142" i="39"/>
  <c r="BJ142" i="39"/>
  <c r="BH142" i="39"/>
  <c r="AZ142" i="39"/>
  <c r="T142" i="39"/>
  <c r="AT142" i="39" s="1"/>
  <c r="T159" i="38"/>
  <c r="AT159" i="38" s="1"/>
  <c r="S159" i="38"/>
  <c r="AS159" i="38" s="1"/>
  <c r="BD159" i="38"/>
  <c r="BC159" i="38"/>
  <c r="AL159" i="38"/>
  <c r="BL159" i="38" s="1"/>
  <c r="BB159" i="38"/>
  <c r="AK159" i="38"/>
  <c r="BK159" i="38" s="1"/>
  <c r="BJ159" i="38"/>
  <c r="BI159" i="38"/>
  <c r="BA159" i="38"/>
  <c r="AZ159" i="38"/>
  <c r="BJ167" i="38"/>
  <c r="AZ167" i="38"/>
  <c r="BI167" i="38"/>
  <c r="T167" i="38"/>
  <c r="AT167" i="38" s="1"/>
  <c r="S167" i="38"/>
  <c r="AS167" i="38" s="1"/>
  <c r="BD167" i="38"/>
  <c r="AL167" i="38"/>
  <c r="BL167" i="38" s="1"/>
  <c r="BB167" i="38"/>
  <c r="BC167" i="38"/>
  <c r="BA167" i="38"/>
  <c r="AK167" i="38"/>
  <c r="BK167" i="38" s="1"/>
  <c r="AK100" i="37"/>
  <c r="BK100" i="37" s="1"/>
  <c r="BA100" i="37"/>
  <c r="O100" i="37"/>
  <c r="BJ100" i="37"/>
  <c r="AZ100" i="37"/>
  <c r="BI100" i="37"/>
  <c r="BH100" i="37"/>
  <c r="T100" i="37"/>
  <c r="AT100" i="37" s="1"/>
  <c r="BG100" i="37"/>
  <c r="S100" i="37"/>
  <c r="AS100" i="37" s="1"/>
  <c r="BM100" i="37"/>
  <c r="BC100" i="37"/>
  <c r="Q100" i="37"/>
  <c r="AQ100" i="37" s="1"/>
  <c r="R100" i="37"/>
  <c r="AR100" i="37" s="1"/>
  <c r="BD100" i="37"/>
  <c r="AL100" i="37"/>
  <c r="BL100" i="37" s="1"/>
  <c r="BB100" i="37"/>
  <c r="AK136" i="37"/>
  <c r="BK136" i="37" s="1"/>
  <c r="BA136" i="37"/>
  <c r="O136" i="37"/>
  <c r="BJ136" i="37"/>
  <c r="AZ136" i="37"/>
  <c r="BI136" i="37"/>
  <c r="BH136" i="37"/>
  <c r="T136" i="37"/>
  <c r="AT136" i="37" s="1"/>
  <c r="BG136" i="37"/>
  <c r="S136" i="37"/>
  <c r="AS136" i="37" s="1"/>
  <c r="BM136" i="37"/>
  <c r="BC136" i="37"/>
  <c r="Q136" i="37"/>
  <c r="AQ136" i="37" s="1"/>
  <c r="AL136" i="37"/>
  <c r="BL136" i="37" s="1"/>
  <c r="BD136" i="37"/>
  <c r="BB136" i="37"/>
  <c r="R136" i="37"/>
  <c r="AR136" i="37" s="1"/>
  <c r="AK106" i="30"/>
  <c r="BK106" i="30" s="1"/>
  <c r="BA106" i="30"/>
  <c r="O106" i="30"/>
  <c r="BJ106" i="30"/>
  <c r="AZ106" i="30"/>
  <c r="BI106" i="30"/>
  <c r="BH106" i="30"/>
  <c r="T106" i="30"/>
  <c r="AT106" i="30" s="1"/>
  <c r="BG106" i="30"/>
  <c r="S106" i="30"/>
  <c r="AS106" i="30" s="1"/>
  <c r="BD106" i="30"/>
  <c r="R106" i="30"/>
  <c r="AR106" i="30" s="1"/>
  <c r="BM106" i="30"/>
  <c r="BC106" i="30"/>
  <c r="Q106" i="30"/>
  <c r="AQ106" i="30" s="1"/>
  <c r="BG134" i="30"/>
  <c r="S134" i="30"/>
  <c r="AS134" i="30" s="1"/>
  <c r="BD134" i="30"/>
  <c r="R134" i="30"/>
  <c r="AR134" i="30" s="1"/>
  <c r="BM134" i="30"/>
  <c r="BC134" i="30"/>
  <c r="Q134" i="30"/>
  <c r="AQ134" i="30" s="1"/>
  <c r="AL134" i="30"/>
  <c r="BL134" i="30" s="1"/>
  <c r="BB134" i="30"/>
  <c r="AK134" i="30"/>
  <c r="BK134" i="30" s="1"/>
  <c r="BA134" i="30"/>
  <c r="O134" i="30"/>
  <c r="BJ134" i="30"/>
  <c r="AZ134" i="30"/>
  <c r="BI134" i="30"/>
  <c r="AK142" i="30"/>
  <c r="BK142" i="30" s="1"/>
  <c r="BA142" i="30"/>
  <c r="O142" i="30"/>
  <c r="BJ142" i="30"/>
  <c r="AZ142" i="30"/>
  <c r="BI142" i="30"/>
  <c r="BH142" i="30"/>
  <c r="T142" i="30"/>
  <c r="AT142" i="30" s="1"/>
  <c r="BG142" i="30"/>
  <c r="S142" i="30"/>
  <c r="AS142" i="30" s="1"/>
  <c r="BD142" i="30"/>
  <c r="R142" i="30"/>
  <c r="AR142" i="30" s="1"/>
  <c r="BM142" i="30"/>
  <c r="BC142" i="30"/>
  <c r="Q142" i="30"/>
  <c r="AQ142" i="30" s="1"/>
  <c r="BD101" i="39"/>
  <c r="R101" i="39"/>
  <c r="AR101" i="39" s="1"/>
  <c r="BM101" i="39"/>
  <c r="BC101" i="39"/>
  <c r="Q101" i="39"/>
  <c r="AQ101" i="39" s="1"/>
  <c r="AL101" i="39"/>
  <c r="BL101" i="39" s="1"/>
  <c r="BB101" i="39"/>
  <c r="AK101" i="39"/>
  <c r="BK101" i="39" s="1"/>
  <c r="BA101" i="39"/>
  <c r="O101" i="39"/>
  <c r="BJ101" i="39"/>
  <c r="AZ101" i="39"/>
  <c r="BH101" i="39"/>
  <c r="T101" i="39"/>
  <c r="AT101" i="39" s="1"/>
  <c r="BI101" i="39"/>
  <c r="BG101" i="39"/>
  <c r="BM105" i="39"/>
  <c r="BC105" i="39"/>
  <c r="Q105" i="39"/>
  <c r="AQ105" i="39" s="1"/>
  <c r="AL105" i="39"/>
  <c r="BL105" i="39" s="1"/>
  <c r="BB105" i="39"/>
  <c r="AK105" i="39"/>
  <c r="BK105" i="39" s="1"/>
  <c r="BA105" i="39"/>
  <c r="O105" i="39"/>
  <c r="BJ105" i="39"/>
  <c r="AZ105" i="39"/>
  <c r="BI105" i="39"/>
  <c r="BG105" i="39"/>
  <c r="S105" i="39"/>
  <c r="AS105" i="39" s="1"/>
  <c r="T105" i="39"/>
  <c r="AT105" i="39" s="1"/>
  <c r="R105" i="39"/>
  <c r="AR105" i="39" s="1"/>
  <c r="BH105" i="39"/>
  <c r="BG111" i="39"/>
  <c r="S111" i="39"/>
  <c r="AS111" i="39" s="1"/>
  <c r="BD111" i="39"/>
  <c r="R111" i="39"/>
  <c r="AR111" i="39" s="1"/>
  <c r="BM111" i="39"/>
  <c r="BC111" i="39"/>
  <c r="Q111" i="39"/>
  <c r="AQ111" i="39" s="1"/>
  <c r="AL111" i="39"/>
  <c r="BL111" i="39" s="1"/>
  <c r="BB111" i="39"/>
  <c r="AK111" i="39"/>
  <c r="BK111" i="39" s="1"/>
  <c r="BA111" i="39"/>
  <c r="O111" i="39"/>
  <c r="BI111" i="39"/>
  <c r="BJ111" i="39"/>
  <c r="BH111" i="39"/>
  <c r="AZ111" i="39"/>
  <c r="T111" i="39"/>
  <c r="AT111" i="39" s="1"/>
  <c r="BG131" i="39"/>
  <c r="S131" i="39"/>
  <c r="AS131" i="39" s="1"/>
  <c r="BD131" i="39"/>
  <c r="R131" i="39"/>
  <c r="AR131" i="39" s="1"/>
  <c r="BM131" i="39"/>
  <c r="BC131" i="39"/>
  <c r="Q131" i="39"/>
  <c r="AQ131" i="39" s="1"/>
  <c r="AL131" i="39"/>
  <c r="BL131" i="39" s="1"/>
  <c r="BB131" i="39"/>
  <c r="AK131" i="39"/>
  <c r="BK131" i="39" s="1"/>
  <c r="BA131" i="39"/>
  <c r="O131" i="39"/>
  <c r="BI131" i="39"/>
  <c r="BJ131" i="39"/>
  <c r="BH131" i="39"/>
  <c r="AZ131" i="39"/>
  <c r="T154" i="39"/>
  <c r="AT154" i="39" s="1"/>
  <c r="S154" i="39"/>
  <c r="AS154" i="39" s="1"/>
  <c r="BD154" i="39"/>
  <c r="BC154" i="39"/>
  <c r="AL154" i="39"/>
  <c r="BL154" i="39" s="1"/>
  <c r="BB154" i="39"/>
  <c r="BJ154" i="39"/>
  <c r="AZ154" i="39"/>
  <c r="AK154" i="39"/>
  <c r="BK154" i="39" s="1"/>
  <c r="BI154" i="39"/>
  <c r="BA154" i="39"/>
  <c r="AL156" i="39"/>
  <c r="BL156" i="39" s="1"/>
  <c r="BB156" i="39"/>
  <c r="AK156" i="39"/>
  <c r="BK156" i="39" s="1"/>
  <c r="BA156" i="39"/>
  <c r="BJ156" i="39"/>
  <c r="AZ156" i="39"/>
  <c r="BI156" i="39"/>
  <c r="T156" i="39"/>
  <c r="AT156" i="39" s="1"/>
  <c r="BD156" i="39"/>
  <c r="BC156" i="39"/>
  <c r="S156" i="39"/>
  <c r="AS156" i="39" s="1"/>
  <c r="S160" i="39"/>
  <c r="AS160" i="39" s="1"/>
  <c r="BD160" i="39"/>
  <c r="BC160" i="39"/>
  <c r="AL160" i="39"/>
  <c r="BL160" i="39" s="1"/>
  <c r="BB160" i="39"/>
  <c r="AK160" i="39"/>
  <c r="BK160" i="39" s="1"/>
  <c r="BA160" i="39"/>
  <c r="BI160" i="39"/>
  <c r="BJ160" i="39"/>
  <c r="AZ160" i="39"/>
  <c r="T160" i="39"/>
  <c r="AT160" i="39" s="1"/>
  <c r="T164" i="39"/>
  <c r="AT164" i="39" s="1"/>
  <c r="S164" i="39"/>
  <c r="AS164" i="39" s="1"/>
  <c r="BD164" i="39"/>
  <c r="BC164" i="39"/>
  <c r="AL164" i="39"/>
  <c r="BL164" i="39" s="1"/>
  <c r="BB164" i="39"/>
  <c r="BJ164" i="39"/>
  <c r="AZ164" i="39"/>
  <c r="AK164" i="39"/>
  <c r="BK164" i="39" s="1"/>
  <c r="BI164" i="39"/>
  <c r="BA164" i="39"/>
  <c r="BJ168" i="39"/>
  <c r="AZ168" i="39"/>
  <c r="BI168" i="39"/>
  <c r="T168" i="39"/>
  <c r="AT168" i="39" s="1"/>
  <c r="S168" i="39"/>
  <c r="AS168" i="39" s="1"/>
  <c r="BD168" i="39"/>
  <c r="AL168" i="39"/>
  <c r="BL168" i="39" s="1"/>
  <c r="BB168" i="39"/>
  <c r="BC168" i="39"/>
  <c r="BA168" i="39"/>
  <c r="BA179" i="39"/>
  <c r="AK179" i="39"/>
  <c r="BK179" i="39" s="1"/>
  <c r="BB179" i="39"/>
  <c r="AL179" i="39"/>
  <c r="BL179" i="39" s="1"/>
  <c r="S179" i="39"/>
  <c r="AS179" i="39" s="1"/>
  <c r="BD179" i="39"/>
  <c r="BI179" i="39"/>
  <c r="BJ179" i="39"/>
  <c r="T179" i="39"/>
  <c r="AT179" i="39" s="1"/>
  <c r="BC179" i="39"/>
  <c r="AZ179" i="39"/>
  <c r="BG112" i="38"/>
  <c r="S112" i="38"/>
  <c r="AS112" i="38" s="1"/>
  <c r="BD112" i="38"/>
  <c r="R112" i="38"/>
  <c r="AR112" i="38" s="1"/>
  <c r="BM112" i="38"/>
  <c r="BC112" i="38"/>
  <c r="Q112" i="38"/>
  <c r="AQ112" i="38" s="1"/>
  <c r="AL112" i="38"/>
  <c r="BL112" i="38" s="1"/>
  <c r="BB112" i="38"/>
  <c r="AK112" i="38"/>
  <c r="BK112" i="38" s="1"/>
  <c r="BA112" i="38"/>
  <c r="O112" i="38"/>
  <c r="BI112" i="38"/>
  <c r="BJ112" i="38"/>
  <c r="BH112" i="38"/>
  <c r="AZ112" i="38"/>
  <c r="T112" i="38"/>
  <c r="AT112" i="38" s="1"/>
  <c r="BD132" i="38"/>
  <c r="R132" i="38"/>
  <c r="AR132" i="38" s="1"/>
  <c r="BM132" i="38"/>
  <c r="BC132" i="38"/>
  <c r="Q132" i="38"/>
  <c r="AQ132" i="38" s="1"/>
  <c r="AL132" i="38"/>
  <c r="BL132" i="38" s="1"/>
  <c r="BB132" i="38"/>
  <c r="AK132" i="38"/>
  <c r="BK132" i="38" s="1"/>
  <c r="BA132" i="38"/>
  <c r="O132" i="38"/>
  <c r="BJ132" i="38"/>
  <c r="AZ132" i="38"/>
  <c r="BH132" i="38"/>
  <c r="T132" i="38"/>
  <c r="AT132" i="38" s="1"/>
  <c r="BI132" i="38"/>
  <c r="BG132" i="38"/>
  <c r="S132" i="38"/>
  <c r="AS132" i="38" s="1"/>
  <c r="BJ140" i="38"/>
  <c r="AZ140" i="38"/>
  <c r="BI140" i="38"/>
  <c r="BH140" i="38"/>
  <c r="T140" i="38"/>
  <c r="AT140" i="38" s="1"/>
  <c r="BG140" i="38"/>
  <c r="S140" i="38"/>
  <c r="AS140" i="38" s="1"/>
  <c r="BD140" i="38"/>
  <c r="R140" i="38"/>
  <c r="AR140" i="38" s="1"/>
  <c r="AL140" i="38"/>
  <c r="BL140" i="38" s="1"/>
  <c r="BB140" i="38"/>
  <c r="BC140" i="38"/>
  <c r="BA140" i="38"/>
  <c r="Q140" i="38"/>
  <c r="AQ140" i="38" s="1"/>
  <c r="O140" i="38"/>
  <c r="BM140" i="38"/>
  <c r="BC188" i="38"/>
  <c r="BD188" i="38"/>
  <c r="BI188" i="38"/>
  <c r="BJ188" i="38"/>
  <c r="T188" i="38"/>
  <c r="AT188" i="38" s="1"/>
  <c r="AL188" i="38"/>
  <c r="BL188" i="38" s="1"/>
  <c r="AZ188" i="38"/>
  <c r="BA188" i="38"/>
  <c r="BB188" i="38"/>
  <c r="AK188" i="38"/>
  <c r="BK188" i="38" s="1"/>
  <c r="S188" i="38"/>
  <c r="AS188" i="38" s="1"/>
  <c r="BN183" i="40"/>
  <c r="T101" i="30"/>
  <c r="AT101" i="30" s="1"/>
  <c r="T114" i="30"/>
  <c r="AT114" i="30" s="1"/>
  <c r="AP129" i="30"/>
  <c r="BN129" i="40"/>
  <c r="BD105" i="39"/>
  <c r="BB152" i="39"/>
  <c r="BC162" i="39"/>
  <c r="AL99" i="38"/>
  <c r="BL99" i="38" s="1"/>
  <c r="AL99" i="35"/>
  <c r="BL99" i="35" s="1"/>
  <c r="BB99" i="35"/>
  <c r="AK99" i="35"/>
  <c r="BK99" i="35" s="1"/>
  <c r="BA99" i="35"/>
  <c r="BJ99" i="35"/>
  <c r="AZ99" i="35"/>
  <c r="BI99" i="35"/>
  <c r="R99" i="35"/>
  <c r="AR99" i="35" s="1"/>
  <c r="BM99" i="35"/>
  <c r="BH99" i="35"/>
  <c r="BD99" i="35"/>
  <c r="BG99" i="35"/>
  <c r="BC99" i="35"/>
  <c r="BH107" i="35"/>
  <c r="T107" i="35"/>
  <c r="AT107" i="35" s="1"/>
  <c r="BG107" i="35"/>
  <c r="S107" i="35"/>
  <c r="AS107" i="35" s="1"/>
  <c r="BD107" i="35"/>
  <c r="R107" i="35"/>
  <c r="AR107" i="35" s="1"/>
  <c r="BM107" i="35"/>
  <c r="BC107" i="35"/>
  <c r="Q107" i="35"/>
  <c r="AQ107" i="35" s="1"/>
  <c r="BB107" i="35"/>
  <c r="BA107" i="35"/>
  <c r="AZ107" i="35"/>
  <c r="AL107" i="35"/>
  <c r="BL107" i="35" s="1"/>
  <c r="BJ107" i="35"/>
  <c r="AK107" i="35"/>
  <c r="BK107" i="35" s="1"/>
  <c r="O107" i="35"/>
  <c r="BI127" i="35"/>
  <c r="BH127" i="35"/>
  <c r="T127" i="35"/>
  <c r="AT127" i="35" s="1"/>
  <c r="BG127" i="35"/>
  <c r="S127" i="35"/>
  <c r="AS127" i="35" s="1"/>
  <c r="BD127" i="35"/>
  <c r="R127" i="35"/>
  <c r="AR127" i="35" s="1"/>
  <c r="BM127" i="35"/>
  <c r="BC127" i="35"/>
  <c r="Q127" i="35"/>
  <c r="AQ127" i="35" s="1"/>
  <c r="BA127" i="35"/>
  <c r="AZ127" i="35"/>
  <c r="O127" i="35"/>
  <c r="AL127" i="35"/>
  <c r="BL127" i="35" s="1"/>
  <c r="BJ127" i="35"/>
  <c r="AK127" i="35"/>
  <c r="BK127" i="35" s="1"/>
  <c r="BB127" i="35"/>
  <c r="BM135" i="35"/>
  <c r="BC135" i="35"/>
  <c r="Q135" i="35"/>
  <c r="AQ135" i="35" s="1"/>
  <c r="AL135" i="35"/>
  <c r="BL135" i="35" s="1"/>
  <c r="BB135" i="35"/>
  <c r="AK135" i="35"/>
  <c r="BK135" i="35" s="1"/>
  <c r="BA135" i="35"/>
  <c r="O135" i="35"/>
  <c r="BJ135" i="35"/>
  <c r="AZ135" i="35"/>
  <c r="BI135" i="35"/>
  <c r="T135" i="35"/>
  <c r="AT135" i="35" s="1"/>
  <c r="S135" i="35"/>
  <c r="AS135" i="35" s="1"/>
  <c r="R135" i="35"/>
  <c r="AR135" i="35" s="1"/>
  <c r="BG135" i="35"/>
  <c r="BH135" i="35"/>
  <c r="AL151" i="35"/>
  <c r="BL151" i="35" s="1"/>
  <c r="BB151" i="35"/>
  <c r="AK151" i="35"/>
  <c r="BK151" i="35" s="1"/>
  <c r="BA151" i="35"/>
  <c r="BJ151" i="35"/>
  <c r="AZ151" i="35"/>
  <c r="BI151" i="35"/>
  <c r="BD151" i="35"/>
  <c r="AK153" i="35"/>
  <c r="BK153" i="35" s="1"/>
  <c r="BA153" i="35"/>
  <c r="BJ153" i="35"/>
  <c r="AZ153" i="35"/>
  <c r="BI153" i="35"/>
  <c r="T153" i="35"/>
  <c r="AT153" i="35" s="1"/>
  <c r="S153" i="35"/>
  <c r="AS153" i="35" s="1"/>
  <c r="BC153" i="35"/>
  <c r="AL153" i="35"/>
  <c r="BL153" i="35" s="1"/>
  <c r="BD153" i="35"/>
  <c r="BB153" i="35"/>
  <c r="BJ155" i="35"/>
  <c r="AZ155" i="35"/>
  <c r="BI155" i="35"/>
  <c r="T155" i="35"/>
  <c r="AT155" i="35" s="1"/>
  <c r="S155" i="35"/>
  <c r="AS155" i="35" s="1"/>
  <c r="BD155" i="35"/>
  <c r="AL155" i="35"/>
  <c r="BL155" i="35" s="1"/>
  <c r="BB155" i="35"/>
  <c r="BA155" i="35"/>
  <c r="AK155" i="35"/>
  <c r="BK155" i="35" s="1"/>
  <c r="BC155" i="35"/>
  <c r="T157" i="35"/>
  <c r="AT157" i="35" s="1"/>
  <c r="S157" i="35"/>
  <c r="AS157" i="35" s="1"/>
  <c r="BD157" i="35"/>
  <c r="BC157" i="35"/>
  <c r="AL157" i="35"/>
  <c r="BL157" i="35" s="1"/>
  <c r="BB157" i="35"/>
  <c r="BJ157" i="35"/>
  <c r="AZ157" i="35"/>
  <c r="AK157" i="35"/>
  <c r="BK157" i="35" s="1"/>
  <c r="BI157" i="35"/>
  <c r="BA157" i="35"/>
  <c r="T159" i="35"/>
  <c r="AT159" i="35" s="1"/>
  <c r="S159" i="35"/>
  <c r="AS159" i="35" s="1"/>
  <c r="BD159" i="35"/>
  <c r="BC159" i="35"/>
  <c r="AL159" i="35"/>
  <c r="BL159" i="35" s="1"/>
  <c r="BB159" i="35"/>
  <c r="BJ159" i="35"/>
  <c r="AZ159" i="35"/>
  <c r="BI159" i="35"/>
  <c r="AK159" i="35"/>
  <c r="BK159" i="35" s="1"/>
  <c r="T161" i="35"/>
  <c r="AT161" i="35" s="1"/>
  <c r="S161" i="35"/>
  <c r="AS161" i="35" s="1"/>
  <c r="BD161" i="35"/>
  <c r="BC161" i="35"/>
  <c r="AL161" i="35"/>
  <c r="BL161" i="35" s="1"/>
  <c r="BB161" i="35"/>
  <c r="BJ161" i="35"/>
  <c r="AZ161" i="35"/>
  <c r="AK161" i="35"/>
  <c r="BK161" i="35" s="1"/>
  <c r="BI161" i="35"/>
  <c r="BA161" i="35"/>
  <c r="BC163" i="35"/>
  <c r="AL163" i="35"/>
  <c r="BL163" i="35" s="1"/>
  <c r="BB163" i="35"/>
  <c r="AK163" i="35"/>
  <c r="BK163" i="35" s="1"/>
  <c r="BA163" i="35"/>
  <c r="BJ163" i="35"/>
  <c r="AZ163" i="35"/>
  <c r="BI163" i="35"/>
  <c r="S163" i="35"/>
  <c r="AS163" i="35" s="1"/>
  <c r="BD163" i="35"/>
  <c r="S165" i="35"/>
  <c r="AS165" i="35" s="1"/>
  <c r="BD165" i="35"/>
  <c r="BC165" i="35"/>
  <c r="AL165" i="35"/>
  <c r="BL165" i="35" s="1"/>
  <c r="BB165" i="35"/>
  <c r="AK165" i="35"/>
  <c r="BK165" i="35" s="1"/>
  <c r="BA165" i="35"/>
  <c r="BI165" i="35"/>
  <c r="BJ165" i="35"/>
  <c r="AZ165" i="35"/>
  <c r="T165" i="35"/>
  <c r="AT165" i="35" s="1"/>
  <c r="S167" i="35"/>
  <c r="AS167" i="35" s="1"/>
  <c r="BD167" i="35"/>
  <c r="BC167" i="35"/>
  <c r="AL167" i="35"/>
  <c r="BL167" i="35" s="1"/>
  <c r="BB167" i="35"/>
  <c r="AK167" i="35"/>
  <c r="BK167" i="35" s="1"/>
  <c r="BA167" i="35"/>
  <c r="BI167" i="35"/>
  <c r="T167" i="35"/>
  <c r="AT167" i="35" s="1"/>
  <c r="BJ167" i="35"/>
  <c r="AZ167" i="35"/>
  <c r="BC169" i="35"/>
  <c r="AL169" i="35"/>
  <c r="BL169" i="35" s="1"/>
  <c r="BB169" i="35"/>
  <c r="AK169" i="35"/>
  <c r="BK169" i="35" s="1"/>
  <c r="BA169" i="35"/>
  <c r="BJ169" i="35"/>
  <c r="AZ169" i="35"/>
  <c r="BI169" i="35"/>
  <c r="S169" i="35"/>
  <c r="AS169" i="35" s="1"/>
  <c r="BD169" i="35"/>
  <c r="T169" i="35"/>
  <c r="AT169" i="35" s="1"/>
  <c r="BC175" i="35"/>
  <c r="AL175" i="35"/>
  <c r="BL175" i="35" s="1"/>
  <c r="BB175" i="35"/>
  <c r="AK175" i="35"/>
  <c r="BK175" i="35" s="1"/>
  <c r="BA175" i="35"/>
  <c r="BJ175" i="35"/>
  <c r="AZ175" i="35"/>
  <c r="BI175" i="35"/>
  <c r="AT175" i="35"/>
  <c r="AZ183" i="35"/>
  <c r="BJ183" i="35"/>
  <c r="BA183" i="35"/>
  <c r="AK183" i="35"/>
  <c r="BK183" i="35" s="1"/>
  <c r="T183" i="35"/>
  <c r="AT183" i="35" s="1"/>
  <c r="AL183" i="35"/>
  <c r="BL183" i="35" s="1"/>
  <c r="BB183" i="35"/>
  <c r="BC183" i="35"/>
  <c r="BD183" i="35"/>
  <c r="S183" i="35"/>
  <c r="AS183" i="35" s="1"/>
  <c r="BI183" i="35"/>
  <c r="AZ191" i="35"/>
  <c r="BJ191" i="35"/>
  <c r="BA191" i="35"/>
  <c r="AK191" i="35"/>
  <c r="BK191" i="35" s="1"/>
  <c r="BB191" i="35"/>
  <c r="T191" i="35"/>
  <c r="AT191" i="35" s="1"/>
  <c r="BC191" i="35"/>
  <c r="BD191" i="35"/>
  <c r="BI191" i="35"/>
  <c r="AL191" i="35"/>
  <c r="BL191" i="35" s="1"/>
  <c r="S191" i="35"/>
  <c r="AS191" i="35" s="1"/>
  <c r="AK100" i="34"/>
  <c r="BK100" i="34" s="1"/>
  <c r="BA100" i="34"/>
  <c r="O100" i="34"/>
  <c r="BJ100" i="34"/>
  <c r="AZ100" i="34"/>
  <c r="BI100" i="34"/>
  <c r="BH100" i="34"/>
  <c r="T100" i="34"/>
  <c r="AT100" i="34" s="1"/>
  <c r="BG100" i="34"/>
  <c r="S100" i="34"/>
  <c r="AS100" i="34" s="1"/>
  <c r="BM100" i="34"/>
  <c r="BC100" i="34"/>
  <c r="Q100" i="34"/>
  <c r="AQ100" i="34" s="1"/>
  <c r="AL100" i="34"/>
  <c r="BL100" i="34" s="1"/>
  <c r="BB100" i="34"/>
  <c r="BD100" i="34"/>
  <c r="R100" i="34"/>
  <c r="AR100" i="34" s="1"/>
  <c r="AK108" i="34"/>
  <c r="BK108" i="34" s="1"/>
  <c r="BA108" i="34"/>
  <c r="O108" i="34"/>
  <c r="BJ108" i="34"/>
  <c r="AZ108" i="34"/>
  <c r="BI108" i="34"/>
  <c r="BH108" i="34"/>
  <c r="T108" i="34"/>
  <c r="AT108" i="34" s="1"/>
  <c r="BG108" i="34"/>
  <c r="S108" i="34"/>
  <c r="AS108" i="34" s="1"/>
  <c r="BM108" i="34"/>
  <c r="BC108" i="34"/>
  <c r="Q108" i="34"/>
  <c r="AQ108" i="34" s="1"/>
  <c r="AL108" i="34"/>
  <c r="BL108" i="34" s="1"/>
  <c r="BD108" i="34"/>
  <c r="BB108" i="34"/>
  <c r="R108" i="34"/>
  <c r="AR108" i="34" s="1"/>
  <c r="BI116" i="34"/>
  <c r="BH116" i="34"/>
  <c r="T116" i="34"/>
  <c r="AT116" i="34" s="1"/>
  <c r="BG116" i="34"/>
  <c r="S116" i="34"/>
  <c r="AS116" i="34" s="1"/>
  <c r="BD116" i="34"/>
  <c r="R116" i="34"/>
  <c r="AR116" i="34" s="1"/>
  <c r="BM116" i="34"/>
  <c r="BC116" i="34"/>
  <c r="Q116" i="34"/>
  <c r="AQ116" i="34" s="1"/>
  <c r="AK116" i="34"/>
  <c r="BK116" i="34" s="1"/>
  <c r="BA116" i="34"/>
  <c r="O116" i="34"/>
  <c r="BJ116" i="34"/>
  <c r="BB116" i="34"/>
  <c r="AZ116" i="34"/>
  <c r="AL116" i="34"/>
  <c r="BL116" i="34" s="1"/>
  <c r="AL128" i="34"/>
  <c r="BL128" i="34" s="1"/>
  <c r="BB128" i="34"/>
  <c r="AK128" i="34"/>
  <c r="BK128" i="34" s="1"/>
  <c r="BA128" i="34"/>
  <c r="O128" i="34"/>
  <c r="BJ128" i="34"/>
  <c r="AZ128" i="34"/>
  <c r="BI128" i="34"/>
  <c r="BH128" i="34"/>
  <c r="T128" i="34"/>
  <c r="AT128" i="34" s="1"/>
  <c r="BD128" i="34"/>
  <c r="R128" i="34"/>
  <c r="AR128" i="34" s="1"/>
  <c r="BC128" i="34"/>
  <c r="S128" i="34"/>
  <c r="AS128" i="34" s="1"/>
  <c r="Q128" i="34"/>
  <c r="AQ128" i="34" s="1"/>
  <c r="BM128" i="34"/>
  <c r="BH136" i="34"/>
  <c r="T136" i="34"/>
  <c r="AT136" i="34" s="1"/>
  <c r="BG136" i="34"/>
  <c r="S136" i="34"/>
  <c r="AS136" i="34" s="1"/>
  <c r="BD136" i="34"/>
  <c r="R136" i="34"/>
  <c r="AR136" i="34" s="1"/>
  <c r="BM136" i="34"/>
  <c r="BC136" i="34"/>
  <c r="Q136" i="34"/>
  <c r="AQ136" i="34" s="1"/>
  <c r="AL136" i="34"/>
  <c r="BL136" i="34" s="1"/>
  <c r="BB136" i="34"/>
  <c r="BJ136" i="34"/>
  <c r="AZ136" i="34"/>
  <c r="AK136" i="34"/>
  <c r="BK136" i="34" s="1"/>
  <c r="BI136" i="34"/>
  <c r="BA136" i="34"/>
  <c r="BI176" i="34"/>
  <c r="BA176" i="34"/>
  <c r="AK176" i="34"/>
  <c r="BK176" i="34" s="1"/>
  <c r="BC176" i="34"/>
  <c r="BD176" i="34"/>
  <c r="AZ176" i="34"/>
  <c r="BB176" i="34"/>
  <c r="S176" i="34"/>
  <c r="AS176" i="34" s="1"/>
  <c r="T176" i="34"/>
  <c r="AT176" i="34" s="1"/>
  <c r="BJ176" i="34"/>
  <c r="AL176" i="34"/>
  <c r="BL176" i="34" s="1"/>
  <c r="AZ184" i="34"/>
  <c r="BJ184" i="34"/>
  <c r="BA184" i="34"/>
  <c r="AK184" i="34"/>
  <c r="BK184" i="34" s="1"/>
  <c r="BB184" i="34"/>
  <c r="AL184" i="34"/>
  <c r="BL184" i="34" s="1"/>
  <c r="BC184" i="34"/>
  <c r="BI184" i="34"/>
  <c r="T184" i="34"/>
  <c r="AT184" i="34" s="1"/>
  <c r="S184" i="34"/>
  <c r="AS184" i="34" s="1"/>
  <c r="BD184" i="34"/>
  <c r="AZ192" i="34"/>
  <c r="BJ192" i="34"/>
  <c r="BA192" i="34"/>
  <c r="AK192" i="34"/>
  <c r="BK192" i="34" s="1"/>
  <c r="BB192" i="34"/>
  <c r="AL192" i="34"/>
  <c r="BL192" i="34" s="1"/>
  <c r="BC192" i="34"/>
  <c r="T192" i="34"/>
  <c r="AT192" i="34" s="1"/>
  <c r="BI192" i="34"/>
  <c r="S192" i="34"/>
  <c r="AS192" i="34" s="1"/>
  <c r="BD192" i="34"/>
  <c r="T101" i="33"/>
  <c r="AT101" i="33" s="1"/>
  <c r="S101" i="33"/>
  <c r="AS101" i="33" s="1"/>
  <c r="BH109" i="33"/>
  <c r="T109" i="33"/>
  <c r="AT109" i="33" s="1"/>
  <c r="BG109" i="33"/>
  <c r="S109" i="33"/>
  <c r="AS109" i="33" s="1"/>
  <c r="BD109" i="33"/>
  <c r="R109" i="33"/>
  <c r="AR109" i="33" s="1"/>
  <c r="BM109" i="33"/>
  <c r="BC109" i="33"/>
  <c r="Q109" i="33"/>
  <c r="AQ109" i="33" s="1"/>
  <c r="AL109" i="33"/>
  <c r="BL109" i="33" s="1"/>
  <c r="BB109" i="33"/>
  <c r="BJ109" i="33"/>
  <c r="AZ109" i="33"/>
  <c r="AK109" i="33"/>
  <c r="BK109" i="33" s="1"/>
  <c r="BI109" i="33"/>
  <c r="BA109" i="33"/>
  <c r="AL117" i="33"/>
  <c r="BL117" i="33" s="1"/>
  <c r="BB117" i="33"/>
  <c r="AK117" i="33"/>
  <c r="BK117" i="33" s="1"/>
  <c r="BA117" i="33"/>
  <c r="O117" i="33"/>
  <c r="BJ117" i="33"/>
  <c r="AZ117" i="33"/>
  <c r="BI117" i="33"/>
  <c r="BH117" i="33"/>
  <c r="T117" i="33"/>
  <c r="AT117" i="33" s="1"/>
  <c r="BD117" i="33"/>
  <c r="R117" i="33"/>
  <c r="AR117" i="33" s="1"/>
  <c r="BC117" i="33"/>
  <c r="S117" i="33"/>
  <c r="AS117" i="33" s="1"/>
  <c r="Q117" i="33"/>
  <c r="AQ117" i="33" s="1"/>
  <c r="BM117" i="33"/>
  <c r="BG117" i="33"/>
  <c r="BJ129" i="33"/>
  <c r="AZ129" i="33"/>
  <c r="BI129" i="33"/>
  <c r="BH129" i="33"/>
  <c r="T129" i="33"/>
  <c r="AT129" i="33" s="1"/>
  <c r="BG129" i="33"/>
  <c r="S129" i="33"/>
  <c r="AS129" i="33" s="1"/>
  <c r="BD129" i="33"/>
  <c r="R129" i="33"/>
  <c r="AR129" i="33" s="1"/>
  <c r="AL129" i="33"/>
  <c r="BL129" i="33" s="1"/>
  <c r="BB129" i="33"/>
  <c r="O129" i="33"/>
  <c r="BM129" i="33"/>
  <c r="AK129" i="33"/>
  <c r="BK129" i="33" s="1"/>
  <c r="BA129" i="33"/>
  <c r="BC129" i="33"/>
  <c r="Q129" i="33"/>
  <c r="AQ129" i="33" s="1"/>
  <c r="BH137" i="33"/>
  <c r="T137" i="33"/>
  <c r="AT137" i="33" s="1"/>
  <c r="BG137" i="33"/>
  <c r="S137" i="33"/>
  <c r="AS137" i="33" s="1"/>
  <c r="BD137" i="33"/>
  <c r="R137" i="33"/>
  <c r="AR137" i="33" s="1"/>
  <c r="BM137" i="33"/>
  <c r="BC137" i="33"/>
  <c r="Q137" i="33"/>
  <c r="AQ137" i="33" s="1"/>
  <c r="AL137" i="33"/>
  <c r="BL137" i="33" s="1"/>
  <c r="BB137" i="33"/>
  <c r="BJ137" i="33"/>
  <c r="AZ137" i="33"/>
  <c r="AK137" i="33"/>
  <c r="BK137" i="33" s="1"/>
  <c r="BI137" i="33"/>
  <c r="BA137" i="33"/>
  <c r="O137" i="33"/>
  <c r="BB180" i="33"/>
  <c r="AL180" i="33"/>
  <c r="BL180" i="33" s="1"/>
  <c r="BC180" i="33"/>
  <c r="BD180" i="33"/>
  <c r="BI180" i="33"/>
  <c r="T180" i="33"/>
  <c r="AT180" i="33" s="1"/>
  <c r="AK180" i="33"/>
  <c r="BK180" i="33" s="1"/>
  <c r="BJ180" i="33"/>
  <c r="AZ180" i="33"/>
  <c r="BA180" i="33"/>
  <c r="S180" i="33"/>
  <c r="AS180" i="33" s="1"/>
  <c r="T188" i="33"/>
  <c r="AT188" i="33" s="1"/>
  <c r="AZ188" i="33"/>
  <c r="BJ188" i="33"/>
  <c r="BD188" i="33"/>
  <c r="BI188" i="33"/>
  <c r="S188" i="33"/>
  <c r="AS188" i="33" s="1"/>
  <c r="AK188" i="33"/>
  <c r="BK188" i="33" s="1"/>
  <c r="BB188" i="33"/>
  <c r="BC188" i="33"/>
  <c r="AL188" i="33"/>
  <c r="BL188" i="33" s="1"/>
  <c r="BA188" i="33"/>
  <c r="AL105" i="32"/>
  <c r="BL105" i="32" s="1"/>
  <c r="BB105" i="32"/>
  <c r="AK105" i="32"/>
  <c r="BK105" i="32" s="1"/>
  <c r="BA105" i="32"/>
  <c r="O105" i="32"/>
  <c r="BJ105" i="32"/>
  <c r="AZ105" i="32"/>
  <c r="BI105" i="32"/>
  <c r="BH105" i="32"/>
  <c r="T105" i="32"/>
  <c r="AT105" i="32" s="1"/>
  <c r="BG105" i="32"/>
  <c r="S105" i="32"/>
  <c r="AS105" i="32" s="1"/>
  <c r="BM105" i="32"/>
  <c r="BD105" i="32"/>
  <c r="R105" i="32"/>
  <c r="AR105" i="32" s="1"/>
  <c r="Q105" i="32"/>
  <c r="AQ105" i="32" s="1"/>
  <c r="BC105" i="32"/>
  <c r="AL113" i="32"/>
  <c r="BL113" i="32" s="1"/>
  <c r="BB113" i="32"/>
  <c r="AP113" i="32"/>
  <c r="AK113" i="32"/>
  <c r="BK113" i="32" s="1"/>
  <c r="BA113" i="32"/>
  <c r="O113" i="32"/>
  <c r="BJ113" i="32"/>
  <c r="AZ113" i="32"/>
  <c r="BI113" i="32"/>
  <c r="BH113" i="32"/>
  <c r="T113" i="32"/>
  <c r="AT113" i="32" s="1"/>
  <c r="BG113" i="32"/>
  <c r="S113" i="32"/>
  <c r="AS113" i="32" s="1"/>
  <c r="BM113" i="32"/>
  <c r="BD113" i="32"/>
  <c r="R113" i="32"/>
  <c r="AR113" i="32" s="1"/>
  <c r="Q113" i="32"/>
  <c r="AQ113" i="32" s="1"/>
  <c r="BC113" i="32"/>
  <c r="AK125" i="32"/>
  <c r="BK125" i="32" s="1"/>
  <c r="BA125" i="32"/>
  <c r="O125" i="32"/>
  <c r="BJ125" i="32"/>
  <c r="AZ125" i="32"/>
  <c r="BI125" i="32"/>
  <c r="BH125" i="32"/>
  <c r="T125" i="32"/>
  <c r="AT125" i="32" s="1"/>
  <c r="BG125" i="32"/>
  <c r="S125" i="32"/>
  <c r="AS125" i="32" s="1"/>
  <c r="BD125" i="32"/>
  <c r="R125" i="32"/>
  <c r="AR125" i="32" s="1"/>
  <c r="BM125" i="32"/>
  <c r="AL125" i="32"/>
  <c r="BL125" i="32" s="1"/>
  <c r="BC125" i="32"/>
  <c r="Q125" i="32"/>
  <c r="AQ125" i="32" s="1"/>
  <c r="BB125" i="32"/>
  <c r="BG133" i="32"/>
  <c r="S133" i="32"/>
  <c r="AS133" i="32" s="1"/>
  <c r="BD133" i="32"/>
  <c r="R133" i="32"/>
  <c r="AR133" i="32" s="1"/>
  <c r="BM133" i="32"/>
  <c r="BC133" i="32"/>
  <c r="Q133" i="32"/>
  <c r="AQ133" i="32" s="1"/>
  <c r="AL133" i="32"/>
  <c r="BL133" i="32" s="1"/>
  <c r="BB133" i="32"/>
  <c r="AK133" i="32"/>
  <c r="BK133" i="32" s="1"/>
  <c r="BA133" i="32"/>
  <c r="O133" i="32"/>
  <c r="BJ133" i="32"/>
  <c r="AZ133" i="32"/>
  <c r="BI133" i="32"/>
  <c r="BH133" i="32"/>
  <c r="T133" i="32"/>
  <c r="AT133" i="32" s="1"/>
  <c r="BD141" i="32"/>
  <c r="R141" i="32"/>
  <c r="AR141" i="32" s="1"/>
  <c r="BM141" i="32"/>
  <c r="BC141" i="32"/>
  <c r="Q141" i="32"/>
  <c r="AQ141" i="32" s="1"/>
  <c r="AL141" i="32"/>
  <c r="BL141" i="32" s="1"/>
  <c r="BB141" i="32"/>
  <c r="AK141" i="32"/>
  <c r="BK141" i="32" s="1"/>
  <c r="BA141" i="32"/>
  <c r="O141" i="32"/>
  <c r="BJ141" i="32"/>
  <c r="AZ141" i="32"/>
  <c r="BI141" i="32"/>
  <c r="BH141" i="32"/>
  <c r="BG141" i="32"/>
  <c r="T141" i="32"/>
  <c r="AT141" i="32" s="1"/>
  <c r="S141" i="32"/>
  <c r="AS141" i="32" s="1"/>
  <c r="BD181" i="32"/>
  <c r="S181" i="32"/>
  <c r="AS181" i="32" s="1"/>
  <c r="T181" i="32"/>
  <c r="AT181" i="32" s="1"/>
  <c r="BI181" i="32"/>
  <c r="AK181" i="32"/>
  <c r="BK181" i="32" s="1"/>
  <c r="BB181" i="32"/>
  <c r="BC181" i="32"/>
  <c r="BJ181" i="32"/>
  <c r="AL181" i="32"/>
  <c r="BL181" i="32" s="1"/>
  <c r="AZ181" i="32"/>
  <c r="BA181" i="32"/>
  <c r="BD189" i="32"/>
  <c r="S189" i="32"/>
  <c r="AS189" i="32" s="1"/>
  <c r="T189" i="32"/>
  <c r="AT189" i="32" s="1"/>
  <c r="AL189" i="32"/>
  <c r="BL189" i="32" s="1"/>
  <c r="BA189" i="32"/>
  <c r="BC189" i="32"/>
  <c r="BI189" i="32"/>
  <c r="BJ189" i="32"/>
  <c r="AK189" i="32"/>
  <c r="BK189" i="32" s="1"/>
  <c r="AZ189" i="32"/>
  <c r="BB189" i="32"/>
  <c r="BH106" i="31"/>
  <c r="T106" i="31"/>
  <c r="AT106" i="31" s="1"/>
  <c r="BG106" i="31"/>
  <c r="S106" i="31"/>
  <c r="AS106" i="31" s="1"/>
  <c r="BD106" i="31"/>
  <c r="R106" i="31"/>
  <c r="AR106" i="31" s="1"/>
  <c r="BM106" i="31"/>
  <c r="BC106" i="31"/>
  <c r="Q106" i="31"/>
  <c r="AQ106" i="31" s="1"/>
  <c r="AL106" i="31"/>
  <c r="BL106" i="31" s="1"/>
  <c r="BB106" i="31"/>
  <c r="O106" i="31"/>
  <c r="AK106" i="31"/>
  <c r="BK106" i="31" s="1"/>
  <c r="BJ106" i="31"/>
  <c r="BI106" i="31"/>
  <c r="BA106" i="31"/>
  <c r="AZ106" i="31"/>
  <c r="AL114" i="31"/>
  <c r="BL114" i="31" s="1"/>
  <c r="BB114" i="31"/>
  <c r="AK114" i="31"/>
  <c r="BK114" i="31" s="1"/>
  <c r="BA114" i="31"/>
  <c r="O114" i="31"/>
  <c r="BJ114" i="31"/>
  <c r="AZ114" i="31"/>
  <c r="BI114" i="31"/>
  <c r="BH114" i="31"/>
  <c r="T114" i="31"/>
  <c r="AT114" i="31" s="1"/>
  <c r="Q114" i="31"/>
  <c r="AQ114" i="31" s="1"/>
  <c r="BM114" i="31"/>
  <c r="BG114" i="31"/>
  <c r="BD114" i="31"/>
  <c r="BC114" i="31"/>
  <c r="S114" i="31"/>
  <c r="AS114" i="31" s="1"/>
  <c r="R114" i="31"/>
  <c r="AR114" i="31" s="1"/>
  <c r="BJ126" i="31"/>
  <c r="AZ126" i="31"/>
  <c r="BI126" i="31"/>
  <c r="BH126" i="31"/>
  <c r="T126" i="31"/>
  <c r="AT126" i="31" s="1"/>
  <c r="BG126" i="31"/>
  <c r="S126" i="31"/>
  <c r="AS126" i="31" s="1"/>
  <c r="BD126" i="31"/>
  <c r="R126" i="31"/>
  <c r="AR126" i="31" s="1"/>
  <c r="BM126" i="31"/>
  <c r="O126" i="31"/>
  <c r="AL126" i="31"/>
  <c r="BL126" i="31" s="1"/>
  <c r="AK126" i="31"/>
  <c r="BK126" i="31" s="1"/>
  <c r="BC126" i="31"/>
  <c r="BB126" i="31"/>
  <c r="BA126" i="31"/>
  <c r="Q126" i="31"/>
  <c r="AQ126" i="31" s="1"/>
  <c r="BD134" i="31"/>
  <c r="R134" i="31"/>
  <c r="AR134" i="31" s="1"/>
  <c r="BM134" i="31"/>
  <c r="BC134" i="31"/>
  <c r="Q134" i="31"/>
  <c r="AQ134" i="31" s="1"/>
  <c r="AL134" i="31"/>
  <c r="BL134" i="31" s="1"/>
  <c r="BB134" i="31"/>
  <c r="AK134" i="31"/>
  <c r="BK134" i="31" s="1"/>
  <c r="BA134" i="31"/>
  <c r="O134" i="31"/>
  <c r="BJ134" i="31"/>
  <c r="AZ134" i="31"/>
  <c r="BI134" i="31"/>
  <c r="BH134" i="31"/>
  <c r="BG134" i="31"/>
  <c r="T134" i="31"/>
  <c r="AT134" i="31" s="1"/>
  <c r="S134" i="31"/>
  <c r="AS134" i="31" s="1"/>
  <c r="BJ142" i="31"/>
  <c r="AZ142" i="31"/>
  <c r="BI142" i="31"/>
  <c r="BH142" i="31"/>
  <c r="T142" i="31"/>
  <c r="AT142" i="31" s="1"/>
  <c r="BG142" i="31"/>
  <c r="S142" i="31"/>
  <c r="AS142" i="31" s="1"/>
  <c r="BD142" i="31"/>
  <c r="R142" i="31"/>
  <c r="AR142" i="31" s="1"/>
  <c r="BM142" i="31"/>
  <c r="O142" i="31"/>
  <c r="AL142" i="31"/>
  <c r="BL142" i="31" s="1"/>
  <c r="AK142" i="31"/>
  <c r="BK142" i="31" s="1"/>
  <c r="BC142" i="31"/>
  <c r="BB142" i="31"/>
  <c r="BA142" i="31"/>
  <c r="Q142" i="31"/>
  <c r="AQ142" i="31" s="1"/>
  <c r="BD182" i="31"/>
  <c r="T182" i="31"/>
  <c r="AT182" i="31" s="1"/>
  <c r="AZ182" i="31"/>
  <c r="BJ182" i="31"/>
  <c r="BA182" i="31"/>
  <c r="BB182" i="31"/>
  <c r="BC182" i="31"/>
  <c r="BI182" i="31"/>
  <c r="S182" i="31"/>
  <c r="AS182" i="31" s="1"/>
  <c r="AK182" i="31"/>
  <c r="BK182" i="31" s="1"/>
  <c r="AL182" i="31"/>
  <c r="BL182" i="31" s="1"/>
  <c r="BD190" i="31"/>
  <c r="T190" i="31"/>
  <c r="AT190" i="31" s="1"/>
  <c r="AZ190" i="31"/>
  <c r="BJ190" i="31"/>
  <c r="BI190" i="31"/>
  <c r="AK190" i="31"/>
  <c r="BK190" i="31" s="1"/>
  <c r="AL190" i="31"/>
  <c r="BL190" i="31" s="1"/>
  <c r="S190" i="31"/>
  <c r="AS190" i="31" s="1"/>
  <c r="BA190" i="31"/>
  <c r="BB190" i="31"/>
  <c r="BC190" i="31"/>
  <c r="BJ141" i="40"/>
  <c r="AZ141" i="40"/>
  <c r="BI141" i="40"/>
  <c r="BH141" i="40"/>
  <c r="T141" i="40"/>
  <c r="AT141" i="40" s="1"/>
  <c r="BG141" i="40"/>
  <c r="S141" i="40"/>
  <c r="AS141" i="40" s="1"/>
  <c r="BD141" i="40"/>
  <c r="R141" i="40"/>
  <c r="AR141" i="40" s="1"/>
  <c r="AL141" i="40"/>
  <c r="BL141" i="40" s="1"/>
  <c r="BB141" i="40"/>
  <c r="AK139" i="40"/>
  <c r="BK139" i="40" s="1"/>
  <c r="BA139" i="40"/>
  <c r="O139" i="40"/>
  <c r="BJ139" i="40"/>
  <c r="AZ139" i="40"/>
  <c r="BI139" i="40"/>
  <c r="BH139" i="40"/>
  <c r="T139" i="40"/>
  <c r="AT139" i="40" s="1"/>
  <c r="BG139" i="40"/>
  <c r="S139" i="40"/>
  <c r="AS139" i="40" s="1"/>
  <c r="BM139" i="40"/>
  <c r="BC139" i="40"/>
  <c r="Q139" i="40"/>
  <c r="AQ139" i="40" s="1"/>
  <c r="BM137" i="40"/>
  <c r="BC137" i="40"/>
  <c r="Q137" i="40"/>
  <c r="AQ137" i="40" s="1"/>
  <c r="AL137" i="40"/>
  <c r="BL137" i="40" s="1"/>
  <c r="BB137" i="40"/>
  <c r="AK137" i="40"/>
  <c r="BK137" i="40" s="1"/>
  <c r="BA137" i="40"/>
  <c r="O137" i="40"/>
  <c r="BJ137" i="40"/>
  <c r="AZ137" i="40"/>
  <c r="BI137" i="40"/>
  <c r="BG137" i="40"/>
  <c r="S137" i="40"/>
  <c r="AS137" i="40" s="1"/>
  <c r="T169" i="40"/>
  <c r="AT169" i="40" s="1"/>
  <c r="S169" i="40"/>
  <c r="AS169" i="40" s="1"/>
  <c r="BD169" i="40"/>
  <c r="BC169" i="40"/>
  <c r="AL169" i="40"/>
  <c r="BL169" i="40" s="1"/>
  <c r="BB169" i="40"/>
  <c r="BJ169" i="40"/>
  <c r="AZ169" i="40"/>
  <c r="BJ167" i="40"/>
  <c r="AZ167" i="40"/>
  <c r="BI167" i="40"/>
  <c r="T167" i="40"/>
  <c r="AT167" i="40" s="1"/>
  <c r="S167" i="40"/>
  <c r="AS167" i="40" s="1"/>
  <c r="BD167" i="40"/>
  <c r="AL167" i="40"/>
  <c r="BL167" i="40" s="1"/>
  <c r="BB167" i="40"/>
  <c r="AL165" i="40"/>
  <c r="BL165" i="40" s="1"/>
  <c r="BB165" i="40"/>
  <c r="AK165" i="40"/>
  <c r="BK165" i="40" s="1"/>
  <c r="BA165" i="40"/>
  <c r="BJ165" i="40"/>
  <c r="AZ165" i="40"/>
  <c r="BI165" i="40"/>
  <c r="T165" i="40"/>
  <c r="AT165" i="40" s="1"/>
  <c r="BD165" i="40"/>
  <c r="T163" i="40"/>
  <c r="AT163" i="40" s="1"/>
  <c r="S163" i="40"/>
  <c r="AS163" i="40" s="1"/>
  <c r="BD163" i="40"/>
  <c r="BC163" i="40"/>
  <c r="AL163" i="40"/>
  <c r="BL163" i="40" s="1"/>
  <c r="BB163" i="40"/>
  <c r="BJ163" i="40"/>
  <c r="AZ163" i="40"/>
  <c r="AL161" i="40"/>
  <c r="BL161" i="40" s="1"/>
  <c r="BB161" i="40"/>
  <c r="AK161" i="40"/>
  <c r="BK161" i="40" s="1"/>
  <c r="BA161" i="40"/>
  <c r="BJ161" i="40"/>
  <c r="AZ161" i="40"/>
  <c r="BI161" i="40"/>
  <c r="T161" i="40"/>
  <c r="AT161" i="40" s="1"/>
  <c r="BD161" i="40"/>
  <c r="BD159" i="40"/>
  <c r="BC159" i="40"/>
  <c r="AL159" i="40"/>
  <c r="BL159" i="40" s="1"/>
  <c r="BB159" i="40"/>
  <c r="AK159" i="40"/>
  <c r="BK159" i="40" s="1"/>
  <c r="BA159" i="40"/>
  <c r="BJ159" i="40"/>
  <c r="AZ159" i="40"/>
  <c r="T159" i="40"/>
  <c r="AT159" i="40" s="1"/>
  <c r="T157" i="40"/>
  <c r="AT157" i="40" s="1"/>
  <c r="S157" i="40"/>
  <c r="AS157" i="40" s="1"/>
  <c r="BD157" i="40"/>
  <c r="BC157" i="40"/>
  <c r="AL157" i="40"/>
  <c r="BL157" i="40" s="1"/>
  <c r="BB157" i="40"/>
  <c r="BJ157" i="40"/>
  <c r="AZ157" i="40"/>
  <c r="AL155" i="40"/>
  <c r="BL155" i="40" s="1"/>
  <c r="BB155" i="40"/>
  <c r="AK155" i="40"/>
  <c r="BK155" i="40" s="1"/>
  <c r="BA155" i="40"/>
  <c r="BJ155" i="40"/>
  <c r="AZ155" i="40"/>
  <c r="BI155" i="40"/>
  <c r="T155" i="40"/>
  <c r="AT155" i="40" s="1"/>
  <c r="BD155" i="40"/>
  <c r="BI153" i="40"/>
  <c r="T153" i="40"/>
  <c r="AT153" i="40" s="1"/>
  <c r="S153" i="40"/>
  <c r="AS153" i="40" s="1"/>
  <c r="BD153" i="40"/>
  <c r="BC153" i="40"/>
  <c r="AK153" i="40"/>
  <c r="BK153" i="40" s="1"/>
  <c r="BA153" i="40"/>
  <c r="BB193" i="40"/>
  <c r="AL193" i="40"/>
  <c r="BL193" i="40" s="1"/>
  <c r="BD193" i="40"/>
  <c r="S193" i="40"/>
  <c r="AS193" i="40" s="1"/>
  <c r="T193" i="40"/>
  <c r="AT193" i="40" s="1"/>
  <c r="BI193" i="40"/>
  <c r="AZ193" i="40"/>
  <c r="BA193" i="40"/>
  <c r="BJ193" i="40"/>
  <c r="BC193" i="40"/>
  <c r="AK193" i="40"/>
  <c r="BK193" i="40" s="1"/>
  <c r="BD191" i="40"/>
  <c r="T191" i="40"/>
  <c r="AT191" i="40" s="1"/>
  <c r="BI191" i="40"/>
  <c r="AZ191" i="40"/>
  <c r="BJ191" i="40"/>
  <c r="BA191" i="40"/>
  <c r="AK191" i="40"/>
  <c r="BK191" i="40" s="1"/>
  <c r="BC191" i="40"/>
  <c r="AL191" i="40"/>
  <c r="BL191" i="40" s="1"/>
  <c r="S191" i="40"/>
  <c r="AS191" i="40" s="1"/>
  <c r="BB191" i="40"/>
  <c r="T189" i="40"/>
  <c r="AT189" i="40" s="1"/>
  <c r="AZ189" i="40"/>
  <c r="BJ189" i="40"/>
  <c r="BA189" i="40"/>
  <c r="AK189" i="40"/>
  <c r="BK189" i="40" s="1"/>
  <c r="BB189" i="40"/>
  <c r="AL189" i="40"/>
  <c r="BL189" i="40" s="1"/>
  <c r="BC189" i="40"/>
  <c r="S189" i="40"/>
  <c r="AS189" i="40" s="1"/>
  <c r="BD189" i="40"/>
  <c r="BI189" i="40"/>
  <c r="AZ187" i="40"/>
  <c r="BJ187" i="40"/>
  <c r="BB187" i="40"/>
  <c r="AL187" i="40"/>
  <c r="BL187" i="40" s="1"/>
  <c r="BC187" i="40"/>
  <c r="BD187" i="40"/>
  <c r="S187" i="40"/>
  <c r="AS187" i="40" s="1"/>
  <c r="BI187" i="40"/>
  <c r="AK187" i="40"/>
  <c r="BK187" i="40" s="1"/>
  <c r="T187" i="40"/>
  <c r="AT187" i="40" s="1"/>
  <c r="BA187" i="40"/>
  <c r="BB185" i="40"/>
  <c r="AL185" i="40"/>
  <c r="BL185" i="40" s="1"/>
  <c r="BD185" i="40"/>
  <c r="S185" i="40"/>
  <c r="AS185" i="40" s="1"/>
  <c r="T185" i="40"/>
  <c r="AT185" i="40" s="1"/>
  <c r="BI185" i="40"/>
  <c r="AZ185" i="40"/>
  <c r="BA185" i="40"/>
  <c r="BC185" i="40"/>
  <c r="BJ185" i="40"/>
  <c r="AK185" i="40"/>
  <c r="BK185" i="40" s="1"/>
  <c r="BD183" i="40"/>
  <c r="T183" i="40"/>
  <c r="AT183" i="40" s="1"/>
  <c r="BI183" i="40"/>
  <c r="AZ183" i="40"/>
  <c r="BJ183" i="40"/>
  <c r="BA183" i="40"/>
  <c r="AK183" i="40"/>
  <c r="BK183" i="40" s="1"/>
  <c r="S183" i="40"/>
  <c r="AS183" i="40" s="1"/>
  <c r="BB183" i="40"/>
  <c r="BC183" i="40"/>
  <c r="AL183" i="40"/>
  <c r="BL183" i="40" s="1"/>
  <c r="T181" i="40"/>
  <c r="AT181" i="40" s="1"/>
  <c r="AZ181" i="40"/>
  <c r="BJ181" i="40"/>
  <c r="BA181" i="40"/>
  <c r="AK181" i="40"/>
  <c r="BK181" i="40" s="1"/>
  <c r="BB181" i="40"/>
  <c r="AL181" i="40"/>
  <c r="BL181" i="40" s="1"/>
  <c r="BC181" i="40"/>
  <c r="BD181" i="40"/>
  <c r="BI181" i="40"/>
  <c r="S181" i="40"/>
  <c r="AS181" i="40" s="1"/>
  <c r="AZ179" i="40"/>
  <c r="BJ179" i="40"/>
  <c r="BB179" i="40"/>
  <c r="AL179" i="40"/>
  <c r="BL179" i="40" s="1"/>
  <c r="BC179" i="40"/>
  <c r="BD179" i="40"/>
  <c r="S179" i="40"/>
  <c r="AS179" i="40" s="1"/>
  <c r="T179" i="40"/>
  <c r="AT179" i="40" s="1"/>
  <c r="BA179" i="40"/>
  <c r="AK179" i="40"/>
  <c r="BK179" i="40" s="1"/>
  <c r="BI179" i="40"/>
  <c r="BB177" i="40"/>
  <c r="BD177" i="40"/>
  <c r="S177" i="40"/>
  <c r="AS177" i="40" s="1"/>
  <c r="T177" i="40"/>
  <c r="AT177" i="40" s="1"/>
  <c r="BI177" i="40"/>
  <c r="BJ177" i="40"/>
  <c r="BA177" i="40"/>
  <c r="AZ177" i="40"/>
  <c r="BC177" i="40"/>
  <c r="BN193" i="40"/>
  <c r="BN185" i="40"/>
  <c r="BN177" i="40"/>
  <c r="BN154" i="32"/>
  <c r="BN162" i="32"/>
  <c r="BN170" i="32"/>
  <c r="BN154" i="34"/>
  <c r="BN162" i="34"/>
  <c r="BN170" i="34"/>
  <c r="BN154" i="36"/>
  <c r="BN162" i="36"/>
  <c r="BN170" i="36"/>
  <c r="BN158" i="37"/>
  <c r="BN166" i="37"/>
  <c r="BN154" i="38"/>
  <c r="BN162" i="38"/>
  <c r="BN170" i="38"/>
  <c r="BN111" i="39"/>
  <c r="BN154" i="39"/>
  <c r="BN170" i="39"/>
  <c r="BG99" i="30"/>
  <c r="BB102" i="30"/>
  <c r="AL102" i="30"/>
  <c r="BL102" i="30" s="1"/>
  <c r="S103" i="30"/>
  <c r="AS103" i="30" s="1"/>
  <c r="BG103" i="30"/>
  <c r="O105" i="30"/>
  <c r="BA105" i="30"/>
  <c r="AK105" i="30"/>
  <c r="BK105" i="30" s="1"/>
  <c r="S107" i="30"/>
  <c r="AS107" i="30" s="1"/>
  <c r="BG107" i="30"/>
  <c r="AZ108" i="30"/>
  <c r="BJ108" i="30"/>
  <c r="T110" i="30"/>
  <c r="AT110" i="30" s="1"/>
  <c r="BH110" i="30"/>
  <c r="O111" i="30"/>
  <c r="BA111" i="30"/>
  <c r="AK111" i="30"/>
  <c r="BK111" i="30" s="1"/>
  <c r="S113" i="30"/>
  <c r="AS113" i="30" s="1"/>
  <c r="BG113" i="30"/>
  <c r="O115" i="30"/>
  <c r="BA115" i="30"/>
  <c r="AK115" i="30"/>
  <c r="BK115" i="30" s="1"/>
  <c r="R116" i="30"/>
  <c r="AR116" i="30" s="1"/>
  <c r="BD116" i="30"/>
  <c r="BB118" i="30"/>
  <c r="AL118" i="30"/>
  <c r="BL118" i="30" s="1"/>
  <c r="BG123" i="30"/>
  <c r="O125" i="30"/>
  <c r="BA125" i="30"/>
  <c r="AK125" i="30"/>
  <c r="BK125" i="30" s="1"/>
  <c r="S127" i="30"/>
  <c r="AS127" i="30" s="1"/>
  <c r="BG127" i="30"/>
  <c r="AZ128" i="30"/>
  <c r="BJ128" i="30"/>
  <c r="T130" i="30"/>
  <c r="AT130" i="30" s="1"/>
  <c r="BH130" i="30"/>
  <c r="O131" i="30"/>
  <c r="BA131" i="30"/>
  <c r="AK131" i="30"/>
  <c r="BK131" i="30" s="1"/>
  <c r="S133" i="30"/>
  <c r="AS133" i="30" s="1"/>
  <c r="BG133" i="30"/>
  <c r="O135" i="30"/>
  <c r="BA135" i="30"/>
  <c r="AK135" i="30"/>
  <c r="BK135" i="30" s="1"/>
  <c r="R136" i="30"/>
  <c r="AR136" i="30" s="1"/>
  <c r="BD136" i="30"/>
  <c r="BB138" i="30"/>
  <c r="AL138" i="30"/>
  <c r="BL138" i="30" s="1"/>
  <c r="S139" i="30"/>
  <c r="AS139" i="30" s="1"/>
  <c r="BG139" i="30"/>
  <c r="O141" i="30"/>
  <c r="BA141" i="30"/>
  <c r="AK141" i="30"/>
  <c r="BK141" i="30" s="1"/>
  <c r="AZ151" i="30"/>
  <c r="BJ151" i="30"/>
  <c r="BI152" i="30"/>
  <c r="S153" i="30"/>
  <c r="AS153" i="30" s="1"/>
  <c r="BC154" i="30"/>
  <c r="BB155" i="30"/>
  <c r="AL155" i="30"/>
  <c r="BL155" i="30" s="1"/>
  <c r="BI156" i="30"/>
  <c r="S157" i="30"/>
  <c r="AS157" i="30" s="1"/>
  <c r="BD158" i="30"/>
  <c r="BA159" i="30"/>
  <c r="AK159" i="30"/>
  <c r="BK159" i="30" s="1"/>
  <c r="AZ160" i="30"/>
  <c r="BJ160" i="30"/>
  <c r="T161" i="30"/>
  <c r="AT161" i="30" s="1"/>
  <c r="BD162" i="30"/>
  <c r="BC163" i="30"/>
  <c r="BA164" i="30"/>
  <c r="AK164" i="30"/>
  <c r="BK164" i="30" s="1"/>
  <c r="BI165" i="30"/>
  <c r="T166" i="30"/>
  <c r="AT166" i="30" s="1"/>
  <c r="BC167" i="30"/>
  <c r="BB168" i="30"/>
  <c r="AL168" i="30"/>
  <c r="BL168" i="30" s="1"/>
  <c r="AZ169" i="30"/>
  <c r="BJ169" i="30"/>
  <c r="T170" i="30"/>
  <c r="AT170" i="30" s="1"/>
  <c r="R102" i="40"/>
  <c r="AR102" i="40" s="1"/>
  <c r="BD102" i="40"/>
  <c r="O104" i="40"/>
  <c r="BA104" i="40"/>
  <c r="AK104" i="40"/>
  <c r="BK104" i="40" s="1"/>
  <c r="AZ110" i="40"/>
  <c r="BJ110" i="40"/>
  <c r="S112" i="40"/>
  <c r="AS112" i="40" s="1"/>
  <c r="BG112" i="40"/>
  <c r="R118" i="40"/>
  <c r="AR118" i="40" s="1"/>
  <c r="BD118" i="40"/>
  <c r="Q125" i="40"/>
  <c r="AQ125" i="40" s="1"/>
  <c r="BC125" i="40"/>
  <c r="BM125" i="40"/>
  <c r="BI127" i="40"/>
  <c r="S129" i="40"/>
  <c r="AS129" i="40" s="1"/>
  <c r="BG129" i="40"/>
  <c r="Q131" i="40"/>
  <c r="AQ131" i="40" s="1"/>
  <c r="BC131" i="40"/>
  <c r="BM131" i="40"/>
  <c r="BI133" i="40"/>
  <c r="Q135" i="40"/>
  <c r="AQ135" i="40" s="1"/>
  <c r="BC135" i="40"/>
  <c r="BM135" i="40"/>
  <c r="Q141" i="40"/>
  <c r="AQ141" i="40" s="1"/>
  <c r="S155" i="40"/>
  <c r="AS155" i="40" s="1"/>
  <c r="AK157" i="40"/>
  <c r="BK157" i="40" s="1"/>
  <c r="S165" i="40"/>
  <c r="AS165" i="40" s="1"/>
  <c r="Q100" i="39"/>
  <c r="AQ100" i="39" s="1"/>
  <c r="BB102" i="39"/>
  <c r="BG104" i="39"/>
  <c r="O112" i="39"/>
  <c r="R114" i="39"/>
  <c r="AR114" i="39" s="1"/>
  <c r="BC116" i="39"/>
  <c r="T130" i="39"/>
  <c r="AT130" i="39" s="1"/>
  <c r="BA132" i="39"/>
  <c r="BB133" i="39"/>
  <c r="AS151" i="39"/>
  <c r="BC157" i="39"/>
  <c r="BD167" i="39"/>
  <c r="O103" i="38"/>
  <c r="R105" i="38"/>
  <c r="AR105" i="38" s="1"/>
  <c r="AZ106" i="38"/>
  <c r="S116" i="38"/>
  <c r="AS116" i="38" s="1"/>
  <c r="BA118" i="38"/>
  <c r="BB123" i="38"/>
  <c r="BG125" i="38"/>
  <c r="O133" i="38"/>
  <c r="R134" i="38"/>
  <c r="AR134" i="38" s="1"/>
  <c r="BD136" i="38"/>
  <c r="AK138" i="38"/>
  <c r="BK138" i="38" s="1"/>
  <c r="T182" i="36"/>
  <c r="AT182" i="36" s="1"/>
  <c r="BI182" i="36"/>
  <c r="S182" i="36"/>
  <c r="AS182" i="36" s="1"/>
  <c r="AK182" i="36"/>
  <c r="BK182" i="36" s="1"/>
  <c r="AZ182" i="36"/>
  <c r="AL182" i="36"/>
  <c r="BL182" i="36" s="1"/>
  <c r="BA182" i="36"/>
  <c r="BB182" i="36"/>
  <c r="BC182" i="36"/>
  <c r="BD182" i="36"/>
  <c r="BJ182" i="36"/>
  <c r="BB179" i="30"/>
  <c r="AL179" i="30"/>
  <c r="BL179" i="30" s="1"/>
  <c r="BC179" i="30"/>
  <c r="BD179" i="30"/>
  <c r="S179" i="30"/>
  <c r="AS179" i="30" s="1"/>
  <c r="T179" i="30"/>
  <c r="AT179" i="30" s="1"/>
  <c r="BI179" i="30"/>
  <c r="AZ179" i="30"/>
  <c r="BJ179" i="30"/>
  <c r="AK179" i="30"/>
  <c r="BK179" i="30" s="1"/>
  <c r="BA179" i="30"/>
  <c r="BB187" i="30"/>
  <c r="AL187" i="30"/>
  <c r="BL187" i="30" s="1"/>
  <c r="BC187" i="30"/>
  <c r="BD187" i="30"/>
  <c r="S187" i="30"/>
  <c r="AS187" i="30" s="1"/>
  <c r="T187" i="30"/>
  <c r="AT187" i="30" s="1"/>
  <c r="BI187" i="30"/>
  <c r="AZ187" i="30"/>
  <c r="BJ187" i="30"/>
  <c r="BA187" i="30"/>
  <c r="AK187" i="30"/>
  <c r="BK187" i="30" s="1"/>
  <c r="BD128" i="39"/>
  <c r="R128" i="39"/>
  <c r="AR128" i="39" s="1"/>
  <c r="BM128" i="39"/>
  <c r="BC128" i="39"/>
  <c r="Q128" i="39"/>
  <c r="AQ128" i="39" s="1"/>
  <c r="AL128" i="39"/>
  <c r="BL128" i="39" s="1"/>
  <c r="BB128" i="39"/>
  <c r="AK128" i="39"/>
  <c r="BK128" i="39" s="1"/>
  <c r="BA128" i="39"/>
  <c r="O128" i="39"/>
  <c r="BJ128" i="39"/>
  <c r="AZ128" i="39"/>
  <c r="BH128" i="39"/>
  <c r="T128" i="39"/>
  <c r="AT128" i="39" s="1"/>
  <c r="BN131" i="39"/>
  <c r="BJ136" i="39"/>
  <c r="AZ136" i="39"/>
  <c r="BI136" i="39"/>
  <c r="BH136" i="39"/>
  <c r="T136" i="39"/>
  <c r="AT136" i="39" s="1"/>
  <c r="BG136" i="39"/>
  <c r="S136" i="39"/>
  <c r="AS136" i="39" s="1"/>
  <c r="BD136" i="39"/>
  <c r="R136" i="39"/>
  <c r="AR136" i="39" s="1"/>
  <c r="AL136" i="39"/>
  <c r="BL136" i="39" s="1"/>
  <c r="BB136" i="39"/>
  <c r="BD176" i="39"/>
  <c r="S176" i="39"/>
  <c r="AS176" i="39" s="1"/>
  <c r="AZ176" i="39"/>
  <c r="BJ176" i="39"/>
  <c r="BC176" i="39"/>
  <c r="BI176" i="39"/>
  <c r="AK176" i="39"/>
  <c r="BK176" i="39" s="1"/>
  <c r="T176" i="39"/>
  <c r="AT176" i="39" s="1"/>
  <c r="AL176" i="39"/>
  <c r="BL176" i="39" s="1"/>
  <c r="BA176" i="39"/>
  <c r="BB176" i="39"/>
  <c r="BN179" i="39"/>
  <c r="T184" i="39"/>
  <c r="AT184" i="39" s="1"/>
  <c r="AZ184" i="39"/>
  <c r="BJ184" i="39"/>
  <c r="BA184" i="39"/>
  <c r="AK184" i="39"/>
  <c r="BK184" i="39" s="1"/>
  <c r="BB184" i="39"/>
  <c r="AL184" i="39"/>
  <c r="BL184" i="39" s="1"/>
  <c r="BC184" i="39"/>
  <c r="S184" i="39"/>
  <c r="AS184" i="39" s="1"/>
  <c r="BD184" i="39"/>
  <c r="BI184" i="39"/>
  <c r="BN187" i="39"/>
  <c r="T192" i="39"/>
  <c r="AT192" i="39" s="1"/>
  <c r="AZ192" i="39"/>
  <c r="BJ192" i="39"/>
  <c r="BA192" i="39"/>
  <c r="AK192" i="39"/>
  <c r="BK192" i="39" s="1"/>
  <c r="BB192" i="39"/>
  <c r="AL192" i="39"/>
  <c r="BL192" i="39" s="1"/>
  <c r="BC192" i="39"/>
  <c r="S192" i="39"/>
  <c r="AS192" i="39" s="1"/>
  <c r="BD192" i="39"/>
  <c r="BI192" i="39"/>
  <c r="AK101" i="38"/>
  <c r="BK101" i="38" s="1"/>
  <c r="BA101" i="38"/>
  <c r="O101" i="38"/>
  <c r="BJ101" i="38"/>
  <c r="AZ101" i="38"/>
  <c r="BI101" i="38"/>
  <c r="BH101" i="38"/>
  <c r="T101" i="38"/>
  <c r="AT101" i="38" s="1"/>
  <c r="BG101" i="38"/>
  <c r="S101" i="38"/>
  <c r="AS101" i="38" s="1"/>
  <c r="BM101" i="38"/>
  <c r="BC101" i="38"/>
  <c r="Q101" i="38"/>
  <c r="AQ101" i="38" s="1"/>
  <c r="BN104" i="38"/>
  <c r="BI109" i="38"/>
  <c r="BH109" i="38"/>
  <c r="T109" i="38"/>
  <c r="AT109" i="38" s="1"/>
  <c r="BG109" i="38"/>
  <c r="S109" i="38"/>
  <c r="AS109" i="38" s="1"/>
  <c r="BD109" i="38"/>
  <c r="R109" i="38"/>
  <c r="AR109" i="38" s="1"/>
  <c r="BM109" i="38"/>
  <c r="BC109" i="38"/>
  <c r="Q109" i="38"/>
  <c r="AQ109" i="38" s="1"/>
  <c r="AK109" i="38"/>
  <c r="BK109" i="38" s="1"/>
  <c r="BA109" i="38"/>
  <c r="O109" i="38"/>
  <c r="BN112" i="38"/>
  <c r="BD117" i="38"/>
  <c r="R117" i="38"/>
  <c r="AR117" i="38" s="1"/>
  <c r="BM117" i="38"/>
  <c r="BC117" i="38"/>
  <c r="Q117" i="38"/>
  <c r="AQ117" i="38" s="1"/>
  <c r="AL117" i="38"/>
  <c r="BL117" i="38" s="1"/>
  <c r="BB117" i="38"/>
  <c r="AK117" i="38"/>
  <c r="BK117" i="38" s="1"/>
  <c r="BA117" i="38"/>
  <c r="O117" i="38"/>
  <c r="BJ117" i="38"/>
  <c r="AZ117" i="38"/>
  <c r="BH117" i="38"/>
  <c r="T117" i="38"/>
  <c r="AT117" i="38" s="1"/>
  <c r="BN124" i="38"/>
  <c r="BJ129" i="38"/>
  <c r="AZ129" i="38"/>
  <c r="BI129" i="38"/>
  <c r="BH129" i="38"/>
  <c r="T129" i="38"/>
  <c r="AT129" i="38" s="1"/>
  <c r="BG129" i="38"/>
  <c r="S129" i="38"/>
  <c r="AS129" i="38" s="1"/>
  <c r="BD129" i="38"/>
  <c r="R129" i="38"/>
  <c r="AR129" i="38" s="1"/>
  <c r="AL129" i="38"/>
  <c r="BL129" i="38" s="1"/>
  <c r="BB129" i="38"/>
  <c r="BN132" i="38"/>
  <c r="BD137" i="38"/>
  <c r="R137" i="38"/>
  <c r="AR137" i="38" s="1"/>
  <c r="BM137" i="38"/>
  <c r="BC137" i="38"/>
  <c r="Q137" i="38"/>
  <c r="AQ137" i="38" s="1"/>
  <c r="AL137" i="38"/>
  <c r="BL137" i="38" s="1"/>
  <c r="BB137" i="38"/>
  <c r="AK137" i="38"/>
  <c r="BK137" i="38" s="1"/>
  <c r="BA137" i="38"/>
  <c r="O137" i="38"/>
  <c r="BJ137" i="38"/>
  <c r="AZ137" i="38"/>
  <c r="BH137" i="38"/>
  <c r="T137" i="38"/>
  <c r="AT137" i="38" s="1"/>
  <c r="BN140" i="38"/>
  <c r="T177" i="38"/>
  <c r="AT177" i="38" s="1"/>
  <c r="BI177" i="38"/>
  <c r="BB177" i="38"/>
  <c r="BC177" i="38"/>
  <c r="BJ177" i="38"/>
  <c r="S177" i="38"/>
  <c r="AS177" i="38" s="1"/>
  <c r="AZ177" i="38"/>
  <c r="BA177" i="38"/>
  <c r="BD177" i="38"/>
  <c r="BN180" i="38"/>
  <c r="T185" i="38"/>
  <c r="AT185" i="38" s="1"/>
  <c r="BI185" i="38"/>
  <c r="BB185" i="38"/>
  <c r="AL185" i="38"/>
  <c r="BL185" i="38" s="1"/>
  <c r="BJ185" i="38"/>
  <c r="S185" i="38"/>
  <c r="AS185" i="38" s="1"/>
  <c r="AZ185" i="38"/>
  <c r="BA185" i="38"/>
  <c r="BC185" i="38"/>
  <c r="BD185" i="38"/>
  <c r="AK185" i="38"/>
  <c r="BK185" i="38" s="1"/>
  <c r="BN188" i="38"/>
  <c r="T193" i="38"/>
  <c r="AT193" i="38" s="1"/>
  <c r="BI193" i="38"/>
  <c r="BB193" i="38"/>
  <c r="AL193" i="38"/>
  <c r="BL193" i="38" s="1"/>
  <c r="AZ193" i="38"/>
  <c r="BC193" i="38"/>
  <c r="BD193" i="38"/>
  <c r="BJ193" i="38"/>
  <c r="S193" i="38"/>
  <c r="AS193" i="38" s="1"/>
  <c r="BA193" i="38"/>
  <c r="AK193" i="38"/>
  <c r="BK193" i="38" s="1"/>
  <c r="AK102" i="37"/>
  <c r="BK102" i="37" s="1"/>
  <c r="BA102" i="37"/>
  <c r="O102" i="37"/>
  <c r="BJ102" i="37"/>
  <c r="AZ102" i="37"/>
  <c r="BI102" i="37"/>
  <c r="BH102" i="37"/>
  <c r="T102" i="37"/>
  <c r="AT102" i="37" s="1"/>
  <c r="BG102" i="37"/>
  <c r="S102" i="37"/>
  <c r="AS102" i="37" s="1"/>
  <c r="BM102" i="37"/>
  <c r="BC102" i="37"/>
  <c r="Q102" i="37"/>
  <c r="AQ102" i="37" s="1"/>
  <c r="BD102" i="37"/>
  <c r="BB102" i="37"/>
  <c r="R102" i="37"/>
  <c r="AR102" i="37" s="1"/>
  <c r="BN105" i="37"/>
  <c r="BG110" i="37"/>
  <c r="S110" i="37"/>
  <c r="AS110" i="37" s="1"/>
  <c r="BD110" i="37"/>
  <c r="R110" i="37"/>
  <c r="AR110" i="37" s="1"/>
  <c r="BM110" i="37"/>
  <c r="BC110" i="37"/>
  <c r="Q110" i="37"/>
  <c r="AQ110" i="37" s="1"/>
  <c r="AL110" i="37"/>
  <c r="BL110" i="37" s="1"/>
  <c r="BB110" i="37"/>
  <c r="AK110" i="37"/>
  <c r="BK110" i="37" s="1"/>
  <c r="BA110" i="37"/>
  <c r="O110" i="37"/>
  <c r="BI110" i="37"/>
  <c r="BJ110" i="37"/>
  <c r="AZ110" i="37"/>
  <c r="AK118" i="37"/>
  <c r="BK118" i="37" s="1"/>
  <c r="BA118" i="37"/>
  <c r="O118" i="37"/>
  <c r="BJ118" i="37"/>
  <c r="AZ118" i="37"/>
  <c r="BI118" i="37"/>
  <c r="BH118" i="37"/>
  <c r="T118" i="37"/>
  <c r="AT118" i="37" s="1"/>
  <c r="BG118" i="37"/>
  <c r="S118" i="37"/>
  <c r="AS118" i="37" s="1"/>
  <c r="BM118" i="37"/>
  <c r="BC118" i="37"/>
  <c r="Q118" i="37"/>
  <c r="AQ118" i="37" s="1"/>
  <c r="AL118" i="37"/>
  <c r="BL118" i="37" s="1"/>
  <c r="BD118" i="37"/>
  <c r="BB118" i="37"/>
  <c r="R118" i="37"/>
  <c r="AR118" i="37" s="1"/>
  <c r="BN125" i="37"/>
  <c r="BG130" i="37"/>
  <c r="S130" i="37"/>
  <c r="AS130" i="37" s="1"/>
  <c r="BD130" i="37"/>
  <c r="R130" i="37"/>
  <c r="AR130" i="37" s="1"/>
  <c r="BM130" i="37"/>
  <c r="BC130" i="37"/>
  <c r="Q130" i="37"/>
  <c r="AQ130" i="37" s="1"/>
  <c r="AL130" i="37"/>
  <c r="BL130" i="37" s="1"/>
  <c r="BB130" i="37"/>
  <c r="AK130" i="37"/>
  <c r="BK130" i="37" s="1"/>
  <c r="BA130" i="37"/>
  <c r="O130" i="37"/>
  <c r="BI130" i="37"/>
  <c r="AZ130" i="37"/>
  <c r="T130" i="37"/>
  <c r="AT130" i="37" s="1"/>
  <c r="BJ130" i="37"/>
  <c r="AK138" i="37"/>
  <c r="BK138" i="37" s="1"/>
  <c r="BA138" i="37"/>
  <c r="O138" i="37"/>
  <c r="BJ138" i="37"/>
  <c r="AZ138" i="37"/>
  <c r="BI138" i="37"/>
  <c r="BH138" i="37"/>
  <c r="T138" i="37"/>
  <c r="AT138" i="37" s="1"/>
  <c r="BG138" i="37"/>
  <c r="S138" i="37"/>
  <c r="AS138" i="37" s="1"/>
  <c r="BM138" i="37"/>
  <c r="BC138" i="37"/>
  <c r="Q138" i="37"/>
  <c r="AQ138" i="37" s="1"/>
  <c r="AL138" i="37"/>
  <c r="BL138" i="37" s="1"/>
  <c r="BD138" i="37"/>
  <c r="R138" i="37"/>
  <c r="AR138" i="37" s="1"/>
  <c r="BN141" i="37"/>
  <c r="T178" i="37"/>
  <c r="AT178" i="37" s="1"/>
  <c r="BI178" i="37"/>
  <c r="AZ178" i="37"/>
  <c r="BJ178" i="37"/>
  <c r="BA178" i="37"/>
  <c r="BD178" i="37"/>
  <c r="S178" i="37"/>
  <c r="AS178" i="37" s="1"/>
  <c r="BB178" i="37"/>
  <c r="BC178" i="37"/>
  <c r="BN181" i="37"/>
  <c r="AZ186" i="37"/>
  <c r="BJ186" i="37"/>
  <c r="BA186" i="37"/>
  <c r="AK186" i="37"/>
  <c r="BK186" i="37" s="1"/>
  <c r="BD186" i="37"/>
  <c r="S186" i="37"/>
  <c r="AS186" i="37" s="1"/>
  <c r="AL186" i="37"/>
  <c r="BL186" i="37" s="1"/>
  <c r="T186" i="37"/>
  <c r="AT186" i="37" s="1"/>
  <c r="BB186" i="37"/>
  <c r="BC186" i="37"/>
  <c r="BI186" i="37"/>
  <c r="BN189" i="37"/>
  <c r="AZ194" i="37"/>
  <c r="BJ194" i="37"/>
  <c r="BA194" i="37"/>
  <c r="AK194" i="37"/>
  <c r="BK194" i="37" s="1"/>
  <c r="BD194" i="37"/>
  <c r="T194" i="37"/>
  <c r="AT194" i="37" s="1"/>
  <c r="BB194" i="37"/>
  <c r="BC194" i="37"/>
  <c r="BI194" i="37"/>
  <c r="S194" i="37"/>
  <c r="AS194" i="37" s="1"/>
  <c r="AL194" i="37"/>
  <c r="BL194" i="37" s="1"/>
  <c r="BH103" i="36"/>
  <c r="T103" i="36"/>
  <c r="AT103" i="36" s="1"/>
  <c r="BG103" i="36"/>
  <c r="S103" i="36"/>
  <c r="AS103" i="36" s="1"/>
  <c r="BD103" i="36"/>
  <c r="R103" i="36"/>
  <c r="AR103" i="36" s="1"/>
  <c r="BM103" i="36"/>
  <c r="BC103" i="36"/>
  <c r="Q103" i="36"/>
  <c r="AQ103" i="36" s="1"/>
  <c r="AL103" i="36"/>
  <c r="BL103" i="36" s="1"/>
  <c r="BB103" i="36"/>
  <c r="BJ103" i="36"/>
  <c r="AZ103" i="36"/>
  <c r="AK103" i="36"/>
  <c r="BK103" i="36" s="1"/>
  <c r="BI103" i="36"/>
  <c r="BA103" i="36"/>
  <c r="O103" i="36"/>
  <c r="BN106" i="36"/>
  <c r="BD111" i="36"/>
  <c r="R111" i="36"/>
  <c r="AR111" i="36" s="1"/>
  <c r="BM111" i="36"/>
  <c r="BC111" i="36"/>
  <c r="Q111" i="36"/>
  <c r="AQ111" i="36" s="1"/>
  <c r="AL111" i="36"/>
  <c r="BL111" i="36" s="1"/>
  <c r="BB111" i="36"/>
  <c r="AK111" i="36"/>
  <c r="BK111" i="36" s="1"/>
  <c r="BA111" i="36"/>
  <c r="O111" i="36"/>
  <c r="BJ111" i="36"/>
  <c r="AZ111" i="36"/>
  <c r="BH111" i="36"/>
  <c r="T111" i="36"/>
  <c r="AT111" i="36" s="1"/>
  <c r="S111" i="36"/>
  <c r="AS111" i="36" s="1"/>
  <c r="BI111" i="36"/>
  <c r="BN114" i="36"/>
  <c r="BJ123" i="36"/>
  <c r="AZ123" i="36"/>
  <c r="BI123" i="36"/>
  <c r="BH123" i="36"/>
  <c r="BG123" i="36"/>
  <c r="BD123" i="36"/>
  <c r="R123" i="36"/>
  <c r="AR123" i="36" s="1"/>
  <c r="AL123" i="36"/>
  <c r="BL123" i="36" s="1"/>
  <c r="BB123" i="36"/>
  <c r="Q123" i="36"/>
  <c r="AQ123" i="36" s="1"/>
  <c r="O123" i="36"/>
  <c r="BM123" i="36"/>
  <c r="BC123" i="36"/>
  <c r="BN126" i="36"/>
  <c r="BG131" i="36"/>
  <c r="S131" i="36"/>
  <c r="AS131" i="36" s="1"/>
  <c r="BD131" i="36"/>
  <c r="R131" i="36"/>
  <c r="AR131" i="36" s="1"/>
  <c r="BM131" i="36"/>
  <c r="BC131" i="36"/>
  <c r="Q131" i="36"/>
  <c r="AQ131" i="36" s="1"/>
  <c r="AL131" i="36"/>
  <c r="BL131" i="36" s="1"/>
  <c r="BB131" i="36"/>
  <c r="AK131" i="36"/>
  <c r="BK131" i="36" s="1"/>
  <c r="BA131" i="36"/>
  <c r="O131" i="36"/>
  <c r="BI131" i="36"/>
  <c r="BJ131" i="36"/>
  <c r="AZ131" i="36"/>
  <c r="BN134" i="36"/>
  <c r="BD139" i="36"/>
  <c r="R139" i="36"/>
  <c r="AR139" i="36" s="1"/>
  <c r="BM139" i="36"/>
  <c r="BC139" i="36"/>
  <c r="Q139" i="36"/>
  <c r="AQ139" i="36" s="1"/>
  <c r="AL139" i="36"/>
  <c r="BL139" i="36" s="1"/>
  <c r="BB139" i="36"/>
  <c r="AK139" i="36"/>
  <c r="BK139" i="36" s="1"/>
  <c r="BA139" i="36"/>
  <c r="O139" i="36"/>
  <c r="BJ139" i="36"/>
  <c r="BI139" i="36"/>
  <c r="BH139" i="36"/>
  <c r="BG139" i="36"/>
  <c r="AZ139" i="36"/>
  <c r="T139" i="36"/>
  <c r="AT139" i="36" s="1"/>
  <c r="S139" i="36"/>
  <c r="AS139" i="36" s="1"/>
  <c r="BJ152" i="36"/>
  <c r="AZ152" i="36"/>
  <c r="BI152" i="36"/>
  <c r="T152" i="36"/>
  <c r="AT152" i="36" s="1"/>
  <c r="S152" i="36"/>
  <c r="AS152" i="36" s="1"/>
  <c r="AL152" i="36"/>
  <c r="BL152" i="36" s="1"/>
  <c r="AK152" i="36"/>
  <c r="BK152" i="36" s="1"/>
  <c r="BD152" i="36"/>
  <c r="BB152" i="36"/>
  <c r="BC152" i="36"/>
  <c r="BA152" i="36"/>
  <c r="S154" i="36"/>
  <c r="AS154" i="36" s="1"/>
  <c r="BD154" i="36"/>
  <c r="BC154" i="36"/>
  <c r="AL154" i="36"/>
  <c r="BL154" i="36" s="1"/>
  <c r="BB154" i="36"/>
  <c r="AK154" i="36"/>
  <c r="BK154" i="36" s="1"/>
  <c r="BJ154" i="36"/>
  <c r="BI154" i="36"/>
  <c r="BA154" i="36"/>
  <c r="AZ154" i="36"/>
  <c r="T154" i="36"/>
  <c r="AT154" i="36" s="1"/>
  <c r="AL156" i="36"/>
  <c r="BL156" i="36" s="1"/>
  <c r="BB156" i="36"/>
  <c r="AK156" i="36"/>
  <c r="BK156" i="36" s="1"/>
  <c r="BA156" i="36"/>
  <c r="BJ156" i="36"/>
  <c r="AZ156" i="36"/>
  <c r="BI156" i="36"/>
  <c r="BD156" i="36"/>
  <c r="BC156" i="36"/>
  <c r="T156" i="36"/>
  <c r="AT156" i="36" s="1"/>
  <c r="S156" i="36"/>
  <c r="AS156" i="36" s="1"/>
  <c r="BI158" i="36"/>
  <c r="T158" i="36"/>
  <c r="AT158" i="36" s="1"/>
  <c r="S158" i="36"/>
  <c r="AS158" i="36" s="1"/>
  <c r="BD158" i="36"/>
  <c r="BC158" i="36"/>
  <c r="BB158" i="36"/>
  <c r="BA158" i="36"/>
  <c r="AZ158" i="36"/>
  <c r="AK158" i="36"/>
  <c r="BK158" i="36" s="1"/>
  <c r="AL158" i="36"/>
  <c r="BL158" i="36" s="1"/>
  <c r="BC160" i="36"/>
  <c r="AL160" i="36"/>
  <c r="BL160" i="36" s="1"/>
  <c r="BB160" i="36"/>
  <c r="AK160" i="36"/>
  <c r="BK160" i="36" s="1"/>
  <c r="BA160" i="36"/>
  <c r="BJ160" i="36"/>
  <c r="AZ160" i="36"/>
  <c r="T160" i="36"/>
  <c r="AT160" i="36" s="1"/>
  <c r="S160" i="36"/>
  <c r="AS160" i="36" s="1"/>
  <c r="BI160" i="36"/>
  <c r="BJ162" i="36"/>
  <c r="AZ162" i="36"/>
  <c r="BI162" i="36"/>
  <c r="T162" i="36"/>
  <c r="AT162" i="36" s="1"/>
  <c r="S162" i="36"/>
  <c r="AS162" i="36" s="1"/>
  <c r="AL162" i="36"/>
  <c r="BL162" i="36" s="1"/>
  <c r="AK162" i="36"/>
  <c r="BK162" i="36" s="1"/>
  <c r="BD162" i="36"/>
  <c r="BB162" i="36"/>
  <c r="BC162" i="36"/>
  <c r="BA162" i="36"/>
  <c r="BJ164" i="36"/>
  <c r="AZ164" i="36"/>
  <c r="BI164" i="36"/>
  <c r="T164" i="36"/>
  <c r="AT164" i="36" s="1"/>
  <c r="S164" i="36"/>
  <c r="AS164" i="36" s="1"/>
  <c r="AL164" i="36"/>
  <c r="BL164" i="36" s="1"/>
  <c r="AK164" i="36"/>
  <c r="BK164" i="36" s="1"/>
  <c r="BD164" i="36"/>
  <c r="BB164" i="36"/>
  <c r="BC164" i="36"/>
  <c r="BA164" i="36"/>
  <c r="S166" i="36"/>
  <c r="AS166" i="36" s="1"/>
  <c r="BD166" i="36"/>
  <c r="BC166" i="36"/>
  <c r="AL166" i="36"/>
  <c r="BL166" i="36" s="1"/>
  <c r="BB166" i="36"/>
  <c r="AK166" i="36"/>
  <c r="BK166" i="36" s="1"/>
  <c r="BJ166" i="36"/>
  <c r="BI166" i="36"/>
  <c r="BA166" i="36"/>
  <c r="AZ166" i="36"/>
  <c r="AL168" i="36"/>
  <c r="BL168" i="36" s="1"/>
  <c r="BB168" i="36"/>
  <c r="AK168" i="36"/>
  <c r="BK168" i="36" s="1"/>
  <c r="BA168" i="36"/>
  <c r="BJ168" i="36"/>
  <c r="AZ168" i="36"/>
  <c r="BI168" i="36"/>
  <c r="BD168" i="36"/>
  <c r="BC168" i="36"/>
  <c r="T168" i="36"/>
  <c r="AT168" i="36" s="1"/>
  <c r="S168" i="36"/>
  <c r="AS168" i="36" s="1"/>
  <c r="T170" i="36"/>
  <c r="AT170" i="36" s="1"/>
  <c r="S170" i="36"/>
  <c r="AS170" i="36" s="1"/>
  <c r="BD170" i="36"/>
  <c r="BC170" i="36"/>
  <c r="BB170" i="36"/>
  <c r="BA170" i="36"/>
  <c r="AZ170" i="36"/>
  <c r="AL170" i="36"/>
  <c r="BL170" i="36" s="1"/>
  <c r="BJ170" i="36"/>
  <c r="AK170" i="36"/>
  <c r="BK170" i="36" s="1"/>
  <c r="BA179" i="36"/>
  <c r="AK179" i="36"/>
  <c r="BK179" i="36" s="1"/>
  <c r="BB179" i="36"/>
  <c r="AL179" i="36"/>
  <c r="BL179" i="36" s="1"/>
  <c r="BC179" i="36"/>
  <c r="BD179" i="36"/>
  <c r="T179" i="36"/>
  <c r="AT179" i="36" s="1"/>
  <c r="S179" i="36"/>
  <c r="AS179" i="36" s="1"/>
  <c r="AZ179" i="36"/>
  <c r="BI179" i="36"/>
  <c r="BJ179" i="36"/>
  <c r="BA187" i="36"/>
  <c r="AK187" i="36"/>
  <c r="BK187" i="36" s="1"/>
  <c r="BB187" i="36"/>
  <c r="AL187" i="36"/>
  <c r="BL187" i="36" s="1"/>
  <c r="T187" i="36"/>
  <c r="AT187" i="36" s="1"/>
  <c r="BJ187" i="36"/>
  <c r="AZ187" i="36"/>
  <c r="BC187" i="36"/>
  <c r="BD187" i="36"/>
  <c r="BI187" i="36"/>
  <c r="S187" i="36"/>
  <c r="AS187" i="36" s="1"/>
  <c r="BN190" i="36"/>
  <c r="BN99" i="35"/>
  <c r="BH104" i="35"/>
  <c r="T104" i="35"/>
  <c r="AT104" i="35" s="1"/>
  <c r="BG104" i="35"/>
  <c r="S104" i="35"/>
  <c r="AS104" i="35" s="1"/>
  <c r="BD104" i="35"/>
  <c r="R104" i="35"/>
  <c r="AR104" i="35" s="1"/>
  <c r="BM104" i="35"/>
  <c r="BC104" i="35"/>
  <c r="Q104" i="35"/>
  <c r="AQ104" i="35" s="1"/>
  <c r="AL104" i="35"/>
  <c r="BL104" i="35" s="1"/>
  <c r="AK104" i="35"/>
  <c r="BK104" i="35" s="1"/>
  <c r="O104" i="35"/>
  <c r="BJ104" i="35"/>
  <c r="BI104" i="35"/>
  <c r="BB104" i="35"/>
  <c r="AZ104" i="35"/>
  <c r="BA104" i="35"/>
  <c r="BN107" i="35"/>
  <c r="AL112" i="35"/>
  <c r="BL112" i="35" s="1"/>
  <c r="BB112" i="35"/>
  <c r="AK112" i="35"/>
  <c r="BK112" i="35" s="1"/>
  <c r="BA112" i="35"/>
  <c r="O112" i="35"/>
  <c r="BJ112" i="35"/>
  <c r="AZ112" i="35"/>
  <c r="BI112" i="35"/>
  <c r="T112" i="35"/>
  <c r="AT112" i="35" s="1"/>
  <c r="S112" i="35"/>
  <c r="AS112" i="35" s="1"/>
  <c r="R112" i="35"/>
  <c r="AR112" i="35" s="1"/>
  <c r="BM112" i="35"/>
  <c r="Q112" i="35"/>
  <c r="AQ112" i="35" s="1"/>
  <c r="BH112" i="35"/>
  <c r="BD112" i="35"/>
  <c r="BG112" i="35"/>
  <c r="BC112" i="35"/>
  <c r="BN115" i="35"/>
  <c r="BI124" i="35"/>
  <c r="BH124" i="35"/>
  <c r="T124" i="35"/>
  <c r="AT124" i="35" s="1"/>
  <c r="BG124" i="35"/>
  <c r="S124" i="35"/>
  <c r="AS124" i="35" s="1"/>
  <c r="BD124" i="35"/>
  <c r="R124" i="35"/>
  <c r="AR124" i="35" s="1"/>
  <c r="BM124" i="35"/>
  <c r="BC124" i="35"/>
  <c r="Q124" i="35"/>
  <c r="AQ124" i="35" s="1"/>
  <c r="BB124" i="35"/>
  <c r="BA124" i="35"/>
  <c r="AZ124" i="35"/>
  <c r="O124" i="35"/>
  <c r="AK124" i="35"/>
  <c r="BK124" i="35" s="1"/>
  <c r="AL124" i="35"/>
  <c r="BL124" i="35" s="1"/>
  <c r="BJ124" i="35"/>
  <c r="BN127" i="35"/>
  <c r="BM132" i="35"/>
  <c r="BC132" i="35"/>
  <c r="Q132" i="35"/>
  <c r="AQ132" i="35" s="1"/>
  <c r="AL132" i="35"/>
  <c r="BL132" i="35" s="1"/>
  <c r="BB132" i="35"/>
  <c r="AK132" i="35"/>
  <c r="BK132" i="35" s="1"/>
  <c r="BA132" i="35"/>
  <c r="O132" i="35"/>
  <c r="BJ132" i="35"/>
  <c r="AZ132" i="35"/>
  <c r="BI132" i="35"/>
  <c r="BD132" i="35"/>
  <c r="T132" i="35"/>
  <c r="AT132" i="35" s="1"/>
  <c r="S132" i="35"/>
  <c r="AS132" i="35" s="1"/>
  <c r="R132" i="35"/>
  <c r="AR132" i="35" s="1"/>
  <c r="BH132" i="35"/>
  <c r="BN135" i="35"/>
  <c r="BI140" i="35"/>
  <c r="BH140" i="35"/>
  <c r="T140" i="35"/>
  <c r="AT140" i="35" s="1"/>
  <c r="BG140" i="35"/>
  <c r="S140" i="35"/>
  <c r="AS140" i="35" s="1"/>
  <c r="BD140" i="35"/>
  <c r="R140" i="35"/>
  <c r="AR140" i="35" s="1"/>
  <c r="BM140" i="35"/>
  <c r="BC140" i="35"/>
  <c r="Q140" i="35"/>
  <c r="AQ140" i="35" s="1"/>
  <c r="BA140" i="35"/>
  <c r="AZ140" i="35"/>
  <c r="O140" i="35"/>
  <c r="AL140" i="35"/>
  <c r="BL140" i="35" s="1"/>
  <c r="BJ140" i="35"/>
  <c r="AK140" i="35"/>
  <c r="BK140" i="35" s="1"/>
  <c r="BN175" i="35"/>
  <c r="BC180" i="35"/>
  <c r="BD180" i="35"/>
  <c r="BA180" i="35"/>
  <c r="S180" i="35"/>
  <c r="AS180" i="35" s="1"/>
  <c r="BI180" i="35"/>
  <c r="T180" i="35"/>
  <c r="AT180" i="35" s="1"/>
  <c r="BJ180" i="35"/>
  <c r="AK180" i="35"/>
  <c r="BK180" i="35" s="1"/>
  <c r="AL180" i="35"/>
  <c r="BL180" i="35" s="1"/>
  <c r="AZ180" i="35"/>
  <c r="BB180" i="35"/>
  <c r="BN183" i="35"/>
  <c r="BC188" i="35"/>
  <c r="BD188" i="35"/>
  <c r="AK188" i="35"/>
  <c r="BK188" i="35" s="1"/>
  <c r="BA188" i="35"/>
  <c r="BB188" i="35"/>
  <c r="T188" i="35"/>
  <c r="AT188" i="35" s="1"/>
  <c r="AL188" i="35"/>
  <c r="BL188" i="35" s="1"/>
  <c r="S188" i="35"/>
  <c r="AS188" i="35" s="1"/>
  <c r="AZ188" i="35"/>
  <c r="BI188" i="35"/>
  <c r="BJ188" i="35"/>
  <c r="BN191" i="35"/>
  <c r="BN100" i="34"/>
  <c r="BM105" i="34"/>
  <c r="BC105" i="34"/>
  <c r="Q105" i="34"/>
  <c r="AQ105" i="34" s="1"/>
  <c r="AL105" i="34"/>
  <c r="BL105" i="34" s="1"/>
  <c r="BB105" i="34"/>
  <c r="AK105" i="34"/>
  <c r="BK105" i="34" s="1"/>
  <c r="BA105" i="34"/>
  <c r="O105" i="34"/>
  <c r="BJ105" i="34"/>
  <c r="AZ105" i="34"/>
  <c r="BI105" i="34"/>
  <c r="BG105" i="34"/>
  <c r="S105" i="34"/>
  <c r="AS105" i="34" s="1"/>
  <c r="BH105" i="34"/>
  <c r="BD105" i="34"/>
  <c r="T105" i="34"/>
  <c r="AT105" i="34" s="1"/>
  <c r="R105" i="34"/>
  <c r="AR105" i="34" s="1"/>
  <c r="BN108" i="34"/>
  <c r="BJ113" i="34"/>
  <c r="AZ113" i="34"/>
  <c r="BI113" i="34"/>
  <c r="BH113" i="34"/>
  <c r="T113" i="34"/>
  <c r="AT113" i="34" s="1"/>
  <c r="BG113" i="34"/>
  <c r="S113" i="34"/>
  <c r="AS113" i="34" s="1"/>
  <c r="BD113" i="34"/>
  <c r="R113" i="34"/>
  <c r="AR113" i="34" s="1"/>
  <c r="AL113" i="34"/>
  <c r="BL113" i="34" s="1"/>
  <c r="BB113" i="34"/>
  <c r="BA113" i="34"/>
  <c r="Q113" i="34"/>
  <c r="AQ113" i="34" s="1"/>
  <c r="O113" i="34"/>
  <c r="AK113" i="34"/>
  <c r="BK113" i="34" s="1"/>
  <c r="BM113" i="34"/>
  <c r="BC113" i="34"/>
  <c r="BN116" i="34"/>
  <c r="BJ125" i="34"/>
  <c r="AZ125" i="34"/>
  <c r="BI125" i="34"/>
  <c r="BH125" i="34"/>
  <c r="T125" i="34"/>
  <c r="AT125" i="34" s="1"/>
  <c r="BG125" i="34"/>
  <c r="S125" i="34"/>
  <c r="AS125" i="34" s="1"/>
  <c r="BD125" i="34"/>
  <c r="R125" i="34"/>
  <c r="AR125" i="34" s="1"/>
  <c r="AL125" i="34"/>
  <c r="BL125" i="34" s="1"/>
  <c r="BB125" i="34"/>
  <c r="O125" i="34"/>
  <c r="BM125" i="34"/>
  <c r="AK125" i="34"/>
  <c r="BK125" i="34" s="1"/>
  <c r="BA125" i="34"/>
  <c r="BC125" i="34"/>
  <c r="Q125" i="34"/>
  <c r="AQ125" i="34" s="1"/>
  <c r="BN128" i="34"/>
  <c r="BM133" i="34"/>
  <c r="BC133" i="34"/>
  <c r="Q133" i="34"/>
  <c r="AQ133" i="34" s="1"/>
  <c r="AL133" i="34"/>
  <c r="BL133" i="34" s="1"/>
  <c r="BB133" i="34"/>
  <c r="AK133" i="34"/>
  <c r="BK133" i="34" s="1"/>
  <c r="BA133" i="34"/>
  <c r="O133" i="34"/>
  <c r="BJ133" i="34"/>
  <c r="AZ133" i="34"/>
  <c r="BI133" i="34"/>
  <c r="BG133" i="34"/>
  <c r="S133" i="34"/>
  <c r="AS133" i="34" s="1"/>
  <c r="BH133" i="34"/>
  <c r="BD133" i="34"/>
  <c r="T133" i="34"/>
  <c r="AT133" i="34" s="1"/>
  <c r="R133" i="34"/>
  <c r="AR133" i="34" s="1"/>
  <c r="BN136" i="34"/>
  <c r="BI141" i="34"/>
  <c r="BH141" i="34"/>
  <c r="T141" i="34"/>
  <c r="AT141" i="34" s="1"/>
  <c r="BG141" i="34"/>
  <c r="S141" i="34"/>
  <c r="AS141" i="34" s="1"/>
  <c r="BD141" i="34"/>
  <c r="R141" i="34"/>
  <c r="AR141" i="34" s="1"/>
  <c r="BM141" i="34"/>
  <c r="BC141" i="34"/>
  <c r="Q141" i="34"/>
  <c r="AQ141" i="34" s="1"/>
  <c r="AK141" i="34"/>
  <c r="BK141" i="34" s="1"/>
  <c r="BA141" i="34"/>
  <c r="O141" i="34"/>
  <c r="AZ141" i="34"/>
  <c r="BJ141" i="34"/>
  <c r="AL141" i="34"/>
  <c r="BL141" i="34" s="1"/>
  <c r="BN176" i="34"/>
  <c r="BC181" i="34"/>
  <c r="BD181" i="34"/>
  <c r="S181" i="34"/>
  <c r="AS181" i="34" s="1"/>
  <c r="T181" i="34"/>
  <c r="AT181" i="34" s="1"/>
  <c r="AK181" i="34"/>
  <c r="BK181" i="34" s="1"/>
  <c r="AL181" i="34"/>
  <c r="BL181" i="34" s="1"/>
  <c r="BA181" i="34"/>
  <c r="BB181" i="34"/>
  <c r="BI181" i="34"/>
  <c r="BJ181" i="34"/>
  <c r="AZ181" i="34"/>
  <c r="BN184" i="34"/>
  <c r="BC189" i="34"/>
  <c r="BD189" i="34"/>
  <c r="S189" i="34"/>
  <c r="AS189" i="34" s="1"/>
  <c r="T189" i="34"/>
  <c r="AT189" i="34" s="1"/>
  <c r="BA189" i="34"/>
  <c r="BB189" i="34"/>
  <c r="AK189" i="34"/>
  <c r="BK189" i="34" s="1"/>
  <c r="AL189" i="34"/>
  <c r="BL189" i="34" s="1"/>
  <c r="BI189" i="34"/>
  <c r="BJ189" i="34"/>
  <c r="AZ189" i="34"/>
  <c r="BN192" i="34"/>
  <c r="BN101" i="33"/>
  <c r="AK106" i="33"/>
  <c r="BK106" i="33" s="1"/>
  <c r="BA106" i="33"/>
  <c r="O106" i="33"/>
  <c r="BJ106" i="33"/>
  <c r="AZ106" i="33"/>
  <c r="BI106" i="33"/>
  <c r="BH106" i="33"/>
  <c r="T106" i="33"/>
  <c r="AT106" i="33" s="1"/>
  <c r="BG106" i="33"/>
  <c r="S106" i="33"/>
  <c r="AS106" i="33" s="1"/>
  <c r="BM106" i="33"/>
  <c r="BC106" i="33"/>
  <c r="Q106" i="33"/>
  <c r="AQ106" i="33" s="1"/>
  <c r="BB106" i="33"/>
  <c r="R106" i="33"/>
  <c r="AR106" i="33" s="1"/>
  <c r="AL106" i="33"/>
  <c r="BL106" i="33" s="1"/>
  <c r="BD106" i="33"/>
  <c r="BN109" i="33"/>
  <c r="AK114" i="33"/>
  <c r="BK114" i="33" s="1"/>
  <c r="BA114" i="33"/>
  <c r="O114" i="33"/>
  <c r="BJ114" i="33"/>
  <c r="AZ114" i="33"/>
  <c r="BI114" i="33"/>
  <c r="BH114" i="33"/>
  <c r="T114" i="33"/>
  <c r="AT114" i="33" s="1"/>
  <c r="BG114" i="33"/>
  <c r="S114" i="33"/>
  <c r="AS114" i="33" s="1"/>
  <c r="BM114" i="33"/>
  <c r="BC114" i="33"/>
  <c r="Q114" i="33"/>
  <c r="AQ114" i="33" s="1"/>
  <c r="AL114" i="33"/>
  <c r="BL114" i="33" s="1"/>
  <c r="BB114" i="33"/>
  <c r="R114" i="33"/>
  <c r="AR114" i="33" s="1"/>
  <c r="BD114" i="33"/>
  <c r="BN117" i="33"/>
  <c r="BI126" i="33"/>
  <c r="BH126" i="33"/>
  <c r="T126" i="33"/>
  <c r="AT126" i="33" s="1"/>
  <c r="BG126" i="33"/>
  <c r="S126" i="33"/>
  <c r="AS126" i="33" s="1"/>
  <c r="BD126" i="33"/>
  <c r="R126" i="33"/>
  <c r="AR126" i="33" s="1"/>
  <c r="BM126" i="33"/>
  <c r="BC126" i="33"/>
  <c r="Q126" i="33"/>
  <c r="AQ126" i="33" s="1"/>
  <c r="AK126" i="33"/>
  <c r="BK126" i="33" s="1"/>
  <c r="BA126" i="33"/>
  <c r="O126" i="33"/>
  <c r="AL126" i="33"/>
  <c r="BL126" i="33" s="1"/>
  <c r="BJ126" i="33"/>
  <c r="BB126" i="33"/>
  <c r="AZ126" i="33"/>
  <c r="BN129" i="33"/>
  <c r="BI134" i="33"/>
  <c r="BH134" i="33"/>
  <c r="T134" i="33"/>
  <c r="AT134" i="33" s="1"/>
  <c r="BG134" i="33"/>
  <c r="S134" i="33"/>
  <c r="AS134" i="33" s="1"/>
  <c r="BD134" i="33"/>
  <c r="R134" i="33"/>
  <c r="AR134" i="33" s="1"/>
  <c r="BM134" i="33"/>
  <c r="BC134" i="33"/>
  <c r="Q134" i="33"/>
  <c r="AQ134" i="33" s="1"/>
  <c r="AK134" i="33"/>
  <c r="BK134" i="33" s="1"/>
  <c r="BA134" i="33"/>
  <c r="O134" i="33"/>
  <c r="BJ134" i="33"/>
  <c r="BB134" i="33"/>
  <c r="AZ134" i="33"/>
  <c r="AL134" i="33"/>
  <c r="BL134" i="33" s="1"/>
  <c r="BN137" i="33"/>
  <c r="AL142" i="33"/>
  <c r="BL142" i="33" s="1"/>
  <c r="BB142" i="33"/>
  <c r="AK142" i="33"/>
  <c r="BK142" i="33" s="1"/>
  <c r="BA142" i="33"/>
  <c r="O142" i="33"/>
  <c r="BJ142" i="33"/>
  <c r="AZ142" i="33"/>
  <c r="BI142" i="33"/>
  <c r="BH142" i="33"/>
  <c r="T142" i="33"/>
  <c r="AT142" i="33" s="1"/>
  <c r="BD142" i="33"/>
  <c r="R142" i="33"/>
  <c r="AR142" i="33" s="1"/>
  <c r="Q142" i="33"/>
  <c r="AQ142" i="33" s="1"/>
  <c r="BM142" i="33"/>
  <c r="BC142" i="33"/>
  <c r="BG142" i="33"/>
  <c r="S142" i="33"/>
  <c r="AS142" i="33" s="1"/>
  <c r="S177" i="33"/>
  <c r="AS177" i="33" s="1"/>
  <c r="T177" i="33"/>
  <c r="AT177" i="33" s="1"/>
  <c r="BI177" i="33"/>
  <c r="BJ177" i="33"/>
  <c r="BC177" i="33"/>
  <c r="BD177" i="33"/>
  <c r="BA177" i="33"/>
  <c r="BB177" i="33"/>
  <c r="AZ177" i="33"/>
  <c r="BN180" i="33"/>
  <c r="BA185" i="33"/>
  <c r="AK185" i="33"/>
  <c r="BK185" i="33" s="1"/>
  <c r="BC185" i="33"/>
  <c r="BB185" i="33"/>
  <c r="BD185" i="33"/>
  <c r="AZ185" i="33"/>
  <c r="AL185" i="33"/>
  <c r="BL185" i="33" s="1"/>
  <c r="S185" i="33"/>
  <c r="AS185" i="33" s="1"/>
  <c r="T185" i="33"/>
  <c r="AT185" i="33" s="1"/>
  <c r="BI185" i="33"/>
  <c r="BJ185" i="33"/>
  <c r="BN188" i="33"/>
  <c r="BA193" i="33"/>
  <c r="AK193" i="33"/>
  <c r="BK193" i="33" s="1"/>
  <c r="BC193" i="33"/>
  <c r="S193" i="33"/>
  <c r="AS193" i="33" s="1"/>
  <c r="BI193" i="33"/>
  <c r="T193" i="33"/>
  <c r="AT193" i="33" s="1"/>
  <c r="BJ193" i="33"/>
  <c r="BB193" i="33"/>
  <c r="BD193" i="33"/>
  <c r="AL193" i="33"/>
  <c r="BL193" i="33" s="1"/>
  <c r="AZ193" i="33"/>
  <c r="BI102" i="32"/>
  <c r="BH102" i="32"/>
  <c r="T102" i="32"/>
  <c r="AT102" i="32" s="1"/>
  <c r="BG102" i="32"/>
  <c r="S102" i="32"/>
  <c r="AS102" i="32" s="1"/>
  <c r="BD102" i="32"/>
  <c r="R102" i="32"/>
  <c r="AR102" i="32" s="1"/>
  <c r="BM102" i="32"/>
  <c r="BC102" i="32"/>
  <c r="Q102" i="32"/>
  <c r="AQ102" i="32" s="1"/>
  <c r="AL102" i="32"/>
  <c r="BL102" i="32" s="1"/>
  <c r="BB102" i="32"/>
  <c r="AK102" i="32"/>
  <c r="BK102" i="32" s="1"/>
  <c r="BJ102" i="32"/>
  <c r="BA102" i="32"/>
  <c r="AZ102" i="32"/>
  <c r="O102" i="32"/>
  <c r="BN105" i="32"/>
  <c r="BJ110" i="32"/>
  <c r="AZ110" i="32"/>
  <c r="BI110" i="32"/>
  <c r="BH110" i="32"/>
  <c r="T110" i="32"/>
  <c r="AT110" i="32" s="1"/>
  <c r="BG110" i="32"/>
  <c r="S110" i="32"/>
  <c r="AS110" i="32" s="1"/>
  <c r="BD110" i="32"/>
  <c r="R110" i="32"/>
  <c r="AR110" i="32" s="1"/>
  <c r="BM110" i="32"/>
  <c r="BC110" i="32"/>
  <c r="Q110" i="32"/>
  <c r="AQ110" i="32" s="1"/>
  <c r="AL110" i="32"/>
  <c r="BL110" i="32" s="1"/>
  <c r="AK110" i="32"/>
  <c r="BK110" i="32" s="1"/>
  <c r="BB110" i="32"/>
  <c r="BA110" i="32"/>
  <c r="O110" i="32"/>
  <c r="BN113" i="32"/>
  <c r="BJ118" i="32"/>
  <c r="AZ118" i="32"/>
  <c r="BI118" i="32"/>
  <c r="BH118" i="32"/>
  <c r="T118" i="32"/>
  <c r="AT118" i="32" s="1"/>
  <c r="BG118" i="32"/>
  <c r="S118" i="32"/>
  <c r="AS118" i="32" s="1"/>
  <c r="BD118" i="32"/>
  <c r="R118" i="32"/>
  <c r="AR118" i="32" s="1"/>
  <c r="BM118" i="32"/>
  <c r="BC118" i="32"/>
  <c r="Q118" i="32"/>
  <c r="AQ118" i="32" s="1"/>
  <c r="AL118" i="32"/>
  <c r="BL118" i="32" s="1"/>
  <c r="AK118" i="32"/>
  <c r="BK118" i="32" s="1"/>
  <c r="BB118" i="32"/>
  <c r="BA118" i="32"/>
  <c r="O118" i="32"/>
  <c r="BN125" i="32"/>
  <c r="BG130" i="32"/>
  <c r="S130" i="32"/>
  <c r="AS130" i="32" s="1"/>
  <c r="BD130" i="32"/>
  <c r="R130" i="32"/>
  <c r="AR130" i="32" s="1"/>
  <c r="BM130" i="32"/>
  <c r="BC130" i="32"/>
  <c r="Q130" i="32"/>
  <c r="AQ130" i="32" s="1"/>
  <c r="AL130" i="32"/>
  <c r="BL130" i="32" s="1"/>
  <c r="BB130" i="32"/>
  <c r="AK130" i="32"/>
  <c r="BK130" i="32" s="1"/>
  <c r="BA130" i="32"/>
  <c r="O130" i="32"/>
  <c r="BJ130" i="32"/>
  <c r="AZ130" i="32"/>
  <c r="BI130" i="32"/>
  <c r="BH130" i="32"/>
  <c r="T130" i="32"/>
  <c r="AT130" i="32" s="1"/>
  <c r="BN133" i="32"/>
  <c r="BM138" i="32"/>
  <c r="BC138" i="32"/>
  <c r="Q138" i="32"/>
  <c r="AQ138" i="32" s="1"/>
  <c r="AL138" i="32"/>
  <c r="BL138" i="32" s="1"/>
  <c r="BB138" i="32"/>
  <c r="AK138" i="32"/>
  <c r="BK138" i="32" s="1"/>
  <c r="BA138" i="32"/>
  <c r="O138" i="32"/>
  <c r="BJ138" i="32"/>
  <c r="AZ138" i="32"/>
  <c r="BI138" i="32"/>
  <c r="BH138" i="32"/>
  <c r="T138" i="32"/>
  <c r="AT138" i="32" s="1"/>
  <c r="BG138" i="32"/>
  <c r="BD138" i="32"/>
  <c r="S138" i="32"/>
  <c r="AS138" i="32" s="1"/>
  <c r="R138" i="32"/>
  <c r="AR138" i="32" s="1"/>
  <c r="BN141" i="32"/>
  <c r="BI178" i="32"/>
  <c r="AZ178" i="32"/>
  <c r="BJ178" i="32"/>
  <c r="BA178" i="32"/>
  <c r="BC178" i="32"/>
  <c r="BD178" i="32"/>
  <c r="T178" i="32"/>
  <c r="AT178" i="32" s="1"/>
  <c r="BB178" i="32"/>
  <c r="S178" i="32"/>
  <c r="AS178" i="32" s="1"/>
  <c r="BN181" i="32"/>
  <c r="BI186" i="32"/>
  <c r="AZ186" i="32"/>
  <c r="BJ186" i="32"/>
  <c r="BA186" i="32"/>
  <c r="AK186" i="32"/>
  <c r="BK186" i="32" s="1"/>
  <c r="S186" i="32"/>
  <c r="AS186" i="32" s="1"/>
  <c r="BB186" i="32"/>
  <c r="BD186" i="32"/>
  <c r="AL186" i="32"/>
  <c r="BL186" i="32" s="1"/>
  <c r="T186" i="32"/>
  <c r="AT186" i="32" s="1"/>
  <c r="BC186" i="32"/>
  <c r="BN189" i="32"/>
  <c r="BI194" i="32"/>
  <c r="AZ194" i="32"/>
  <c r="BJ194" i="32"/>
  <c r="BA194" i="32"/>
  <c r="AK194" i="32"/>
  <c r="BK194" i="32" s="1"/>
  <c r="BC194" i="32"/>
  <c r="BD194" i="32"/>
  <c r="AL194" i="32"/>
  <c r="BL194" i="32" s="1"/>
  <c r="T194" i="32"/>
  <c r="AT194" i="32" s="1"/>
  <c r="BB194" i="32"/>
  <c r="S194" i="32"/>
  <c r="AS194" i="32" s="1"/>
  <c r="BJ103" i="31"/>
  <c r="AZ103" i="31"/>
  <c r="BI103" i="31"/>
  <c r="BH103" i="31"/>
  <c r="T103" i="31"/>
  <c r="AT103" i="31" s="1"/>
  <c r="BG103" i="31"/>
  <c r="S103" i="31"/>
  <c r="AS103" i="31" s="1"/>
  <c r="BD103" i="31"/>
  <c r="R103" i="31"/>
  <c r="AR103" i="31" s="1"/>
  <c r="BA103" i="31"/>
  <c r="Q103" i="31"/>
  <c r="AQ103" i="31" s="1"/>
  <c r="BM103" i="31"/>
  <c r="O103" i="31"/>
  <c r="AL103" i="31"/>
  <c r="BL103" i="31" s="1"/>
  <c r="AK103" i="31"/>
  <c r="BK103" i="31" s="1"/>
  <c r="BC103" i="31"/>
  <c r="BB103" i="31"/>
  <c r="BN106" i="31"/>
  <c r="BD111" i="31"/>
  <c r="R111" i="31"/>
  <c r="AR111" i="31" s="1"/>
  <c r="BM111" i="31"/>
  <c r="BC111" i="31"/>
  <c r="Q111" i="31"/>
  <c r="AQ111" i="31" s="1"/>
  <c r="AL111" i="31"/>
  <c r="BL111" i="31" s="1"/>
  <c r="BB111" i="31"/>
  <c r="AK111" i="31"/>
  <c r="BK111" i="31" s="1"/>
  <c r="BA111" i="31"/>
  <c r="O111" i="31"/>
  <c r="BJ111" i="31"/>
  <c r="AZ111" i="31"/>
  <c r="T111" i="31"/>
  <c r="AT111" i="31" s="1"/>
  <c r="S111" i="31"/>
  <c r="AS111" i="31" s="1"/>
  <c r="BI111" i="31"/>
  <c r="BH111" i="31"/>
  <c r="BG111" i="31"/>
  <c r="BN114" i="31"/>
  <c r="BG123" i="31"/>
  <c r="BD123" i="31"/>
  <c r="R123" i="31"/>
  <c r="AR123" i="31" s="1"/>
  <c r="BM123" i="31"/>
  <c r="BC123" i="31"/>
  <c r="Q123" i="31"/>
  <c r="AQ123" i="31" s="1"/>
  <c r="AL123" i="31"/>
  <c r="BL123" i="31" s="1"/>
  <c r="BB123" i="31"/>
  <c r="AK123" i="31"/>
  <c r="BK123" i="31" s="1"/>
  <c r="BA123" i="31"/>
  <c r="O123" i="31"/>
  <c r="BJ123" i="31"/>
  <c r="BI123" i="31"/>
  <c r="BH123" i="31"/>
  <c r="AZ123" i="31"/>
  <c r="BN126" i="31"/>
  <c r="AK131" i="31"/>
  <c r="BK131" i="31" s="1"/>
  <c r="BA131" i="31"/>
  <c r="O131" i="31"/>
  <c r="BJ131" i="31"/>
  <c r="AZ131" i="31"/>
  <c r="BI131" i="31"/>
  <c r="BH131" i="31"/>
  <c r="T131" i="31"/>
  <c r="AT131" i="31" s="1"/>
  <c r="BG131" i="31"/>
  <c r="S131" i="31"/>
  <c r="AS131" i="31" s="1"/>
  <c r="BM131" i="31"/>
  <c r="AL131" i="31"/>
  <c r="BL131" i="31" s="1"/>
  <c r="BD131" i="31"/>
  <c r="BC131" i="31"/>
  <c r="BB131" i="31"/>
  <c r="R131" i="31"/>
  <c r="AR131" i="31" s="1"/>
  <c r="Q131" i="31"/>
  <c r="AQ131" i="31" s="1"/>
  <c r="BN134" i="31"/>
  <c r="BG139" i="31"/>
  <c r="S139" i="31"/>
  <c r="AS139" i="31" s="1"/>
  <c r="BD139" i="31"/>
  <c r="R139" i="31"/>
  <c r="AR139" i="31" s="1"/>
  <c r="BM139" i="31"/>
  <c r="BC139" i="31"/>
  <c r="Q139" i="31"/>
  <c r="AQ139" i="31" s="1"/>
  <c r="AL139" i="31"/>
  <c r="BL139" i="31" s="1"/>
  <c r="BB139" i="31"/>
  <c r="AK139" i="31"/>
  <c r="BK139" i="31" s="1"/>
  <c r="BA139" i="31"/>
  <c r="O139" i="31"/>
  <c r="BJ139" i="31"/>
  <c r="BI139" i="31"/>
  <c r="BH139" i="31"/>
  <c r="AZ139" i="31"/>
  <c r="T139" i="31"/>
  <c r="AT139" i="31" s="1"/>
  <c r="BN142" i="31"/>
  <c r="BD152" i="31"/>
  <c r="BC152" i="31"/>
  <c r="AL152" i="31"/>
  <c r="BL152" i="31" s="1"/>
  <c r="BB152" i="31"/>
  <c r="AK152" i="31"/>
  <c r="BK152" i="31" s="1"/>
  <c r="BA152" i="31"/>
  <c r="BJ152" i="31"/>
  <c r="AZ152" i="31"/>
  <c r="T152" i="31"/>
  <c r="AT152" i="31" s="1"/>
  <c r="S152" i="31"/>
  <c r="AS152" i="31" s="1"/>
  <c r="BI152" i="31"/>
  <c r="BJ154" i="31"/>
  <c r="AZ154" i="31"/>
  <c r="BI154" i="31"/>
  <c r="T154" i="31"/>
  <c r="AT154" i="31" s="1"/>
  <c r="S154" i="31"/>
  <c r="AS154" i="31" s="1"/>
  <c r="BD154" i="31"/>
  <c r="AL154" i="31"/>
  <c r="BL154" i="31" s="1"/>
  <c r="AK154" i="31"/>
  <c r="BK154" i="31" s="1"/>
  <c r="BC154" i="31"/>
  <c r="BB154" i="31"/>
  <c r="BA154" i="31"/>
  <c r="AL156" i="31"/>
  <c r="BL156" i="31" s="1"/>
  <c r="BB156" i="31"/>
  <c r="AK156" i="31"/>
  <c r="BK156" i="31" s="1"/>
  <c r="BA156" i="31"/>
  <c r="BJ156" i="31"/>
  <c r="AZ156" i="31"/>
  <c r="BI156" i="31"/>
  <c r="T156" i="31"/>
  <c r="AT156" i="31" s="1"/>
  <c r="BD156" i="31"/>
  <c r="BC156" i="31"/>
  <c r="S156" i="31"/>
  <c r="AS156" i="31" s="1"/>
  <c r="BC158" i="31"/>
  <c r="AL158" i="31"/>
  <c r="BL158" i="31" s="1"/>
  <c r="BB158" i="31"/>
  <c r="AK158" i="31"/>
  <c r="BK158" i="31" s="1"/>
  <c r="BA158" i="31"/>
  <c r="BJ158" i="31"/>
  <c r="AZ158" i="31"/>
  <c r="BI158" i="31"/>
  <c r="BD158" i="31"/>
  <c r="T158" i="31"/>
  <c r="AT158" i="31" s="1"/>
  <c r="S158" i="31"/>
  <c r="AS158" i="31" s="1"/>
  <c r="AK160" i="31"/>
  <c r="BK160" i="31" s="1"/>
  <c r="BA160" i="31"/>
  <c r="BJ160" i="31"/>
  <c r="AZ160" i="31"/>
  <c r="BI160" i="31"/>
  <c r="T160" i="31"/>
  <c r="AT160" i="31" s="1"/>
  <c r="S160" i="31"/>
  <c r="AS160" i="31" s="1"/>
  <c r="BB160" i="31"/>
  <c r="AL160" i="31"/>
  <c r="BL160" i="31" s="1"/>
  <c r="BD160" i="31"/>
  <c r="BC160" i="31"/>
  <c r="S162" i="31"/>
  <c r="AS162" i="31" s="1"/>
  <c r="BD162" i="31"/>
  <c r="BC162" i="31"/>
  <c r="AL162" i="31"/>
  <c r="BL162" i="31" s="1"/>
  <c r="BB162" i="31"/>
  <c r="AK162" i="31"/>
  <c r="BK162" i="31" s="1"/>
  <c r="BA162" i="31"/>
  <c r="BJ162" i="31"/>
  <c r="BI162" i="31"/>
  <c r="AZ162" i="31"/>
  <c r="T162" i="31"/>
  <c r="AT162" i="31" s="1"/>
  <c r="BC164" i="31"/>
  <c r="AL164" i="31"/>
  <c r="BL164" i="31" s="1"/>
  <c r="BB164" i="31"/>
  <c r="AK164" i="31"/>
  <c r="BK164" i="31" s="1"/>
  <c r="BA164" i="31"/>
  <c r="BJ164" i="31"/>
  <c r="AZ164" i="31"/>
  <c r="BI164" i="31"/>
  <c r="BD164" i="31"/>
  <c r="T164" i="31"/>
  <c r="AT164" i="31" s="1"/>
  <c r="S164" i="31"/>
  <c r="AS164" i="31" s="1"/>
  <c r="AK166" i="31"/>
  <c r="BK166" i="31" s="1"/>
  <c r="BA166" i="31"/>
  <c r="BJ166" i="31"/>
  <c r="AZ166" i="31"/>
  <c r="BI166" i="31"/>
  <c r="T166" i="31"/>
  <c r="AT166" i="31" s="1"/>
  <c r="S166" i="31"/>
  <c r="AS166" i="31" s="1"/>
  <c r="AL166" i="31"/>
  <c r="BL166" i="31" s="1"/>
  <c r="BD166" i="31"/>
  <c r="BC166" i="31"/>
  <c r="BB166" i="31"/>
  <c r="S168" i="31"/>
  <c r="AS168" i="31" s="1"/>
  <c r="BD168" i="31"/>
  <c r="BC168" i="31"/>
  <c r="AL168" i="31"/>
  <c r="BL168" i="31" s="1"/>
  <c r="BB168" i="31"/>
  <c r="AK168" i="31"/>
  <c r="BK168" i="31" s="1"/>
  <c r="BA168" i="31"/>
  <c r="BJ168" i="31"/>
  <c r="BI168" i="31"/>
  <c r="AZ168" i="31"/>
  <c r="T168" i="31"/>
  <c r="AT168" i="31" s="1"/>
  <c r="BJ170" i="31"/>
  <c r="AZ170" i="31"/>
  <c r="BI170" i="31"/>
  <c r="T170" i="31"/>
  <c r="AT170" i="31" s="1"/>
  <c r="S170" i="31"/>
  <c r="AS170" i="31" s="1"/>
  <c r="BD170" i="31"/>
  <c r="BA170" i="31"/>
  <c r="AL170" i="31"/>
  <c r="BL170" i="31" s="1"/>
  <c r="AK170" i="31"/>
  <c r="BK170" i="31" s="1"/>
  <c r="BC170" i="31"/>
  <c r="BB170" i="31"/>
  <c r="BI179" i="31"/>
  <c r="BA179" i="31"/>
  <c r="AK179" i="31"/>
  <c r="BK179" i="31" s="1"/>
  <c r="BC179" i="31"/>
  <c r="AZ179" i="31"/>
  <c r="BB179" i="31"/>
  <c r="BD179" i="31"/>
  <c r="S179" i="31"/>
  <c r="AS179" i="31" s="1"/>
  <c r="AL179" i="31"/>
  <c r="BL179" i="31" s="1"/>
  <c r="T179" i="31"/>
  <c r="AT179" i="31" s="1"/>
  <c r="BJ179" i="31"/>
  <c r="BN182" i="31"/>
  <c r="BI187" i="31"/>
  <c r="BA187" i="31"/>
  <c r="AK187" i="31"/>
  <c r="BK187" i="31" s="1"/>
  <c r="BC187" i="31"/>
  <c r="BJ187" i="31"/>
  <c r="T187" i="31"/>
  <c r="AT187" i="31" s="1"/>
  <c r="S187" i="31"/>
  <c r="AS187" i="31" s="1"/>
  <c r="AL187" i="31"/>
  <c r="BL187" i="31" s="1"/>
  <c r="BB187" i="31"/>
  <c r="BD187" i="31"/>
  <c r="AZ187" i="31"/>
  <c r="BN190" i="31"/>
  <c r="AK151" i="40"/>
  <c r="BK151" i="40" s="1"/>
  <c r="BA151" i="40"/>
  <c r="BJ151" i="40"/>
  <c r="AZ151" i="40"/>
  <c r="BI151" i="40"/>
  <c r="AL175" i="40"/>
  <c r="BL175" i="40" s="1"/>
  <c r="BB175" i="40"/>
  <c r="AK175" i="40"/>
  <c r="BK175" i="40" s="1"/>
  <c r="BA175" i="40"/>
  <c r="BJ175" i="40"/>
  <c r="AZ175" i="40"/>
  <c r="BI175" i="40"/>
  <c r="BN192" i="40"/>
  <c r="BN184" i="40"/>
  <c r="BN176" i="40"/>
  <c r="BN151" i="31"/>
  <c r="BN159" i="31"/>
  <c r="BN167" i="31"/>
  <c r="BN155" i="32"/>
  <c r="BN163" i="32"/>
  <c r="BN151" i="33"/>
  <c r="BN159" i="33"/>
  <c r="BN167" i="33"/>
  <c r="BN155" i="34"/>
  <c r="BN163" i="34"/>
  <c r="BN151" i="35"/>
  <c r="BN159" i="35"/>
  <c r="BN167" i="35"/>
  <c r="BN155" i="36"/>
  <c r="BN163" i="36"/>
  <c r="BN151" i="37"/>
  <c r="BN159" i="37"/>
  <c r="BN167" i="37"/>
  <c r="BN155" i="38"/>
  <c r="BN163" i="38"/>
  <c r="BN118" i="39"/>
  <c r="BN102" i="39"/>
  <c r="BN163" i="39"/>
  <c r="BN163" i="40"/>
  <c r="BH99" i="30"/>
  <c r="Q102" i="30"/>
  <c r="AQ102" i="30" s="1"/>
  <c r="BC102" i="30"/>
  <c r="BM102" i="30"/>
  <c r="T103" i="30"/>
  <c r="AT103" i="30" s="1"/>
  <c r="BH103" i="30"/>
  <c r="BB105" i="30"/>
  <c r="AL105" i="30"/>
  <c r="BL105" i="30" s="1"/>
  <c r="T107" i="30"/>
  <c r="AT107" i="30" s="1"/>
  <c r="BH107" i="30"/>
  <c r="O108" i="30"/>
  <c r="BA108" i="30"/>
  <c r="AK108" i="30"/>
  <c r="BK108" i="30" s="1"/>
  <c r="BI110" i="30"/>
  <c r="BB111" i="30"/>
  <c r="AL111" i="30"/>
  <c r="BL111" i="30" s="1"/>
  <c r="T113" i="30"/>
  <c r="AT113" i="30" s="1"/>
  <c r="BH113" i="30"/>
  <c r="BB115" i="30"/>
  <c r="AL115" i="30"/>
  <c r="BL115" i="30" s="1"/>
  <c r="S116" i="30"/>
  <c r="AS116" i="30" s="1"/>
  <c r="BG116" i="30"/>
  <c r="Q118" i="30"/>
  <c r="AQ118" i="30" s="1"/>
  <c r="BC118" i="30"/>
  <c r="BM118" i="30"/>
  <c r="BH123" i="30"/>
  <c r="BB125" i="30"/>
  <c r="AL125" i="30"/>
  <c r="BL125" i="30" s="1"/>
  <c r="T127" i="30"/>
  <c r="AT127" i="30" s="1"/>
  <c r="BH127" i="30"/>
  <c r="O128" i="30"/>
  <c r="BA128" i="30"/>
  <c r="AK128" i="30"/>
  <c r="BK128" i="30" s="1"/>
  <c r="BI130" i="30"/>
  <c r="BB131" i="30"/>
  <c r="AL131" i="30"/>
  <c r="BL131" i="30" s="1"/>
  <c r="T133" i="30"/>
  <c r="AT133" i="30" s="1"/>
  <c r="BH133" i="30"/>
  <c r="BB135" i="30"/>
  <c r="AL135" i="30"/>
  <c r="BL135" i="30" s="1"/>
  <c r="S136" i="30"/>
  <c r="AS136" i="30" s="1"/>
  <c r="BG136" i="30"/>
  <c r="Q138" i="30"/>
  <c r="AQ138" i="30" s="1"/>
  <c r="BC138" i="30"/>
  <c r="BM138" i="30"/>
  <c r="T139" i="30"/>
  <c r="AT139" i="30" s="1"/>
  <c r="BH139" i="30"/>
  <c r="BB141" i="30"/>
  <c r="AL141" i="30"/>
  <c r="BL141" i="30" s="1"/>
  <c r="BA151" i="30"/>
  <c r="AK151" i="30"/>
  <c r="BK151" i="30" s="1"/>
  <c r="AZ152" i="30"/>
  <c r="BJ152" i="30"/>
  <c r="T153" i="30"/>
  <c r="AT153" i="30" s="1"/>
  <c r="BD154" i="30"/>
  <c r="BC155" i="30"/>
  <c r="AZ156" i="30"/>
  <c r="BJ156" i="30"/>
  <c r="T157" i="30"/>
  <c r="AT157" i="30" s="1"/>
  <c r="S158" i="30"/>
  <c r="AS158" i="30" s="1"/>
  <c r="BB159" i="30"/>
  <c r="AL159" i="30"/>
  <c r="BL159" i="30" s="1"/>
  <c r="BA160" i="30"/>
  <c r="AK160" i="30"/>
  <c r="BK160" i="30" s="1"/>
  <c r="BI161" i="30"/>
  <c r="S162" i="30"/>
  <c r="AS162" i="30" s="1"/>
  <c r="BD163" i="30"/>
  <c r="BB164" i="30"/>
  <c r="AL164" i="30"/>
  <c r="BL164" i="30" s="1"/>
  <c r="AZ165" i="30"/>
  <c r="BJ165" i="30"/>
  <c r="BI166" i="30"/>
  <c r="BD167" i="30"/>
  <c r="BC168" i="30"/>
  <c r="BA169" i="30"/>
  <c r="AK169" i="30"/>
  <c r="BK169" i="30" s="1"/>
  <c r="BI170" i="30"/>
  <c r="BI100" i="40"/>
  <c r="BB101" i="40"/>
  <c r="AL101" i="40"/>
  <c r="BL101" i="40" s="1"/>
  <c r="S102" i="40"/>
  <c r="AS102" i="40" s="1"/>
  <c r="BG102" i="40"/>
  <c r="BB104" i="40"/>
  <c r="AL104" i="40"/>
  <c r="BL104" i="40" s="1"/>
  <c r="R105" i="40"/>
  <c r="AR105" i="40" s="1"/>
  <c r="BD105" i="40"/>
  <c r="T106" i="40"/>
  <c r="AT106" i="40" s="1"/>
  <c r="BH106" i="40"/>
  <c r="AZ107" i="40"/>
  <c r="BJ107" i="40"/>
  <c r="Q108" i="40"/>
  <c r="AQ108" i="40" s="1"/>
  <c r="BC108" i="40"/>
  <c r="BM108" i="40"/>
  <c r="T109" i="40"/>
  <c r="AT109" i="40" s="1"/>
  <c r="BH109" i="40"/>
  <c r="O110" i="40"/>
  <c r="BA110" i="40"/>
  <c r="AK110" i="40"/>
  <c r="BK110" i="40" s="1"/>
  <c r="T112" i="40"/>
  <c r="AT112" i="40" s="1"/>
  <c r="BH112" i="40"/>
  <c r="AZ113" i="40"/>
  <c r="BJ113" i="40"/>
  <c r="BB114" i="40"/>
  <c r="AL114" i="40"/>
  <c r="BL114" i="40" s="1"/>
  <c r="R115" i="40"/>
  <c r="AR115" i="40" s="1"/>
  <c r="BD115" i="40"/>
  <c r="BI116" i="40"/>
  <c r="BB117" i="40"/>
  <c r="AL117" i="40"/>
  <c r="BL117" i="40" s="1"/>
  <c r="S118" i="40"/>
  <c r="AS118" i="40" s="1"/>
  <c r="BG118" i="40"/>
  <c r="AZ123" i="40"/>
  <c r="BJ123" i="40"/>
  <c r="BB124" i="40"/>
  <c r="AL124" i="40"/>
  <c r="BL124" i="40" s="1"/>
  <c r="R125" i="40"/>
  <c r="AR125" i="40" s="1"/>
  <c r="BD125" i="40"/>
  <c r="T126" i="40"/>
  <c r="AT126" i="40" s="1"/>
  <c r="BH126" i="40"/>
  <c r="AZ127" i="40"/>
  <c r="BJ127" i="40"/>
  <c r="Q128" i="40"/>
  <c r="AQ128" i="40" s="1"/>
  <c r="BC128" i="40"/>
  <c r="BM128" i="40"/>
  <c r="T129" i="40"/>
  <c r="AT129" i="40" s="1"/>
  <c r="BH129" i="40"/>
  <c r="O130" i="40"/>
  <c r="BA130" i="40"/>
  <c r="AK130" i="40"/>
  <c r="BK130" i="40" s="1"/>
  <c r="R131" i="40"/>
  <c r="AR131" i="40" s="1"/>
  <c r="BD131" i="40"/>
  <c r="T132" i="40"/>
  <c r="AT132" i="40" s="1"/>
  <c r="BH132" i="40"/>
  <c r="AZ133" i="40"/>
  <c r="BJ133" i="40"/>
  <c r="BB134" i="40"/>
  <c r="AL134" i="40"/>
  <c r="BL134" i="40" s="1"/>
  <c r="R135" i="40"/>
  <c r="AR135" i="40" s="1"/>
  <c r="BD135" i="40"/>
  <c r="AZ136" i="40"/>
  <c r="R140" i="40"/>
  <c r="AR140" i="40" s="1"/>
  <c r="BA141" i="40"/>
  <c r="BD142" i="40"/>
  <c r="AL151" i="40"/>
  <c r="BL151" i="40" s="1"/>
  <c r="S154" i="40"/>
  <c r="AS154" i="40" s="1"/>
  <c r="BC155" i="40"/>
  <c r="AK156" i="40"/>
  <c r="BK156" i="40" s="1"/>
  <c r="S159" i="40"/>
  <c r="AS159" i="40" s="1"/>
  <c r="BD160" i="40"/>
  <c r="S164" i="40"/>
  <c r="AS164" i="40" s="1"/>
  <c r="BC165" i="40"/>
  <c r="BA100" i="39"/>
  <c r="BJ102" i="39"/>
  <c r="R110" i="39"/>
  <c r="AR110" i="39" s="1"/>
  <c r="BB114" i="39"/>
  <c r="AK116" i="39"/>
  <c r="BK116" i="39" s="1"/>
  <c r="O127" i="39"/>
  <c r="S128" i="39"/>
  <c r="AS128" i="39" s="1"/>
  <c r="BD130" i="39"/>
  <c r="BI132" i="39"/>
  <c r="Q140" i="39"/>
  <c r="AQ140" i="39" s="1"/>
  <c r="S155" i="39"/>
  <c r="AS155" i="39" s="1"/>
  <c r="AK157" i="39"/>
  <c r="BK157" i="39" s="1"/>
  <c r="S165" i="39"/>
  <c r="AS165" i="39" s="1"/>
  <c r="S102" i="38"/>
  <c r="AS102" i="38" s="1"/>
  <c r="BB105" i="38"/>
  <c r="O113" i="38"/>
  <c r="BC116" i="38"/>
  <c r="BG117" i="38"/>
  <c r="BI118" i="38"/>
  <c r="BJ123" i="38"/>
  <c r="O129" i="38"/>
  <c r="Q130" i="38"/>
  <c r="AQ130" i="38" s="1"/>
  <c r="R131" i="38"/>
  <c r="AR131" i="38" s="1"/>
  <c r="T170" i="38"/>
  <c r="AT170" i="38" s="1"/>
  <c r="AL102" i="37"/>
  <c r="BL102" i="37" s="1"/>
  <c r="BA111" i="37"/>
  <c r="BA123" i="36"/>
  <c r="AZ132" i="36"/>
  <c r="BB140" i="35"/>
  <c r="BM115" i="35"/>
  <c r="BC115" i="35"/>
  <c r="Q115" i="35"/>
  <c r="AQ115" i="35" s="1"/>
  <c r="AL115" i="35"/>
  <c r="BL115" i="35" s="1"/>
  <c r="BB115" i="35"/>
  <c r="AK115" i="35"/>
  <c r="BK115" i="35" s="1"/>
  <c r="BA115" i="35"/>
  <c r="O115" i="35"/>
  <c r="BJ115" i="35"/>
  <c r="AZ115" i="35"/>
  <c r="BI115" i="35"/>
  <c r="BD115" i="35"/>
  <c r="T115" i="35"/>
  <c r="AT115" i="35" s="1"/>
  <c r="S115" i="35"/>
  <c r="AS115" i="35" s="1"/>
  <c r="R115" i="35"/>
  <c r="AR115" i="35" s="1"/>
  <c r="BH115" i="35"/>
  <c r="BG115" i="35"/>
  <c r="BM125" i="39"/>
  <c r="BC125" i="39"/>
  <c r="Q125" i="39"/>
  <c r="AQ125" i="39" s="1"/>
  <c r="AL125" i="39"/>
  <c r="BL125" i="39" s="1"/>
  <c r="BB125" i="39"/>
  <c r="AK125" i="39"/>
  <c r="BK125" i="39" s="1"/>
  <c r="BA125" i="39"/>
  <c r="O125" i="39"/>
  <c r="BJ125" i="39"/>
  <c r="AZ125" i="39"/>
  <c r="BI125" i="39"/>
  <c r="BG125" i="39"/>
  <c r="S125" i="39"/>
  <c r="AS125" i="39" s="1"/>
  <c r="BI133" i="39"/>
  <c r="BH133" i="39"/>
  <c r="T133" i="39"/>
  <c r="AT133" i="39" s="1"/>
  <c r="BG133" i="39"/>
  <c r="S133" i="39"/>
  <c r="AS133" i="39" s="1"/>
  <c r="BD133" i="39"/>
  <c r="R133" i="39"/>
  <c r="AR133" i="39" s="1"/>
  <c r="BM133" i="39"/>
  <c r="BC133" i="39"/>
  <c r="Q133" i="39"/>
  <c r="AQ133" i="39" s="1"/>
  <c r="AK133" i="39"/>
  <c r="BK133" i="39" s="1"/>
  <c r="BA133" i="39"/>
  <c r="O133" i="39"/>
  <c r="BM141" i="39"/>
  <c r="BC141" i="39"/>
  <c r="Q141" i="39"/>
  <c r="AQ141" i="39" s="1"/>
  <c r="AL141" i="39"/>
  <c r="BL141" i="39" s="1"/>
  <c r="BB141" i="39"/>
  <c r="AK141" i="39"/>
  <c r="BK141" i="39" s="1"/>
  <c r="BA141" i="39"/>
  <c r="O141" i="39"/>
  <c r="BJ141" i="39"/>
  <c r="AZ141" i="39"/>
  <c r="BI141" i="39"/>
  <c r="BG141" i="39"/>
  <c r="S141" i="39"/>
  <c r="AS141" i="39" s="1"/>
  <c r="BI181" i="39"/>
  <c r="AZ181" i="39"/>
  <c r="BJ181" i="39"/>
  <c r="BC181" i="39"/>
  <c r="AK181" i="39"/>
  <c r="BK181" i="39" s="1"/>
  <c r="T181" i="39"/>
  <c r="AT181" i="39" s="1"/>
  <c r="BA181" i="39"/>
  <c r="BB181" i="39"/>
  <c r="BD181" i="39"/>
  <c r="AL181" i="39"/>
  <c r="BL181" i="39" s="1"/>
  <c r="S181" i="39"/>
  <c r="AS181" i="39" s="1"/>
  <c r="BA189" i="39"/>
  <c r="AK189" i="39"/>
  <c r="BK189" i="39" s="1"/>
  <c r="BC189" i="39"/>
  <c r="BD189" i="39"/>
  <c r="S189" i="39"/>
  <c r="AS189" i="39" s="1"/>
  <c r="T189" i="39"/>
  <c r="AT189" i="39" s="1"/>
  <c r="AZ189" i="39"/>
  <c r="BB189" i="39"/>
  <c r="BI189" i="39"/>
  <c r="BJ189" i="39"/>
  <c r="AL189" i="39"/>
  <c r="BL189" i="39" s="1"/>
  <c r="BG106" i="38"/>
  <c r="S106" i="38"/>
  <c r="AS106" i="38" s="1"/>
  <c r="BD106" i="38"/>
  <c r="R106" i="38"/>
  <c r="AR106" i="38" s="1"/>
  <c r="BM106" i="38"/>
  <c r="BC106" i="38"/>
  <c r="Q106" i="38"/>
  <c r="AQ106" i="38" s="1"/>
  <c r="AL106" i="38"/>
  <c r="BL106" i="38" s="1"/>
  <c r="BB106" i="38"/>
  <c r="AK106" i="38"/>
  <c r="BK106" i="38" s="1"/>
  <c r="BA106" i="38"/>
  <c r="O106" i="38"/>
  <c r="BI106" i="38"/>
  <c r="BD114" i="38"/>
  <c r="R114" i="38"/>
  <c r="AR114" i="38" s="1"/>
  <c r="BM114" i="38"/>
  <c r="BC114" i="38"/>
  <c r="Q114" i="38"/>
  <c r="AQ114" i="38" s="1"/>
  <c r="AL114" i="38"/>
  <c r="BL114" i="38" s="1"/>
  <c r="BB114" i="38"/>
  <c r="AK114" i="38"/>
  <c r="BK114" i="38" s="1"/>
  <c r="BA114" i="38"/>
  <c r="O114" i="38"/>
  <c r="BJ114" i="38"/>
  <c r="AZ114" i="38"/>
  <c r="BH114" i="38"/>
  <c r="T114" i="38"/>
  <c r="AT114" i="38" s="1"/>
  <c r="BG126" i="38"/>
  <c r="S126" i="38"/>
  <c r="AS126" i="38" s="1"/>
  <c r="BD126" i="38"/>
  <c r="R126" i="38"/>
  <c r="AR126" i="38" s="1"/>
  <c r="BM126" i="38"/>
  <c r="BC126" i="38"/>
  <c r="Q126" i="38"/>
  <c r="AQ126" i="38" s="1"/>
  <c r="AL126" i="38"/>
  <c r="BL126" i="38" s="1"/>
  <c r="BB126" i="38"/>
  <c r="AP126" i="38"/>
  <c r="AK126" i="38"/>
  <c r="BK126" i="38" s="1"/>
  <c r="BA126" i="38"/>
  <c r="O126" i="38"/>
  <c r="BI126" i="38"/>
  <c r="AK134" i="38"/>
  <c r="BK134" i="38" s="1"/>
  <c r="BA134" i="38"/>
  <c r="O134" i="38"/>
  <c r="BJ134" i="38"/>
  <c r="AZ134" i="38"/>
  <c r="BI134" i="38"/>
  <c r="BH134" i="38"/>
  <c r="T134" i="38"/>
  <c r="AT134" i="38" s="1"/>
  <c r="BG134" i="38"/>
  <c r="S134" i="38"/>
  <c r="AS134" i="38" s="1"/>
  <c r="BM134" i="38"/>
  <c r="BC134" i="38"/>
  <c r="Q134" i="38"/>
  <c r="AQ134" i="38" s="1"/>
  <c r="BD142" i="38"/>
  <c r="R142" i="38"/>
  <c r="AR142" i="38" s="1"/>
  <c r="BM142" i="38"/>
  <c r="BC142" i="38"/>
  <c r="Q142" i="38"/>
  <c r="AQ142" i="38" s="1"/>
  <c r="AL142" i="38"/>
  <c r="BL142" i="38" s="1"/>
  <c r="BB142" i="38"/>
  <c r="AK142" i="38"/>
  <c r="BK142" i="38" s="1"/>
  <c r="BA142" i="38"/>
  <c r="O142" i="38"/>
  <c r="BJ142" i="38"/>
  <c r="AZ142" i="38"/>
  <c r="BH142" i="38"/>
  <c r="BG142" i="38"/>
  <c r="T142" i="38"/>
  <c r="AT142" i="38" s="1"/>
  <c r="S142" i="38"/>
  <c r="AS142" i="38" s="1"/>
  <c r="BA182" i="38"/>
  <c r="AK182" i="38"/>
  <c r="BK182" i="38" s="1"/>
  <c r="BB182" i="38"/>
  <c r="AL182" i="38"/>
  <c r="BL182" i="38" s="1"/>
  <c r="S182" i="38"/>
  <c r="AS182" i="38" s="1"/>
  <c r="BI182" i="38"/>
  <c r="T182" i="38"/>
  <c r="AT182" i="38" s="1"/>
  <c r="AZ182" i="38"/>
  <c r="BC182" i="38"/>
  <c r="BD182" i="38"/>
  <c r="BJ182" i="38"/>
  <c r="BA190" i="38"/>
  <c r="AK190" i="38"/>
  <c r="BK190" i="38" s="1"/>
  <c r="BB190" i="38"/>
  <c r="AL190" i="38"/>
  <c r="BL190" i="38" s="1"/>
  <c r="S190" i="38"/>
  <c r="AS190" i="38" s="1"/>
  <c r="BC190" i="38"/>
  <c r="BD190" i="38"/>
  <c r="BI190" i="38"/>
  <c r="AZ190" i="38"/>
  <c r="BJ190" i="38"/>
  <c r="T190" i="38"/>
  <c r="AT190" i="38" s="1"/>
  <c r="BH99" i="37"/>
  <c r="BG99" i="37"/>
  <c r="BD99" i="37"/>
  <c r="R99" i="37"/>
  <c r="AR99" i="37" s="1"/>
  <c r="BM99" i="37"/>
  <c r="BC99" i="37"/>
  <c r="AL99" i="37"/>
  <c r="BL99" i="37" s="1"/>
  <c r="BB99" i="37"/>
  <c r="BJ99" i="37"/>
  <c r="AZ99" i="37"/>
  <c r="AK99" i="37"/>
  <c r="BK99" i="37" s="1"/>
  <c r="BA99" i="37"/>
  <c r="AL107" i="37"/>
  <c r="BL107" i="37" s="1"/>
  <c r="BB107" i="37"/>
  <c r="AK107" i="37"/>
  <c r="BK107" i="37" s="1"/>
  <c r="BA107" i="37"/>
  <c r="O107" i="37"/>
  <c r="BJ107" i="37"/>
  <c r="AZ107" i="37"/>
  <c r="BI107" i="37"/>
  <c r="BH107" i="37"/>
  <c r="T107" i="37"/>
  <c r="AT107" i="37" s="1"/>
  <c r="BD107" i="37"/>
  <c r="R107" i="37"/>
  <c r="AR107" i="37" s="1"/>
  <c r="BM107" i="37"/>
  <c r="BG107" i="37"/>
  <c r="BC107" i="37"/>
  <c r="S107" i="37"/>
  <c r="AS107" i="37" s="1"/>
  <c r="BH115" i="37"/>
  <c r="T115" i="37"/>
  <c r="AT115" i="37" s="1"/>
  <c r="BG115" i="37"/>
  <c r="S115" i="37"/>
  <c r="AS115" i="37" s="1"/>
  <c r="BD115" i="37"/>
  <c r="R115" i="37"/>
  <c r="AR115" i="37" s="1"/>
  <c r="BM115" i="37"/>
  <c r="BC115" i="37"/>
  <c r="Q115" i="37"/>
  <c r="AQ115" i="37" s="1"/>
  <c r="AL115" i="37"/>
  <c r="BL115" i="37" s="1"/>
  <c r="BB115" i="37"/>
  <c r="AP115" i="37"/>
  <c r="BJ115" i="37"/>
  <c r="AZ115" i="37"/>
  <c r="BA115" i="37"/>
  <c r="O115" i="37"/>
  <c r="AK115" i="37"/>
  <c r="BK115" i="37" s="1"/>
  <c r="AL127" i="37"/>
  <c r="BL127" i="37" s="1"/>
  <c r="BB127" i="37"/>
  <c r="AK127" i="37"/>
  <c r="BK127" i="37" s="1"/>
  <c r="BA127" i="37"/>
  <c r="O127" i="37"/>
  <c r="BJ127" i="37"/>
  <c r="AZ127" i="37"/>
  <c r="BI127" i="37"/>
  <c r="BH127" i="37"/>
  <c r="T127" i="37"/>
  <c r="AT127" i="37" s="1"/>
  <c r="BD127" i="37"/>
  <c r="R127" i="37"/>
  <c r="AR127" i="37" s="1"/>
  <c r="BM127" i="37"/>
  <c r="BG127" i="37"/>
  <c r="S127" i="37"/>
  <c r="AS127" i="37" s="1"/>
  <c r="BH135" i="37"/>
  <c r="T135" i="37"/>
  <c r="AT135" i="37" s="1"/>
  <c r="BG135" i="37"/>
  <c r="S135" i="37"/>
  <c r="AS135" i="37" s="1"/>
  <c r="BD135" i="37"/>
  <c r="R135" i="37"/>
  <c r="AR135" i="37" s="1"/>
  <c r="BM135" i="37"/>
  <c r="BC135" i="37"/>
  <c r="Q135" i="37"/>
  <c r="AQ135" i="37" s="1"/>
  <c r="AL135" i="37"/>
  <c r="BL135" i="37" s="1"/>
  <c r="BB135" i="37"/>
  <c r="BJ135" i="37"/>
  <c r="AZ135" i="37"/>
  <c r="AK135" i="37"/>
  <c r="BK135" i="37" s="1"/>
  <c r="BI135" i="37"/>
  <c r="BA135" i="37"/>
  <c r="O135" i="37"/>
  <c r="BD151" i="37"/>
  <c r="AL151" i="37"/>
  <c r="BL151" i="37" s="1"/>
  <c r="BB151" i="37"/>
  <c r="AK151" i="37"/>
  <c r="BK151" i="37" s="1"/>
  <c r="BA151" i="37"/>
  <c r="BI151" i="37"/>
  <c r="AZ151" i="37"/>
  <c r="BJ151" i="37"/>
  <c r="BC153" i="37"/>
  <c r="AL153" i="37"/>
  <c r="BL153" i="37" s="1"/>
  <c r="BB153" i="37"/>
  <c r="AK153" i="37"/>
  <c r="BK153" i="37" s="1"/>
  <c r="BA153" i="37"/>
  <c r="BJ153" i="37"/>
  <c r="AZ153" i="37"/>
  <c r="BI153" i="37"/>
  <c r="S153" i="37"/>
  <c r="AS153" i="37" s="1"/>
  <c r="BD153" i="37"/>
  <c r="T153" i="37"/>
  <c r="AT153" i="37" s="1"/>
  <c r="BJ155" i="37"/>
  <c r="AZ155" i="37"/>
  <c r="BI155" i="37"/>
  <c r="T155" i="37"/>
  <c r="AT155" i="37" s="1"/>
  <c r="S155" i="37"/>
  <c r="AS155" i="37" s="1"/>
  <c r="BD155" i="37"/>
  <c r="AL155" i="37"/>
  <c r="BL155" i="37" s="1"/>
  <c r="BB155" i="37"/>
  <c r="BC155" i="37"/>
  <c r="BD157" i="37"/>
  <c r="BC157" i="37"/>
  <c r="AL157" i="37"/>
  <c r="BL157" i="37" s="1"/>
  <c r="BB157" i="37"/>
  <c r="AK157" i="37"/>
  <c r="BK157" i="37" s="1"/>
  <c r="BA157" i="37"/>
  <c r="BJ157" i="37"/>
  <c r="AZ157" i="37"/>
  <c r="T157" i="37"/>
  <c r="AT157" i="37" s="1"/>
  <c r="BI157" i="37"/>
  <c r="S157" i="37"/>
  <c r="AS157" i="37" s="1"/>
  <c r="AK159" i="37"/>
  <c r="BK159" i="37" s="1"/>
  <c r="BA159" i="37"/>
  <c r="BJ159" i="37"/>
  <c r="AZ159" i="37"/>
  <c r="BI159" i="37"/>
  <c r="T159" i="37"/>
  <c r="AT159" i="37" s="1"/>
  <c r="S159" i="37"/>
  <c r="AS159" i="37" s="1"/>
  <c r="BC159" i="37"/>
  <c r="AL159" i="37"/>
  <c r="BL159" i="37" s="1"/>
  <c r="BD159" i="37"/>
  <c r="BI161" i="37"/>
  <c r="T161" i="37"/>
  <c r="AT161" i="37" s="1"/>
  <c r="S161" i="37"/>
  <c r="AS161" i="37" s="1"/>
  <c r="BD161" i="37"/>
  <c r="BC161" i="37"/>
  <c r="AK161" i="37"/>
  <c r="BK161" i="37" s="1"/>
  <c r="BA161" i="37"/>
  <c r="BB161" i="37"/>
  <c r="AZ161" i="37"/>
  <c r="AL161" i="37"/>
  <c r="BL161" i="37" s="1"/>
  <c r="BC163" i="37"/>
  <c r="AL163" i="37"/>
  <c r="BL163" i="37" s="1"/>
  <c r="BB163" i="37"/>
  <c r="AK163" i="37"/>
  <c r="BK163" i="37" s="1"/>
  <c r="BA163" i="37"/>
  <c r="BJ163" i="37"/>
  <c r="AZ163" i="37"/>
  <c r="BI163" i="37"/>
  <c r="S163" i="37"/>
  <c r="AS163" i="37" s="1"/>
  <c r="BD163" i="37"/>
  <c r="T163" i="37"/>
  <c r="AT163" i="37" s="1"/>
  <c r="BI165" i="37"/>
  <c r="T165" i="37"/>
  <c r="AT165" i="37" s="1"/>
  <c r="S165" i="37"/>
  <c r="AS165" i="37" s="1"/>
  <c r="BD165" i="37"/>
  <c r="BC165" i="37"/>
  <c r="AK165" i="37"/>
  <c r="BK165" i="37" s="1"/>
  <c r="BA165" i="37"/>
  <c r="AL165" i="37"/>
  <c r="BL165" i="37" s="1"/>
  <c r="BB165" i="37"/>
  <c r="BD167" i="37"/>
  <c r="BC167" i="37"/>
  <c r="AL167" i="37"/>
  <c r="BL167" i="37" s="1"/>
  <c r="BB167" i="37"/>
  <c r="AK167" i="37"/>
  <c r="BK167" i="37" s="1"/>
  <c r="BA167" i="37"/>
  <c r="BJ167" i="37"/>
  <c r="AZ167" i="37"/>
  <c r="T167" i="37"/>
  <c r="AT167" i="37" s="1"/>
  <c r="BI167" i="37"/>
  <c r="S167" i="37"/>
  <c r="AS167" i="37" s="1"/>
  <c r="AL169" i="37"/>
  <c r="BL169" i="37" s="1"/>
  <c r="BB169" i="37"/>
  <c r="AK169" i="37"/>
  <c r="BK169" i="37" s="1"/>
  <c r="BA169" i="37"/>
  <c r="BJ169" i="37"/>
  <c r="AZ169" i="37"/>
  <c r="BI169" i="37"/>
  <c r="T169" i="37"/>
  <c r="AT169" i="37" s="1"/>
  <c r="BD169" i="37"/>
  <c r="S169" i="37"/>
  <c r="AS169" i="37" s="1"/>
  <c r="BI175" i="37"/>
  <c r="BC175" i="37"/>
  <c r="AK175" i="37"/>
  <c r="BK175" i="37" s="1"/>
  <c r="BA175" i="37"/>
  <c r="BB175" i="37"/>
  <c r="AZ175" i="37"/>
  <c r="AL175" i="37"/>
  <c r="BL175" i="37" s="1"/>
  <c r="BC183" i="37"/>
  <c r="BD183" i="37"/>
  <c r="BI183" i="37"/>
  <c r="S183" i="37"/>
  <c r="AS183" i="37" s="1"/>
  <c r="AK183" i="37"/>
  <c r="BK183" i="37" s="1"/>
  <c r="T183" i="37"/>
  <c r="AT183" i="37" s="1"/>
  <c r="AL183" i="37"/>
  <c r="BL183" i="37" s="1"/>
  <c r="AZ183" i="37"/>
  <c r="BA183" i="37"/>
  <c r="BB183" i="37"/>
  <c r="BJ183" i="37"/>
  <c r="BC191" i="37"/>
  <c r="BD191" i="37"/>
  <c r="BI191" i="37"/>
  <c r="T191" i="37"/>
  <c r="AT191" i="37" s="1"/>
  <c r="AL191" i="37"/>
  <c r="BL191" i="37" s="1"/>
  <c r="BA191" i="37"/>
  <c r="BB191" i="37"/>
  <c r="BJ191" i="37"/>
  <c r="S191" i="37"/>
  <c r="AS191" i="37" s="1"/>
  <c r="AZ191" i="37"/>
  <c r="AK191" i="37"/>
  <c r="BK191" i="37" s="1"/>
  <c r="BM100" i="36"/>
  <c r="BC100" i="36"/>
  <c r="Q100" i="36"/>
  <c r="AQ100" i="36" s="1"/>
  <c r="AL100" i="36"/>
  <c r="BL100" i="36" s="1"/>
  <c r="BB100" i="36"/>
  <c r="AK100" i="36"/>
  <c r="BK100" i="36" s="1"/>
  <c r="BA100" i="36"/>
  <c r="O100" i="36"/>
  <c r="BJ100" i="36"/>
  <c r="AZ100" i="36"/>
  <c r="BI100" i="36"/>
  <c r="BG100" i="36"/>
  <c r="S100" i="36"/>
  <c r="AS100" i="36" s="1"/>
  <c r="T100" i="36"/>
  <c r="AT100" i="36" s="1"/>
  <c r="R100" i="36"/>
  <c r="AR100" i="36" s="1"/>
  <c r="BH100" i="36"/>
  <c r="AL108" i="36"/>
  <c r="BL108" i="36" s="1"/>
  <c r="BB108" i="36"/>
  <c r="AK108" i="36"/>
  <c r="BK108" i="36" s="1"/>
  <c r="BA108" i="36"/>
  <c r="O108" i="36"/>
  <c r="BJ108" i="36"/>
  <c r="AZ108" i="36"/>
  <c r="BI108" i="36"/>
  <c r="BH108" i="36"/>
  <c r="T108" i="36"/>
  <c r="AT108" i="36" s="1"/>
  <c r="BD108" i="36"/>
  <c r="R108" i="36"/>
  <c r="AR108" i="36" s="1"/>
  <c r="BM108" i="36"/>
  <c r="BG108" i="36"/>
  <c r="S108" i="36"/>
  <c r="AS108" i="36" s="1"/>
  <c r="BG116" i="36"/>
  <c r="S116" i="36"/>
  <c r="AS116" i="36" s="1"/>
  <c r="BD116" i="36"/>
  <c r="R116" i="36"/>
  <c r="AR116" i="36" s="1"/>
  <c r="BM116" i="36"/>
  <c r="BC116" i="36"/>
  <c r="Q116" i="36"/>
  <c r="AQ116" i="36" s="1"/>
  <c r="AL116" i="36"/>
  <c r="BL116" i="36" s="1"/>
  <c r="BB116" i="36"/>
  <c r="AK116" i="36"/>
  <c r="BK116" i="36" s="1"/>
  <c r="BA116" i="36"/>
  <c r="O116" i="36"/>
  <c r="BI116" i="36"/>
  <c r="BJ116" i="36"/>
  <c r="BH116" i="36"/>
  <c r="AZ116" i="36"/>
  <c r="BM128" i="36"/>
  <c r="BC128" i="36"/>
  <c r="Q128" i="36"/>
  <c r="AQ128" i="36" s="1"/>
  <c r="AL128" i="36"/>
  <c r="BL128" i="36" s="1"/>
  <c r="BB128" i="36"/>
  <c r="AK128" i="36"/>
  <c r="BK128" i="36" s="1"/>
  <c r="BA128" i="36"/>
  <c r="O128" i="36"/>
  <c r="BJ128" i="36"/>
  <c r="AZ128" i="36"/>
  <c r="BI128" i="36"/>
  <c r="BG128" i="36"/>
  <c r="S128" i="36"/>
  <c r="AS128" i="36" s="1"/>
  <c r="BH128" i="36"/>
  <c r="BD128" i="36"/>
  <c r="T128" i="36"/>
  <c r="AT128" i="36" s="1"/>
  <c r="BG136" i="36"/>
  <c r="S136" i="36"/>
  <c r="AS136" i="36" s="1"/>
  <c r="BD136" i="36"/>
  <c r="R136" i="36"/>
  <c r="AR136" i="36" s="1"/>
  <c r="BM136" i="36"/>
  <c r="BC136" i="36"/>
  <c r="Q136" i="36"/>
  <c r="AQ136" i="36" s="1"/>
  <c r="AL136" i="36"/>
  <c r="BL136" i="36" s="1"/>
  <c r="BB136" i="36"/>
  <c r="BA136" i="36"/>
  <c r="AZ136" i="36"/>
  <c r="T136" i="36"/>
  <c r="AT136" i="36" s="1"/>
  <c r="AK136" i="36"/>
  <c r="BK136" i="36" s="1"/>
  <c r="O136" i="36"/>
  <c r="BI136" i="36"/>
  <c r="BJ136" i="36"/>
  <c r="BD176" i="36"/>
  <c r="S176" i="36"/>
  <c r="AS176" i="36" s="1"/>
  <c r="T176" i="36"/>
  <c r="AT176" i="36" s="1"/>
  <c r="BJ176" i="36"/>
  <c r="BC176" i="36"/>
  <c r="BI176" i="36"/>
  <c r="AK176" i="36"/>
  <c r="BK176" i="36" s="1"/>
  <c r="BA176" i="36"/>
  <c r="AZ176" i="36"/>
  <c r="AL176" i="36"/>
  <c r="BL176" i="36" s="1"/>
  <c r="BB176" i="36"/>
  <c r="BD184" i="36"/>
  <c r="S184" i="36"/>
  <c r="AS184" i="36" s="1"/>
  <c r="BI184" i="36"/>
  <c r="T184" i="36"/>
  <c r="AT184" i="36" s="1"/>
  <c r="BJ184" i="36"/>
  <c r="AK184" i="36"/>
  <c r="BK184" i="36" s="1"/>
  <c r="AZ184" i="36"/>
  <c r="AL184" i="36"/>
  <c r="BL184" i="36" s="1"/>
  <c r="BC184" i="36"/>
  <c r="BA184" i="36"/>
  <c r="BB184" i="36"/>
  <c r="BC192" i="36"/>
  <c r="BD192" i="36"/>
  <c r="S192" i="36"/>
  <c r="AS192" i="36" s="1"/>
  <c r="T192" i="36"/>
  <c r="AT192" i="36" s="1"/>
  <c r="BA192" i="36"/>
  <c r="AK192" i="36"/>
  <c r="BK192" i="36" s="1"/>
  <c r="AZ192" i="36"/>
  <c r="BB192" i="36"/>
  <c r="BI192" i="36"/>
  <c r="BJ192" i="36"/>
  <c r="AL192" i="36"/>
  <c r="BL192" i="36" s="1"/>
  <c r="BH101" i="35"/>
  <c r="T101" i="35"/>
  <c r="AT101" i="35" s="1"/>
  <c r="BG101" i="35"/>
  <c r="S101" i="35"/>
  <c r="AS101" i="35" s="1"/>
  <c r="BD101" i="35"/>
  <c r="R101" i="35"/>
  <c r="AR101" i="35" s="1"/>
  <c r="BM101" i="35"/>
  <c r="BC101" i="35"/>
  <c r="Q101" i="35"/>
  <c r="AQ101" i="35" s="1"/>
  <c r="BB101" i="35"/>
  <c r="BA101" i="35"/>
  <c r="AZ101" i="35"/>
  <c r="AL101" i="35"/>
  <c r="BL101" i="35" s="1"/>
  <c r="BJ101" i="35"/>
  <c r="AK101" i="35"/>
  <c r="BK101" i="35" s="1"/>
  <c r="BI101" i="35"/>
  <c r="O101" i="35"/>
  <c r="AL109" i="35"/>
  <c r="BL109" i="35" s="1"/>
  <c r="BB109" i="35"/>
  <c r="AK109" i="35"/>
  <c r="BK109" i="35" s="1"/>
  <c r="BA109" i="35"/>
  <c r="O109" i="35"/>
  <c r="BJ109" i="35"/>
  <c r="AZ109" i="35"/>
  <c r="BI109" i="35"/>
  <c r="BH109" i="35"/>
  <c r="BG109" i="35"/>
  <c r="BD109" i="35"/>
  <c r="BC109" i="35"/>
  <c r="T109" i="35"/>
  <c r="AT109" i="35" s="1"/>
  <c r="R109" i="35"/>
  <c r="AR109" i="35" s="1"/>
  <c r="S109" i="35"/>
  <c r="AS109" i="35" s="1"/>
  <c r="BI117" i="35"/>
  <c r="BH117" i="35"/>
  <c r="T117" i="35"/>
  <c r="AT117" i="35" s="1"/>
  <c r="BG117" i="35"/>
  <c r="S117" i="35"/>
  <c r="AS117" i="35" s="1"/>
  <c r="BD117" i="35"/>
  <c r="R117" i="35"/>
  <c r="AR117" i="35" s="1"/>
  <c r="BM117" i="35"/>
  <c r="BC117" i="35"/>
  <c r="Q117" i="35"/>
  <c r="AQ117" i="35" s="1"/>
  <c r="BJ117" i="35"/>
  <c r="BB117" i="35"/>
  <c r="BA117" i="35"/>
  <c r="AZ117" i="35"/>
  <c r="AL117" i="35"/>
  <c r="BL117" i="35" s="1"/>
  <c r="AK117" i="35"/>
  <c r="BK117" i="35" s="1"/>
  <c r="O117" i="35"/>
  <c r="BM129" i="35"/>
  <c r="BC129" i="35"/>
  <c r="Q129" i="35"/>
  <c r="AQ129" i="35" s="1"/>
  <c r="AL129" i="35"/>
  <c r="BL129" i="35" s="1"/>
  <c r="BB129" i="35"/>
  <c r="AK129" i="35"/>
  <c r="BK129" i="35" s="1"/>
  <c r="BA129" i="35"/>
  <c r="O129" i="35"/>
  <c r="BJ129" i="35"/>
  <c r="AZ129" i="35"/>
  <c r="BI129" i="35"/>
  <c r="BG129" i="35"/>
  <c r="BD129" i="35"/>
  <c r="T129" i="35"/>
  <c r="AT129" i="35" s="1"/>
  <c r="S129" i="35"/>
  <c r="AS129" i="35" s="1"/>
  <c r="R129" i="35"/>
  <c r="AR129" i="35" s="1"/>
  <c r="BI137" i="35"/>
  <c r="BH137" i="35"/>
  <c r="T137" i="35"/>
  <c r="AT137" i="35" s="1"/>
  <c r="BG137" i="35"/>
  <c r="S137" i="35"/>
  <c r="AS137" i="35" s="1"/>
  <c r="BD137" i="35"/>
  <c r="R137" i="35"/>
  <c r="AR137" i="35" s="1"/>
  <c r="BM137" i="35"/>
  <c r="BC137" i="35"/>
  <c r="Q137" i="35"/>
  <c r="AQ137" i="35" s="1"/>
  <c r="BB137" i="35"/>
  <c r="BA137" i="35"/>
  <c r="AZ137" i="35"/>
  <c r="O137" i="35"/>
  <c r="AK137" i="35"/>
  <c r="BK137" i="35" s="1"/>
  <c r="AL137" i="35"/>
  <c r="BL137" i="35" s="1"/>
  <c r="BD177" i="35"/>
  <c r="S177" i="35"/>
  <c r="AS177" i="35" s="1"/>
  <c r="T177" i="35"/>
  <c r="AT177" i="35" s="1"/>
  <c r="BI177" i="35"/>
  <c r="BB177" i="35"/>
  <c r="BC177" i="35"/>
  <c r="BJ177" i="35"/>
  <c r="AZ177" i="35"/>
  <c r="BA177" i="35"/>
  <c r="T185" i="35"/>
  <c r="AT185" i="35" s="1"/>
  <c r="BI185" i="35"/>
  <c r="BJ185" i="35"/>
  <c r="BC185" i="35"/>
  <c r="BD185" i="35"/>
  <c r="AK185" i="35"/>
  <c r="BK185" i="35" s="1"/>
  <c r="BA185" i="35"/>
  <c r="AL185" i="35"/>
  <c r="BL185" i="35" s="1"/>
  <c r="S185" i="35"/>
  <c r="AS185" i="35" s="1"/>
  <c r="AZ185" i="35"/>
  <c r="BB185" i="35"/>
  <c r="T193" i="35"/>
  <c r="AT193" i="35" s="1"/>
  <c r="BI193" i="35"/>
  <c r="AZ193" i="35"/>
  <c r="AL193" i="35"/>
  <c r="BL193" i="35" s="1"/>
  <c r="BB193" i="35"/>
  <c r="BC193" i="35"/>
  <c r="BD193" i="35"/>
  <c r="S193" i="35"/>
  <c r="AS193" i="35" s="1"/>
  <c r="BA193" i="35"/>
  <c r="AK193" i="35"/>
  <c r="BK193" i="35" s="1"/>
  <c r="BJ193" i="35"/>
  <c r="BI102" i="34"/>
  <c r="BH102" i="34"/>
  <c r="T102" i="34"/>
  <c r="AT102" i="34" s="1"/>
  <c r="BG102" i="34"/>
  <c r="S102" i="34"/>
  <c r="AS102" i="34" s="1"/>
  <c r="BD102" i="34"/>
  <c r="R102" i="34"/>
  <c r="AR102" i="34" s="1"/>
  <c r="BM102" i="34"/>
  <c r="BC102" i="34"/>
  <c r="Q102" i="34"/>
  <c r="AQ102" i="34" s="1"/>
  <c r="AK102" i="34"/>
  <c r="BK102" i="34" s="1"/>
  <c r="BA102" i="34"/>
  <c r="O102" i="34"/>
  <c r="AZ102" i="34"/>
  <c r="BJ102" i="34"/>
  <c r="AL102" i="34"/>
  <c r="BL102" i="34" s="1"/>
  <c r="BI110" i="34"/>
  <c r="BH110" i="34"/>
  <c r="T110" i="34"/>
  <c r="AT110" i="34" s="1"/>
  <c r="BG110" i="34"/>
  <c r="S110" i="34"/>
  <c r="AS110" i="34" s="1"/>
  <c r="BD110" i="34"/>
  <c r="R110" i="34"/>
  <c r="AR110" i="34" s="1"/>
  <c r="BM110" i="34"/>
  <c r="BC110" i="34"/>
  <c r="Q110" i="34"/>
  <c r="AQ110" i="34" s="1"/>
  <c r="AK110" i="34"/>
  <c r="BK110" i="34" s="1"/>
  <c r="BA110" i="34"/>
  <c r="O110" i="34"/>
  <c r="AL110" i="34"/>
  <c r="BL110" i="34" s="1"/>
  <c r="BJ110" i="34"/>
  <c r="AZ110" i="34"/>
  <c r="BB110" i="34"/>
  <c r="BH118" i="34"/>
  <c r="T118" i="34"/>
  <c r="AT118" i="34" s="1"/>
  <c r="BG118" i="34"/>
  <c r="S118" i="34"/>
  <c r="AS118" i="34" s="1"/>
  <c r="BD118" i="34"/>
  <c r="R118" i="34"/>
  <c r="AR118" i="34" s="1"/>
  <c r="BM118" i="34"/>
  <c r="BC118" i="34"/>
  <c r="Q118" i="34"/>
  <c r="AQ118" i="34" s="1"/>
  <c r="AL118" i="34"/>
  <c r="BL118" i="34" s="1"/>
  <c r="BB118" i="34"/>
  <c r="BJ118" i="34"/>
  <c r="AZ118" i="34"/>
  <c r="AK118" i="34"/>
  <c r="BK118" i="34" s="1"/>
  <c r="BI118" i="34"/>
  <c r="BA118" i="34"/>
  <c r="O118" i="34"/>
  <c r="BD130" i="34"/>
  <c r="R130" i="34"/>
  <c r="AR130" i="34" s="1"/>
  <c r="BM130" i="34"/>
  <c r="BC130" i="34"/>
  <c r="Q130" i="34"/>
  <c r="AQ130" i="34" s="1"/>
  <c r="AL130" i="34"/>
  <c r="BL130" i="34" s="1"/>
  <c r="BB130" i="34"/>
  <c r="AK130" i="34"/>
  <c r="BK130" i="34" s="1"/>
  <c r="BA130" i="34"/>
  <c r="O130" i="34"/>
  <c r="BJ130" i="34"/>
  <c r="AZ130" i="34"/>
  <c r="BH130" i="34"/>
  <c r="T130" i="34"/>
  <c r="AT130" i="34" s="1"/>
  <c r="BG130" i="34"/>
  <c r="S130" i="34"/>
  <c r="AS130" i="34" s="1"/>
  <c r="BI130" i="34"/>
  <c r="AK138" i="34"/>
  <c r="BK138" i="34" s="1"/>
  <c r="BA138" i="34"/>
  <c r="O138" i="34"/>
  <c r="BJ138" i="34"/>
  <c r="AZ138" i="34"/>
  <c r="BI138" i="34"/>
  <c r="BH138" i="34"/>
  <c r="T138" i="34"/>
  <c r="AT138" i="34" s="1"/>
  <c r="BG138" i="34"/>
  <c r="S138" i="34"/>
  <c r="AS138" i="34" s="1"/>
  <c r="BM138" i="34"/>
  <c r="BC138" i="34"/>
  <c r="Q138" i="34"/>
  <c r="AQ138" i="34" s="1"/>
  <c r="AL138" i="34"/>
  <c r="BL138" i="34" s="1"/>
  <c r="BB138" i="34"/>
  <c r="BD138" i="34"/>
  <c r="R138" i="34"/>
  <c r="AR138" i="34" s="1"/>
  <c r="S178" i="34"/>
  <c r="AS178" i="34" s="1"/>
  <c r="BI178" i="34"/>
  <c r="BA178" i="34"/>
  <c r="BB178" i="34"/>
  <c r="BC178" i="34"/>
  <c r="BD178" i="34"/>
  <c r="T178" i="34"/>
  <c r="AT178" i="34" s="1"/>
  <c r="AZ178" i="34"/>
  <c r="BJ178" i="34"/>
  <c r="T186" i="34"/>
  <c r="AT186" i="34" s="1"/>
  <c r="BI186" i="34"/>
  <c r="AZ186" i="34"/>
  <c r="BJ186" i="34"/>
  <c r="BA186" i="34"/>
  <c r="AK186" i="34"/>
  <c r="BK186" i="34" s="1"/>
  <c r="BD186" i="34"/>
  <c r="S186" i="34"/>
  <c r="AS186" i="34" s="1"/>
  <c r="BB186" i="34"/>
  <c r="BC186" i="34"/>
  <c r="AL186" i="34"/>
  <c r="BL186" i="34" s="1"/>
  <c r="T194" i="34"/>
  <c r="AT194" i="34" s="1"/>
  <c r="BI194" i="34"/>
  <c r="AZ194" i="34"/>
  <c r="BJ194" i="34"/>
  <c r="BA194" i="34"/>
  <c r="AK194" i="34"/>
  <c r="BK194" i="34" s="1"/>
  <c r="S194" i="34"/>
  <c r="AS194" i="34" s="1"/>
  <c r="BD194" i="34"/>
  <c r="AL194" i="34"/>
  <c r="BL194" i="34" s="1"/>
  <c r="BB194" i="34"/>
  <c r="BC194" i="34"/>
  <c r="BJ103" i="33"/>
  <c r="AZ103" i="33"/>
  <c r="BI103" i="33"/>
  <c r="BH103" i="33"/>
  <c r="T103" i="33"/>
  <c r="AT103" i="33" s="1"/>
  <c r="BG103" i="33"/>
  <c r="S103" i="33"/>
  <c r="AS103" i="33" s="1"/>
  <c r="BD103" i="33"/>
  <c r="R103" i="33"/>
  <c r="AR103" i="33" s="1"/>
  <c r="AL103" i="33"/>
  <c r="BL103" i="33" s="1"/>
  <c r="BB103" i="33"/>
  <c r="O103" i="33"/>
  <c r="BM103" i="33"/>
  <c r="AK103" i="33"/>
  <c r="BK103" i="33" s="1"/>
  <c r="BA103" i="33"/>
  <c r="BC103" i="33"/>
  <c r="Q103" i="33"/>
  <c r="AQ103" i="33" s="1"/>
  <c r="AL111" i="33"/>
  <c r="BL111" i="33" s="1"/>
  <c r="BB111" i="33"/>
  <c r="AK111" i="33"/>
  <c r="BK111" i="33" s="1"/>
  <c r="BA111" i="33"/>
  <c r="O111" i="33"/>
  <c r="BJ111" i="33"/>
  <c r="AZ111" i="33"/>
  <c r="BI111" i="33"/>
  <c r="BH111" i="33"/>
  <c r="T111" i="33"/>
  <c r="AT111" i="33" s="1"/>
  <c r="BD111" i="33"/>
  <c r="R111" i="33"/>
  <c r="AR111" i="33" s="1"/>
  <c r="BM111" i="33"/>
  <c r="BG111" i="33"/>
  <c r="BC111" i="33"/>
  <c r="Q111" i="33"/>
  <c r="AQ111" i="33" s="1"/>
  <c r="S111" i="33"/>
  <c r="AS111" i="33" s="1"/>
  <c r="AK123" i="33"/>
  <c r="BK123" i="33" s="1"/>
  <c r="BA123" i="33"/>
  <c r="O123" i="33"/>
  <c r="BJ123" i="33"/>
  <c r="AZ123" i="33"/>
  <c r="BI123" i="33"/>
  <c r="BH123" i="33"/>
  <c r="AT123" i="33"/>
  <c r="BG123" i="33"/>
  <c r="BM123" i="33"/>
  <c r="BC123" i="33"/>
  <c r="Q123" i="33"/>
  <c r="AQ123" i="33" s="1"/>
  <c r="AL123" i="33"/>
  <c r="BL123" i="33" s="1"/>
  <c r="BD123" i="33"/>
  <c r="BB123" i="33"/>
  <c r="R123" i="33"/>
  <c r="AR123" i="33" s="1"/>
  <c r="BI131" i="33"/>
  <c r="BH131" i="33"/>
  <c r="T131" i="33"/>
  <c r="AT131" i="33" s="1"/>
  <c r="BG131" i="33"/>
  <c r="S131" i="33"/>
  <c r="AS131" i="33" s="1"/>
  <c r="BD131" i="33"/>
  <c r="R131" i="33"/>
  <c r="AR131" i="33" s="1"/>
  <c r="BM131" i="33"/>
  <c r="BC131" i="33"/>
  <c r="Q131" i="33"/>
  <c r="AQ131" i="33" s="1"/>
  <c r="AK131" i="33"/>
  <c r="BK131" i="33" s="1"/>
  <c r="BA131" i="33"/>
  <c r="O131" i="33"/>
  <c r="AZ131" i="33"/>
  <c r="BJ131" i="33"/>
  <c r="BB131" i="33"/>
  <c r="AL131" i="33"/>
  <c r="BL131" i="33" s="1"/>
  <c r="BD139" i="33"/>
  <c r="R139" i="33"/>
  <c r="AR139" i="33" s="1"/>
  <c r="BM139" i="33"/>
  <c r="BC139" i="33"/>
  <c r="Q139" i="33"/>
  <c r="AQ139" i="33" s="1"/>
  <c r="AL139" i="33"/>
  <c r="BL139" i="33" s="1"/>
  <c r="BB139" i="33"/>
  <c r="AK139" i="33"/>
  <c r="BK139" i="33" s="1"/>
  <c r="BA139" i="33"/>
  <c r="O139" i="33"/>
  <c r="BJ139" i="33"/>
  <c r="AZ139" i="33"/>
  <c r="BH139" i="33"/>
  <c r="T139" i="33"/>
  <c r="AT139" i="33" s="1"/>
  <c r="BI139" i="33"/>
  <c r="BG139" i="33"/>
  <c r="S139" i="33"/>
  <c r="AS139" i="33" s="1"/>
  <c r="BI152" i="33"/>
  <c r="T152" i="33"/>
  <c r="AT152" i="33" s="1"/>
  <c r="S152" i="33"/>
  <c r="AS152" i="33" s="1"/>
  <c r="BD152" i="33"/>
  <c r="BC152" i="33"/>
  <c r="AK152" i="33"/>
  <c r="BK152" i="33" s="1"/>
  <c r="BA152" i="33"/>
  <c r="BJ152" i="33"/>
  <c r="BB152" i="33"/>
  <c r="AZ152" i="33"/>
  <c r="AL152" i="33"/>
  <c r="BL152" i="33" s="1"/>
  <c r="S154" i="33"/>
  <c r="AS154" i="33" s="1"/>
  <c r="BD154" i="33"/>
  <c r="BC154" i="33"/>
  <c r="AL154" i="33"/>
  <c r="BL154" i="33" s="1"/>
  <c r="BB154" i="33"/>
  <c r="AK154" i="33"/>
  <c r="BK154" i="33" s="1"/>
  <c r="BA154" i="33"/>
  <c r="BI154" i="33"/>
  <c r="BJ154" i="33"/>
  <c r="T154" i="33"/>
  <c r="AT154" i="33" s="1"/>
  <c r="AZ154" i="33"/>
  <c r="AL156" i="33"/>
  <c r="BL156" i="33" s="1"/>
  <c r="BB156" i="33"/>
  <c r="AK156" i="33"/>
  <c r="BK156" i="33" s="1"/>
  <c r="BA156" i="33"/>
  <c r="BJ156" i="33"/>
  <c r="AZ156" i="33"/>
  <c r="BI156" i="33"/>
  <c r="T156" i="33"/>
  <c r="AT156" i="33" s="1"/>
  <c r="BD156" i="33"/>
  <c r="BC156" i="33"/>
  <c r="S156" i="33"/>
  <c r="AS156" i="33" s="1"/>
  <c r="BD182" i="33"/>
  <c r="T182" i="33"/>
  <c r="AT182" i="33" s="1"/>
  <c r="AZ182" i="33"/>
  <c r="AL182" i="33"/>
  <c r="BL182" i="33" s="1"/>
  <c r="BA182" i="33"/>
  <c r="BB182" i="33"/>
  <c r="BC182" i="33"/>
  <c r="BJ182" i="33"/>
  <c r="AK182" i="33"/>
  <c r="BK182" i="33" s="1"/>
  <c r="S182" i="33"/>
  <c r="AS182" i="33" s="1"/>
  <c r="BI182" i="33"/>
  <c r="BD190" i="33"/>
  <c r="T190" i="33"/>
  <c r="AT190" i="33" s="1"/>
  <c r="BB190" i="33"/>
  <c r="BC190" i="33"/>
  <c r="BI190" i="33"/>
  <c r="AZ190" i="33"/>
  <c r="BA190" i="33"/>
  <c r="AL190" i="33"/>
  <c r="BL190" i="33" s="1"/>
  <c r="S190" i="33"/>
  <c r="AS190" i="33" s="1"/>
  <c r="BJ190" i="33"/>
  <c r="AK190" i="33"/>
  <c r="BK190" i="33" s="1"/>
  <c r="AK99" i="32"/>
  <c r="BK99" i="32" s="1"/>
  <c r="BA99" i="32"/>
  <c r="BJ99" i="32"/>
  <c r="AZ99" i="32"/>
  <c r="BI99" i="32"/>
  <c r="BH99" i="32"/>
  <c r="BD99" i="32"/>
  <c r="R99" i="32"/>
  <c r="AR99" i="32" s="1"/>
  <c r="AL99" i="32"/>
  <c r="BL99" i="32" s="1"/>
  <c r="BG99" i="32"/>
  <c r="BC99" i="32"/>
  <c r="BB99" i="32"/>
  <c r="BM99" i="32"/>
  <c r="BJ107" i="32"/>
  <c r="AZ107" i="32"/>
  <c r="BI107" i="32"/>
  <c r="BH107" i="32"/>
  <c r="T107" i="32"/>
  <c r="AT107" i="32" s="1"/>
  <c r="BG107" i="32"/>
  <c r="S107" i="32"/>
  <c r="AS107" i="32" s="1"/>
  <c r="BD107" i="32"/>
  <c r="R107" i="32"/>
  <c r="AR107" i="32" s="1"/>
  <c r="BM107" i="32"/>
  <c r="BC107" i="32"/>
  <c r="Q107" i="32"/>
  <c r="AQ107" i="32" s="1"/>
  <c r="O107" i="32"/>
  <c r="AL107" i="32"/>
  <c r="BL107" i="32" s="1"/>
  <c r="BB107" i="32"/>
  <c r="AK107" i="32"/>
  <c r="BK107" i="32" s="1"/>
  <c r="BA107" i="32"/>
  <c r="AK115" i="32"/>
  <c r="BK115" i="32" s="1"/>
  <c r="BA115" i="32"/>
  <c r="O115" i="32"/>
  <c r="BJ115" i="32"/>
  <c r="AZ115" i="32"/>
  <c r="BI115" i="32"/>
  <c r="BH115" i="32"/>
  <c r="T115" i="32"/>
  <c r="AT115" i="32" s="1"/>
  <c r="BG115" i="32"/>
  <c r="S115" i="32"/>
  <c r="AS115" i="32" s="1"/>
  <c r="BD115" i="32"/>
  <c r="R115" i="32"/>
  <c r="AR115" i="32" s="1"/>
  <c r="Q115" i="32"/>
  <c r="AQ115" i="32" s="1"/>
  <c r="BM115" i="32"/>
  <c r="BC115" i="32"/>
  <c r="AL115" i="32"/>
  <c r="BL115" i="32" s="1"/>
  <c r="BB115" i="32"/>
  <c r="BJ127" i="32"/>
  <c r="AZ127" i="32"/>
  <c r="BI127" i="32"/>
  <c r="BH127" i="32"/>
  <c r="T127" i="32"/>
  <c r="AT127" i="32" s="1"/>
  <c r="BG127" i="32"/>
  <c r="S127" i="32"/>
  <c r="AS127" i="32" s="1"/>
  <c r="BD127" i="32"/>
  <c r="R127" i="32"/>
  <c r="AR127" i="32" s="1"/>
  <c r="BM127" i="32"/>
  <c r="BC127" i="32"/>
  <c r="Q127" i="32"/>
  <c r="AQ127" i="32" s="1"/>
  <c r="O127" i="32"/>
  <c r="AL127" i="32"/>
  <c r="BL127" i="32" s="1"/>
  <c r="BB127" i="32"/>
  <c r="BA127" i="32"/>
  <c r="AK127" i="32"/>
  <c r="BK127" i="32" s="1"/>
  <c r="BD135" i="32"/>
  <c r="R135" i="32"/>
  <c r="AR135" i="32" s="1"/>
  <c r="BM135" i="32"/>
  <c r="BC135" i="32"/>
  <c r="Q135" i="32"/>
  <c r="AQ135" i="32" s="1"/>
  <c r="AL135" i="32"/>
  <c r="BL135" i="32" s="1"/>
  <c r="BB135" i="32"/>
  <c r="AK135" i="32"/>
  <c r="BK135" i="32" s="1"/>
  <c r="BA135" i="32"/>
  <c r="O135" i="32"/>
  <c r="BJ135" i="32"/>
  <c r="AZ135" i="32"/>
  <c r="BI135" i="32"/>
  <c r="BH135" i="32"/>
  <c r="T135" i="32"/>
  <c r="AT135" i="32" s="1"/>
  <c r="S135" i="32"/>
  <c r="AS135" i="32" s="1"/>
  <c r="BG135" i="32"/>
  <c r="AK151" i="32"/>
  <c r="BK151" i="32" s="1"/>
  <c r="BA151" i="32"/>
  <c r="BJ151" i="32"/>
  <c r="AZ151" i="32"/>
  <c r="BI151" i="32"/>
  <c r="BD151" i="32"/>
  <c r="AL151" i="32"/>
  <c r="BL151" i="32" s="1"/>
  <c r="BB151" i="32"/>
  <c r="BI153" i="32"/>
  <c r="T153" i="32"/>
  <c r="AT153" i="32" s="1"/>
  <c r="S153" i="32"/>
  <c r="AS153" i="32" s="1"/>
  <c r="BD153" i="32"/>
  <c r="BC153" i="32"/>
  <c r="AL153" i="32"/>
  <c r="BL153" i="32" s="1"/>
  <c r="BB153" i="32"/>
  <c r="BA153" i="32"/>
  <c r="AZ153" i="32"/>
  <c r="AK153" i="32"/>
  <c r="BK153" i="32" s="1"/>
  <c r="BJ153" i="32"/>
  <c r="S155" i="32"/>
  <c r="AS155" i="32" s="1"/>
  <c r="BD155" i="32"/>
  <c r="BC155" i="32"/>
  <c r="AL155" i="32"/>
  <c r="BL155" i="32" s="1"/>
  <c r="BB155" i="32"/>
  <c r="AK155" i="32"/>
  <c r="BK155" i="32" s="1"/>
  <c r="BA155" i="32"/>
  <c r="BJ155" i="32"/>
  <c r="AZ155" i="32"/>
  <c r="BI155" i="32"/>
  <c r="T155" i="32"/>
  <c r="AT155" i="32" s="1"/>
  <c r="AK157" i="32"/>
  <c r="BK157" i="32" s="1"/>
  <c r="BA157" i="32"/>
  <c r="BJ157" i="32"/>
  <c r="AZ157" i="32"/>
  <c r="BI157" i="32"/>
  <c r="T157" i="32"/>
  <c r="AT157" i="32" s="1"/>
  <c r="S157" i="32"/>
  <c r="AS157" i="32" s="1"/>
  <c r="BD157" i="32"/>
  <c r="BC157" i="32"/>
  <c r="BB157" i="32"/>
  <c r="AL157" i="32"/>
  <c r="BL157" i="32" s="1"/>
  <c r="S159" i="32"/>
  <c r="AS159" i="32" s="1"/>
  <c r="BD159" i="32"/>
  <c r="BC159" i="32"/>
  <c r="AL159" i="32"/>
  <c r="BL159" i="32" s="1"/>
  <c r="BB159" i="32"/>
  <c r="AK159" i="32"/>
  <c r="BK159" i="32" s="1"/>
  <c r="BA159" i="32"/>
  <c r="BJ159" i="32"/>
  <c r="AZ159" i="32"/>
  <c r="BI159" i="32"/>
  <c r="T159" i="32"/>
  <c r="AT159" i="32" s="1"/>
  <c r="AL161" i="32"/>
  <c r="BL161" i="32" s="1"/>
  <c r="BB161" i="32"/>
  <c r="AK161" i="32"/>
  <c r="BK161" i="32" s="1"/>
  <c r="BA161" i="32"/>
  <c r="BJ161" i="32"/>
  <c r="AZ161" i="32"/>
  <c r="BI161" i="32"/>
  <c r="T161" i="32"/>
  <c r="AT161" i="32" s="1"/>
  <c r="S161" i="32"/>
  <c r="AS161" i="32" s="1"/>
  <c r="BD161" i="32"/>
  <c r="BC161" i="32"/>
  <c r="BJ163" i="32"/>
  <c r="AZ163" i="32"/>
  <c r="BI163" i="32"/>
  <c r="T163" i="32"/>
  <c r="AT163" i="32" s="1"/>
  <c r="S163" i="32"/>
  <c r="AS163" i="32" s="1"/>
  <c r="BD163" i="32"/>
  <c r="BC163" i="32"/>
  <c r="BB163" i="32"/>
  <c r="BA163" i="32"/>
  <c r="AL163" i="32"/>
  <c r="BL163" i="32" s="1"/>
  <c r="AK163" i="32"/>
  <c r="BK163" i="32" s="1"/>
  <c r="BD165" i="32"/>
  <c r="BC165" i="32"/>
  <c r="AL165" i="32"/>
  <c r="BL165" i="32" s="1"/>
  <c r="BB165" i="32"/>
  <c r="AK165" i="32"/>
  <c r="BK165" i="32" s="1"/>
  <c r="BA165" i="32"/>
  <c r="BJ165" i="32"/>
  <c r="AZ165" i="32"/>
  <c r="BI165" i="32"/>
  <c r="T165" i="32"/>
  <c r="AT165" i="32" s="1"/>
  <c r="S165" i="32"/>
  <c r="AS165" i="32" s="1"/>
  <c r="BJ167" i="32"/>
  <c r="AZ167" i="32"/>
  <c r="BI167" i="32"/>
  <c r="T167" i="32"/>
  <c r="AT167" i="32" s="1"/>
  <c r="S167" i="32"/>
  <c r="AS167" i="32" s="1"/>
  <c r="BD167" i="32"/>
  <c r="BC167" i="32"/>
  <c r="AL167" i="32"/>
  <c r="BL167" i="32" s="1"/>
  <c r="BB167" i="32"/>
  <c r="BA167" i="32"/>
  <c r="AK167" i="32"/>
  <c r="BK167" i="32" s="1"/>
  <c r="T169" i="32"/>
  <c r="AT169" i="32" s="1"/>
  <c r="S169" i="32"/>
  <c r="AS169" i="32" s="1"/>
  <c r="BD169" i="32"/>
  <c r="BC169" i="32"/>
  <c r="AL169" i="32"/>
  <c r="BL169" i="32" s="1"/>
  <c r="BB169" i="32"/>
  <c r="AK169" i="32"/>
  <c r="BK169" i="32" s="1"/>
  <c r="BA169" i="32"/>
  <c r="BJ169" i="32"/>
  <c r="BI169" i="32"/>
  <c r="AZ169" i="32"/>
  <c r="BC175" i="32"/>
  <c r="AL175" i="32"/>
  <c r="BL175" i="32" s="1"/>
  <c r="BB175" i="32"/>
  <c r="AK175" i="32"/>
  <c r="BK175" i="32" s="1"/>
  <c r="BA175" i="32"/>
  <c r="BJ175" i="32"/>
  <c r="AZ175" i="32"/>
  <c r="BI175" i="32"/>
  <c r="BB183" i="32"/>
  <c r="AL183" i="32"/>
  <c r="BL183" i="32" s="1"/>
  <c r="BC183" i="32"/>
  <c r="BD183" i="32"/>
  <c r="T183" i="32"/>
  <c r="AT183" i="32" s="1"/>
  <c r="AK183" i="32"/>
  <c r="BK183" i="32" s="1"/>
  <c r="AZ183" i="32"/>
  <c r="BI183" i="32"/>
  <c r="BJ183" i="32"/>
  <c r="BA183" i="32"/>
  <c r="S183" i="32"/>
  <c r="AS183" i="32" s="1"/>
  <c r="BB191" i="32"/>
  <c r="AL191" i="32"/>
  <c r="BL191" i="32" s="1"/>
  <c r="BC191" i="32"/>
  <c r="BD191" i="32"/>
  <c r="BA191" i="32"/>
  <c r="BI191" i="32"/>
  <c r="BJ191" i="32"/>
  <c r="AK191" i="32"/>
  <c r="BK191" i="32" s="1"/>
  <c r="AZ191" i="32"/>
  <c r="S191" i="32"/>
  <c r="AS191" i="32" s="1"/>
  <c r="T191" i="32"/>
  <c r="AT191" i="32" s="1"/>
  <c r="BG100" i="31"/>
  <c r="S100" i="31"/>
  <c r="AS100" i="31" s="1"/>
  <c r="BD100" i="31"/>
  <c r="R100" i="31"/>
  <c r="AR100" i="31" s="1"/>
  <c r="BM100" i="31"/>
  <c r="BC100" i="31"/>
  <c r="Q100" i="31"/>
  <c r="AQ100" i="31" s="1"/>
  <c r="AL100" i="31"/>
  <c r="BL100" i="31" s="1"/>
  <c r="BB100" i="31"/>
  <c r="AK100" i="31"/>
  <c r="BK100" i="31" s="1"/>
  <c r="BA100" i="31"/>
  <c r="O100" i="31"/>
  <c r="T100" i="31"/>
  <c r="AT100" i="31" s="1"/>
  <c r="BJ100" i="31"/>
  <c r="BI100" i="31"/>
  <c r="BH100" i="31"/>
  <c r="AZ100" i="31"/>
  <c r="AK108" i="31"/>
  <c r="BK108" i="31" s="1"/>
  <c r="BA108" i="31"/>
  <c r="O108" i="31"/>
  <c r="BJ108" i="31"/>
  <c r="AZ108" i="31"/>
  <c r="BI108" i="31"/>
  <c r="BH108" i="31"/>
  <c r="T108" i="31"/>
  <c r="AT108" i="31" s="1"/>
  <c r="BG108" i="31"/>
  <c r="S108" i="31"/>
  <c r="AS108" i="31" s="1"/>
  <c r="R108" i="31"/>
  <c r="AR108" i="31" s="1"/>
  <c r="Q108" i="31"/>
  <c r="AQ108" i="31" s="1"/>
  <c r="BM108" i="31"/>
  <c r="AL108" i="31"/>
  <c r="BL108" i="31" s="1"/>
  <c r="BD108" i="31"/>
  <c r="BC108" i="31"/>
  <c r="BB108" i="31"/>
  <c r="AK116" i="31"/>
  <c r="BK116" i="31" s="1"/>
  <c r="BA116" i="31"/>
  <c r="O116" i="31"/>
  <c r="BJ116" i="31"/>
  <c r="AZ116" i="31"/>
  <c r="BI116" i="31"/>
  <c r="BH116" i="31"/>
  <c r="T116" i="31"/>
  <c r="AT116" i="31" s="1"/>
  <c r="BG116" i="31"/>
  <c r="S116" i="31"/>
  <c r="AS116" i="31" s="1"/>
  <c r="BB116" i="31"/>
  <c r="R116" i="31"/>
  <c r="AR116" i="31" s="1"/>
  <c r="Q116" i="31"/>
  <c r="AQ116" i="31" s="1"/>
  <c r="BM116" i="31"/>
  <c r="AL116" i="31"/>
  <c r="BL116" i="31" s="1"/>
  <c r="BD116" i="31"/>
  <c r="BC116" i="31"/>
  <c r="BG128" i="31"/>
  <c r="S128" i="31"/>
  <c r="AS128" i="31" s="1"/>
  <c r="BD128" i="31"/>
  <c r="R128" i="31"/>
  <c r="AR128" i="31" s="1"/>
  <c r="BM128" i="31"/>
  <c r="BC128" i="31"/>
  <c r="Q128" i="31"/>
  <c r="AQ128" i="31" s="1"/>
  <c r="AL128" i="31"/>
  <c r="BL128" i="31" s="1"/>
  <c r="BB128" i="31"/>
  <c r="AK128" i="31"/>
  <c r="BK128" i="31" s="1"/>
  <c r="BA128" i="31"/>
  <c r="O128" i="31"/>
  <c r="T128" i="31"/>
  <c r="AT128" i="31" s="1"/>
  <c r="BJ128" i="31"/>
  <c r="BI128" i="31"/>
  <c r="BH128" i="31"/>
  <c r="AZ128" i="31"/>
  <c r="AK136" i="31"/>
  <c r="BK136" i="31" s="1"/>
  <c r="BA136" i="31"/>
  <c r="O136" i="31"/>
  <c r="BJ136" i="31"/>
  <c r="AZ136" i="31"/>
  <c r="BI136" i="31"/>
  <c r="BH136" i="31"/>
  <c r="T136" i="31"/>
  <c r="AT136" i="31" s="1"/>
  <c r="BG136" i="31"/>
  <c r="S136" i="31"/>
  <c r="AS136" i="31" s="1"/>
  <c r="R136" i="31"/>
  <c r="AR136" i="31" s="1"/>
  <c r="Q136" i="31"/>
  <c r="AQ136" i="31" s="1"/>
  <c r="BM136" i="31"/>
  <c r="AL136" i="31"/>
  <c r="BL136" i="31" s="1"/>
  <c r="BD136" i="31"/>
  <c r="BC136" i="31"/>
  <c r="BB136" i="31"/>
  <c r="BB176" i="31"/>
  <c r="AL176" i="31"/>
  <c r="BL176" i="31" s="1"/>
  <c r="BD176" i="31"/>
  <c r="T176" i="31"/>
  <c r="AT176" i="31" s="1"/>
  <c r="AZ176" i="31"/>
  <c r="BA176" i="31"/>
  <c r="BC176" i="31"/>
  <c r="BI176" i="31"/>
  <c r="S176" i="31"/>
  <c r="AS176" i="31" s="1"/>
  <c r="BJ176" i="31"/>
  <c r="AK176" i="31"/>
  <c r="BK176" i="31" s="1"/>
  <c r="BB184" i="31"/>
  <c r="AL184" i="31"/>
  <c r="BL184" i="31" s="1"/>
  <c r="BD184" i="31"/>
  <c r="T184" i="31"/>
  <c r="AT184" i="31" s="1"/>
  <c r="BI184" i="31"/>
  <c r="BJ184" i="31"/>
  <c r="S184" i="31"/>
  <c r="AS184" i="31" s="1"/>
  <c r="AZ184" i="31"/>
  <c r="BA184" i="31"/>
  <c r="BC184" i="31"/>
  <c r="AK184" i="31"/>
  <c r="BK184" i="31" s="1"/>
  <c r="BB192" i="31"/>
  <c r="AL192" i="31"/>
  <c r="BL192" i="31" s="1"/>
  <c r="BD192" i="31"/>
  <c r="T192" i="31"/>
  <c r="AT192" i="31" s="1"/>
  <c r="S192" i="31"/>
  <c r="AS192" i="31" s="1"/>
  <c r="AK192" i="31"/>
  <c r="BK192" i="31" s="1"/>
  <c r="AZ192" i="31"/>
  <c r="BA192" i="31"/>
  <c r="BJ192" i="31"/>
  <c r="BI192" i="31"/>
  <c r="BC192" i="31"/>
  <c r="BN191" i="40"/>
  <c r="BN152" i="31"/>
  <c r="BN160" i="31"/>
  <c r="BN168" i="31"/>
  <c r="BN156" i="32"/>
  <c r="BN164" i="32"/>
  <c r="BN152" i="33"/>
  <c r="BN160" i="33"/>
  <c r="BN168" i="33"/>
  <c r="BN156" i="34"/>
  <c r="BN164" i="34"/>
  <c r="BN152" i="35"/>
  <c r="BN160" i="35"/>
  <c r="BN168" i="35"/>
  <c r="BN156" i="36"/>
  <c r="BN164" i="36"/>
  <c r="BN152" i="37"/>
  <c r="BN160" i="37"/>
  <c r="BN168" i="37"/>
  <c r="BN156" i="38"/>
  <c r="BN164" i="38"/>
  <c r="BN109" i="39"/>
  <c r="BN164" i="39"/>
  <c r="BN138" i="40"/>
  <c r="BN162" i="40"/>
  <c r="BI99" i="30"/>
  <c r="S100" i="30"/>
  <c r="AS100" i="30" s="1"/>
  <c r="R102" i="30"/>
  <c r="AR102" i="30" s="1"/>
  <c r="BD102" i="30"/>
  <c r="BI103" i="30"/>
  <c r="Q105" i="30"/>
  <c r="AQ105" i="30" s="1"/>
  <c r="BC105" i="30"/>
  <c r="BM105" i="30"/>
  <c r="BI107" i="30"/>
  <c r="BB108" i="30"/>
  <c r="AL108" i="30"/>
  <c r="BL108" i="30" s="1"/>
  <c r="AZ110" i="30"/>
  <c r="BJ110" i="30"/>
  <c r="Q111" i="30"/>
  <c r="AQ111" i="30" s="1"/>
  <c r="BC111" i="30"/>
  <c r="BM111" i="30"/>
  <c r="BI113" i="30"/>
  <c r="Q115" i="30"/>
  <c r="AQ115" i="30" s="1"/>
  <c r="BC115" i="30"/>
  <c r="BM115" i="30"/>
  <c r="T116" i="30"/>
  <c r="AT116" i="30" s="1"/>
  <c r="BH116" i="30"/>
  <c r="R118" i="30"/>
  <c r="AR118" i="30" s="1"/>
  <c r="BD118" i="30"/>
  <c r="BI123" i="30"/>
  <c r="Q125" i="30"/>
  <c r="AQ125" i="30" s="1"/>
  <c r="BC125" i="30"/>
  <c r="BM125" i="30"/>
  <c r="BI127" i="30"/>
  <c r="BB128" i="30"/>
  <c r="AL128" i="30"/>
  <c r="BL128" i="30" s="1"/>
  <c r="AZ130" i="30"/>
  <c r="BJ130" i="30"/>
  <c r="Q131" i="30"/>
  <c r="AQ131" i="30" s="1"/>
  <c r="BC131" i="30"/>
  <c r="BM131" i="30"/>
  <c r="BI133" i="30"/>
  <c r="Q135" i="30"/>
  <c r="AQ135" i="30" s="1"/>
  <c r="BC135" i="30"/>
  <c r="BM135" i="30"/>
  <c r="T136" i="30"/>
  <c r="AT136" i="30" s="1"/>
  <c r="BH136" i="30"/>
  <c r="R138" i="30"/>
  <c r="AR138" i="30" s="1"/>
  <c r="BD138" i="30"/>
  <c r="BI139" i="30"/>
  <c r="Q141" i="30"/>
  <c r="AQ141" i="30" s="1"/>
  <c r="BC141" i="30"/>
  <c r="BM141" i="30"/>
  <c r="BB151" i="30"/>
  <c r="AL151" i="30"/>
  <c r="BL151" i="30" s="1"/>
  <c r="BA152" i="30"/>
  <c r="AK152" i="30"/>
  <c r="BK152" i="30" s="1"/>
  <c r="BI153" i="30"/>
  <c r="S154" i="30"/>
  <c r="AS154" i="30" s="1"/>
  <c r="BD155" i="30"/>
  <c r="BA156" i="30"/>
  <c r="AK156" i="30"/>
  <c r="BK156" i="30" s="1"/>
  <c r="BI157" i="30"/>
  <c r="T158" i="30"/>
  <c r="AT158" i="30" s="1"/>
  <c r="BC159" i="30"/>
  <c r="BB160" i="30"/>
  <c r="AL160" i="30"/>
  <c r="BL160" i="30" s="1"/>
  <c r="AZ161" i="30"/>
  <c r="BJ161" i="30"/>
  <c r="T162" i="30"/>
  <c r="AT162" i="30" s="1"/>
  <c r="S163" i="30"/>
  <c r="AS163" i="30" s="1"/>
  <c r="BC164" i="30"/>
  <c r="BA165" i="30"/>
  <c r="AK165" i="30"/>
  <c r="BK165" i="30" s="1"/>
  <c r="AZ166" i="30"/>
  <c r="BJ166" i="30"/>
  <c r="S167" i="30"/>
  <c r="AS167" i="30" s="1"/>
  <c r="BD168" i="30"/>
  <c r="BB169" i="30"/>
  <c r="AL169" i="30"/>
  <c r="BL169" i="30" s="1"/>
  <c r="AZ170" i="30"/>
  <c r="BJ170" i="30"/>
  <c r="BI175" i="30"/>
  <c r="AZ100" i="40"/>
  <c r="BJ100" i="40"/>
  <c r="Q101" i="40"/>
  <c r="AQ101" i="40" s="1"/>
  <c r="BC101" i="40"/>
  <c r="BM101" i="40"/>
  <c r="T102" i="40"/>
  <c r="AT102" i="40" s="1"/>
  <c r="BH102" i="40"/>
  <c r="Q104" i="40"/>
  <c r="AQ104" i="40" s="1"/>
  <c r="BC104" i="40"/>
  <c r="BM104" i="40"/>
  <c r="S105" i="40"/>
  <c r="AS105" i="40" s="1"/>
  <c r="BG105" i="40"/>
  <c r="BI106" i="40"/>
  <c r="O107" i="40"/>
  <c r="BA107" i="40"/>
  <c r="AK107" i="40"/>
  <c r="BK107" i="40" s="1"/>
  <c r="R108" i="40"/>
  <c r="AR108" i="40" s="1"/>
  <c r="BD108" i="40"/>
  <c r="BI109" i="40"/>
  <c r="BB110" i="40"/>
  <c r="AL110" i="40"/>
  <c r="BL110" i="40" s="1"/>
  <c r="BI112" i="40"/>
  <c r="O113" i="40"/>
  <c r="BA113" i="40"/>
  <c r="AK113" i="40"/>
  <c r="BK113" i="40" s="1"/>
  <c r="Q114" i="40"/>
  <c r="AQ114" i="40" s="1"/>
  <c r="BC114" i="40"/>
  <c r="BM114" i="40"/>
  <c r="S115" i="40"/>
  <c r="AS115" i="40" s="1"/>
  <c r="BG115" i="40"/>
  <c r="AZ116" i="40"/>
  <c r="BJ116" i="40"/>
  <c r="Q117" i="40"/>
  <c r="AQ117" i="40" s="1"/>
  <c r="BC117" i="40"/>
  <c r="BM117" i="40"/>
  <c r="T118" i="40"/>
  <c r="AT118" i="40" s="1"/>
  <c r="BH118" i="40"/>
  <c r="O123" i="40"/>
  <c r="BA123" i="40"/>
  <c r="AK123" i="40"/>
  <c r="BK123" i="40" s="1"/>
  <c r="Q124" i="40"/>
  <c r="AQ124" i="40" s="1"/>
  <c r="BC124" i="40"/>
  <c r="BM124" i="40"/>
  <c r="S125" i="40"/>
  <c r="AS125" i="40" s="1"/>
  <c r="BG125" i="40"/>
  <c r="BI126" i="40"/>
  <c r="O127" i="40"/>
  <c r="BA127" i="40"/>
  <c r="AK127" i="40"/>
  <c r="BK127" i="40" s="1"/>
  <c r="R128" i="40"/>
  <c r="AR128" i="40" s="1"/>
  <c r="BD128" i="40"/>
  <c r="BI129" i="40"/>
  <c r="BB130" i="40"/>
  <c r="AL130" i="40"/>
  <c r="BL130" i="40" s="1"/>
  <c r="S131" i="40"/>
  <c r="AS131" i="40" s="1"/>
  <c r="BG131" i="40"/>
  <c r="BI132" i="40"/>
  <c r="O133" i="40"/>
  <c r="BA133" i="40"/>
  <c r="AK133" i="40"/>
  <c r="BK133" i="40" s="1"/>
  <c r="Q134" i="40"/>
  <c r="AQ134" i="40" s="1"/>
  <c r="BC134" i="40"/>
  <c r="BM134" i="40"/>
  <c r="S135" i="40"/>
  <c r="AS135" i="40" s="1"/>
  <c r="BG135" i="40"/>
  <c r="BA136" i="40"/>
  <c r="O138" i="40"/>
  <c r="R139" i="40"/>
  <c r="AR139" i="40" s="1"/>
  <c r="T140" i="40"/>
  <c r="AT140" i="40" s="1"/>
  <c r="BC141" i="40"/>
  <c r="BA169" i="40"/>
  <c r="BC100" i="39"/>
  <c r="T110" i="39"/>
  <c r="AT110" i="39" s="1"/>
  <c r="BA112" i="39"/>
  <c r="BD114" i="39"/>
  <c r="Q127" i="39"/>
  <c r="AQ127" i="39" s="1"/>
  <c r="AL133" i="39"/>
  <c r="BL133" i="39" s="1"/>
  <c r="S140" i="39"/>
  <c r="AS140" i="39" s="1"/>
  <c r="T141" i="39"/>
  <c r="AT141" i="39" s="1"/>
  <c r="O100" i="38"/>
  <c r="R101" i="38"/>
  <c r="AR101" i="38" s="1"/>
  <c r="BD105" i="38"/>
  <c r="BJ106" i="38"/>
  <c r="Q113" i="38"/>
  <c r="AQ113" i="38" s="1"/>
  <c r="BG116" i="38"/>
  <c r="BI117" i="38"/>
  <c r="Q129" i="38"/>
  <c r="AQ129" i="38" s="1"/>
  <c r="S130" i="38"/>
  <c r="AS130" i="38" s="1"/>
  <c r="BA133" i="38"/>
  <c r="BD134" i="38"/>
  <c r="Q107" i="37"/>
  <c r="AQ107" i="37" s="1"/>
  <c r="BB159" i="37"/>
  <c r="BC169" i="37"/>
  <c r="AK123" i="36"/>
  <c r="BK123" i="36" s="1"/>
  <c r="R128" i="36"/>
  <c r="AR128" i="36" s="1"/>
  <c r="BJ158" i="36"/>
  <c r="BH129" i="35"/>
  <c r="BG128" i="34"/>
  <c r="T190" i="36"/>
  <c r="AT190" i="36" s="1"/>
  <c r="BI190" i="36"/>
  <c r="BA190" i="36"/>
  <c r="BB190" i="36"/>
  <c r="BC190" i="36"/>
  <c r="BD190" i="36"/>
  <c r="S190" i="36"/>
  <c r="AS190" i="36" s="1"/>
  <c r="AK190" i="36"/>
  <c r="BK190" i="36" s="1"/>
  <c r="AZ190" i="36"/>
  <c r="BJ190" i="36"/>
  <c r="AL190" i="36"/>
  <c r="BL190" i="36" s="1"/>
  <c r="S176" i="30"/>
  <c r="AS176" i="30" s="1"/>
  <c r="T176" i="30"/>
  <c r="AT176" i="30" s="1"/>
  <c r="BI176" i="30"/>
  <c r="AZ176" i="30"/>
  <c r="BJ176" i="30"/>
  <c r="BA176" i="30"/>
  <c r="AK176" i="30"/>
  <c r="BK176" i="30" s="1"/>
  <c r="BB176" i="30"/>
  <c r="AL176" i="30"/>
  <c r="BL176" i="30" s="1"/>
  <c r="BC176" i="30"/>
  <c r="BD176" i="30"/>
  <c r="S184" i="30"/>
  <c r="AS184" i="30" s="1"/>
  <c r="T184" i="30"/>
  <c r="AT184" i="30" s="1"/>
  <c r="BI184" i="30"/>
  <c r="AZ184" i="30"/>
  <c r="BJ184" i="30"/>
  <c r="BA184" i="30"/>
  <c r="AK184" i="30"/>
  <c r="BK184" i="30" s="1"/>
  <c r="BB184" i="30"/>
  <c r="AL184" i="30"/>
  <c r="BL184" i="30" s="1"/>
  <c r="BC184" i="30"/>
  <c r="BD184" i="30"/>
  <c r="S192" i="30"/>
  <c r="AS192" i="30" s="1"/>
  <c r="BI192" i="30"/>
  <c r="BA192" i="30"/>
  <c r="AK192" i="30"/>
  <c r="BK192" i="30" s="1"/>
  <c r="AZ192" i="30"/>
  <c r="BB192" i="30"/>
  <c r="BC192" i="30"/>
  <c r="BD192" i="30"/>
  <c r="AL192" i="30"/>
  <c r="BL192" i="30" s="1"/>
  <c r="T192" i="30"/>
  <c r="AT192" i="30" s="1"/>
  <c r="BJ192" i="30"/>
  <c r="AZ181" i="30"/>
  <c r="BJ181" i="30"/>
  <c r="BA181" i="30"/>
  <c r="AK181" i="30"/>
  <c r="BK181" i="30" s="1"/>
  <c r="BB181" i="30"/>
  <c r="AL181" i="30"/>
  <c r="BL181" i="30" s="1"/>
  <c r="BC181" i="30"/>
  <c r="BD181" i="30"/>
  <c r="S181" i="30"/>
  <c r="AS181" i="30" s="1"/>
  <c r="T181" i="30"/>
  <c r="AT181" i="30" s="1"/>
  <c r="BI181" i="30"/>
  <c r="AZ189" i="30"/>
  <c r="BJ189" i="30"/>
  <c r="BA189" i="30"/>
  <c r="AK189" i="30"/>
  <c r="BK189" i="30" s="1"/>
  <c r="BB189" i="30"/>
  <c r="AL189" i="30"/>
  <c r="BL189" i="30" s="1"/>
  <c r="BC189" i="30"/>
  <c r="BD189" i="30"/>
  <c r="S189" i="30"/>
  <c r="AS189" i="30" s="1"/>
  <c r="T189" i="30"/>
  <c r="AT189" i="30" s="1"/>
  <c r="BI189" i="30"/>
  <c r="BM130" i="39"/>
  <c r="BC130" i="39"/>
  <c r="Q130" i="39"/>
  <c r="AQ130" i="39" s="1"/>
  <c r="AL130" i="39"/>
  <c r="BL130" i="39" s="1"/>
  <c r="BB130" i="39"/>
  <c r="AK130" i="39"/>
  <c r="BK130" i="39" s="1"/>
  <c r="BA130" i="39"/>
  <c r="O130" i="39"/>
  <c r="BJ130" i="39"/>
  <c r="AZ130" i="39"/>
  <c r="BI130" i="39"/>
  <c r="BG130" i="39"/>
  <c r="S130" i="39"/>
  <c r="AS130" i="39" s="1"/>
  <c r="BN133" i="39"/>
  <c r="BI138" i="39"/>
  <c r="BH138" i="39"/>
  <c r="T138" i="39"/>
  <c r="AT138" i="39" s="1"/>
  <c r="BG138" i="39"/>
  <c r="S138" i="39"/>
  <c r="AS138" i="39" s="1"/>
  <c r="BD138" i="39"/>
  <c r="R138" i="39"/>
  <c r="AR138" i="39" s="1"/>
  <c r="BM138" i="39"/>
  <c r="BC138" i="39"/>
  <c r="Q138" i="39"/>
  <c r="AQ138" i="39" s="1"/>
  <c r="AK138" i="39"/>
  <c r="BK138" i="39" s="1"/>
  <c r="BA138" i="39"/>
  <c r="O138" i="39"/>
  <c r="BB178" i="39"/>
  <c r="BC178" i="39"/>
  <c r="T178" i="39"/>
  <c r="AT178" i="39" s="1"/>
  <c r="BJ178" i="39"/>
  <c r="AZ178" i="39"/>
  <c r="BA178" i="39"/>
  <c r="BD178" i="39"/>
  <c r="S178" i="39"/>
  <c r="AS178" i="39" s="1"/>
  <c r="BI178" i="39"/>
  <c r="BD186" i="39"/>
  <c r="T186" i="39"/>
  <c r="AT186" i="39" s="1"/>
  <c r="BI186" i="39"/>
  <c r="AZ186" i="39"/>
  <c r="BJ186" i="39"/>
  <c r="BA186" i="39"/>
  <c r="AK186" i="39"/>
  <c r="BK186" i="39" s="1"/>
  <c r="AL186" i="39"/>
  <c r="BL186" i="39" s="1"/>
  <c r="BB186" i="39"/>
  <c r="S186" i="39"/>
  <c r="AS186" i="39" s="1"/>
  <c r="BC186" i="39"/>
  <c r="BN189" i="39"/>
  <c r="BD194" i="39"/>
  <c r="T194" i="39"/>
  <c r="AT194" i="39" s="1"/>
  <c r="BI194" i="39"/>
  <c r="AZ194" i="39"/>
  <c r="BJ194" i="39"/>
  <c r="BA194" i="39"/>
  <c r="AK194" i="39"/>
  <c r="BK194" i="39" s="1"/>
  <c r="S194" i="39"/>
  <c r="AS194" i="39" s="1"/>
  <c r="BB194" i="39"/>
  <c r="BC194" i="39"/>
  <c r="AL194" i="39"/>
  <c r="BL194" i="39" s="1"/>
  <c r="BH103" i="38"/>
  <c r="T103" i="38"/>
  <c r="AT103" i="38" s="1"/>
  <c r="BG103" i="38"/>
  <c r="S103" i="38"/>
  <c r="AS103" i="38" s="1"/>
  <c r="BD103" i="38"/>
  <c r="R103" i="38"/>
  <c r="AR103" i="38" s="1"/>
  <c r="BM103" i="38"/>
  <c r="BC103" i="38"/>
  <c r="Q103" i="38"/>
  <c r="AQ103" i="38" s="1"/>
  <c r="AL103" i="38"/>
  <c r="BL103" i="38" s="1"/>
  <c r="BB103" i="38"/>
  <c r="BJ103" i="38"/>
  <c r="AZ103" i="38"/>
  <c r="BN106" i="38"/>
  <c r="BM111" i="38"/>
  <c r="BC111" i="38"/>
  <c r="Q111" i="38"/>
  <c r="AQ111" i="38" s="1"/>
  <c r="AL111" i="38"/>
  <c r="BL111" i="38" s="1"/>
  <c r="BB111" i="38"/>
  <c r="AK111" i="38"/>
  <c r="BK111" i="38" s="1"/>
  <c r="BA111" i="38"/>
  <c r="O111" i="38"/>
  <c r="BJ111" i="38"/>
  <c r="AZ111" i="38"/>
  <c r="BI111" i="38"/>
  <c r="BG111" i="38"/>
  <c r="S111" i="38"/>
  <c r="AS111" i="38" s="1"/>
  <c r="BN114" i="38"/>
  <c r="BI123" i="38"/>
  <c r="BH123" i="38"/>
  <c r="BG123" i="38"/>
  <c r="BD123" i="38"/>
  <c r="R123" i="38"/>
  <c r="AR123" i="38" s="1"/>
  <c r="BM123" i="38"/>
  <c r="BC123" i="38"/>
  <c r="Q123" i="38"/>
  <c r="AQ123" i="38" s="1"/>
  <c r="AK123" i="38"/>
  <c r="BK123" i="38" s="1"/>
  <c r="BA123" i="38"/>
  <c r="O123" i="38"/>
  <c r="BN126" i="38"/>
  <c r="BM131" i="38"/>
  <c r="BC131" i="38"/>
  <c r="Q131" i="38"/>
  <c r="AQ131" i="38" s="1"/>
  <c r="AL131" i="38"/>
  <c r="BL131" i="38" s="1"/>
  <c r="BB131" i="38"/>
  <c r="AK131" i="38"/>
  <c r="BK131" i="38" s="1"/>
  <c r="BA131" i="38"/>
  <c r="O131" i="38"/>
  <c r="BJ131" i="38"/>
  <c r="AZ131" i="38"/>
  <c r="BI131" i="38"/>
  <c r="BG131" i="38"/>
  <c r="S131" i="38"/>
  <c r="AS131" i="38" s="1"/>
  <c r="BI139" i="38"/>
  <c r="BH139" i="38"/>
  <c r="T139" i="38"/>
  <c r="AT139" i="38" s="1"/>
  <c r="BG139" i="38"/>
  <c r="S139" i="38"/>
  <c r="AS139" i="38" s="1"/>
  <c r="BD139" i="38"/>
  <c r="R139" i="38"/>
  <c r="AR139" i="38" s="1"/>
  <c r="BM139" i="38"/>
  <c r="BC139" i="38"/>
  <c r="Q139" i="38"/>
  <c r="AQ139" i="38" s="1"/>
  <c r="AK139" i="38"/>
  <c r="BK139" i="38" s="1"/>
  <c r="BA139" i="38"/>
  <c r="O139" i="38"/>
  <c r="BN142" i="38"/>
  <c r="AL152" i="38"/>
  <c r="BL152" i="38" s="1"/>
  <c r="BB152" i="38"/>
  <c r="AK152" i="38"/>
  <c r="BK152" i="38" s="1"/>
  <c r="BA152" i="38"/>
  <c r="BJ152" i="38"/>
  <c r="AZ152" i="38"/>
  <c r="BI152" i="38"/>
  <c r="T152" i="38"/>
  <c r="AT152" i="38" s="1"/>
  <c r="S152" i="38"/>
  <c r="AS152" i="38" s="1"/>
  <c r="BD152" i="38"/>
  <c r="T154" i="38"/>
  <c r="AT154" i="38" s="1"/>
  <c r="S154" i="38"/>
  <c r="AS154" i="38" s="1"/>
  <c r="BD154" i="38"/>
  <c r="BC154" i="38"/>
  <c r="AL154" i="38"/>
  <c r="BL154" i="38" s="1"/>
  <c r="BB154" i="38"/>
  <c r="AK154" i="38"/>
  <c r="BK154" i="38" s="1"/>
  <c r="BJ154" i="38"/>
  <c r="BI154" i="38"/>
  <c r="BA154" i="38"/>
  <c r="AZ154" i="38"/>
  <c r="AL156" i="38"/>
  <c r="BL156" i="38" s="1"/>
  <c r="BB156" i="38"/>
  <c r="AK156" i="38"/>
  <c r="BK156" i="38" s="1"/>
  <c r="BA156" i="38"/>
  <c r="BJ156" i="38"/>
  <c r="AZ156" i="38"/>
  <c r="BI156" i="38"/>
  <c r="T156" i="38"/>
  <c r="AT156" i="38" s="1"/>
  <c r="BC156" i="38"/>
  <c r="S156" i="38"/>
  <c r="AS156" i="38" s="1"/>
  <c r="BI158" i="38"/>
  <c r="T158" i="38"/>
  <c r="AT158" i="38" s="1"/>
  <c r="S158" i="38"/>
  <c r="AS158" i="38" s="1"/>
  <c r="BD158" i="38"/>
  <c r="BC158" i="38"/>
  <c r="AL158" i="38"/>
  <c r="BL158" i="38" s="1"/>
  <c r="AK158" i="38"/>
  <c r="BK158" i="38" s="1"/>
  <c r="BJ158" i="38"/>
  <c r="BB158" i="38"/>
  <c r="AZ158" i="38"/>
  <c r="S160" i="38"/>
  <c r="AS160" i="38" s="1"/>
  <c r="BD160" i="38"/>
  <c r="BC160" i="38"/>
  <c r="AL160" i="38"/>
  <c r="BL160" i="38" s="1"/>
  <c r="BB160" i="38"/>
  <c r="AK160" i="38"/>
  <c r="BK160" i="38" s="1"/>
  <c r="BA160" i="38"/>
  <c r="BI160" i="38"/>
  <c r="AZ160" i="38"/>
  <c r="T160" i="38"/>
  <c r="AT160" i="38" s="1"/>
  <c r="AK162" i="38"/>
  <c r="BK162" i="38" s="1"/>
  <c r="BA162" i="38"/>
  <c r="BJ162" i="38"/>
  <c r="AZ162" i="38"/>
  <c r="BI162" i="38"/>
  <c r="T162" i="38"/>
  <c r="AT162" i="38" s="1"/>
  <c r="S162" i="38"/>
  <c r="AS162" i="38" s="1"/>
  <c r="AL162" i="38"/>
  <c r="BL162" i="38" s="1"/>
  <c r="BC162" i="38"/>
  <c r="BI164" i="38"/>
  <c r="T164" i="38"/>
  <c r="AT164" i="38" s="1"/>
  <c r="S164" i="38"/>
  <c r="AS164" i="38" s="1"/>
  <c r="BD164" i="38"/>
  <c r="BC164" i="38"/>
  <c r="AK164" i="38"/>
  <c r="BK164" i="38" s="1"/>
  <c r="BA164" i="38"/>
  <c r="AL164" i="38"/>
  <c r="BL164" i="38" s="1"/>
  <c r="BJ164" i="38"/>
  <c r="BB164" i="38"/>
  <c r="AL166" i="38"/>
  <c r="BL166" i="38" s="1"/>
  <c r="BB166" i="38"/>
  <c r="AK166" i="38"/>
  <c r="BK166" i="38" s="1"/>
  <c r="BA166" i="38"/>
  <c r="BJ166" i="38"/>
  <c r="AZ166" i="38"/>
  <c r="BI166" i="38"/>
  <c r="T166" i="38"/>
  <c r="AT166" i="38" s="1"/>
  <c r="BD166" i="38"/>
  <c r="S166" i="38"/>
  <c r="AS166" i="38" s="1"/>
  <c r="BI168" i="38"/>
  <c r="T168" i="38"/>
  <c r="AT168" i="38" s="1"/>
  <c r="S168" i="38"/>
  <c r="AS168" i="38" s="1"/>
  <c r="BD168" i="38"/>
  <c r="BC168" i="38"/>
  <c r="AK168" i="38"/>
  <c r="BK168" i="38" s="1"/>
  <c r="BA168" i="38"/>
  <c r="AL168" i="38"/>
  <c r="BL168" i="38" s="1"/>
  <c r="BJ168" i="38"/>
  <c r="BB168" i="38"/>
  <c r="AZ168" i="38"/>
  <c r="S170" i="38"/>
  <c r="AS170" i="38" s="1"/>
  <c r="BD170" i="38"/>
  <c r="BC170" i="38"/>
  <c r="AL170" i="38"/>
  <c r="BL170" i="38" s="1"/>
  <c r="BB170" i="38"/>
  <c r="AK170" i="38"/>
  <c r="BK170" i="38" s="1"/>
  <c r="BA170" i="38"/>
  <c r="BI170" i="38"/>
  <c r="BJ170" i="38"/>
  <c r="AZ170" i="38"/>
  <c r="BD179" i="38"/>
  <c r="S179" i="38"/>
  <c r="AS179" i="38" s="1"/>
  <c r="AZ179" i="38"/>
  <c r="BJ179" i="38"/>
  <c r="BI179" i="38"/>
  <c r="T179" i="38"/>
  <c r="AT179" i="38" s="1"/>
  <c r="AL179" i="38"/>
  <c r="BL179" i="38" s="1"/>
  <c r="BA179" i="38"/>
  <c r="BB179" i="38"/>
  <c r="BC179" i="38"/>
  <c r="AK179" i="38"/>
  <c r="BK179" i="38" s="1"/>
  <c r="BN182" i="38"/>
  <c r="BD187" i="38"/>
  <c r="S187" i="38"/>
  <c r="AS187" i="38" s="1"/>
  <c r="AZ187" i="38"/>
  <c r="BJ187" i="38"/>
  <c r="BB187" i="38"/>
  <c r="BC187" i="38"/>
  <c r="BI187" i="38"/>
  <c r="T187" i="38"/>
  <c r="AT187" i="38" s="1"/>
  <c r="BA187" i="38"/>
  <c r="AL187" i="38"/>
  <c r="BL187" i="38" s="1"/>
  <c r="AK187" i="38"/>
  <c r="BK187" i="38" s="1"/>
  <c r="BN190" i="38"/>
  <c r="BN99" i="37"/>
  <c r="BH104" i="37"/>
  <c r="T104" i="37"/>
  <c r="AT104" i="37" s="1"/>
  <c r="BG104" i="37"/>
  <c r="S104" i="37"/>
  <c r="AS104" i="37" s="1"/>
  <c r="BD104" i="37"/>
  <c r="R104" i="37"/>
  <c r="AR104" i="37" s="1"/>
  <c r="BM104" i="37"/>
  <c r="BC104" i="37"/>
  <c r="Q104" i="37"/>
  <c r="AQ104" i="37" s="1"/>
  <c r="AL104" i="37"/>
  <c r="BL104" i="37" s="1"/>
  <c r="BB104" i="37"/>
  <c r="BJ104" i="37"/>
  <c r="AZ104" i="37"/>
  <c r="AK104" i="37"/>
  <c r="BK104" i="37" s="1"/>
  <c r="BI104" i="37"/>
  <c r="BA104" i="37"/>
  <c r="O104" i="37"/>
  <c r="BN107" i="37"/>
  <c r="AL112" i="37"/>
  <c r="BL112" i="37" s="1"/>
  <c r="BB112" i="37"/>
  <c r="AK112" i="37"/>
  <c r="BK112" i="37" s="1"/>
  <c r="BA112" i="37"/>
  <c r="O112" i="37"/>
  <c r="BJ112" i="37"/>
  <c r="AZ112" i="37"/>
  <c r="BI112" i="37"/>
  <c r="BH112" i="37"/>
  <c r="T112" i="37"/>
  <c r="AT112" i="37" s="1"/>
  <c r="BD112" i="37"/>
  <c r="R112" i="37"/>
  <c r="AR112" i="37" s="1"/>
  <c r="S112" i="37"/>
  <c r="AS112" i="37" s="1"/>
  <c r="Q112" i="37"/>
  <c r="AQ112" i="37" s="1"/>
  <c r="BG112" i="37"/>
  <c r="BN115" i="37"/>
  <c r="BH124" i="37"/>
  <c r="T124" i="37"/>
  <c r="AT124" i="37" s="1"/>
  <c r="BG124" i="37"/>
  <c r="S124" i="37"/>
  <c r="AS124" i="37" s="1"/>
  <c r="BD124" i="37"/>
  <c r="R124" i="37"/>
  <c r="AR124" i="37" s="1"/>
  <c r="BM124" i="37"/>
  <c r="BC124" i="37"/>
  <c r="Q124" i="37"/>
  <c r="AQ124" i="37" s="1"/>
  <c r="AL124" i="37"/>
  <c r="BL124" i="37" s="1"/>
  <c r="BB124" i="37"/>
  <c r="BJ124" i="37"/>
  <c r="AZ124" i="37"/>
  <c r="AK124" i="37"/>
  <c r="BK124" i="37" s="1"/>
  <c r="BI124" i="37"/>
  <c r="BA124" i="37"/>
  <c r="O124" i="37"/>
  <c r="BN127" i="37"/>
  <c r="AL132" i="37"/>
  <c r="BL132" i="37" s="1"/>
  <c r="BB132" i="37"/>
  <c r="AK132" i="37"/>
  <c r="BK132" i="37" s="1"/>
  <c r="BA132" i="37"/>
  <c r="O132" i="37"/>
  <c r="BJ132" i="37"/>
  <c r="AZ132" i="37"/>
  <c r="BI132" i="37"/>
  <c r="BH132" i="37"/>
  <c r="T132" i="37"/>
  <c r="AT132" i="37" s="1"/>
  <c r="BD132" i="37"/>
  <c r="R132" i="37"/>
  <c r="AR132" i="37" s="1"/>
  <c r="BG132" i="37"/>
  <c r="BC132" i="37"/>
  <c r="S132" i="37"/>
  <c r="AS132" i="37" s="1"/>
  <c r="Q132" i="37"/>
  <c r="AQ132" i="37" s="1"/>
  <c r="BN135" i="37"/>
  <c r="BH140" i="37"/>
  <c r="T140" i="37"/>
  <c r="AT140" i="37" s="1"/>
  <c r="BG140" i="37"/>
  <c r="S140" i="37"/>
  <c r="AS140" i="37" s="1"/>
  <c r="BD140" i="37"/>
  <c r="R140" i="37"/>
  <c r="AR140" i="37" s="1"/>
  <c r="BM140" i="37"/>
  <c r="BC140" i="37"/>
  <c r="Q140" i="37"/>
  <c r="AQ140" i="37" s="1"/>
  <c r="AL140" i="37"/>
  <c r="BL140" i="37" s="1"/>
  <c r="BB140" i="37"/>
  <c r="BJ140" i="37"/>
  <c r="AZ140" i="37"/>
  <c r="O140" i="37"/>
  <c r="AK140" i="37"/>
  <c r="BK140" i="37" s="1"/>
  <c r="BA140" i="37"/>
  <c r="BN175" i="37"/>
  <c r="BD180" i="37"/>
  <c r="S180" i="37"/>
  <c r="AS180" i="37" s="1"/>
  <c r="T180" i="37"/>
  <c r="AT180" i="37" s="1"/>
  <c r="BI180" i="37"/>
  <c r="BB180" i="37"/>
  <c r="AL180" i="37"/>
  <c r="BL180" i="37" s="1"/>
  <c r="BA180" i="37"/>
  <c r="BJ180" i="37"/>
  <c r="AK180" i="37"/>
  <c r="BK180" i="37" s="1"/>
  <c r="AZ180" i="37"/>
  <c r="BC180" i="37"/>
  <c r="BN183" i="37"/>
  <c r="T188" i="37"/>
  <c r="AT188" i="37" s="1"/>
  <c r="BI188" i="37"/>
  <c r="BB188" i="37"/>
  <c r="AL188" i="37"/>
  <c r="BL188" i="37" s="1"/>
  <c r="S188" i="37"/>
  <c r="AS188" i="37" s="1"/>
  <c r="BA188" i="37"/>
  <c r="BC188" i="37"/>
  <c r="BD188" i="37"/>
  <c r="BJ188" i="37"/>
  <c r="AZ188" i="37"/>
  <c r="AK188" i="37"/>
  <c r="BK188" i="37" s="1"/>
  <c r="BN191" i="37"/>
  <c r="AK105" i="36"/>
  <c r="BK105" i="36" s="1"/>
  <c r="BA105" i="36"/>
  <c r="O105" i="36"/>
  <c r="BJ105" i="36"/>
  <c r="AZ105" i="36"/>
  <c r="BI105" i="36"/>
  <c r="BH105" i="36"/>
  <c r="T105" i="36"/>
  <c r="AT105" i="36" s="1"/>
  <c r="BG105" i="36"/>
  <c r="S105" i="36"/>
  <c r="AS105" i="36" s="1"/>
  <c r="BM105" i="36"/>
  <c r="BC105" i="36"/>
  <c r="Q105" i="36"/>
  <c r="AQ105" i="36" s="1"/>
  <c r="AL105" i="36"/>
  <c r="BL105" i="36" s="1"/>
  <c r="BD105" i="36"/>
  <c r="BB105" i="36"/>
  <c r="R105" i="36"/>
  <c r="AR105" i="36" s="1"/>
  <c r="BN108" i="36"/>
  <c r="BM113" i="36"/>
  <c r="BC113" i="36"/>
  <c r="Q113" i="36"/>
  <c r="AQ113" i="36" s="1"/>
  <c r="AL113" i="36"/>
  <c r="BL113" i="36" s="1"/>
  <c r="BB113" i="36"/>
  <c r="AK113" i="36"/>
  <c r="BK113" i="36" s="1"/>
  <c r="BA113" i="36"/>
  <c r="O113" i="36"/>
  <c r="BJ113" i="36"/>
  <c r="AZ113" i="36"/>
  <c r="BI113" i="36"/>
  <c r="BG113" i="36"/>
  <c r="S113" i="36"/>
  <c r="AS113" i="36" s="1"/>
  <c r="BH113" i="36"/>
  <c r="BD113" i="36"/>
  <c r="T113" i="36"/>
  <c r="AT113" i="36" s="1"/>
  <c r="R113" i="36"/>
  <c r="AR113" i="36" s="1"/>
  <c r="BN116" i="36"/>
  <c r="BI125" i="36"/>
  <c r="BH125" i="36"/>
  <c r="T125" i="36"/>
  <c r="AT125" i="36" s="1"/>
  <c r="BG125" i="36"/>
  <c r="S125" i="36"/>
  <c r="AS125" i="36" s="1"/>
  <c r="BD125" i="36"/>
  <c r="R125" i="36"/>
  <c r="AR125" i="36" s="1"/>
  <c r="BM125" i="36"/>
  <c r="BC125" i="36"/>
  <c r="Q125" i="36"/>
  <c r="AQ125" i="36" s="1"/>
  <c r="AK125" i="36"/>
  <c r="BK125" i="36" s="1"/>
  <c r="BA125" i="36"/>
  <c r="O125" i="36"/>
  <c r="BB125" i="36"/>
  <c r="AZ125" i="36"/>
  <c r="AL125" i="36"/>
  <c r="BL125" i="36" s="1"/>
  <c r="BN128" i="36"/>
  <c r="BH133" i="36"/>
  <c r="T133" i="36"/>
  <c r="AT133" i="36" s="1"/>
  <c r="BG133" i="36"/>
  <c r="S133" i="36"/>
  <c r="AS133" i="36" s="1"/>
  <c r="BD133" i="36"/>
  <c r="R133" i="36"/>
  <c r="AR133" i="36" s="1"/>
  <c r="BM133" i="36"/>
  <c r="BC133" i="36"/>
  <c r="Q133" i="36"/>
  <c r="AQ133" i="36" s="1"/>
  <c r="AL133" i="36"/>
  <c r="BL133" i="36" s="1"/>
  <c r="AK133" i="36"/>
  <c r="BK133" i="36" s="1"/>
  <c r="O133" i="36"/>
  <c r="BJ133" i="36"/>
  <c r="BI133" i="36"/>
  <c r="BB133" i="36"/>
  <c r="AZ133" i="36"/>
  <c r="BA133" i="36"/>
  <c r="BN136" i="36"/>
  <c r="AL141" i="36"/>
  <c r="BL141" i="36" s="1"/>
  <c r="BB141" i="36"/>
  <c r="AK141" i="36"/>
  <c r="BK141" i="36" s="1"/>
  <c r="BA141" i="36"/>
  <c r="O141" i="36"/>
  <c r="BJ141" i="36"/>
  <c r="AZ141" i="36"/>
  <c r="BI141" i="36"/>
  <c r="T141" i="36"/>
  <c r="AT141" i="36" s="1"/>
  <c r="S141" i="36"/>
  <c r="AS141" i="36" s="1"/>
  <c r="R141" i="36"/>
  <c r="AR141" i="36" s="1"/>
  <c r="BM141" i="36"/>
  <c r="Q141" i="36"/>
  <c r="AQ141" i="36" s="1"/>
  <c r="BH141" i="36"/>
  <c r="BD141" i="36"/>
  <c r="BG141" i="36"/>
  <c r="BC141" i="36"/>
  <c r="BN176" i="36"/>
  <c r="BI181" i="36"/>
  <c r="AZ181" i="36"/>
  <c r="BJ181" i="36"/>
  <c r="S181" i="36"/>
  <c r="AS181" i="36" s="1"/>
  <c r="BD181" i="36"/>
  <c r="AK181" i="36"/>
  <c r="BK181" i="36" s="1"/>
  <c r="BB181" i="36"/>
  <c r="T181" i="36"/>
  <c r="AT181" i="36" s="1"/>
  <c r="BA181" i="36"/>
  <c r="BC181" i="36"/>
  <c r="AL181" i="36"/>
  <c r="BL181" i="36" s="1"/>
  <c r="BN184" i="36"/>
  <c r="BI189" i="36"/>
  <c r="AZ189" i="36"/>
  <c r="BJ189" i="36"/>
  <c r="S189" i="36"/>
  <c r="AS189" i="36" s="1"/>
  <c r="AK189" i="36"/>
  <c r="BK189" i="36" s="1"/>
  <c r="T189" i="36"/>
  <c r="AT189" i="36" s="1"/>
  <c r="AL189" i="36"/>
  <c r="BL189" i="36" s="1"/>
  <c r="BA189" i="36"/>
  <c r="BD189" i="36"/>
  <c r="BB189" i="36"/>
  <c r="BC189" i="36"/>
  <c r="BN192" i="36"/>
  <c r="BN101" i="35"/>
  <c r="BD106" i="35"/>
  <c r="R106" i="35"/>
  <c r="AR106" i="35" s="1"/>
  <c r="BM106" i="35"/>
  <c r="BC106" i="35"/>
  <c r="Q106" i="35"/>
  <c r="AQ106" i="35" s="1"/>
  <c r="AL106" i="35"/>
  <c r="BL106" i="35" s="1"/>
  <c r="BB106" i="35"/>
  <c r="AK106" i="35"/>
  <c r="BK106" i="35" s="1"/>
  <c r="BA106" i="35"/>
  <c r="O106" i="35"/>
  <c r="AZ106" i="35"/>
  <c r="T106" i="35"/>
  <c r="AT106" i="35" s="1"/>
  <c r="S106" i="35"/>
  <c r="AS106" i="35" s="1"/>
  <c r="BJ106" i="35"/>
  <c r="BH106" i="35"/>
  <c r="BI106" i="35"/>
  <c r="BG106" i="35"/>
  <c r="BN109" i="35"/>
  <c r="AK114" i="35"/>
  <c r="BK114" i="35" s="1"/>
  <c r="BA114" i="35"/>
  <c r="O114" i="35"/>
  <c r="BJ114" i="35"/>
  <c r="AZ114" i="35"/>
  <c r="BI114" i="35"/>
  <c r="BH114" i="35"/>
  <c r="T114" i="35"/>
  <c r="AT114" i="35" s="1"/>
  <c r="BG114" i="35"/>
  <c r="S114" i="35"/>
  <c r="AS114" i="35" s="1"/>
  <c r="BM114" i="35"/>
  <c r="AL114" i="35"/>
  <c r="BL114" i="35" s="1"/>
  <c r="BD114" i="35"/>
  <c r="BC114" i="35"/>
  <c r="BB114" i="35"/>
  <c r="Q114" i="35"/>
  <c r="AQ114" i="35" s="1"/>
  <c r="R114" i="35"/>
  <c r="AR114" i="35" s="1"/>
  <c r="BN117" i="35"/>
  <c r="BG126" i="35"/>
  <c r="S126" i="35"/>
  <c r="AS126" i="35" s="1"/>
  <c r="BD126" i="35"/>
  <c r="R126" i="35"/>
  <c r="AR126" i="35" s="1"/>
  <c r="BM126" i="35"/>
  <c r="BC126" i="35"/>
  <c r="Q126" i="35"/>
  <c r="AQ126" i="35" s="1"/>
  <c r="AL126" i="35"/>
  <c r="BL126" i="35" s="1"/>
  <c r="BB126" i="35"/>
  <c r="AK126" i="35"/>
  <c r="BK126" i="35" s="1"/>
  <c r="BA126" i="35"/>
  <c r="O126" i="35"/>
  <c r="BJ126" i="35"/>
  <c r="BI126" i="35"/>
  <c r="BH126" i="35"/>
  <c r="AZ126" i="35"/>
  <c r="T126" i="35"/>
  <c r="AT126" i="35" s="1"/>
  <c r="BN129" i="35"/>
  <c r="AK134" i="35"/>
  <c r="BK134" i="35" s="1"/>
  <c r="BA134" i="35"/>
  <c r="O134" i="35"/>
  <c r="BJ134" i="35"/>
  <c r="AZ134" i="35"/>
  <c r="BI134" i="35"/>
  <c r="BH134" i="35"/>
  <c r="T134" i="35"/>
  <c r="AT134" i="35" s="1"/>
  <c r="BG134" i="35"/>
  <c r="S134" i="35"/>
  <c r="AS134" i="35" s="1"/>
  <c r="AL134" i="35"/>
  <c r="BL134" i="35" s="1"/>
  <c r="BD134" i="35"/>
  <c r="BC134" i="35"/>
  <c r="BB134" i="35"/>
  <c r="R134" i="35"/>
  <c r="AR134" i="35" s="1"/>
  <c r="Q134" i="35"/>
  <c r="AQ134" i="35" s="1"/>
  <c r="BN137" i="35"/>
  <c r="BG142" i="35"/>
  <c r="S142" i="35"/>
  <c r="AS142" i="35" s="1"/>
  <c r="BD142" i="35"/>
  <c r="R142" i="35"/>
  <c r="AR142" i="35" s="1"/>
  <c r="BM142" i="35"/>
  <c r="BC142" i="35"/>
  <c r="Q142" i="35"/>
  <c r="AQ142" i="35" s="1"/>
  <c r="AL142" i="35"/>
  <c r="BL142" i="35" s="1"/>
  <c r="BB142" i="35"/>
  <c r="AK142" i="35"/>
  <c r="BK142" i="35" s="1"/>
  <c r="BA142" i="35"/>
  <c r="O142" i="35"/>
  <c r="BI142" i="35"/>
  <c r="T142" i="35"/>
  <c r="AT142" i="35" s="1"/>
  <c r="BH142" i="35"/>
  <c r="BJ142" i="35"/>
  <c r="AZ142" i="35"/>
  <c r="BN177" i="35"/>
  <c r="BA182" i="35"/>
  <c r="AK182" i="35"/>
  <c r="BK182" i="35" s="1"/>
  <c r="BB182" i="35"/>
  <c r="AL182" i="35"/>
  <c r="BL182" i="35" s="1"/>
  <c r="BI182" i="35"/>
  <c r="S182" i="35"/>
  <c r="AS182" i="35" s="1"/>
  <c r="BJ182" i="35"/>
  <c r="T182" i="35"/>
  <c r="AT182" i="35" s="1"/>
  <c r="BC182" i="35"/>
  <c r="AZ182" i="35"/>
  <c r="BD182" i="35"/>
  <c r="BN185" i="35"/>
  <c r="BA190" i="35"/>
  <c r="AK190" i="35"/>
  <c r="BK190" i="35" s="1"/>
  <c r="BB190" i="35"/>
  <c r="AL190" i="35"/>
  <c r="BL190" i="35" s="1"/>
  <c r="S190" i="35"/>
  <c r="AS190" i="35" s="1"/>
  <c r="BI190" i="35"/>
  <c r="BD190" i="35"/>
  <c r="BJ190" i="35"/>
  <c r="AZ190" i="35"/>
  <c r="T190" i="35"/>
  <c r="AT190" i="35" s="1"/>
  <c r="BC190" i="35"/>
  <c r="BN193" i="35"/>
  <c r="AK99" i="34"/>
  <c r="BK99" i="34" s="1"/>
  <c r="BA99" i="34"/>
  <c r="BJ99" i="34"/>
  <c r="AZ99" i="34"/>
  <c r="BI99" i="34"/>
  <c r="BH99" i="34"/>
  <c r="BG99" i="34"/>
  <c r="BM99" i="34"/>
  <c r="BC99" i="34"/>
  <c r="AL99" i="34"/>
  <c r="BL99" i="34" s="1"/>
  <c r="BB99" i="34"/>
  <c r="BD99" i="34"/>
  <c r="R99" i="34"/>
  <c r="AR99" i="34" s="1"/>
  <c r="BN102" i="34"/>
  <c r="AL107" i="34"/>
  <c r="BL107" i="34" s="1"/>
  <c r="BB107" i="34"/>
  <c r="AK107" i="34"/>
  <c r="BK107" i="34" s="1"/>
  <c r="BA107" i="34"/>
  <c r="O107" i="34"/>
  <c r="BJ107" i="34"/>
  <c r="AZ107" i="34"/>
  <c r="BI107" i="34"/>
  <c r="BH107" i="34"/>
  <c r="T107" i="34"/>
  <c r="AT107" i="34" s="1"/>
  <c r="BD107" i="34"/>
  <c r="R107" i="34"/>
  <c r="AR107" i="34" s="1"/>
  <c r="BM107" i="34"/>
  <c r="BG107" i="34"/>
  <c r="BC107" i="34"/>
  <c r="Q107" i="34"/>
  <c r="AQ107" i="34" s="1"/>
  <c r="S107" i="34"/>
  <c r="AS107" i="34" s="1"/>
  <c r="BN110" i="34"/>
  <c r="BH115" i="34"/>
  <c r="T115" i="34"/>
  <c r="AT115" i="34" s="1"/>
  <c r="BG115" i="34"/>
  <c r="S115" i="34"/>
  <c r="AS115" i="34" s="1"/>
  <c r="BD115" i="34"/>
  <c r="R115" i="34"/>
  <c r="AR115" i="34" s="1"/>
  <c r="BM115" i="34"/>
  <c r="BC115" i="34"/>
  <c r="Q115" i="34"/>
  <c r="AQ115" i="34" s="1"/>
  <c r="AL115" i="34"/>
  <c r="BL115" i="34" s="1"/>
  <c r="BB115" i="34"/>
  <c r="BJ115" i="34"/>
  <c r="AZ115" i="34"/>
  <c r="BI115" i="34"/>
  <c r="BA115" i="34"/>
  <c r="O115" i="34"/>
  <c r="BN118" i="34"/>
  <c r="BJ127" i="34"/>
  <c r="AZ127" i="34"/>
  <c r="BI127" i="34"/>
  <c r="BH127" i="34"/>
  <c r="T127" i="34"/>
  <c r="AT127" i="34" s="1"/>
  <c r="BG127" i="34"/>
  <c r="S127" i="34"/>
  <c r="AS127" i="34" s="1"/>
  <c r="BD127" i="34"/>
  <c r="R127" i="34"/>
  <c r="AR127" i="34" s="1"/>
  <c r="AL127" i="34"/>
  <c r="BL127" i="34" s="1"/>
  <c r="BB127" i="34"/>
  <c r="BA127" i="34"/>
  <c r="Q127" i="34"/>
  <c r="AQ127" i="34" s="1"/>
  <c r="O127" i="34"/>
  <c r="AK127" i="34"/>
  <c r="BK127" i="34" s="1"/>
  <c r="BM127" i="34"/>
  <c r="BN130" i="34"/>
  <c r="BM135" i="34"/>
  <c r="BC135" i="34"/>
  <c r="Q135" i="34"/>
  <c r="AQ135" i="34" s="1"/>
  <c r="AL135" i="34"/>
  <c r="BL135" i="34" s="1"/>
  <c r="BB135" i="34"/>
  <c r="AK135" i="34"/>
  <c r="BK135" i="34" s="1"/>
  <c r="BA135" i="34"/>
  <c r="O135" i="34"/>
  <c r="BJ135" i="34"/>
  <c r="AZ135" i="34"/>
  <c r="BI135" i="34"/>
  <c r="BG135" i="34"/>
  <c r="S135" i="34"/>
  <c r="AS135" i="34" s="1"/>
  <c r="BH135" i="34"/>
  <c r="BD135" i="34"/>
  <c r="R135" i="34"/>
  <c r="AR135" i="34" s="1"/>
  <c r="T135" i="34"/>
  <c r="AT135" i="34" s="1"/>
  <c r="BN138" i="34"/>
  <c r="AL151" i="34"/>
  <c r="BL151" i="34" s="1"/>
  <c r="BB151" i="34"/>
  <c r="AK151" i="34"/>
  <c r="BK151" i="34" s="1"/>
  <c r="BA151" i="34"/>
  <c r="BJ151" i="34"/>
  <c r="AZ151" i="34"/>
  <c r="BI151" i="34"/>
  <c r="BD151" i="34"/>
  <c r="T153" i="34"/>
  <c r="AT153" i="34" s="1"/>
  <c r="S153" i="34"/>
  <c r="AS153" i="34" s="1"/>
  <c r="BD153" i="34"/>
  <c r="BC153" i="34"/>
  <c r="AL153" i="34"/>
  <c r="BL153" i="34" s="1"/>
  <c r="BB153" i="34"/>
  <c r="BJ153" i="34"/>
  <c r="AZ153" i="34"/>
  <c r="AK153" i="34"/>
  <c r="BK153" i="34" s="1"/>
  <c r="BI153" i="34"/>
  <c r="BA153" i="34"/>
  <c r="AL155" i="34"/>
  <c r="BL155" i="34" s="1"/>
  <c r="BB155" i="34"/>
  <c r="AK155" i="34"/>
  <c r="BK155" i="34" s="1"/>
  <c r="BA155" i="34"/>
  <c r="BJ155" i="34"/>
  <c r="AZ155" i="34"/>
  <c r="BI155" i="34"/>
  <c r="T155" i="34"/>
  <c r="AT155" i="34" s="1"/>
  <c r="BD155" i="34"/>
  <c r="BC155" i="34"/>
  <c r="S155" i="34"/>
  <c r="AS155" i="34" s="1"/>
  <c r="BJ157" i="34"/>
  <c r="AZ157" i="34"/>
  <c r="BI157" i="34"/>
  <c r="T157" i="34"/>
  <c r="AT157" i="34" s="1"/>
  <c r="S157" i="34"/>
  <c r="AS157" i="34" s="1"/>
  <c r="BD157" i="34"/>
  <c r="AL157" i="34"/>
  <c r="BL157" i="34" s="1"/>
  <c r="BB157" i="34"/>
  <c r="AK157" i="34"/>
  <c r="BK157" i="34" s="1"/>
  <c r="BC157" i="34"/>
  <c r="BA157" i="34"/>
  <c r="S159" i="34"/>
  <c r="AS159" i="34" s="1"/>
  <c r="BD159" i="34"/>
  <c r="BC159" i="34"/>
  <c r="AL159" i="34"/>
  <c r="BL159" i="34" s="1"/>
  <c r="BB159" i="34"/>
  <c r="AK159" i="34"/>
  <c r="BK159" i="34" s="1"/>
  <c r="BA159" i="34"/>
  <c r="BI159" i="34"/>
  <c r="T159" i="34"/>
  <c r="AT159" i="34" s="1"/>
  <c r="BJ159" i="34"/>
  <c r="AK161" i="34"/>
  <c r="BK161" i="34" s="1"/>
  <c r="BA161" i="34"/>
  <c r="BJ161" i="34"/>
  <c r="AZ161" i="34"/>
  <c r="BI161" i="34"/>
  <c r="T161" i="34"/>
  <c r="AT161" i="34" s="1"/>
  <c r="S161" i="34"/>
  <c r="AS161" i="34" s="1"/>
  <c r="BC161" i="34"/>
  <c r="AL161" i="34"/>
  <c r="BL161" i="34" s="1"/>
  <c r="BD161" i="34"/>
  <c r="BB161" i="34"/>
  <c r="S163" i="34"/>
  <c r="AS163" i="34" s="1"/>
  <c r="BD163" i="34"/>
  <c r="BC163" i="34"/>
  <c r="AL163" i="34"/>
  <c r="BL163" i="34" s="1"/>
  <c r="BB163" i="34"/>
  <c r="AK163" i="34"/>
  <c r="BK163" i="34" s="1"/>
  <c r="BA163" i="34"/>
  <c r="BI163" i="34"/>
  <c r="BJ163" i="34"/>
  <c r="T163" i="34"/>
  <c r="AT163" i="34" s="1"/>
  <c r="AZ163" i="34"/>
  <c r="BC165" i="34"/>
  <c r="AL165" i="34"/>
  <c r="BL165" i="34" s="1"/>
  <c r="BB165" i="34"/>
  <c r="AK165" i="34"/>
  <c r="BK165" i="34" s="1"/>
  <c r="BA165" i="34"/>
  <c r="BJ165" i="34"/>
  <c r="AZ165" i="34"/>
  <c r="BI165" i="34"/>
  <c r="S165" i="34"/>
  <c r="AS165" i="34" s="1"/>
  <c r="BD165" i="34"/>
  <c r="T165" i="34"/>
  <c r="AT165" i="34" s="1"/>
  <c r="BJ167" i="34"/>
  <c r="AZ167" i="34"/>
  <c r="BI167" i="34"/>
  <c r="T167" i="34"/>
  <c r="AT167" i="34" s="1"/>
  <c r="S167" i="34"/>
  <c r="AS167" i="34" s="1"/>
  <c r="BD167" i="34"/>
  <c r="AL167" i="34"/>
  <c r="BL167" i="34" s="1"/>
  <c r="BB167" i="34"/>
  <c r="AK167" i="34"/>
  <c r="BK167" i="34" s="1"/>
  <c r="BC167" i="34"/>
  <c r="BA167" i="34"/>
  <c r="BD169" i="34"/>
  <c r="BC169" i="34"/>
  <c r="AL169" i="34"/>
  <c r="BL169" i="34" s="1"/>
  <c r="BB169" i="34"/>
  <c r="AK169" i="34"/>
  <c r="BK169" i="34" s="1"/>
  <c r="BA169" i="34"/>
  <c r="BJ169" i="34"/>
  <c r="AZ169" i="34"/>
  <c r="T169" i="34"/>
  <c r="AT169" i="34" s="1"/>
  <c r="S169" i="34"/>
  <c r="AS169" i="34" s="1"/>
  <c r="BI169" i="34"/>
  <c r="BJ175" i="34"/>
  <c r="AZ175" i="34"/>
  <c r="BI175" i="34"/>
  <c r="AL175" i="34"/>
  <c r="BL175" i="34" s="1"/>
  <c r="BB175" i="34"/>
  <c r="AK175" i="34"/>
  <c r="BK175" i="34" s="1"/>
  <c r="BC175" i="34"/>
  <c r="BA175" i="34"/>
  <c r="BN178" i="34"/>
  <c r="BA183" i="34"/>
  <c r="AK183" i="34"/>
  <c r="BK183" i="34" s="1"/>
  <c r="BB183" i="34"/>
  <c r="AL183" i="34"/>
  <c r="BL183" i="34" s="1"/>
  <c r="BC183" i="34"/>
  <c r="BD183" i="34"/>
  <c r="BI183" i="34"/>
  <c r="BJ183" i="34"/>
  <c r="AZ183" i="34"/>
  <c r="S183" i="34"/>
  <c r="AS183" i="34" s="1"/>
  <c r="T183" i="34"/>
  <c r="AT183" i="34" s="1"/>
  <c r="BN186" i="34"/>
  <c r="BA191" i="34"/>
  <c r="AK191" i="34"/>
  <c r="BK191" i="34" s="1"/>
  <c r="BB191" i="34"/>
  <c r="AL191" i="34"/>
  <c r="BL191" i="34" s="1"/>
  <c r="BC191" i="34"/>
  <c r="BD191" i="34"/>
  <c r="AZ191" i="34"/>
  <c r="BI191" i="34"/>
  <c r="BJ191" i="34"/>
  <c r="S191" i="34"/>
  <c r="AS191" i="34" s="1"/>
  <c r="T191" i="34"/>
  <c r="AT191" i="34" s="1"/>
  <c r="BN194" i="34"/>
  <c r="BD100" i="33"/>
  <c r="R100" i="33"/>
  <c r="AR100" i="33" s="1"/>
  <c r="BM100" i="33"/>
  <c r="BC100" i="33"/>
  <c r="Q100" i="33"/>
  <c r="AQ100" i="33" s="1"/>
  <c r="AL100" i="33"/>
  <c r="BL100" i="33" s="1"/>
  <c r="BB100" i="33"/>
  <c r="AK100" i="33"/>
  <c r="BK100" i="33" s="1"/>
  <c r="BA100" i="33"/>
  <c r="O100" i="33"/>
  <c r="BJ100" i="33"/>
  <c r="AZ100" i="33"/>
  <c r="BH100" i="33"/>
  <c r="T100" i="33"/>
  <c r="AT100" i="33" s="1"/>
  <c r="BI100" i="33"/>
  <c r="BG100" i="33"/>
  <c r="S100" i="33"/>
  <c r="AS100" i="33" s="1"/>
  <c r="BN103" i="33"/>
  <c r="AK108" i="33"/>
  <c r="BK108" i="33" s="1"/>
  <c r="BA108" i="33"/>
  <c r="O108" i="33"/>
  <c r="BJ108" i="33"/>
  <c r="AZ108" i="33"/>
  <c r="BI108" i="33"/>
  <c r="BH108" i="33"/>
  <c r="T108" i="33"/>
  <c r="AT108" i="33" s="1"/>
  <c r="BG108" i="33"/>
  <c r="S108" i="33"/>
  <c r="AS108" i="33" s="1"/>
  <c r="BM108" i="33"/>
  <c r="BC108" i="33"/>
  <c r="Q108" i="33"/>
  <c r="AQ108" i="33" s="1"/>
  <c r="AL108" i="33"/>
  <c r="BL108" i="33" s="1"/>
  <c r="BD108" i="33"/>
  <c r="BB108" i="33"/>
  <c r="R108" i="33"/>
  <c r="AR108" i="33" s="1"/>
  <c r="BN111" i="33"/>
  <c r="BH116" i="33"/>
  <c r="T116" i="33"/>
  <c r="AT116" i="33" s="1"/>
  <c r="BG116" i="33"/>
  <c r="S116" i="33"/>
  <c r="AS116" i="33" s="1"/>
  <c r="BD116" i="33"/>
  <c r="R116" i="33"/>
  <c r="AR116" i="33" s="1"/>
  <c r="BM116" i="33"/>
  <c r="BC116" i="33"/>
  <c r="Q116" i="33"/>
  <c r="AQ116" i="33" s="1"/>
  <c r="AL116" i="33"/>
  <c r="BL116" i="33" s="1"/>
  <c r="BB116" i="33"/>
  <c r="BJ116" i="33"/>
  <c r="AZ116" i="33"/>
  <c r="O116" i="33"/>
  <c r="BI116" i="33"/>
  <c r="AK116" i="33"/>
  <c r="BK116" i="33" s="1"/>
  <c r="BA116" i="33"/>
  <c r="BN123" i="33"/>
  <c r="BD128" i="33"/>
  <c r="R128" i="33"/>
  <c r="AR128" i="33" s="1"/>
  <c r="BM128" i="33"/>
  <c r="BC128" i="33"/>
  <c r="Q128" i="33"/>
  <c r="AQ128" i="33" s="1"/>
  <c r="AL128" i="33"/>
  <c r="BL128" i="33" s="1"/>
  <c r="BB128" i="33"/>
  <c r="AK128" i="33"/>
  <c r="BK128" i="33" s="1"/>
  <c r="BA128" i="33"/>
  <c r="O128" i="33"/>
  <c r="BJ128" i="33"/>
  <c r="AZ128" i="33"/>
  <c r="BH128" i="33"/>
  <c r="T128" i="33"/>
  <c r="AT128" i="33" s="1"/>
  <c r="BI128" i="33"/>
  <c r="BG128" i="33"/>
  <c r="S128" i="33"/>
  <c r="AS128" i="33" s="1"/>
  <c r="BN131" i="33"/>
  <c r="AL136" i="33"/>
  <c r="BL136" i="33" s="1"/>
  <c r="BB136" i="33"/>
  <c r="AK136" i="33"/>
  <c r="BK136" i="33" s="1"/>
  <c r="BA136" i="33"/>
  <c r="O136" i="33"/>
  <c r="BJ136" i="33"/>
  <c r="AZ136" i="33"/>
  <c r="BI136" i="33"/>
  <c r="BH136" i="33"/>
  <c r="T136" i="33"/>
  <c r="AT136" i="33" s="1"/>
  <c r="BD136" i="33"/>
  <c r="R136" i="33"/>
  <c r="AR136" i="33" s="1"/>
  <c r="BM136" i="33"/>
  <c r="BG136" i="33"/>
  <c r="BC136" i="33"/>
  <c r="S136" i="33"/>
  <c r="AS136" i="33" s="1"/>
  <c r="Q136" i="33"/>
  <c r="AQ136" i="33" s="1"/>
  <c r="BN139" i="33"/>
  <c r="AK158" i="33"/>
  <c r="BK158" i="33" s="1"/>
  <c r="BA158" i="33"/>
  <c r="BJ158" i="33"/>
  <c r="AZ158" i="33"/>
  <c r="BI158" i="33"/>
  <c r="T158" i="33"/>
  <c r="AT158" i="33" s="1"/>
  <c r="S158" i="33"/>
  <c r="AS158" i="33" s="1"/>
  <c r="BC158" i="33"/>
  <c r="AL158" i="33"/>
  <c r="BL158" i="33" s="1"/>
  <c r="BD158" i="33"/>
  <c r="BB158" i="33"/>
  <c r="BD160" i="33"/>
  <c r="BC160" i="33"/>
  <c r="AL160" i="33"/>
  <c r="BL160" i="33" s="1"/>
  <c r="BB160" i="33"/>
  <c r="AK160" i="33"/>
  <c r="BK160" i="33" s="1"/>
  <c r="BA160" i="33"/>
  <c r="BJ160" i="33"/>
  <c r="AZ160" i="33"/>
  <c r="T160" i="33"/>
  <c r="AT160" i="33" s="1"/>
  <c r="S160" i="33"/>
  <c r="AS160" i="33" s="1"/>
  <c r="BI160" i="33"/>
  <c r="BJ162" i="33"/>
  <c r="AZ162" i="33"/>
  <c r="BI162" i="33"/>
  <c r="T162" i="33"/>
  <c r="AT162" i="33" s="1"/>
  <c r="S162" i="33"/>
  <c r="AS162" i="33" s="1"/>
  <c r="BD162" i="33"/>
  <c r="AL162" i="33"/>
  <c r="BL162" i="33" s="1"/>
  <c r="BB162" i="33"/>
  <c r="AK162" i="33"/>
  <c r="BK162" i="33" s="1"/>
  <c r="BC162" i="33"/>
  <c r="BA162" i="33"/>
  <c r="T164" i="33"/>
  <c r="AT164" i="33" s="1"/>
  <c r="S164" i="33"/>
  <c r="AS164" i="33" s="1"/>
  <c r="BD164" i="33"/>
  <c r="BC164" i="33"/>
  <c r="AL164" i="33"/>
  <c r="BL164" i="33" s="1"/>
  <c r="BB164" i="33"/>
  <c r="BJ164" i="33"/>
  <c r="AZ164" i="33"/>
  <c r="AK164" i="33"/>
  <c r="BK164" i="33" s="1"/>
  <c r="BI164" i="33"/>
  <c r="BA164" i="33"/>
  <c r="AL166" i="33"/>
  <c r="BL166" i="33" s="1"/>
  <c r="BB166" i="33"/>
  <c r="AK166" i="33"/>
  <c r="BK166" i="33" s="1"/>
  <c r="BA166" i="33"/>
  <c r="BJ166" i="33"/>
  <c r="AZ166" i="33"/>
  <c r="BI166" i="33"/>
  <c r="T166" i="33"/>
  <c r="AT166" i="33" s="1"/>
  <c r="BD166" i="33"/>
  <c r="BC166" i="33"/>
  <c r="S166" i="33"/>
  <c r="AS166" i="33" s="1"/>
  <c r="T168" i="33"/>
  <c r="AT168" i="33" s="1"/>
  <c r="S168" i="33"/>
  <c r="AS168" i="33" s="1"/>
  <c r="BD168" i="33"/>
  <c r="BC168" i="33"/>
  <c r="AL168" i="33"/>
  <c r="BL168" i="33" s="1"/>
  <c r="BB168" i="33"/>
  <c r="BJ168" i="33"/>
  <c r="AZ168" i="33"/>
  <c r="AK168" i="33"/>
  <c r="BK168" i="33" s="1"/>
  <c r="BI168" i="33"/>
  <c r="BA168" i="33"/>
  <c r="BD170" i="33"/>
  <c r="BC170" i="33"/>
  <c r="AL170" i="33"/>
  <c r="BL170" i="33" s="1"/>
  <c r="BB170" i="33"/>
  <c r="AK170" i="33"/>
  <c r="BK170" i="33" s="1"/>
  <c r="BA170" i="33"/>
  <c r="BJ170" i="33"/>
  <c r="AZ170" i="33"/>
  <c r="T170" i="33"/>
  <c r="AT170" i="33" s="1"/>
  <c r="S170" i="33"/>
  <c r="AS170" i="33" s="1"/>
  <c r="BI170" i="33"/>
  <c r="BC179" i="33"/>
  <c r="BD179" i="33"/>
  <c r="S179" i="33"/>
  <c r="AS179" i="33" s="1"/>
  <c r="AL179" i="33"/>
  <c r="BL179" i="33" s="1"/>
  <c r="BA179" i="33"/>
  <c r="BI179" i="33"/>
  <c r="BJ179" i="33"/>
  <c r="AK179" i="33"/>
  <c r="BK179" i="33" s="1"/>
  <c r="AZ179" i="33"/>
  <c r="BB179" i="33"/>
  <c r="T179" i="33"/>
  <c r="AT179" i="33" s="1"/>
  <c r="BN182" i="33"/>
  <c r="BI187" i="33"/>
  <c r="BA187" i="33"/>
  <c r="AK187" i="33"/>
  <c r="BK187" i="33" s="1"/>
  <c r="AZ187" i="33"/>
  <c r="BB187" i="33"/>
  <c r="BC187" i="33"/>
  <c r="BD187" i="33"/>
  <c r="BJ187" i="33"/>
  <c r="AL187" i="33"/>
  <c r="BL187" i="33" s="1"/>
  <c r="S187" i="33"/>
  <c r="AS187" i="33" s="1"/>
  <c r="T187" i="33"/>
  <c r="AT187" i="33" s="1"/>
  <c r="BN190" i="33"/>
  <c r="BN99" i="32"/>
  <c r="BI104" i="32"/>
  <c r="BH104" i="32"/>
  <c r="T104" i="32"/>
  <c r="AT104" i="32" s="1"/>
  <c r="BG104" i="32"/>
  <c r="S104" i="32"/>
  <c r="AS104" i="32" s="1"/>
  <c r="BD104" i="32"/>
  <c r="R104" i="32"/>
  <c r="AR104" i="32" s="1"/>
  <c r="BM104" i="32"/>
  <c r="BC104" i="32"/>
  <c r="Q104" i="32"/>
  <c r="AQ104" i="32" s="1"/>
  <c r="AL104" i="32"/>
  <c r="BL104" i="32" s="1"/>
  <c r="BB104" i="32"/>
  <c r="AK104" i="32"/>
  <c r="BK104" i="32" s="1"/>
  <c r="BJ104" i="32"/>
  <c r="BA104" i="32"/>
  <c r="O104" i="32"/>
  <c r="AZ104" i="32"/>
  <c r="BN107" i="32"/>
  <c r="BI112" i="32"/>
  <c r="BH112" i="32"/>
  <c r="T112" i="32"/>
  <c r="AT112" i="32" s="1"/>
  <c r="BG112" i="32"/>
  <c r="S112" i="32"/>
  <c r="AS112" i="32" s="1"/>
  <c r="BD112" i="32"/>
  <c r="R112" i="32"/>
  <c r="AR112" i="32" s="1"/>
  <c r="BM112" i="32"/>
  <c r="BC112" i="32"/>
  <c r="Q112" i="32"/>
  <c r="AQ112" i="32" s="1"/>
  <c r="AL112" i="32"/>
  <c r="BL112" i="32" s="1"/>
  <c r="BB112" i="32"/>
  <c r="AK112" i="32"/>
  <c r="BK112" i="32" s="1"/>
  <c r="BJ112" i="32"/>
  <c r="BA112" i="32"/>
  <c r="O112" i="32"/>
  <c r="AZ112" i="32"/>
  <c r="BN115" i="32"/>
  <c r="BI124" i="32"/>
  <c r="BH124" i="32"/>
  <c r="T124" i="32"/>
  <c r="AT124" i="32" s="1"/>
  <c r="BG124" i="32"/>
  <c r="S124" i="32"/>
  <c r="AS124" i="32" s="1"/>
  <c r="BD124" i="32"/>
  <c r="R124" i="32"/>
  <c r="AR124" i="32" s="1"/>
  <c r="BM124" i="32"/>
  <c r="BC124" i="32"/>
  <c r="Q124" i="32"/>
  <c r="AQ124" i="32" s="1"/>
  <c r="AL124" i="32"/>
  <c r="BL124" i="32" s="1"/>
  <c r="BB124" i="32"/>
  <c r="AK124" i="32"/>
  <c r="BK124" i="32" s="1"/>
  <c r="BJ124" i="32"/>
  <c r="BA124" i="32"/>
  <c r="O124" i="32"/>
  <c r="AZ124" i="32"/>
  <c r="BN127" i="32"/>
  <c r="BM132" i="32"/>
  <c r="BC132" i="32"/>
  <c r="Q132" i="32"/>
  <c r="AQ132" i="32" s="1"/>
  <c r="AL132" i="32"/>
  <c r="BL132" i="32" s="1"/>
  <c r="BB132" i="32"/>
  <c r="AK132" i="32"/>
  <c r="BK132" i="32" s="1"/>
  <c r="BA132" i="32"/>
  <c r="O132" i="32"/>
  <c r="BJ132" i="32"/>
  <c r="AZ132" i="32"/>
  <c r="BI132" i="32"/>
  <c r="BH132" i="32"/>
  <c r="T132" i="32"/>
  <c r="AT132" i="32" s="1"/>
  <c r="BG132" i="32"/>
  <c r="BD132" i="32"/>
  <c r="S132" i="32"/>
  <c r="AS132" i="32" s="1"/>
  <c r="R132" i="32"/>
  <c r="AR132" i="32" s="1"/>
  <c r="BN135" i="32"/>
  <c r="AL140" i="32"/>
  <c r="BL140" i="32" s="1"/>
  <c r="BB140" i="32"/>
  <c r="AK140" i="32"/>
  <c r="BK140" i="32" s="1"/>
  <c r="BA140" i="32"/>
  <c r="O140" i="32"/>
  <c r="BJ140" i="32"/>
  <c r="AZ140" i="32"/>
  <c r="BI140" i="32"/>
  <c r="BH140" i="32"/>
  <c r="T140" i="32"/>
  <c r="AT140" i="32" s="1"/>
  <c r="BG140" i="32"/>
  <c r="S140" i="32"/>
  <c r="AS140" i="32" s="1"/>
  <c r="BM140" i="32"/>
  <c r="BD140" i="32"/>
  <c r="BC140" i="32"/>
  <c r="R140" i="32"/>
  <c r="AR140" i="32" s="1"/>
  <c r="Q140" i="32"/>
  <c r="AQ140" i="32" s="1"/>
  <c r="BN175" i="32"/>
  <c r="S180" i="32"/>
  <c r="AS180" i="32" s="1"/>
  <c r="T180" i="32"/>
  <c r="AT180" i="32" s="1"/>
  <c r="BI180" i="32"/>
  <c r="AL180" i="32"/>
  <c r="BL180" i="32" s="1"/>
  <c r="BA180" i="32"/>
  <c r="BC180" i="32"/>
  <c r="BD180" i="32"/>
  <c r="BJ180" i="32"/>
  <c r="AK180" i="32"/>
  <c r="BK180" i="32" s="1"/>
  <c r="AZ180" i="32"/>
  <c r="BB180" i="32"/>
  <c r="BN183" i="32"/>
  <c r="S188" i="32"/>
  <c r="AS188" i="32" s="1"/>
  <c r="T188" i="32"/>
  <c r="AT188" i="32" s="1"/>
  <c r="BI188" i="32"/>
  <c r="BB188" i="32"/>
  <c r="BD188" i="32"/>
  <c r="BC188" i="32"/>
  <c r="BJ188" i="32"/>
  <c r="AK188" i="32"/>
  <c r="BK188" i="32" s="1"/>
  <c r="AL188" i="32"/>
  <c r="BL188" i="32" s="1"/>
  <c r="AZ188" i="32"/>
  <c r="BA188" i="32"/>
  <c r="BN191" i="32"/>
  <c r="R58" i="31"/>
  <c r="BN100" i="31"/>
  <c r="BG105" i="31"/>
  <c r="S105" i="31"/>
  <c r="AS105" i="31" s="1"/>
  <c r="BD105" i="31"/>
  <c r="R105" i="31"/>
  <c r="AR105" i="31" s="1"/>
  <c r="BM105" i="31"/>
  <c r="BC105" i="31"/>
  <c r="Q105" i="31"/>
  <c r="AQ105" i="31" s="1"/>
  <c r="AL105" i="31"/>
  <c r="BL105" i="31" s="1"/>
  <c r="BB105" i="31"/>
  <c r="AK105" i="31"/>
  <c r="BK105" i="31" s="1"/>
  <c r="BA105" i="31"/>
  <c r="O105" i="31"/>
  <c r="BH105" i="31"/>
  <c r="AZ105" i="31"/>
  <c r="T105" i="31"/>
  <c r="AT105" i="31" s="1"/>
  <c r="BJ105" i="31"/>
  <c r="BI105" i="31"/>
  <c r="BN108" i="31"/>
  <c r="AK113" i="31"/>
  <c r="BK113" i="31" s="1"/>
  <c r="BA113" i="31"/>
  <c r="O113" i="31"/>
  <c r="BJ113" i="31"/>
  <c r="AZ113" i="31"/>
  <c r="BI113" i="31"/>
  <c r="BH113" i="31"/>
  <c r="T113" i="31"/>
  <c r="AT113" i="31" s="1"/>
  <c r="BG113" i="31"/>
  <c r="S113" i="31"/>
  <c r="AS113" i="31" s="1"/>
  <c r="BC113" i="31"/>
  <c r="BB113" i="31"/>
  <c r="R113" i="31"/>
  <c r="AR113" i="31" s="1"/>
  <c r="Q113" i="31"/>
  <c r="AQ113" i="31" s="1"/>
  <c r="BM113" i="31"/>
  <c r="AL113" i="31"/>
  <c r="BL113" i="31" s="1"/>
  <c r="BD113" i="31"/>
  <c r="BN116" i="31"/>
  <c r="BD125" i="31"/>
  <c r="R125" i="31"/>
  <c r="AR125" i="31" s="1"/>
  <c r="BM125" i="31"/>
  <c r="BC125" i="31"/>
  <c r="Q125" i="31"/>
  <c r="AQ125" i="31" s="1"/>
  <c r="AL125" i="31"/>
  <c r="BL125" i="31" s="1"/>
  <c r="BB125" i="31"/>
  <c r="AK125" i="31"/>
  <c r="BK125" i="31" s="1"/>
  <c r="BA125" i="31"/>
  <c r="O125" i="31"/>
  <c r="BJ125" i="31"/>
  <c r="AZ125" i="31"/>
  <c r="T125" i="31"/>
  <c r="AT125" i="31" s="1"/>
  <c r="S125" i="31"/>
  <c r="AS125" i="31" s="1"/>
  <c r="BI125" i="31"/>
  <c r="BH125" i="31"/>
  <c r="BG125" i="31"/>
  <c r="BN128" i="31"/>
  <c r="BJ133" i="31"/>
  <c r="AZ133" i="31"/>
  <c r="BI133" i="31"/>
  <c r="BH133" i="31"/>
  <c r="T133" i="31"/>
  <c r="AT133" i="31" s="1"/>
  <c r="BG133" i="31"/>
  <c r="S133" i="31"/>
  <c r="AS133" i="31" s="1"/>
  <c r="BD133" i="31"/>
  <c r="R133" i="31"/>
  <c r="AR133" i="31" s="1"/>
  <c r="BA133" i="31"/>
  <c r="Q133" i="31"/>
  <c r="AQ133" i="31" s="1"/>
  <c r="BM133" i="31"/>
  <c r="O133" i="31"/>
  <c r="AL133" i="31"/>
  <c r="BL133" i="31" s="1"/>
  <c r="AK133" i="31"/>
  <c r="BK133" i="31" s="1"/>
  <c r="BC133" i="31"/>
  <c r="BB133" i="31"/>
  <c r="BN136" i="31"/>
  <c r="BD141" i="31"/>
  <c r="R141" i="31"/>
  <c r="AR141" i="31" s="1"/>
  <c r="BM141" i="31"/>
  <c r="BC141" i="31"/>
  <c r="Q141" i="31"/>
  <c r="AQ141" i="31" s="1"/>
  <c r="AL141" i="31"/>
  <c r="BL141" i="31" s="1"/>
  <c r="BB141" i="31"/>
  <c r="AK141" i="31"/>
  <c r="BK141" i="31" s="1"/>
  <c r="BA141" i="31"/>
  <c r="O141" i="31"/>
  <c r="BJ141" i="31"/>
  <c r="AZ141" i="31"/>
  <c r="T141" i="31"/>
  <c r="AT141" i="31" s="1"/>
  <c r="S141" i="31"/>
  <c r="AS141" i="31" s="1"/>
  <c r="BI141" i="31"/>
  <c r="BH141" i="31"/>
  <c r="BG141" i="31"/>
  <c r="BN176" i="31"/>
  <c r="S181" i="31"/>
  <c r="AS181" i="31" s="1"/>
  <c r="BI181" i="31"/>
  <c r="BA181" i="31"/>
  <c r="AK181" i="31"/>
  <c r="BK181" i="31" s="1"/>
  <c r="BD181" i="31"/>
  <c r="BJ181" i="31"/>
  <c r="T181" i="31"/>
  <c r="AT181" i="31" s="1"/>
  <c r="AL181" i="31"/>
  <c r="BL181" i="31" s="1"/>
  <c r="BB181" i="31"/>
  <c r="BC181" i="31"/>
  <c r="AZ181" i="31"/>
  <c r="BN184" i="31"/>
  <c r="S189" i="31"/>
  <c r="AS189" i="31" s="1"/>
  <c r="BI189" i="31"/>
  <c r="BA189" i="31"/>
  <c r="AK189" i="31"/>
  <c r="BK189" i="31" s="1"/>
  <c r="AL189" i="31"/>
  <c r="BL189" i="31" s="1"/>
  <c r="T189" i="31"/>
  <c r="AT189" i="31" s="1"/>
  <c r="AZ189" i="31"/>
  <c r="BD189" i="31"/>
  <c r="BJ189" i="31"/>
  <c r="BB189" i="31"/>
  <c r="BC189" i="31"/>
  <c r="BN192" i="31"/>
  <c r="BN190" i="40"/>
  <c r="BN182" i="40"/>
  <c r="BN153" i="31"/>
  <c r="BN161" i="31"/>
  <c r="BN169" i="31"/>
  <c r="BN157" i="32"/>
  <c r="BN165" i="32"/>
  <c r="BN153" i="33"/>
  <c r="BN161" i="33"/>
  <c r="BN169" i="33"/>
  <c r="BN157" i="34"/>
  <c r="BN165" i="34"/>
  <c r="BN153" i="35"/>
  <c r="BN161" i="35"/>
  <c r="BN169" i="35"/>
  <c r="BN157" i="36"/>
  <c r="BN165" i="36"/>
  <c r="BN153" i="37"/>
  <c r="BN161" i="37"/>
  <c r="BN169" i="37"/>
  <c r="BN157" i="38"/>
  <c r="BN165" i="38"/>
  <c r="BN116" i="39"/>
  <c r="BN108" i="39"/>
  <c r="BN100" i="39"/>
  <c r="BN157" i="39"/>
  <c r="BN165" i="39"/>
  <c r="BN169" i="40"/>
  <c r="BN153" i="40"/>
  <c r="AZ99" i="30"/>
  <c r="BJ99" i="30"/>
  <c r="T100" i="30"/>
  <c r="AT100" i="30" s="1"/>
  <c r="S102" i="30"/>
  <c r="AS102" i="30" s="1"/>
  <c r="BG102" i="30"/>
  <c r="AZ103" i="30"/>
  <c r="BJ103" i="30"/>
  <c r="R105" i="30"/>
  <c r="AR105" i="30" s="1"/>
  <c r="BD105" i="30"/>
  <c r="AZ107" i="30"/>
  <c r="BJ107" i="30"/>
  <c r="Q108" i="30"/>
  <c r="AQ108" i="30" s="1"/>
  <c r="BC108" i="30"/>
  <c r="BM108" i="30"/>
  <c r="O110" i="30"/>
  <c r="BA110" i="30"/>
  <c r="AK110" i="30"/>
  <c r="BK110" i="30" s="1"/>
  <c r="R111" i="30"/>
  <c r="AR111" i="30" s="1"/>
  <c r="BD111" i="30"/>
  <c r="AZ113" i="30"/>
  <c r="BJ113" i="30"/>
  <c r="R115" i="30"/>
  <c r="AR115" i="30" s="1"/>
  <c r="BD115" i="30"/>
  <c r="BI116" i="30"/>
  <c r="S118" i="30"/>
  <c r="AS118" i="30" s="1"/>
  <c r="BG118" i="30"/>
  <c r="AZ123" i="30"/>
  <c r="BJ123" i="30"/>
  <c r="R125" i="30"/>
  <c r="AR125" i="30" s="1"/>
  <c r="BD125" i="30"/>
  <c r="AZ127" i="30"/>
  <c r="BJ127" i="30"/>
  <c r="Q128" i="30"/>
  <c r="AQ128" i="30" s="1"/>
  <c r="BC128" i="30"/>
  <c r="BM128" i="30"/>
  <c r="O130" i="30"/>
  <c r="BA130" i="30"/>
  <c r="AK130" i="30"/>
  <c r="BK130" i="30" s="1"/>
  <c r="R131" i="30"/>
  <c r="AR131" i="30" s="1"/>
  <c r="BD131" i="30"/>
  <c r="AZ133" i="30"/>
  <c r="BJ133" i="30"/>
  <c r="R135" i="30"/>
  <c r="AR135" i="30" s="1"/>
  <c r="BD135" i="30"/>
  <c r="BI136" i="30"/>
  <c r="S138" i="30"/>
  <c r="AS138" i="30" s="1"/>
  <c r="BG138" i="30"/>
  <c r="AZ139" i="30"/>
  <c r="BJ139" i="30"/>
  <c r="R141" i="30"/>
  <c r="AR141" i="30" s="1"/>
  <c r="BD141" i="30"/>
  <c r="BB152" i="30"/>
  <c r="AL152" i="30"/>
  <c r="BL152" i="30" s="1"/>
  <c r="AZ153" i="30"/>
  <c r="BJ153" i="30"/>
  <c r="T154" i="30"/>
  <c r="AT154" i="30" s="1"/>
  <c r="S155" i="30"/>
  <c r="AS155" i="30" s="1"/>
  <c r="BB156" i="30"/>
  <c r="AL156" i="30"/>
  <c r="BL156" i="30" s="1"/>
  <c r="AZ157" i="30"/>
  <c r="BJ157" i="30"/>
  <c r="BI158" i="30"/>
  <c r="BD159" i="30"/>
  <c r="BC160" i="30"/>
  <c r="BA161" i="30"/>
  <c r="AK161" i="30"/>
  <c r="BK161" i="30" s="1"/>
  <c r="BI162" i="30"/>
  <c r="T163" i="30"/>
  <c r="AT163" i="30" s="1"/>
  <c r="BD164" i="30"/>
  <c r="BB165" i="30"/>
  <c r="AL165" i="30"/>
  <c r="BL165" i="30" s="1"/>
  <c r="BA166" i="30"/>
  <c r="AK166" i="30"/>
  <c r="BK166" i="30" s="1"/>
  <c r="T167" i="30"/>
  <c r="AT167" i="30" s="1"/>
  <c r="S168" i="30"/>
  <c r="AS168" i="30" s="1"/>
  <c r="BC169" i="30"/>
  <c r="BA170" i="30"/>
  <c r="AK170" i="30"/>
  <c r="BK170" i="30" s="1"/>
  <c r="AZ175" i="30"/>
  <c r="BJ175" i="30"/>
  <c r="O100" i="40"/>
  <c r="BA100" i="40"/>
  <c r="AK100" i="40"/>
  <c r="BK100" i="40" s="1"/>
  <c r="R101" i="40"/>
  <c r="AR101" i="40" s="1"/>
  <c r="BD101" i="40"/>
  <c r="BI102" i="40"/>
  <c r="R104" i="40"/>
  <c r="AR104" i="40" s="1"/>
  <c r="BD104" i="40"/>
  <c r="T105" i="40"/>
  <c r="AT105" i="40" s="1"/>
  <c r="BH105" i="40"/>
  <c r="AZ106" i="40"/>
  <c r="BJ106" i="40"/>
  <c r="BB107" i="40"/>
  <c r="AL107" i="40"/>
  <c r="BL107" i="40" s="1"/>
  <c r="S108" i="40"/>
  <c r="AS108" i="40" s="1"/>
  <c r="BG108" i="40"/>
  <c r="AZ109" i="40"/>
  <c r="BJ109" i="40"/>
  <c r="Q110" i="40"/>
  <c r="AQ110" i="40" s="1"/>
  <c r="BC110" i="40"/>
  <c r="BM110" i="40"/>
  <c r="AZ112" i="40"/>
  <c r="BJ112" i="40"/>
  <c r="BB113" i="40"/>
  <c r="AL113" i="40"/>
  <c r="BL113" i="40" s="1"/>
  <c r="R114" i="40"/>
  <c r="AR114" i="40" s="1"/>
  <c r="BD114" i="40"/>
  <c r="T115" i="40"/>
  <c r="AT115" i="40" s="1"/>
  <c r="BH115" i="40"/>
  <c r="O116" i="40"/>
  <c r="BA116" i="40"/>
  <c r="AK116" i="40"/>
  <c r="BK116" i="40" s="1"/>
  <c r="R117" i="40"/>
  <c r="AR117" i="40" s="1"/>
  <c r="BD117" i="40"/>
  <c r="BI118" i="40"/>
  <c r="BB123" i="40"/>
  <c r="AL123" i="40"/>
  <c r="BL123" i="40" s="1"/>
  <c r="R124" i="40"/>
  <c r="AR124" i="40" s="1"/>
  <c r="BD124" i="40"/>
  <c r="T125" i="40"/>
  <c r="AT125" i="40" s="1"/>
  <c r="BH125" i="40"/>
  <c r="AZ126" i="40"/>
  <c r="BJ126" i="40"/>
  <c r="BB127" i="40"/>
  <c r="AL127" i="40"/>
  <c r="BL127" i="40" s="1"/>
  <c r="S128" i="40"/>
  <c r="AS128" i="40" s="1"/>
  <c r="BG128" i="40"/>
  <c r="AZ129" i="40"/>
  <c r="BJ129" i="40"/>
  <c r="Q130" i="40"/>
  <c r="AQ130" i="40" s="1"/>
  <c r="BC130" i="40"/>
  <c r="BM130" i="40"/>
  <c r="T131" i="40"/>
  <c r="AT131" i="40" s="1"/>
  <c r="BH131" i="40"/>
  <c r="AZ132" i="40"/>
  <c r="BJ132" i="40"/>
  <c r="BB133" i="40"/>
  <c r="AL133" i="40"/>
  <c r="BL133" i="40" s="1"/>
  <c r="R134" i="40"/>
  <c r="AR134" i="40" s="1"/>
  <c r="BD134" i="40"/>
  <c r="T135" i="40"/>
  <c r="AT135" i="40" s="1"/>
  <c r="BH135" i="40"/>
  <c r="O136" i="40"/>
  <c r="R137" i="40"/>
  <c r="AR137" i="40" s="1"/>
  <c r="BB139" i="40"/>
  <c r="AK141" i="40"/>
  <c r="BK141" i="40" s="1"/>
  <c r="AZ153" i="40"/>
  <c r="BI169" i="40"/>
  <c r="Q124" i="39"/>
  <c r="AQ124" i="39" s="1"/>
  <c r="R125" i="39"/>
  <c r="AR125" i="39" s="1"/>
  <c r="BG128" i="39"/>
  <c r="O136" i="39"/>
  <c r="AZ138" i="39"/>
  <c r="BC140" i="39"/>
  <c r="BD141" i="39"/>
  <c r="BB101" i="38"/>
  <c r="BG102" i="38"/>
  <c r="BI103" i="38"/>
  <c r="R111" i="38"/>
  <c r="AR111" i="38" s="1"/>
  <c r="BA113" i="38"/>
  <c r="BG114" i="38"/>
  <c r="BA129" i="38"/>
  <c r="BC130" i="38"/>
  <c r="BD131" i="38"/>
  <c r="BI133" i="38"/>
  <c r="AL134" i="38"/>
  <c r="BL134" i="38" s="1"/>
  <c r="R141" i="38"/>
  <c r="AR141" i="38" s="1"/>
  <c r="BC152" i="38"/>
  <c r="BB162" i="38"/>
  <c r="BC166" i="38"/>
  <c r="BC112" i="37"/>
  <c r="BA142" i="37"/>
  <c r="BA155" i="37"/>
  <c r="BA160" i="37"/>
  <c r="AZ165" i="37"/>
  <c r="BB170" i="37"/>
  <c r="BG111" i="36"/>
  <c r="BD160" i="36"/>
  <c r="BI170" i="36"/>
  <c r="BC178" i="30"/>
  <c r="BD178" i="30"/>
  <c r="S178" i="30"/>
  <c r="AS178" i="30" s="1"/>
  <c r="T178" i="30"/>
  <c r="AT178" i="30" s="1"/>
  <c r="BI178" i="30"/>
  <c r="AZ178" i="30"/>
  <c r="BJ178" i="30"/>
  <c r="BA178" i="30"/>
  <c r="BB178" i="30"/>
  <c r="BC186" i="30"/>
  <c r="BD186" i="30"/>
  <c r="S186" i="30"/>
  <c r="AS186" i="30" s="1"/>
  <c r="T186" i="30"/>
  <c r="AT186" i="30" s="1"/>
  <c r="BI186" i="30"/>
  <c r="AZ186" i="30"/>
  <c r="BJ186" i="30"/>
  <c r="BA186" i="30"/>
  <c r="AK186" i="30"/>
  <c r="BK186" i="30" s="1"/>
  <c r="BB186" i="30"/>
  <c r="AL186" i="30"/>
  <c r="BL186" i="30" s="1"/>
  <c r="BC194" i="30"/>
  <c r="S194" i="30"/>
  <c r="AS194" i="30" s="1"/>
  <c r="BI194" i="30"/>
  <c r="BD194" i="30"/>
  <c r="BJ194" i="30"/>
  <c r="T194" i="30"/>
  <c r="AT194" i="30" s="1"/>
  <c r="AL194" i="30"/>
  <c r="BL194" i="30" s="1"/>
  <c r="AK194" i="30"/>
  <c r="BK194" i="30" s="1"/>
  <c r="BA194" i="30"/>
  <c r="BB194" i="30"/>
  <c r="AZ194" i="30"/>
  <c r="BJ100" i="39"/>
  <c r="AZ100" i="39"/>
  <c r="BI100" i="39"/>
  <c r="BH100" i="39"/>
  <c r="T100" i="39"/>
  <c r="AT100" i="39" s="1"/>
  <c r="BG100" i="39"/>
  <c r="S100" i="39"/>
  <c r="AS100" i="39" s="1"/>
  <c r="BD100" i="39"/>
  <c r="R100" i="39"/>
  <c r="AR100" i="39" s="1"/>
  <c r="AL100" i="39"/>
  <c r="BL100" i="39" s="1"/>
  <c r="BB100" i="39"/>
  <c r="BI102" i="39"/>
  <c r="BH102" i="39"/>
  <c r="T102" i="39"/>
  <c r="AT102" i="39" s="1"/>
  <c r="BG102" i="39"/>
  <c r="S102" i="39"/>
  <c r="AS102" i="39" s="1"/>
  <c r="BD102" i="39"/>
  <c r="R102" i="39"/>
  <c r="AR102" i="39" s="1"/>
  <c r="BM102" i="39"/>
  <c r="BC102" i="39"/>
  <c r="Q102" i="39"/>
  <c r="AQ102" i="39" s="1"/>
  <c r="AK102" i="39"/>
  <c r="BK102" i="39" s="1"/>
  <c r="BA102" i="39"/>
  <c r="O102" i="39"/>
  <c r="AL104" i="39"/>
  <c r="BL104" i="39" s="1"/>
  <c r="BB104" i="39"/>
  <c r="AK104" i="39"/>
  <c r="BK104" i="39" s="1"/>
  <c r="BA104" i="39"/>
  <c r="O104" i="39"/>
  <c r="BJ104" i="39"/>
  <c r="AZ104" i="39"/>
  <c r="BI104" i="39"/>
  <c r="BH104" i="39"/>
  <c r="T104" i="39"/>
  <c r="AT104" i="39" s="1"/>
  <c r="BD104" i="39"/>
  <c r="R104" i="39"/>
  <c r="AR104" i="39" s="1"/>
  <c r="BG106" i="39"/>
  <c r="S106" i="39"/>
  <c r="AS106" i="39" s="1"/>
  <c r="BD106" i="39"/>
  <c r="R106" i="39"/>
  <c r="AR106" i="39" s="1"/>
  <c r="BM106" i="39"/>
  <c r="BC106" i="39"/>
  <c r="Q106" i="39"/>
  <c r="AQ106" i="39" s="1"/>
  <c r="AL106" i="39"/>
  <c r="BL106" i="39" s="1"/>
  <c r="BB106" i="39"/>
  <c r="AK106" i="39"/>
  <c r="BK106" i="39" s="1"/>
  <c r="BA106" i="39"/>
  <c r="O106" i="39"/>
  <c r="BI106" i="39"/>
  <c r="BD108" i="39"/>
  <c r="R108" i="39"/>
  <c r="AR108" i="39" s="1"/>
  <c r="BM108" i="39"/>
  <c r="BC108" i="39"/>
  <c r="Q108" i="39"/>
  <c r="AQ108" i="39" s="1"/>
  <c r="AL108" i="39"/>
  <c r="BL108" i="39" s="1"/>
  <c r="BB108" i="39"/>
  <c r="AP108" i="39"/>
  <c r="AK108" i="39"/>
  <c r="BK108" i="39" s="1"/>
  <c r="BA108" i="39"/>
  <c r="O108" i="39"/>
  <c r="BJ108" i="39"/>
  <c r="AZ108" i="39"/>
  <c r="BH108" i="39"/>
  <c r="T108" i="39"/>
  <c r="AT108" i="39" s="1"/>
  <c r="BM110" i="39"/>
  <c r="BC110" i="39"/>
  <c r="Q110" i="39"/>
  <c r="AQ110" i="39" s="1"/>
  <c r="AL110" i="39"/>
  <c r="BL110" i="39" s="1"/>
  <c r="BB110" i="39"/>
  <c r="AK110" i="39"/>
  <c r="BK110" i="39" s="1"/>
  <c r="BA110" i="39"/>
  <c r="O110" i="39"/>
  <c r="BJ110" i="39"/>
  <c r="AZ110" i="39"/>
  <c r="BI110" i="39"/>
  <c r="BG110" i="39"/>
  <c r="S110" i="39"/>
  <c r="AS110" i="39" s="1"/>
  <c r="BH112" i="39"/>
  <c r="T112" i="39"/>
  <c r="AT112" i="39" s="1"/>
  <c r="BG112" i="39"/>
  <c r="S112" i="39"/>
  <c r="AS112" i="39" s="1"/>
  <c r="BD112" i="39"/>
  <c r="R112" i="39"/>
  <c r="AR112" i="39" s="1"/>
  <c r="BM112" i="39"/>
  <c r="BC112" i="39"/>
  <c r="Q112" i="39"/>
  <c r="AQ112" i="39" s="1"/>
  <c r="AL112" i="39"/>
  <c r="BL112" i="39" s="1"/>
  <c r="BB112" i="39"/>
  <c r="BJ112" i="39"/>
  <c r="AZ112" i="39"/>
  <c r="AK114" i="39"/>
  <c r="BK114" i="39" s="1"/>
  <c r="BA114" i="39"/>
  <c r="O114" i="39"/>
  <c r="BJ114" i="39"/>
  <c r="AZ114" i="39"/>
  <c r="BI114" i="39"/>
  <c r="BH114" i="39"/>
  <c r="T114" i="39"/>
  <c r="AT114" i="39" s="1"/>
  <c r="BG114" i="39"/>
  <c r="S114" i="39"/>
  <c r="AS114" i="39" s="1"/>
  <c r="BM114" i="39"/>
  <c r="BC114" i="39"/>
  <c r="Q114" i="39"/>
  <c r="AQ114" i="39" s="1"/>
  <c r="BJ116" i="39"/>
  <c r="AZ116" i="39"/>
  <c r="BI116" i="39"/>
  <c r="BH116" i="39"/>
  <c r="T116" i="39"/>
  <c r="AT116" i="39" s="1"/>
  <c r="BG116" i="39"/>
  <c r="S116" i="39"/>
  <c r="AS116" i="39" s="1"/>
  <c r="BD116" i="39"/>
  <c r="R116" i="39"/>
  <c r="AR116" i="39" s="1"/>
  <c r="AL116" i="39"/>
  <c r="BL116" i="39" s="1"/>
  <c r="BB116" i="39"/>
  <c r="BI118" i="39"/>
  <c r="BH118" i="39"/>
  <c r="T118" i="39"/>
  <c r="AT118" i="39" s="1"/>
  <c r="BG118" i="39"/>
  <c r="S118" i="39"/>
  <c r="AS118" i="39" s="1"/>
  <c r="BD118" i="39"/>
  <c r="R118" i="39"/>
  <c r="AR118" i="39" s="1"/>
  <c r="BM118" i="39"/>
  <c r="BC118" i="39"/>
  <c r="Q118" i="39"/>
  <c r="AQ118" i="39" s="1"/>
  <c r="AK118" i="39"/>
  <c r="BK118" i="39" s="1"/>
  <c r="BA118" i="39"/>
  <c r="O118" i="39"/>
  <c r="BJ127" i="39"/>
  <c r="AZ127" i="39"/>
  <c r="BI127" i="39"/>
  <c r="BH127" i="39"/>
  <c r="T127" i="39"/>
  <c r="AT127" i="39" s="1"/>
  <c r="BG127" i="39"/>
  <c r="S127" i="39"/>
  <c r="AS127" i="39" s="1"/>
  <c r="BD127" i="39"/>
  <c r="R127" i="39"/>
  <c r="AR127" i="39" s="1"/>
  <c r="AL127" i="39"/>
  <c r="BL127" i="39" s="1"/>
  <c r="BB127" i="39"/>
  <c r="BD135" i="39"/>
  <c r="R135" i="39"/>
  <c r="AR135" i="39" s="1"/>
  <c r="BM135" i="39"/>
  <c r="BC135" i="39"/>
  <c r="Q135" i="39"/>
  <c r="AQ135" i="39" s="1"/>
  <c r="AL135" i="39"/>
  <c r="BL135" i="39" s="1"/>
  <c r="BB135" i="39"/>
  <c r="AK135" i="39"/>
  <c r="BK135" i="39" s="1"/>
  <c r="BA135" i="39"/>
  <c r="O135" i="39"/>
  <c r="BJ135" i="39"/>
  <c r="AZ135" i="39"/>
  <c r="BH135" i="39"/>
  <c r="T135" i="39"/>
  <c r="AT135" i="39" s="1"/>
  <c r="AL151" i="39"/>
  <c r="BL151" i="39" s="1"/>
  <c r="BB151" i="39"/>
  <c r="AK151" i="39"/>
  <c r="BK151" i="39" s="1"/>
  <c r="BA151" i="39"/>
  <c r="BJ151" i="39"/>
  <c r="AZ151" i="39"/>
  <c r="BI151" i="39"/>
  <c r="BD151" i="39"/>
  <c r="BJ153" i="39"/>
  <c r="AZ153" i="39"/>
  <c r="BI153" i="39"/>
  <c r="T153" i="39"/>
  <c r="AT153" i="39" s="1"/>
  <c r="S153" i="39"/>
  <c r="AS153" i="39" s="1"/>
  <c r="BD153" i="39"/>
  <c r="AL153" i="39"/>
  <c r="BL153" i="39" s="1"/>
  <c r="BB153" i="39"/>
  <c r="BD155" i="39"/>
  <c r="BC155" i="39"/>
  <c r="AL155" i="39"/>
  <c r="BL155" i="39" s="1"/>
  <c r="BB155" i="39"/>
  <c r="AK155" i="39"/>
  <c r="BK155" i="39" s="1"/>
  <c r="BA155" i="39"/>
  <c r="BJ155" i="39"/>
  <c r="AZ155" i="39"/>
  <c r="T155" i="39"/>
  <c r="AT155" i="39" s="1"/>
  <c r="BJ157" i="39"/>
  <c r="AZ157" i="39"/>
  <c r="BI157" i="39"/>
  <c r="T157" i="39"/>
  <c r="AT157" i="39" s="1"/>
  <c r="S157" i="39"/>
  <c r="AS157" i="39" s="1"/>
  <c r="BD157" i="39"/>
  <c r="AL157" i="39"/>
  <c r="BL157" i="39" s="1"/>
  <c r="BB157" i="39"/>
  <c r="T159" i="39"/>
  <c r="AT159" i="39" s="1"/>
  <c r="S159" i="39"/>
  <c r="AS159" i="39" s="1"/>
  <c r="BD159" i="39"/>
  <c r="BC159" i="39"/>
  <c r="AL159" i="39"/>
  <c r="BL159" i="39" s="1"/>
  <c r="BB159" i="39"/>
  <c r="BJ159" i="39"/>
  <c r="AZ159" i="39"/>
  <c r="BD161" i="39"/>
  <c r="BC161" i="39"/>
  <c r="AL161" i="39"/>
  <c r="BL161" i="39" s="1"/>
  <c r="BB161" i="39"/>
  <c r="AK161" i="39"/>
  <c r="BK161" i="39" s="1"/>
  <c r="BA161" i="39"/>
  <c r="BJ161" i="39"/>
  <c r="AZ161" i="39"/>
  <c r="T161" i="39"/>
  <c r="AT161" i="39" s="1"/>
  <c r="BJ163" i="39"/>
  <c r="AZ163" i="39"/>
  <c r="BI163" i="39"/>
  <c r="T163" i="39"/>
  <c r="AT163" i="39" s="1"/>
  <c r="S163" i="39"/>
  <c r="AS163" i="39" s="1"/>
  <c r="BD163" i="39"/>
  <c r="AL163" i="39"/>
  <c r="BL163" i="39" s="1"/>
  <c r="BB163" i="39"/>
  <c r="BD165" i="39"/>
  <c r="BC165" i="39"/>
  <c r="AL165" i="39"/>
  <c r="BL165" i="39" s="1"/>
  <c r="BB165" i="39"/>
  <c r="AK165" i="39"/>
  <c r="BK165" i="39" s="1"/>
  <c r="BA165" i="39"/>
  <c r="BJ165" i="39"/>
  <c r="AZ165" i="39"/>
  <c r="T165" i="39"/>
  <c r="AT165" i="39" s="1"/>
  <c r="AK167" i="39"/>
  <c r="BK167" i="39" s="1"/>
  <c r="BA167" i="39"/>
  <c r="BJ167" i="39"/>
  <c r="AZ167" i="39"/>
  <c r="BI167" i="39"/>
  <c r="T167" i="39"/>
  <c r="AT167" i="39" s="1"/>
  <c r="S167" i="39"/>
  <c r="AS167" i="39" s="1"/>
  <c r="BC167" i="39"/>
  <c r="BI169" i="39"/>
  <c r="T169" i="39"/>
  <c r="AT169" i="39" s="1"/>
  <c r="S169" i="39"/>
  <c r="AS169" i="39" s="1"/>
  <c r="BD169" i="39"/>
  <c r="BC169" i="39"/>
  <c r="AK169" i="39"/>
  <c r="BK169" i="39" s="1"/>
  <c r="BA169" i="39"/>
  <c r="BC175" i="39"/>
  <c r="AL175" i="39"/>
  <c r="BL175" i="39" s="1"/>
  <c r="BB175" i="39"/>
  <c r="AK175" i="39"/>
  <c r="BK175" i="39" s="1"/>
  <c r="BA175" i="39"/>
  <c r="BJ175" i="39"/>
  <c r="AZ175" i="39"/>
  <c r="BI175" i="39"/>
  <c r="BI183" i="39"/>
  <c r="BA183" i="39"/>
  <c r="AK183" i="39"/>
  <c r="BK183" i="39" s="1"/>
  <c r="BB183" i="39"/>
  <c r="AL183" i="39"/>
  <c r="BL183" i="39" s="1"/>
  <c r="BC183" i="39"/>
  <c r="BD183" i="39"/>
  <c r="S183" i="39"/>
  <c r="AS183" i="39" s="1"/>
  <c r="T183" i="39"/>
  <c r="AT183" i="39" s="1"/>
  <c r="AZ183" i="39"/>
  <c r="BJ183" i="39"/>
  <c r="BI191" i="39"/>
  <c r="BA191" i="39"/>
  <c r="AK191" i="39"/>
  <c r="BK191" i="39" s="1"/>
  <c r="BB191" i="39"/>
  <c r="AL191" i="39"/>
  <c r="BL191" i="39" s="1"/>
  <c r="BC191" i="39"/>
  <c r="BD191" i="39"/>
  <c r="BJ191" i="39"/>
  <c r="S191" i="39"/>
  <c r="AS191" i="39" s="1"/>
  <c r="AZ191" i="39"/>
  <c r="T191" i="39"/>
  <c r="AT191" i="39" s="1"/>
  <c r="BH100" i="38"/>
  <c r="T100" i="38"/>
  <c r="AT100" i="38" s="1"/>
  <c r="BG100" i="38"/>
  <c r="S100" i="38"/>
  <c r="AS100" i="38" s="1"/>
  <c r="BD100" i="38"/>
  <c r="R100" i="38"/>
  <c r="AR100" i="38" s="1"/>
  <c r="BM100" i="38"/>
  <c r="BC100" i="38"/>
  <c r="Q100" i="38"/>
  <c r="AQ100" i="38" s="1"/>
  <c r="AL100" i="38"/>
  <c r="BL100" i="38" s="1"/>
  <c r="BB100" i="38"/>
  <c r="BJ100" i="38"/>
  <c r="AZ100" i="38"/>
  <c r="BD108" i="38"/>
  <c r="R108" i="38"/>
  <c r="AR108" i="38" s="1"/>
  <c r="BM108" i="38"/>
  <c r="BC108" i="38"/>
  <c r="Q108" i="38"/>
  <c r="AQ108" i="38" s="1"/>
  <c r="AL108" i="38"/>
  <c r="BL108" i="38" s="1"/>
  <c r="BB108" i="38"/>
  <c r="AK108" i="38"/>
  <c r="BK108" i="38" s="1"/>
  <c r="BA108" i="38"/>
  <c r="O108" i="38"/>
  <c r="BJ108" i="38"/>
  <c r="AZ108" i="38"/>
  <c r="BH108" i="38"/>
  <c r="T108" i="38"/>
  <c r="AT108" i="38" s="1"/>
  <c r="AL116" i="38"/>
  <c r="BL116" i="38" s="1"/>
  <c r="BB116" i="38"/>
  <c r="AK116" i="38"/>
  <c r="BK116" i="38" s="1"/>
  <c r="BA116" i="38"/>
  <c r="O116" i="38"/>
  <c r="BJ116" i="38"/>
  <c r="AZ116" i="38"/>
  <c r="BI116" i="38"/>
  <c r="BH116" i="38"/>
  <c r="T116" i="38"/>
  <c r="AT116" i="38" s="1"/>
  <c r="BD116" i="38"/>
  <c r="R116" i="38"/>
  <c r="AR116" i="38" s="1"/>
  <c r="BG128" i="38"/>
  <c r="S128" i="38"/>
  <c r="AS128" i="38" s="1"/>
  <c r="BD128" i="38"/>
  <c r="R128" i="38"/>
  <c r="AR128" i="38" s="1"/>
  <c r="BM128" i="38"/>
  <c r="BC128" i="38"/>
  <c r="Q128" i="38"/>
  <c r="AQ128" i="38" s="1"/>
  <c r="AL128" i="38"/>
  <c r="BL128" i="38" s="1"/>
  <c r="BB128" i="38"/>
  <c r="AP128" i="38"/>
  <c r="AK128" i="38"/>
  <c r="BK128" i="38" s="1"/>
  <c r="BA128" i="38"/>
  <c r="O128" i="38"/>
  <c r="BI128" i="38"/>
  <c r="AK136" i="38"/>
  <c r="BK136" i="38" s="1"/>
  <c r="BA136" i="38"/>
  <c r="O136" i="38"/>
  <c r="BJ136" i="38"/>
  <c r="AZ136" i="38"/>
  <c r="BI136" i="38"/>
  <c r="BH136" i="38"/>
  <c r="T136" i="38"/>
  <c r="AT136" i="38" s="1"/>
  <c r="BG136" i="38"/>
  <c r="S136" i="38"/>
  <c r="AS136" i="38" s="1"/>
  <c r="BM136" i="38"/>
  <c r="BC136" i="38"/>
  <c r="Q136" i="38"/>
  <c r="AQ136" i="38" s="1"/>
  <c r="BI176" i="38"/>
  <c r="AZ176" i="38"/>
  <c r="BJ176" i="38"/>
  <c r="BC176" i="38"/>
  <c r="S176" i="38"/>
  <c r="AS176" i="38" s="1"/>
  <c r="AL176" i="38"/>
  <c r="BL176" i="38" s="1"/>
  <c r="T176" i="38"/>
  <c r="AT176" i="38" s="1"/>
  <c r="BA176" i="38"/>
  <c r="BB176" i="38"/>
  <c r="BD176" i="38"/>
  <c r="AK176" i="38"/>
  <c r="BK176" i="38" s="1"/>
  <c r="BI184" i="38"/>
  <c r="AZ184" i="38"/>
  <c r="BJ184" i="38"/>
  <c r="BC184" i="38"/>
  <c r="T184" i="38"/>
  <c r="AT184" i="38" s="1"/>
  <c r="BB184" i="38"/>
  <c r="BD184" i="38"/>
  <c r="BA184" i="38"/>
  <c r="AK184" i="38"/>
  <c r="BK184" i="38" s="1"/>
  <c r="AL184" i="38"/>
  <c r="BL184" i="38" s="1"/>
  <c r="S184" i="38"/>
  <c r="AS184" i="38" s="1"/>
  <c r="BI192" i="38"/>
  <c r="AZ192" i="38"/>
  <c r="BJ192" i="38"/>
  <c r="BC192" i="38"/>
  <c r="BD192" i="38"/>
  <c r="AK192" i="38"/>
  <c r="BK192" i="38" s="1"/>
  <c r="S192" i="38"/>
  <c r="AS192" i="38" s="1"/>
  <c r="AL192" i="38"/>
  <c r="BL192" i="38" s="1"/>
  <c r="T192" i="38"/>
  <c r="AT192" i="38" s="1"/>
  <c r="BB192" i="38"/>
  <c r="BA192" i="38"/>
  <c r="BG101" i="37"/>
  <c r="S101" i="37"/>
  <c r="AS101" i="37" s="1"/>
  <c r="BD101" i="37"/>
  <c r="R101" i="37"/>
  <c r="AR101" i="37" s="1"/>
  <c r="BM101" i="37"/>
  <c r="BC101" i="37"/>
  <c r="Q101" i="37"/>
  <c r="AQ101" i="37" s="1"/>
  <c r="AL101" i="37"/>
  <c r="BL101" i="37" s="1"/>
  <c r="BB101" i="37"/>
  <c r="AK101" i="37"/>
  <c r="BK101" i="37" s="1"/>
  <c r="BA101" i="37"/>
  <c r="O101" i="37"/>
  <c r="BI101" i="37"/>
  <c r="AZ101" i="37"/>
  <c r="T101" i="37"/>
  <c r="AT101" i="37" s="1"/>
  <c r="BJ101" i="37"/>
  <c r="AK109" i="37"/>
  <c r="BK109" i="37" s="1"/>
  <c r="BA109" i="37"/>
  <c r="O109" i="37"/>
  <c r="BJ109" i="37"/>
  <c r="AZ109" i="37"/>
  <c r="BI109" i="37"/>
  <c r="BH109" i="37"/>
  <c r="T109" i="37"/>
  <c r="AT109" i="37" s="1"/>
  <c r="BG109" i="37"/>
  <c r="S109" i="37"/>
  <c r="AS109" i="37" s="1"/>
  <c r="BM109" i="37"/>
  <c r="BC109" i="37"/>
  <c r="Q109" i="37"/>
  <c r="AQ109" i="37" s="1"/>
  <c r="AL109" i="37"/>
  <c r="BL109" i="37" s="1"/>
  <c r="BD109" i="37"/>
  <c r="R109" i="37"/>
  <c r="AR109" i="37" s="1"/>
  <c r="BG117" i="37"/>
  <c r="S117" i="37"/>
  <c r="AS117" i="37" s="1"/>
  <c r="BD117" i="37"/>
  <c r="R117" i="37"/>
  <c r="AR117" i="37" s="1"/>
  <c r="BM117" i="37"/>
  <c r="BC117" i="37"/>
  <c r="Q117" i="37"/>
  <c r="AQ117" i="37" s="1"/>
  <c r="AL117" i="37"/>
  <c r="BL117" i="37" s="1"/>
  <c r="BB117" i="37"/>
  <c r="AK117" i="37"/>
  <c r="BK117" i="37" s="1"/>
  <c r="BA117" i="37"/>
  <c r="O117" i="37"/>
  <c r="BI117" i="37"/>
  <c r="BJ117" i="37"/>
  <c r="BH117" i="37"/>
  <c r="AZ117" i="37"/>
  <c r="T117" i="37"/>
  <c r="AT117" i="37" s="1"/>
  <c r="AK129" i="37"/>
  <c r="BK129" i="37" s="1"/>
  <c r="BA129" i="37"/>
  <c r="O129" i="37"/>
  <c r="BJ129" i="37"/>
  <c r="AZ129" i="37"/>
  <c r="BI129" i="37"/>
  <c r="BH129" i="37"/>
  <c r="T129" i="37"/>
  <c r="AT129" i="37" s="1"/>
  <c r="BG129" i="37"/>
  <c r="S129" i="37"/>
  <c r="AS129" i="37" s="1"/>
  <c r="BM129" i="37"/>
  <c r="BC129" i="37"/>
  <c r="Q129" i="37"/>
  <c r="AQ129" i="37" s="1"/>
  <c r="R129" i="37"/>
  <c r="AR129" i="37" s="1"/>
  <c r="AP129" i="37"/>
  <c r="BD129" i="37"/>
  <c r="BG137" i="37"/>
  <c r="S137" i="37"/>
  <c r="AS137" i="37" s="1"/>
  <c r="BD137" i="37"/>
  <c r="R137" i="37"/>
  <c r="AR137" i="37" s="1"/>
  <c r="BM137" i="37"/>
  <c r="BC137" i="37"/>
  <c r="Q137" i="37"/>
  <c r="AQ137" i="37" s="1"/>
  <c r="AL137" i="37"/>
  <c r="BL137" i="37" s="1"/>
  <c r="BB137" i="37"/>
  <c r="AK137" i="37"/>
  <c r="BK137" i="37" s="1"/>
  <c r="BA137" i="37"/>
  <c r="O137" i="37"/>
  <c r="BI137" i="37"/>
  <c r="BJ137" i="37"/>
  <c r="BH137" i="37"/>
  <c r="AZ137" i="37"/>
  <c r="BI177" i="37"/>
  <c r="AZ177" i="37"/>
  <c r="BJ177" i="37"/>
  <c r="BA177" i="37"/>
  <c r="BB177" i="37"/>
  <c r="S177" i="37"/>
  <c r="AS177" i="37" s="1"/>
  <c r="T177" i="37"/>
  <c r="AT177" i="37" s="1"/>
  <c r="BC177" i="37"/>
  <c r="BD177" i="37"/>
  <c r="BA185" i="37"/>
  <c r="AK185" i="37"/>
  <c r="BK185" i="37" s="1"/>
  <c r="BB185" i="37"/>
  <c r="AL185" i="37"/>
  <c r="BL185" i="37" s="1"/>
  <c r="S185" i="37"/>
  <c r="AS185" i="37" s="1"/>
  <c r="T185" i="37"/>
  <c r="AT185" i="37" s="1"/>
  <c r="AZ185" i="37"/>
  <c r="BC185" i="37"/>
  <c r="BD185" i="37"/>
  <c r="BI185" i="37"/>
  <c r="BJ185" i="37"/>
  <c r="BA193" i="37"/>
  <c r="AK193" i="37"/>
  <c r="BK193" i="37" s="1"/>
  <c r="BB193" i="37"/>
  <c r="AL193" i="37"/>
  <c r="BL193" i="37" s="1"/>
  <c r="S193" i="37"/>
  <c r="AS193" i="37" s="1"/>
  <c r="BC193" i="37"/>
  <c r="BI193" i="37"/>
  <c r="BJ193" i="37"/>
  <c r="T193" i="37"/>
  <c r="AT193" i="37" s="1"/>
  <c r="AZ193" i="37"/>
  <c r="BD193" i="37"/>
  <c r="BM102" i="36"/>
  <c r="BC102" i="36"/>
  <c r="Q102" i="36"/>
  <c r="AQ102" i="36" s="1"/>
  <c r="AL102" i="36"/>
  <c r="BL102" i="36" s="1"/>
  <c r="BB102" i="36"/>
  <c r="AK102" i="36"/>
  <c r="BK102" i="36" s="1"/>
  <c r="BA102" i="36"/>
  <c r="O102" i="36"/>
  <c r="BJ102" i="36"/>
  <c r="AZ102" i="36"/>
  <c r="BI102" i="36"/>
  <c r="BG102" i="36"/>
  <c r="S102" i="36"/>
  <c r="AS102" i="36" s="1"/>
  <c r="BH102" i="36"/>
  <c r="BD102" i="36"/>
  <c r="T102" i="36"/>
  <c r="AT102" i="36" s="1"/>
  <c r="R102" i="36"/>
  <c r="AR102" i="36" s="1"/>
  <c r="BM110" i="36"/>
  <c r="BC110" i="36"/>
  <c r="Q110" i="36"/>
  <c r="AQ110" i="36" s="1"/>
  <c r="AL110" i="36"/>
  <c r="BL110" i="36" s="1"/>
  <c r="BB110" i="36"/>
  <c r="AK110" i="36"/>
  <c r="BK110" i="36" s="1"/>
  <c r="BA110" i="36"/>
  <c r="O110" i="36"/>
  <c r="BJ110" i="36"/>
  <c r="AZ110" i="36"/>
  <c r="BI110" i="36"/>
  <c r="BG110" i="36"/>
  <c r="S110" i="36"/>
  <c r="AS110" i="36" s="1"/>
  <c r="T110" i="36"/>
  <c r="AT110" i="36" s="1"/>
  <c r="R110" i="36"/>
  <c r="AR110" i="36" s="1"/>
  <c r="BH110" i="36"/>
  <c r="BG118" i="36"/>
  <c r="S118" i="36"/>
  <c r="AS118" i="36" s="1"/>
  <c r="BD118" i="36"/>
  <c r="R118" i="36"/>
  <c r="AR118" i="36" s="1"/>
  <c r="BM118" i="36"/>
  <c r="BC118" i="36"/>
  <c r="Q118" i="36"/>
  <c r="AQ118" i="36" s="1"/>
  <c r="AL118" i="36"/>
  <c r="BL118" i="36" s="1"/>
  <c r="BB118" i="36"/>
  <c r="AK118" i="36"/>
  <c r="BK118" i="36" s="1"/>
  <c r="BA118" i="36"/>
  <c r="O118" i="36"/>
  <c r="BI118" i="36"/>
  <c r="BJ118" i="36"/>
  <c r="AZ118" i="36"/>
  <c r="AL130" i="36"/>
  <c r="BL130" i="36" s="1"/>
  <c r="BB130" i="36"/>
  <c r="AK130" i="36"/>
  <c r="BK130" i="36" s="1"/>
  <c r="BA130" i="36"/>
  <c r="O130" i="36"/>
  <c r="BJ130" i="36"/>
  <c r="AZ130" i="36"/>
  <c r="BI130" i="36"/>
  <c r="BH130" i="36"/>
  <c r="T130" i="36"/>
  <c r="AT130" i="36" s="1"/>
  <c r="BD130" i="36"/>
  <c r="R130" i="36"/>
  <c r="AR130" i="36" s="1"/>
  <c r="BM130" i="36"/>
  <c r="BG130" i="36"/>
  <c r="S130" i="36"/>
  <c r="AS130" i="36" s="1"/>
  <c r="AK138" i="36"/>
  <c r="BK138" i="36" s="1"/>
  <c r="BA138" i="36"/>
  <c r="O138" i="36"/>
  <c r="BJ138" i="36"/>
  <c r="AZ138" i="36"/>
  <c r="BI138" i="36"/>
  <c r="BH138" i="36"/>
  <c r="T138" i="36"/>
  <c r="AT138" i="36" s="1"/>
  <c r="BG138" i="36"/>
  <c r="BD138" i="36"/>
  <c r="BC138" i="36"/>
  <c r="BB138" i="36"/>
  <c r="S138" i="36"/>
  <c r="AS138" i="36" s="1"/>
  <c r="BM138" i="36"/>
  <c r="Q138" i="36"/>
  <c r="AQ138" i="36" s="1"/>
  <c r="R138" i="36"/>
  <c r="AR138" i="36" s="1"/>
  <c r="BB178" i="36"/>
  <c r="BC178" i="36"/>
  <c r="BI178" i="36"/>
  <c r="S178" i="36"/>
  <c r="AS178" i="36" s="1"/>
  <c r="BJ178" i="36"/>
  <c r="T178" i="36"/>
  <c r="AT178" i="36" s="1"/>
  <c r="BD178" i="36"/>
  <c r="AZ178" i="36"/>
  <c r="BA178" i="36"/>
  <c r="BB186" i="36"/>
  <c r="AL186" i="36"/>
  <c r="BL186" i="36" s="1"/>
  <c r="BC186" i="36"/>
  <c r="S186" i="36"/>
  <c r="AS186" i="36" s="1"/>
  <c r="BI186" i="36"/>
  <c r="T186" i="36"/>
  <c r="AT186" i="36" s="1"/>
  <c r="BJ186" i="36"/>
  <c r="BA186" i="36"/>
  <c r="AZ186" i="36"/>
  <c r="BD186" i="36"/>
  <c r="AK186" i="36"/>
  <c r="BK186" i="36" s="1"/>
  <c r="BA194" i="36"/>
  <c r="AK194" i="36"/>
  <c r="BK194" i="36" s="1"/>
  <c r="BB194" i="36"/>
  <c r="AL194" i="36"/>
  <c r="BL194" i="36" s="1"/>
  <c r="BC194" i="36"/>
  <c r="BD194" i="36"/>
  <c r="BI194" i="36"/>
  <c r="AZ194" i="36"/>
  <c r="BJ194" i="36"/>
  <c r="S194" i="36"/>
  <c r="AS194" i="36" s="1"/>
  <c r="T194" i="36"/>
  <c r="AT194" i="36" s="1"/>
  <c r="BM103" i="35"/>
  <c r="BC103" i="35"/>
  <c r="Q103" i="35"/>
  <c r="AQ103" i="35" s="1"/>
  <c r="AL103" i="35"/>
  <c r="BL103" i="35" s="1"/>
  <c r="BB103" i="35"/>
  <c r="AP103" i="35"/>
  <c r="AK103" i="35"/>
  <c r="BK103" i="35" s="1"/>
  <c r="BA103" i="35"/>
  <c r="O103" i="35"/>
  <c r="BJ103" i="35"/>
  <c r="AZ103" i="35"/>
  <c r="BI103" i="35"/>
  <c r="BH103" i="35"/>
  <c r="BG103" i="35"/>
  <c r="BD103" i="35"/>
  <c r="S103" i="35"/>
  <c r="AS103" i="35" s="1"/>
  <c r="T103" i="35"/>
  <c r="AT103" i="35" s="1"/>
  <c r="BI111" i="35"/>
  <c r="BH111" i="35"/>
  <c r="T111" i="35"/>
  <c r="AT111" i="35" s="1"/>
  <c r="BG111" i="35"/>
  <c r="S111" i="35"/>
  <c r="AS111" i="35" s="1"/>
  <c r="BD111" i="35"/>
  <c r="R111" i="35"/>
  <c r="AR111" i="35" s="1"/>
  <c r="BM111" i="35"/>
  <c r="Q111" i="35"/>
  <c r="AQ111" i="35" s="1"/>
  <c r="AL111" i="35"/>
  <c r="BL111" i="35" s="1"/>
  <c r="AK111" i="35"/>
  <c r="BK111" i="35" s="1"/>
  <c r="O111" i="35"/>
  <c r="BJ111" i="35"/>
  <c r="BC111" i="35"/>
  <c r="BA111" i="35"/>
  <c r="BB111" i="35"/>
  <c r="BJ131" i="35"/>
  <c r="AZ131" i="35"/>
  <c r="BI131" i="35"/>
  <c r="BH131" i="35"/>
  <c r="T131" i="35"/>
  <c r="AT131" i="35" s="1"/>
  <c r="BG131" i="35"/>
  <c r="S131" i="35"/>
  <c r="AS131" i="35" s="1"/>
  <c r="BD131" i="35"/>
  <c r="R131" i="35"/>
  <c r="AR131" i="35" s="1"/>
  <c r="AL131" i="35"/>
  <c r="BL131" i="35" s="1"/>
  <c r="AK131" i="35"/>
  <c r="BK131" i="35" s="1"/>
  <c r="BC131" i="35"/>
  <c r="BB131" i="35"/>
  <c r="BA131" i="35"/>
  <c r="Q131" i="35"/>
  <c r="AQ131" i="35" s="1"/>
  <c r="O131" i="35"/>
  <c r="BD139" i="35"/>
  <c r="R139" i="35"/>
  <c r="AR139" i="35" s="1"/>
  <c r="BM139" i="35"/>
  <c r="BC139" i="35"/>
  <c r="Q139" i="35"/>
  <c r="AQ139" i="35" s="1"/>
  <c r="AL139" i="35"/>
  <c r="BL139" i="35" s="1"/>
  <c r="BB139" i="35"/>
  <c r="AK139" i="35"/>
  <c r="BK139" i="35" s="1"/>
  <c r="BA139" i="35"/>
  <c r="O139" i="35"/>
  <c r="BJ139" i="35"/>
  <c r="AZ139" i="35"/>
  <c r="BI139" i="35"/>
  <c r="BH139" i="35"/>
  <c r="BG139" i="35"/>
  <c r="T139" i="35"/>
  <c r="AT139" i="35" s="1"/>
  <c r="S139" i="35"/>
  <c r="AS139" i="35" s="1"/>
  <c r="AL152" i="35"/>
  <c r="BL152" i="35" s="1"/>
  <c r="BB152" i="35"/>
  <c r="AK152" i="35"/>
  <c r="BK152" i="35" s="1"/>
  <c r="BA152" i="35"/>
  <c r="BJ152" i="35"/>
  <c r="AZ152" i="35"/>
  <c r="BI152" i="35"/>
  <c r="T152" i="35"/>
  <c r="AT152" i="35" s="1"/>
  <c r="BD152" i="35"/>
  <c r="BC152" i="35"/>
  <c r="S152" i="35"/>
  <c r="AS152" i="35" s="1"/>
  <c r="BJ154" i="35"/>
  <c r="AZ154" i="35"/>
  <c r="BI154" i="35"/>
  <c r="T154" i="35"/>
  <c r="AT154" i="35" s="1"/>
  <c r="S154" i="35"/>
  <c r="AS154" i="35" s="1"/>
  <c r="BD154" i="35"/>
  <c r="AL154" i="35"/>
  <c r="BL154" i="35" s="1"/>
  <c r="BB154" i="35"/>
  <c r="AK154" i="35"/>
  <c r="BK154" i="35" s="1"/>
  <c r="BA154" i="35"/>
  <c r="BC154" i="35"/>
  <c r="T156" i="35"/>
  <c r="AT156" i="35" s="1"/>
  <c r="S156" i="35"/>
  <c r="AS156" i="35" s="1"/>
  <c r="BD156" i="35"/>
  <c r="BC156" i="35"/>
  <c r="AL156" i="35"/>
  <c r="BL156" i="35" s="1"/>
  <c r="BB156" i="35"/>
  <c r="BJ156" i="35"/>
  <c r="AZ156" i="35"/>
  <c r="BI156" i="35"/>
  <c r="BA156" i="35"/>
  <c r="AK156" i="35"/>
  <c r="BK156" i="35" s="1"/>
  <c r="T158" i="35"/>
  <c r="AT158" i="35" s="1"/>
  <c r="S158" i="35"/>
  <c r="AS158" i="35" s="1"/>
  <c r="BD158" i="35"/>
  <c r="BC158" i="35"/>
  <c r="AL158" i="35"/>
  <c r="BL158" i="35" s="1"/>
  <c r="BB158" i="35"/>
  <c r="BJ158" i="35"/>
  <c r="AZ158" i="35"/>
  <c r="AK158" i="35"/>
  <c r="BK158" i="35" s="1"/>
  <c r="BI158" i="35"/>
  <c r="BA158" i="35"/>
  <c r="BI160" i="35"/>
  <c r="T160" i="35"/>
  <c r="AT160" i="35" s="1"/>
  <c r="S160" i="35"/>
  <c r="AS160" i="35" s="1"/>
  <c r="BD160" i="35"/>
  <c r="BC160" i="35"/>
  <c r="AK160" i="35"/>
  <c r="BK160" i="35" s="1"/>
  <c r="BA160" i="35"/>
  <c r="BJ160" i="35"/>
  <c r="BB160" i="35"/>
  <c r="AZ160" i="35"/>
  <c r="AL160" i="35"/>
  <c r="BL160" i="35" s="1"/>
  <c r="S162" i="35"/>
  <c r="AS162" i="35" s="1"/>
  <c r="BD162" i="35"/>
  <c r="BC162" i="35"/>
  <c r="AL162" i="35"/>
  <c r="BL162" i="35" s="1"/>
  <c r="BB162" i="35"/>
  <c r="AK162" i="35"/>
  <c r="BK162" i="35" s="1"/>
  <c r="BA162" i="35"/>
  <c r="BI162" i="35"/>
  <c r="BJ162" i="35"/>
  <c r="T162" i="35"/>
  <c r="AT162" i="35" s="1"/>
  <c r="AZ162" i="35"/>
  <c r="AL164" i="35"/>
  <c r="BL164" i="35" s="1"/>
  <c r="BB164" i="35"/>
  <c r="AK164" i="35"/>
  <c r="BK164" i="35" s="1"/>
  <c r="BA164" i="35"/>
  <c r="BJ164" i="35"/>
  <c r="AZ164" i="35"/>
  <c r="BI164" i="35"/>
  <c r="T164" i="35"/>
  <c r="AT164" i="35" s="1"/>
  <c r="BD164" i="35"/>
  <c r="BC164" i="35"/>
  <c r="S164" i="35"/>
  <c r="AS164" i="35" s="1"/>
  <c r="BC166" i="35"/>
  <c r="AL166" i="35"/>
  <c r="BL166" i="35" s="1"/>
  <c r="BB166" i="35"/>
  <c r="AK166" i="35"/>
  <c r="BK166" i="35" s="1"/>
  <c r="BA166" i="35"/>
  <c r="BJ166" i="35"/>
  <c r="AZ166" i="35"/>
  <c r="BI166" i="35"/>
  <c r="S166" i="35"/>
  <c r="AS166" i="35" s="1"/>
  <c r="BD166" i="35"/>
  <c r="T166" i="35"/>
  <c r="AT166" i="35" s="1"/>
  <c r="BC168" i="35"/>
  <c r="AL168" i="35"/>
  <c r="BL168" i="35" s="1"/>
  <c r="BB168" i="35"/>
  <c r="AK168" i="35"/>
  <c r="BK168" i="35" s="1"/>
  <c r="BA168" i="35"/>
  <c r="BJ168" i="35"/>
  <c r="AZ168" i="35"/>
  <c r="BI168" i="35"/>
  <c r="S168" i="35"/>
  <c r="AS168" i="35" s="1"/>
  <c r="BD168" i="35"/>
  <c r="T168" i="35"/>
  <c r="AT168" i="35" s="1"/>
  <c r="AL170" i="35"/>
  <c r="BL170" i="35" s="1"/>
  <c r="BB170" i="35"/>
  <c r="AK170" i="35"/>
  <c r="BK170" i="35" s="1"/>
  <c r="BA170" i="35"/>
  <c r="BJ170" i="35"/>
  <c r="AZ170" i="35"/>
  <c r="BI170" i="35"/>
  <c r="T170" i="35"/>
  <c r="AT170" i="35" s="1"/>
  <c r="BD170" i="35"/>
  <c r="BC170" i="35"/>
  <c r="S170" i="35"/>
  <c r="AS170" i="35" s="1"/>
  <c r="BB179" i="35"/>
  <c r="BC179" i="35"/>
  <c r="BD179" i="35"/>
  <c r="S179" i="35"/>
  <c r="AS179" i="35" s="1"/>
  <c r="BJ179" i="35"/>
  <c r="AZ179" i="35"/>
  <c r="BA179" i="35"/>
  <c r="AK179" i="35"/>
  <c r="BK179" i="35" s="1"/>
  <c r="AL179" i="35"/>
  <c r="BL179" i="35" s="1"/>
  <c r="BI179" i="35"/>
  <c r="T179" i="35"/>
  <c r="AT179" i="35" s="1"/>
  <c r="BD187" i="35"/>
  <c r="S187" i="35"/>
  <c r="AS187" i="35" s="1"/>
  <c r="BI187" i="35"/>
  <c r="BJ187" i="35"/>
  <c r="T187" i="35"/>
  <c r="AT187" i="35" s="1"/>
  <c r="AK187" i="35"/>
  <c r="BK187" i="35" s="1"/>
  <c r="AL187" i="35"/>
  <c r="BL187" i="35" s="1"/>
  <c r="BB187" i="35"/>
  <c r="BC187" i="35"/>
  <c r="AZ187" i="35"/>
  <c r="BA187" i="35"/>
  <c r="BJ104" i="34"/>
  <c r="AZ104" i="34"/>
  <c r="BI104" i="34"/>
  <c r="BH104" i="34"/>
  <c r="T104" i="34"/>
  <c r="AT104" i="34" s="1"/>
  <c r="BG104" i="34"/>
  <c r="S104" i="34"/>
  <c r="AS104" i="34" s="1"/>
  <c r="BD104" i="34"/>
  <c r="R104" i="34"/>
  <c r="AR104" i="34" s="1"/>
  <c r="AL104" i="34"/>
  <c r="BL104" i="34" s="1"/>
  <c r="BB104" i="34"/>
  <c r="AK104" i="34"/>
  <c r="BK104" i="34" s="1"/>
  <c r="BC104" i="34"/>
  <c r="BA104" i="34"/>
  <c r="Q104" i="34"/>
  <c r="AQ104" i="34" s="1"/>
  <c r="O104" i="34"/>
  <c r="BM104" i="34"/>
  <c r="BM112" i="34"/>
  <c r="BC112" i="34"/>
  <c r="Q112" i="34"/>
  <c r="AQ112" i="34" s="1"/>
  <c r="AL112" i="34"/>
  <c r="BL112" i="34" s="1"/>
  <c r="BB112" i="34"/>
  <c r="AK112" i="34"/>
  <c r="BK112" i="34" s="1"/>
  <c r="BA112" i="34"/>
  <c r="O112" i="34"/>
  <c r="BJ112" i="34"/>
  <c r="AZ112" i="34"/>
  <c r="BI112" i="34"/>
  <c r="BG112" i="34"/>
  <c r="S112" i="34"/>
  <c r="AS112" i="34" s="1"/>
  <c r="R112" i="34"/>
  <c r="AR112" i="34" s="1"/>
  <c r="BD112" i="34"/>
  <c r="BH112" i="34"/>
  <c r="T112" i="34"/>
  <c r="AT112" i="34" s="1"/>
  <c r="BM124" i="34"/>
  <c r="BC124" i="34"/>
  <c r="Q124" i="34"/>
  <c r="AQ124" i="34" s="1"/>
  <c r="AL124" i="34"/>
  <c r="BL124" i="34" s="1"/>
  <c r="BB124" i="34"/>
  <c r="AK124" i="34"/>
  <c r="BK124" i="34" s="1"/>
  <c r="BA124" i="34"/>
  <c r="O124" i="34"/>
  <c r="BJ124" i="34"/>
  <c r="AZ124" i="34"/>
  <c r="BI124" i="34"/>
  <c r="BG124" i="34"/>
  <c r="S124" i="34"/>
  <c r="AS124" i="34" s="1"/>
  <c r="BH124" i="34"/>
  <c r="BD124" i="34"/>
  <c r="R124" i="34"/>
  <c r="AR124" i="34" s="1"/>
  <c r="T124" i="34"/>
  <c r="AT124" i="34" s="1"/>
  <c r="BJ132" i="34"/>
  <c r="AZ132" i="34"/>
  <c r="BI132" i="34"/>
  <c r="BH132" i="34"/>
  <c r="T132" i="34"/>
  <c r="AT132" i="34" s="1"/>
  <c r="BG132" i="34"/>
  <c r="S132" i="34"/>
  <c r="AS132" i="34" s="1"/>
  <c r="BD132" i="34"/>
  <c r="R132" i="34"/>
  <c r="AR132" i="34" s="1"/>
  <c r="AL132" i="34"/>
  <c r="BL132" i="34" s="1"/>
  <c r="BB132" i="34"/>
  <c r="AK132" i="34"/>
  <c r="BK132" i="34" s="1"/>
  <c r="BC132" i="34"/>
  <c r="BA132" i="34"/>
  <c r="Q132" i="34"/>
  <c r="AQ132" i="34" s="1"/>
  <c r="O132" i="34"/>
  <c r="BD140" i="34"/>
  <c r="R140" i="34"/>
  <c r="AR140" i="34" s="1"/>
  <c r="BM140" i="34"/>
  <c r="BC140" i="34"/>
  <c r="Q140" i="34"/>
  <c r="AQ140" i="34" s="1"/>
  <c r="AL140" i="34"/>
  <c r="BL140" i="34" s="1"/>
  <c r="BB140" i="34"/>
  <c r="AK140" i="34"/>
  <c r="BK140" i="34" s="1"/>
  <c r="BA140" i="34"/>
  <c r="O140" i="34"/>
  <c r="BJ140" i="34"/>
  <c r="AZ140" i="34"/>
  <c r="BH140" i="34"/>
  <c r="T140" i="34"/>
  <c r="AT140" i="34" s="1"/>
  <c r="S140" i="34"/>
  <c r="AS140" i="34" s="1"/>
  <c r="BG140" i="34"/>
  <c r="BI140" i="34"/>
  <c r="BD180" i="34"/>
  <c r="S180" i="34"/>
  <c r="AS180" i="34" s="1"/>
  <c r="T180" i="34"/>
  <c r="AT180" i="34" s="1"/>
  <c r="BI180" i="34"/>
  <c r="AL180" i="34"/>
  <c r="BL180" i="34" s="1"/>
  <c r="BB180" i="34"/>
  <c r="BC180" i="34"/>
  <c r="AZ180" i="34"/>
  <c r="BA180" i="34"/>
  <c r="BJ180" i="34"/>
  <c r="AK180" i="34"/>
  <c r="BK180" i="34" s="1"/>
  <c r="BD188" i="34"/>
  <c r="S188" i="34"/>
  <c r="AS188" i="34" s="1"/>
  <c r="T188" i="34"/>
  <c r="AT188" i="34" s="1"/>
  <c r="BI188" i="34"/>
  <c r="BB188" i="34"/>
  <c r="BC188" i="34"/>
  <c r="AL188" i="34"/>
  <c r="BL188" i="34" s="1"/>
  <c r="AZ188" i="34"/>
  <c r="BA188" i="34"/>
  <c r="BJ188" i="34"/>
  <c r="AK188" i="34"/>
  <c r="BK188" i="34" s="1"/>
  <c r="BG105" i="33"/>
  <c r="S105" i="33"/>
  <c r="AS105" i="33" s="1"/>
  <c r="BD105" i="33"/>
  <c r="R105" i="33"/>
  <c r="AR105" i="33" s="1"/>
  <c r="BM105" i="33"/>
  <c r="BC105" i="33"/>
  <c r="Q105" i="33"/>
  <c r="AQ105" i="33" s="1"/>
  <c r="AL105" i="33"/>
  <c r="BL105" i="33" s="1"/>
  <c r="BB105" i="33"/>
  <c r="AK105" i="33"/>
  <c r="BK105" i="33" s="1"/>
  <c r="BA105" i="33"/>
  <c r="O105" i="33"/>
  <c r="BI105" i="33"/>
  <c r="T105" i="33"/>
  <c r="AT105" i="33" s="1"/>
  <c r="BH105" i="33"/>
  <c r="AZ105" i="33"/>
  <c r="BJ105" i="33"/>
  <c r="BH113" i="33"/>
  <c r="T113" i="33"/>
  <c r="AT113" i="33" s="1"/>
  <c r="BG113" i="33"/>
  <c r="S113" i="33"/>
  <c r="AS113" i="33" s="1"/>
  <c r="BD113" i="33"/>
  <c r="R113" i="33"/>
  <c r="AR113" i="33" s="1"/>
  <c r="BM113" i="33"/>
  <c r="BC113" i="33"/>
  <c r="Q113" i="33"/>
  <c r="AQ113" i="33" s="1"/>
  <c r="AL113" i="33"/>
  <c r="BL113" i="33" s="1"/>
  <c r="BB113" i="33"/>
  <c r="BJ113" i="33"/>
  <c r="AZ113" i="33"/>
  <c r="AK113" i="33"/>
  <c r="BK113" i="33" s="1"/>
  <c r="BI113" i="33"/>
  <c r="O113" i="33"/>
  <c r="BA113" i="33"/>
  <c r="BG125" i="33"/>
  <c r="S125" i="33"/>
  <c r="AS125" i="33" s="1"/>
  <c r="BD125" i="33"/>
  <c r="R125" i="33"/>
  <c r="AR125" i="33" s="1"/>
  <c r="BM125" i="33"/>
  <c r="BC125" i="33"/>
  <c r="Q125" i="33"/>
  <c r="AQ125" i="33" s="1"/>
  <c r="AL125" i="33"/>
  <c r="BL125" i="33" s="1"/>
  <c r="BB125" i="33"/>
  <c r="AK125" i="33"/>
  <c r="BK125" i="33" s="1"/>
  <c r="BA125" i="33"/>
  <c r="O125" i="33"/>
  <c r="BI125" i="33"/>
  <c r="BJ125" i="33"/>
  <c r="BH125" i="33"/>
  <c r="AZ125" i="33"/>
  <c r="T125" i="33"/>
  <c r="AT125" i="33" s="1"/>
  <c r="BD133" i="33"/>
  <c r="R133" i="33"/>
  <c r="AR133" i="33" s="1"/>
  <c r="BM133" i="33"/>
  <c r="BC133" i="33"/>
  <c r="Q133" i="33"/>
  <c r="AQ133" i="33" s="1"/>
  <c r="AL133" i="33"/>
  <c r="BL133" i="33" s="1"/>
  <c r="BB133" i="33"/>
  <c r="AK133" i="33"/>
  <c r="BK133" i="33" s="1"/>
  <c r="BA133" i="33"/>
  <c r="O133" i="33"/>
  <c r="BJ133" i="33"/>
  <c r="AZ133" i="33"/>
  <c r="BH133" i="33"/>
  <c r="T133" i="33"/>
  <c r="AT133" i="33" s="1"/>
  <c r="BG133" i="33"/>
  <c r="S133" i="33"/>
  <c r="AS133" i="33" s="1"/>
  <c r="BI133" i="33"/>
  <c r="AK141" i="33"/>
  <c r="BK141" i="33" s="1"/>
  <c r="BA141" i="33"/>
  <c r="O141" i="33"/>
  <c r="BJ141" i="33"/>
  <c r="AZ141" i="33"/>
  <c r="BI141" i="33"/>
  <c r="BH141" i="33"/>
  <c r="T141" i="33"/>
  <c r="AT141" i="33" s="1"/>
  <c r="BG141" i="33"/>
  <c r="S141" i="33"/>
  <c r="AS141" i="33" s="1"/>
  <c r="BM141" i="33"/>
  <c r="BC141" i="33"/>
  <c r="Q141" i="33"/>
  <c r="AQ141" i="33" s="1"/>
  <c r="AL141" i="33"/>
  <c r="BL141" i="33" s="1"/>
  <c r="BB141" i="33"/>
  <c r="BD141" i="33"/>
  <c r="R141" i="33"/>
  <c r="AR141" i="33" s="1"/>
  <c r="T176" i="33"/>
  <c r="AT176" i="33" s="1"/>
  <c r="BI176" i="33"/>
  <c r="AZ176" i="33"/>
  <c r="BJ176" i="33"/>
  <c r="S176" i="33"/>
  <c r="AS176" i="33" s="1"/>
  <c r="BB176" i="33"/>
  <c r="BD176" i="33"/>
  <c r="AK176" i="33"/>
  <c r="BK176" i="33" s="1"/>
  <c r="AL176" i="33"/>
  <c r="BL176" i="33" s="1"/>
  <c r="BA176" i="33"/>
  <c r="BC176" i="33"/>
  <c r="BB184" i="33"/>
  <c r="AL184" i="33"/>
  <c r="BL184" i="33" s="1"/>
  <c r="BD184" i="33"/>
  <c r="T184" i="33"/>
  <c r="AT184" i="33" s="1"/>
  <c r="BJ184" i="33"/>
  <c r="AK184" i="33"/>
  <c r="BK184" i="33" s="1"/>
  <c r="AZ184" i="33"/>
  <c r="BA184" i="33"/>
  <c r="S184" i="33"/>
  <c r="AS184" i="33" s="1"/>
  <c r="BI184" i="33"/>
  <c r="BC184" i="33"/>
  <c r="BB192" i="33"/>
  <c r="AL192" i="33"/>
  <c r="BL192" i="33" s="1"/>
  <c r="BD192" i="33"/>
  <c r="AZ192" i="33"/>
  <c r="BA192" i="33"/>
  <c r="BC192" i="33"/>
  <c r="BJ192" i="33"/>
  <c r="AK192" i="33"/>
  <c r="BK192" i="33" s="1"/>
  <c r="T192" i="33"/>
  <c r="AT192" i="33" s="1"/>
  <c r="S192" i="33"/>
  <c r="AS192" i="33" s="1"/>
  <c r="BI192" i="33"/>
  <c r="BD101" i="32"/>
  <c r="R101" i="32"/>
  <c r="AR101" i="32" s="1"/>
  <c r="BM101" i="32"/>
  <c r="BC101" i="32"/>
  <c r="Q101" i="32"/>
  <c r="AQ101" i="32" s="1"/>
  <c r="AL101" i="32"/>
  <c r="BL101" i="32" s="1"/>
  <c r="BB101" i="32"/>
  <c r="AK101" i="32"/>
  <c r="BK101" i="32" s="1"/>
  <c r="BA101" i="32"/>
  <c r="O101" i="32"/>
  <c r="BJ101" i="32"/>
  <c r="AZ101" i="32"/>
  <c r="BI101" i="32"/>
  <c r="BH101" i="32"/>
  <c r="BG101" i="32"/>
  <c r="T101" i="32"/>
  <c r="AT101" i="32" s="1"/>
  <c r="S101" i="32"/>
  <c r="AS101" i="32" s="1"/>
  <c r="BM109" i="32"/>
  <c r="BC109" i="32"/>
  <c r="Q109" i="32"/>
  <c r="AQ109" i="32" s="1"/>
  <c r="AL109" i="32"/>
  <c r="BL109" i="32" s="1"/>
  <c r="BB109" i="32"/>
  <c r="AK109" i="32"/>
  <c r="BK109" i="32" s="1"/>
  <c r="BA109" i="32"/>
  <c r="O109" i="32"/>
  <c r="BJ109" i="32"/>
  <c r="AZ109" i="32"/>
  <c r="BI109" i="32"/>
  <c r="BH109" i="32"/>
  <c r="T109" i="32"/>
  <c r="AT109" i="32" s="1"/>
  <c r="BG109" i="32"/>
  <c r="BD109" i="32"/>
  <c r="S109" i="32"/>
  <c r="AS109" i="32" s="1"/>
  <c r="R109" i="32"/>
  <c r="AR109" i="32" s="1"/>
  <c r="BM117" i="32"/>
  <c r="BC117" i="32"/>
  <c r="Q117" i="32"/>
  <c r="AQ117" i="32" s="1"/>
  <c r="AL117" i="32"/>
  <c r="BL117" i="32" s="1"/>
  <c r="BB117" i="32"/>
  <c r="AK117" i="32"/>
  <c r="BK117" i="32" s="1"/>
  <c r="BA117" i="32"/>
  <c r="O117" i="32"/>
  <c r="BJ117" i="32"/>
  <c r="AZ117" i="32"/>
  <c r="BI117" i="32"/>
  <c r="BH117" i="32"/>
  <c r="T117" i="32"/>
  <c r="AT117" i="32" s="1"/>
  <c r="BG117" i="32"/>
  <c r="BD117" i="32"/>
  <c r="S117" i="32"/>
  <c r="AS117" i="32" s="1"/>
  <c r="R117" i="32"/>
  <c r="AR117" i="32" s="1"/>
  <c r="BI129" i="32"/>
  <c r="BH129" i="32"/>
  <c r="T129" i="32"/>
  <c r="AT129" i="32" s="1"/>
  <c r="BG129" i="32"/>
  <c r="S129" i="32"/>
  <c r="AS129" i="32" s="1"/>
  <c r="BD129" i="32"/>
  <c r="R129" i="32"/>
  <c r="AR129" i="32" s="1"/>
  <c r="BM129" i="32"/>
  <c r="BC129" i="32"/>
  <c r="Q129" i="32"/>
  <c r="AQ129" i="32" s="1"/>
  <c r="AL129" i="32"/>
  <c r="BL129" i="32" s="1"/>
  <c r="BB129" i="32"/>
  <c r="BA129" i="32"/>
  <c r="AZ129" i="32"/>
  <c r="O129" i="32"/>
  <c r="AK129" i="32"/>
  <c r="BK129" i="32" s="1"/>
  <c r="BJ129" i="32"/>
  <c r="BM137" i="32"/>
  <c r="BC137" i="32"/>
  <c r="Q137" i="32"/>
  <c r="AQ137" i="32" s="1"/>
  <c r="AL137" i="32"/>
  <c r="BL137" i="32" s="1"/>
  <c r="BB137" i="32"/>
  <c r="AK137" i="32"/>
  <c r="BK137" i="32" s="1"/>
  <c r="BA137" i="32"/>
  <c r="O137" i="32"/>
  <c r="BJ137" i="32"/>
  <c r="AZ137" i="32"/>
  <c r="BI137" i="32"/>
  <c r="BH137" i="32"/>
  <c r="T137" i="32"/>
  <c r="AT137" i="32" s="1"/>
  <c r="S137" i="32"/>
  <c r="AS137" i="32" s="1"/>
  <c r="R137" i="32"/>
  <c r="AR137" i="32" s="1"/>
  <c r="BG137" i="32"/>
  <c r="BD137" i="32"/>
  <c r="T177" i="32"/>
  <c r="AT177" i="32" s="1"/>
  <c r="AZ177" i="32"/>
  <c r="BJ177" i="32"/>
  <c r="BB177" i="32"/>
  <c r="BI177" i="32"/>
  <c r="BA177" i="32"/>
  <c r="BC177" i="32"/>
  <c r="BD177" i="32"/>
  <c r="S177" i="32"/>
  <c r="AS177" i="32" s="1"/>
  <c r="AZ185" i="32"/>
  <c r="BJ185" i="32"/>
  <c r="BA185" i="32"/>
  <c r="AK185" i="32"/>
  <c r="BK185" i="32" s="1"/>
  <c r="BB185" i="32"/>
  <c r="AL185" i="32"/>
  <c r="BL185" i="32" s="1"/>
  <c r="BC185" i="32"/>
  <c r="BD185" i="32"/>
  <c r="BI185" i="32"/>
  <c r="T185" i="32"/>
  <c r="AT185" i="32" s="1"/>
  <c r="S185" i="32"/>
  <c r="AS185" i="32" s="1"/>
  <c r="AZ193" i="32"/>
  <c r="BJ193" i="32"/>
  <c r="BA193" i="32"/>
  <c r="AK193" i="32"/>
  <c r="BK193" i="32" s="1"/>
  <c r="BB193" i="32"/>
  <c r="AL193" i="32"/>
  <c r="BL193" i="32" s="1"/>
  <c r="S193" i="32"/>
  <c r="AS193" i="32" s="1"/>
  <c r="BD193" i="32"/>
  <c r="BI193" i="32"/>
  <c r="BC193" i="32"/>
  <c r="T193" i="32"/>
  <c r="AT193" i="32" s="1"/>
  <c r="BD102" i="31"/>
  <c r="R102" i="31"/>
  <c r="AR102" i="31" s="1"/>
  <c r="BM102" i="31"/>
  <c r="BC102" i="31"/>
  <c r="Q102" i="31"/>
  <c r="AQ102" i="31" s="1"/>
  <c r="AL102" i="31"/>
  <c r="BL102" i="31" s="1"/>
  <c r="BB102" i="31"/>
  <c r="AK102" i="31"/>
  <c r="BK102" i="31" s="1"/>
  <c r="BA102" i="31"/>
  <c r="O102" i="31"/>
  <c r="BJ102" i="31"/>
  <c r="AZ102" i="31"/>
  <c r="BH102" i="31"/>
  <c r="BG102" i="31"/>
  <c r="T102" i="31"/>
  <c r="AT102" i="31" s="1"/>
  <c r="S102" i="31"/>
  <c r="AS102" i="31" s="1"/>
  <c r="BI102" i="31"/>
  <c r="BJ110" i="31"/>
  <c r="AZ110" i="31"/>
  <c r="BI110" i="31"/>
  <c r="BH110" i="31"/>
  <c r="T110" i="31"/>
  <c r="AT110" i="31" s="1"/>
  <c r="BG110" i="31"/>
  <c r="S110" i="31"/>
  <c r="AS110" i="31" s="1"/>
  <c r="BD110" i="31"/>
  <c r="R110" i="31"/>
  <c r="AR110" i="31" s="1"/>
  <c r="BC110" i="31"/>
  <c r="BB110" i="31"/>
  <c r="BA110" i="31"/>
  <c r="Q110" i="31"/>
  <c r="AQ110" i="31" s="1"/>
  <c r="BM110" i="31"/>
  <c r="O110" i="31"/>
  <c r="AL110" i="31"/>
  <c r="BL110" i="31" s="1"/>
  <c r="AK110" i="31"/>
  <c r="BK110" i="31" s="1"/>
  <c r="BM118" i="31"/>
  <c r="BC118" i="31"/>
  <c r="Q118" i="31"/>
  <c r="AQ118" i="31" s="1"/>
  <c r="AL118" i="31"/>
  <c r="BL118" i="31" s="1"/>
  <c r="BB118" i="31"/>
  <c r="AK118" i="31"/>
  <c r="BK118" i="31" s="1"/>
  <c r="BA118" i="31"/>
  <c r="O118" i="31"/>
  <c r="BJ118" i="31"/>
  <c r="AZ118" i="31"/>
  <c r="BI118" i="31"/>
  <c r="BD118" i="31"/>
  <c r="T118" i="31"/>
  <c r="AT118" i="31" s="1"/>
  <c r="S118" i="31"/>
  <c r="AS118" i="31" s="1"/>
  <c r="R118" i="31"/>
  <c r="AR118" i="31" s="1"/>
  <c r="BH118" i="31"/>
  <c r="BG118" i="31"/>
  <c r="BI130" i="31"/>
  <c r="BH130" i="31"/>
  <c r="T130" i="31"/>
  <c r="AT130" i="31" s="1"/>
  <c r="BG130" i="31"/>
  <c r="S130" i="31"/>
  <c r="AS130" i="31" s="1"/>
  <c r="BD130" i="31"/>
  <c r="R130" i="31"/>
  <c r="AR130" i="31" s="1"/>
  <c r="BM130" i="31"/>
  <c r="BC130" i="31"/>
  <c r="Q130" i="31"/>
  <c r="AQ130" i="31" s="1"/>
  <c r="BA130" i="31"/>
  <c r="AZ130" i="31"/>
  <c r="O130" i="31"/>
  <c r="AL130" i="31"/>
  <c r="BL130" i="31" s="1"/>
  <c r="AK130" i="31"/>
  <c r="BK130" i="31" s="1"/>
  <c r="BJ130" i="31"/>
  <c r="BB130" i="31"/>
  <c r="BM138" i="31"/>
  <c r="BC138" i="31"/>
  <c r="Q138" i="31"/>
  <c r="AQ138" i="31" s="1"/>
  <c r="AL138" i="31"/>
  <c r="BL138" i="31" s="1"/>
  <c r="BB138" i="31"/>
  <c r="AK138" i="31"/>
  <c r="BK138" i="31" s="1"/>
  <c r="BA138" i="31"/>
  <c r="O138" i="31"/>
  <c r="BJ138" i="31"/>
  <c r="AZ138" i="31"/>
  <c r="BI138" i="31"/>
  <c r="T138" i="31"/>
  <c r="AT138" i="31" s="1"/>
  <c r="S138" i="31"/>
  <c r="AS138" i="31" s="1"/>
  <c r="R138" i="31"/>
  <c r="AR138" i="31" s="1"/>
  <c r="BH138" i="31"/>
  <c r="BG138" i="31"/>
  <c r="BD138" i="31"/>
  <c r="AZ178" i="31"/>
  <c r="BJ178" i="31"/>
  <c r="BB178" i="31"/>
  <c r="BD178" i="31"/>
  <c r="BI178" i="31"/>
  <c r="T178" i="31"/>
  <c r="AT178" i="31" s="1"/>
  <c r="S178" i="31"/>
  <c r="AS178" i="31" s="1"/>
  <c r="BA178" i="31"/>
  <c r="BC178" i="31"/>
  <c r="AZ186" i="31"/>
  <c r="BJ186" i="31"/>
  <c r="BB186" i="31"/>
  <c r="AL186" i="31"/>
  <c r="BL186" i="31" s="1"/>
  <c r="BD186" i="31"/>
  <c r="S186" i="31"/>
  <c r="AS186" i="31" s="1"/>
  <c r="AK186" i="31"/>
  <c r="BK186" i="31" s="1"/>
  <c r="T186" i="31"/>
  <c r="AT186" i="31" s="1"/>
  <c r="BC186" i="31"/>
  <c r="BA186" i="31"/>
  <c r="BI186" i="31"/>
  <c r="AZ194" i="31"/>
  <c r="BJ194" i="31"/>
  <c r="BB194" i="31"/>
  <c r="AL194" i="31"/>
  <c r="BL194" i="31" s="1"/>
  <c r="BD194" i="31"/>
  <c r="BA194" i="31"/>
  <c r="BC194" i="31"/>
  <c r="BI194" i="31"/>
  <c r="AK194" i="31"/>
  <c r="BK194" i="31" s="1"/>
  <c r="S194" i="31"/>
  <c r="AS194" i="31" s="1"/>
  <c r="T194" i="31"/>
  <c r="AT194" i="31" s="1"/>
  <c r="BM142" i="40"/>
  <c r="BC142" i="40"/>
  <c r="Q142" i="40"/>
  <c r="AQ142" i="40" s="1"/>
  <c r="AL142" i="40"/>
  <c r="BL142" i="40" s="1"/>
  <c r="BB142" i="40"/>
  <c r="AK142" i="40"/>
  <c r="BK142" i="40" s="1"/>
  <c r="BA142" i="40"/>
  <c r="O142" i="40"/>
  <c r="BJ142" i="40"/>
  <c r="AZ142" i="40"/>
  <c r="BI142" i="40"/>
  <c r="BG142" i="40"/>
  <c r="S142" i="40"/>
  <c r="AS142" i="40" s="1"/>
  <c r="BM140" i="40"/>
  <c r="BC140" i="40"/>
  <c r="Q140" i="40"/>
  <c r="AQ140" i="40" s="1"/>
  <c r="AL140" i="40"/>
  <c r="BL140" i="40" s="1"/>
  <c r="BB140" i="40"/>
  <c r="AK140" i="40"/>
  <c r="BK140" i="40" s="1"/>
  <c r="BA140" i="40"/>
  <c r="O140" i="40"/>
  <c r="BJ140" i="40"/>
  <c r="AZ140" i="40"/>
  <c r="BI140" i="40"/>
  <c r="BG140" i="40"/>
  <c r="S140" i="40"/>
  <c r="AS140" i="40" s="1"/>
  <c r="BH138" i="40"/>
  <c r="T138" i="40"/>
  <c r="AT138" i="40" s="1"/>
  <c r="BG138" i="40"/>
  <c r="S138" i="40"/>
  <c r="AS138" i="40" s="1"/>
  <c r="BD138" i="40"/>
  <c r="R138" i="40"/>
  <c r="AR138" i="40" s="1"/>
  <c r="BM138" i="40"/>
  <c r="BC138" i="40"/>
  <c r="Q138" i="40"/>
  <c r="AQ138" i="40" s="1"/>
  <c r="AL138" i="40"/>
  <c r="BL138" i="40" s="1"/>
  <c r="BB138" i="40"/>
  <c r="BJ138" i="40"/>
  <c r="AZ138" i="40"/>
  <c r="BJ136" i="40"/>
  <c r="BI136" i="40"/>
  <c r="BH136" i="40"/>
  <c r="T136" i="40"/>
  <c r="AT136" i="40" s="1"/>
  <c r="BG136" i="40"/>
  <c r="BD170" i="40"/>
  <c r="BC170" i="40"/>
  <c r="AL170" i="40"/>
  <c r="BL170" i="40" s="1"/>
  <c r="BB170" i="40"/>
  <c r="AK170" i="40"/>
  <c r="BK170" i="40" s="1"/>
  <c r="BA170" i="40"/>
  <c r="BJ170" i="40"/>
  <c r="AZ170" i="40"/>
  <c r="T170" i="40"/>
  <c r="AT170" i="40" s="1"/>
  <c r="BI168" i="40"/>
  <c r="T168" i="40"/>
  <c r="AT168" i="40" s="1"/>
  <c r="S168" i="40"/>
  <c r="AS168" i="40" s="1"/>
  <c r="BD168" i="40"/>
  <c r="BC168" i="40"/>
  <c r="AK168" i="40"/>
  <c r="BK168" i="40" s="1"/>
  <c r="BA168" i="40"/>
  <c r="AK166" i="40"/>
  <c r="BK166" i="40" s="1"/>
  <c r="BA166" i="40"/>
  <c r="BJ166" i="40"/>
  <c r="AZ166" i="40"/>
  <c r="BI166" i="40"/>
  <c r="T166" i="40"/>
  <c r="AT166" i="40" s="1"/>
  <c r="S166" i="40"/>
  <c r="AS166" i="40" s="1"/>
  <c r="BC166" i="40"/>
  <c r="BD164" i="40"/>
  <c r="BC164" i="40"/>
  <c r="AL164" i="40"/>
  <c r="BL164" i="40" s="1"/>
  <c r="BB164" i="40"/>
  <c r="AK164" i="40"/>
  <c r="BK164" i="40" s="1"/>
  <c r="BA164" i="40"/>
  <c r="BJ164" i="40"/>
  <c r="AZ164" i="40"/>
  <c r="T164" i="40"/>
  <c r="AT164" i="40" s="1"/>
  <c r="BJ162" i="40"/>
  <c r="AZ162" i="40"/>
  <c r="BI162" i="40"/>
  <c r="T162" i="40"/>
  <c r="AT162" i="40" s="1"/>
  <c r="S162" i="40"/>
  <c r="AS162" i="40" s="1"/>
  <c r="BD162" i="40"/>
  <c r="AL162" i="40"/>
  <c r="BL162" i="40" s="1"/>
  <c r="BB162" i="40"/>
  <c r="BC160" i="40"/>
  <c r="AL160" i="40"/>
  <c r="BL160" i="40" s="1"/>
  <c r="BB160" i="40"/>
  <c r="AK160" i="40"/>
  <c r="BK160" i="40" s="1"/>
  <c r="BA160" i="40"/>
  <c r="BJ160" i="40"/>
  <c r="AZ160" i="40"/>
  <c r="BI160" i="40"/>
  <c r="S160" i="40"/>
  <c r="AS160" i="40" s="1"/>
  <c r="S158" i="40"/>
  <c r="AS158" i="40" s="1"/>
  <c r="BD158" i="40"/>
  <c r="BC158" i="40"/>
  <c r="AL158" i="40"/>
  <c r="BL158" i="40" s="1"/>
  <c r="BB158" i="40"/>
  <c r="AK158" i="40"/>
  <c r="BK158" i="40" s="1"/>
  <c r="BA158" i="40"/>
  <c r="BI158" i="40"/>
  <c r="BJ156" i="40"/>
  <c r="AZ156" i="40"/>
  <c r="BI156" i="40"/>
  <c r="T156" i="40"/>
  <c r="AT156" i="40" s="1"/>
  <c r="S156" i="40"/>
  <c r="AS156" i="40" s="1"/>
  <c r="BD156" i="40"/>
  <c r="AL156" i="40"/>
  <c r="BL156" i="40" s="1"/>
  <c r="BB156" i="40"/>
  <c r="BD154" i="40"/>
  <c r="BC154" i="40"/>
  <c r="AL154" i="40"/>
  <c r="BL154" i="40" s="1"/>
  <c r="BB154" i="40"/>
  <c r="AK154" i="40"/>
  <c r="BK154" i="40" s="1"/>
  <c r="BA154" i="40"/>
  <c r="BJ154" i="40"/>
  <c r="AZ154" i="40"/>
  <c r="T154" i="40"/>
  <c r="AT154" i="40" s="1"/>
  <c r="BJ152" i="40"/>
  <c r="AZ152" i="40"/>
  <c r="BI152" i="40"/>
  <c r="T152" i="40"/>
  <c r="AT152" i="40" s="1"/>
  <c r="S152" i="40"/>
  <c r="AS152" i="40" s="1"/>
  <c r="BD152" i="40"/>
  <c r="AL152" i="40"/>
  <c r="BL152" i="40" s="1"/>
  <c r="BB152" i="40"/>
  <c r="BA194" i="40"/>
  <c r="AK194" i="40"/>
  <c r="BK194" i="40" s="1"/>
  <c r="BC194" i="40"/>
  <c r="BD194" i="40"/>
  <c r="S194" i="40"/>
  <c r="AS194" i="40" s="1"/>
  <c r="T194" i="40"/>
  <c r="AT194" i="40" s="1"/>
  <c r="AZ194" i="40"/>
  <c r="BB194" i="40"/>
  <c r="BI194" i="40"/>
  <c r="AL194" i="40"/>
  <c r="BL194" i="40" s="1"/>
  <c r="BJ194" i="40"/>
  <c r="BC192" i="40"/>
  <c r="S192" i="40"/>
  <c r="AS192" i="40" s="1"/>
  <c r="T192" i="40"/>
  <c r="AT192" i="40" s="1"/>
  <c r="BI192" i="40"/>
  <c r="AZ192" i="40"/>
  <c r="BJ192" i="40"/>
  <c r="AK192" i="40"/>
  <c r="BK192" i="40" s="1"/>
  <c r="AL192" i="40"/>
  <c r="BL192" i="40" s="1"/>
  <c r="BB192" i="40"/>
  <c r="BA192" i="40"/>
  <c r="BD192" i="40"/>
  <c r="S190" i="40"/>
  <c r="AS190" i="40" s="1"/>
  <c r="BI190" i="40"/>
  <c r="AZ190" i="40"/>
  <c r="BJ190" i="40"/>
  <c r="BA190" i="40"/>
  <c r="AK190" i="40"/>
  <c r="BK190" i="40" s="1"/>
  <c r="BB190" i="40"/>
  <c r="AL190" i="40"/>
  <c r="BL190" i="40" s="1"/>
  <c r="T190" i="40"/>
  <c r="AT190" i="40" s="1"/>
  <c r="BC190" i="40"/>
  <c r="BD190" i="40"/>
  <c r="BI188" i="40"/>
  <c r="BA188" i="40"/>
  <c r="AK188" i="40"/>
  <c r="BK188" i="40" s="1"/>
  <c r="BB188" i="40"/>
  <c r="AL188" i="40"/>
  <c r="BL188" i="40" s="1"/>
  <c r="BC188" i="40"/>
  <c r="BD188" i="40"/>
  <c r="S188" i="40"/>
  <c r="AS188" i="40" s="1"/>
  <c r="T188" i="40"/>
  <c r="AT188" i="40" s="1"/>
  <c r="AZ188" i="40"/>
  <c r="BJ188" i="40"/>
  <c r="BA186" i="40"/>
  <c r="AK186" i="40"/>
  <c r="BK186" i="40" s="1"/>
  <c r="BC186" i="40"/>
  <c r="BD186" i="40"/>
  <c r="S186" i="40"/>
  <c r="AS186" i="40" s="1"/>
  <c r="T186" i="40"/>
  <c r="AT186" i="40" s="1"/>
  <c r="BB186" i="40"/>
  <c r="BI186" i="40"/>
  <c r="BJ186" i="40"/>
  <c r="AL186" i="40"/>
  <c r="BL186" i="40" s="1"/>
  <c r="AZ186" i="40"/>
  <c r="BC184" i="40"/>
  <c r="S184" i="40"/>
  <c r="AS184" i="40" s="1"/>
  <c r="T184" i="40"/>
  <c r="AT184" i="40" s="1"/>
  <c r="BI184" i="40"/>
  <c r="AZ184" i="40"/>
  <c r="BJ184" i="40"/>
  <c r="BA184" i="40"/>
  <c r="BB184" i="40"/>
  <c r="BD184" i="40"/>
  <c r="AL184" i="40"/>
  <c r="BL184" i="40" s="1"/>
  <c r="AK184" i="40"/>
  <c r="BK184" i="40" s="1"/>
  <c r="S182" i="40"/>
  <c r="AS182" i="40" s="1"/>
  <c r="BI182" i="40"/>
  <c r="AZ182" i="40"/>
  <c r="BJ182" i="40"/>
  <c r="BA182" i="40"/>
  <c r="AK182" i="40"/>
  <c r="BK182" i="40" s="1"/>
  <c r="BB182" i="40"/>
  <c r="AL182" i="40"/>
  <c r="BL182" i="40" s="1"/>
  <c r="BC182" i="40"/>
  <c r="T182" i="40"/>
  <c r="AT182" i="40" s="1"/>
  <c r="BD182" i="40"/>
  <c r="BI180" i="40"/>
  <c r="BA180" i="40"/>
  <c r="AK180" i="40"/>
  <c r="BK180" i="40" s="1"/>
  <c r="BB180" i="40"/>
  <c r="AL180" i="40"/>
  <c r="BL180" i="40" s="1"/>
  <c r="BC180" i="40"/>
  <c r="BD180" i="40"/>
  <c r="T180" i="40"/>
  <c r="AT180" i="40" s="1"/>
  <c r="AZ180" i="40"/>
  <c r="BJ180" i="40"/>
  <c r="S180" i="40"/>
  <c r="AS180" i="40" s="1"/>
  <c r="BA178" i="40"/>
  <c r="BC178" i="40"/>
  <c r="BD178" i="40"/>
  <c r="S178" i="40"/>
  <c r="AS178" i="40" s="1"/>
  <c r="T178" i="40"/>
  <c r="AT178" i="40" s="1"/>
  <c r="AZ178" i="40"/>
  <c r="BI178" i="40"/>
  <c r="BB178" i="40"/>
  <c r="BJ178" i="40"/>
  <c r="BC176" i="40"/>
  <c r="S176" i="40"/>
  <c r="AS176" i="40" s="1"/>
  <c r="T176" i="40"/>
  <c r="AT176" i="40" s="1"/>
  <c r="BI176" i="40"/>
  <c r="AZ176" i="40"/>
  <c r="BJ176" i="40"/>
  <c r="BB176" i="40"/>
  <c r="BD176" i="40"/>
  <c r="AK176" i="40"/>
  <c r="BK176" i="40" s="1"/>
  <c r="AL176" i="40"/>
  <c r="BL176" i="40" s="1"/>
  <c r="BA176" i="40"/>
  <c r="BN189" i="40"/>
  <c r="BN181" i="40"/>
  <c r="BN154" i="31"/>
  <c r="BN162" i="31"/>
  <c r="BN170" i="31"/>
  <c r="BN158" i="32"/>
  <c r="BN166" i="32"/>
  <c r="BN154" i="33"/>
  <c r="BN162" i="33"/>
  <c r="BN170" i="33"/>
  <c r="BN158" i="34"/>
  <c r="BN166" i="34"/>
  <c r="BN154" i="35"/>
  <c r="BN162" i="35"/>
  <c r="BN170" i="35"/>
  <c r="BN158" i="36"/>
  <c r="BN166" i="36"/>
  <c r="BN154" i="37"/>
  <c r="BN162" i="37"/>
  <c r="BN170" i="37"/>
  <c r="BN158" i="38"/>
  <c r="BN166" i="38"/>
  <c r="BN115" i="39"/>
  <c r="BN107" i="39"/>
  <c r="BN99" i="39"/>
  <c r="BN158" i="39"/>
  <c r="BN136" i="40"/>
  <c r="BN168" i="40"/>
  <c r="BN152" i="40"/>
  <c r="BA99" i="30"/>
  <c r="AK99" i="30"/>
  <c r="BK99" i="30" s="1"/>
  <c r="T102" i="30"/>
  <c r="AT102" i="30" s="1"/>
  <c r="BH102" i="30"/>
  <c r="O103" i="30"/>
  <c r="BA103" i="30"/>
  <c r="AK103" i="30"/>
  <c r="BK103" i="30" s="1"/>
  <c r="S105" i="30"/>
  <c r="AS105" i="30" s="1"/>
  <c r="BG105" i="30"/>
  <c r="O107" i="30"/>
  <c r="BA107" i="30"/>
  <c r="AK107" i="30"/>
  <c r="BK107" i="30" s="1"/>
  <c r="R108" i="30"/>
  <c r="AR108" i="30" s="1"/>
  <c r="BD108" i="30"/>
  <c r="BB110" i="30"/>
  <c r="AL110" i="30"/>
  <c r="BL110" i="30" s="1"/>
  <c r="S111" i="30"/>
  <c r="AS111" i="30" s="1"/>
  <c r="BG111" i="30"/>
  <c r="O113" i="30"/>
  <c r="BA113" i="30"/>
  <c r="AK113" i="30"/>
  <c r="BK113" i="30" s="1"/>
  <c r="S115" i="30"/>
  <c r="AS115" i="30" s="1"/>
  <c r="BG115" i="30"/>
  <c r="AZ116" i="30"/>
  <c r="BJ116" i="30"/>
  <c r="T118" i="30"/>
  <c r="AT118" i="30" s="1"/>
  <c r="BH118" i="30"/>
  <c r="O123" i="30"/>
  <c r="BA123" i="30"/>
  <c r="AK123" i="30"/>
  <c r="BK123" i="30" s="1"/>
  <c r="S125" i="30"/>
  <c r="AS125" i="30" s="1"/>
  <c r="BG125" i="30"/>
  <c r="O127" i="30"/>
  <c r="BA127" i="30"/>
  <c r="AK127" i="30"/>
  <c r="BK127" i="30" s="1"/>
  <c r="R128" i="30"/>
  <c r="AR128" i="30" s="1"/>
  <c r="BD128" i="30"/>
  <c r="BB130" i="30"/>
  <c r="AL130" i="30"/>
  <c r="BL130" i="30" s="1"/>
  <c r="S131" i="30"/>
  <c r="AS131" i="30" s="1"/>
  <c r="BG131" i="30"/>
  <c r="O133" i="30"/>
  <c r="BA133" i="30"/>
  <c r="AK133" i="30"/>
  <c r="BK133" i="30" s="1"/>
  <c r="S135" i="30"/>
  <c r="AS135" i="30" s="1"/>
  <c r="BG135" i="30"/>
  <c r="AZ136" i="30"/>
  <c r="BJ136" i="30"/>
  <c r="T138" i="30"/>
  <c r="AT138" i="30" s="1"/>
  <c r="BH138" i="30"/>
  <c r="O139" i="30"/>
  <c r="BA139" i="30"/>
  <c r="AK139" i="30"/>
  <c r="BK139" i="30" s="1"/>
  <c r="S141" i="30"/>
  <c r="AS141" i="30" s="1"/>
  <c r="BG141" i="30"/>
  <c r="BD151" i="30"/>
  <c r="BC152" i="30"/>
  <c r="BA153" i="30"/>
  <c r="AK153" i="30"/>
  <c r="BK153" i="30" s="1"/>
  <c r="BI154" i="30"/>
  <c r="T155" i="30"/>
  <c r="AT155" i="30" s="1"/>
  <c r="BC156" i="30"/>
  <c r="BA157" i="30"/>
  <c r="AK157" i="30"/>
  <c r="BK157" i="30" s="1"/>
  <c r="AZ158" i="30"/>
  <c r="BJ158" i="30"/>
  <c r="S159" i="30"/>
  <c r="AS159" i="30" s="1"/>
  <c r="BD160" i="30"/>
  <c r="BB161" i="30"/>
  <c r="AL161" i="30"/>
  <c r="BL161" i="30" s="1"/>
  <c r="AZ162" i="30"/>
  <c r="BJ162" i="30"/>
  <c r="BI163" i="30"/>
  <c r="S164" i="30"/>
  <c r="AS164" i="30" s="1"/>
  <c r="BC165" i="30"/>
  <c r="BB166" i="30"/>
  <c r="AL166" i="30"/>
  <c r="BL166" i="30" s="1"/>
  <c r="BI167" i="30"/>
  <c r="T168" i="30"/>
  <c r="AT168" i="30" s="1"/>
  <c r="BD169" i="30"/>
  <c r="BB170" i="30"/>
  <c r="AL170" i="30"/>
  <c r="BL170" i="30" s="1"/>
  <c r="BA175" i="30"/>
  <c r="AK175" i="30"/>
  <c r="BK175" i="30" s="1"/>
  <c r="BB100" i="40"/>
  <c r="AL100" i="40"/>
  <c r="BL100" i="40" s="1"/>
  <c r="S101" i="40"/>
  <c r="AS101" i="40" s="1"/>
  <c r="BG101" i="40"/>
  <c r="AZ102" i="40"/>
  <c r="BJ102" i="40"/>
  <c r="S104" i="40"/>
  <c r="AS104" i="40" s="1"/>
  <c r="BG104" i="40"/>
  <c r="BI105" i="40"/>
  <c r="O106" i="40"/>
  <c r="BA106" i="40"/>
  <c r="AK106" i="40"/>
  <c r="BK106" i="40" s="1"/>
  <c r="Q107" i="40"/>
  <c r="AQ107" i="40" s="1"/>
  <c r="BC107" i="40"/>
  <c r="BM107" i="40"/>
  <c r="T108" i="40"/>
  <c r="AT108" i="40" s="1"/>
  <c r="BH108" i="40"/>
  <c r="O109" i="40"/>
  <c r="BA109" i="40"/>
  <c r="AK109" i="40"/>
  <c r="BK109" i="40" s="1"/>
  <c r="R110" i="40"/>
  <c r="AR110" i="40" s="1"/>
  <c r="BD110" i="40"/>
  <c r="O112" i="40"/>
  <c r="BA112" i="40"/>
  <c r="AK112" i="40"/>
  <c r="BK112" i="40" s="1"/>
  <c r="Q113" i="40"/>
  <c r="AQ113" i="40" s="1"/>
  <c r="BC113" i="40"/>
  <c r="BM113" i="40"/>
  <c r="S114" i="40"/>
  <c r="AS114" i="40" s="1"/>
  <c r="BG114" i="40"/>
  <c r="BI115" i="40"/>
  <c r="BB116" i="40"/>
  <c r="AL116" i="40"/>
  <c r="BL116" i="40" s="1"/>
  <c r="S117" i="40"/>
  <c r="AS117" i="40" s="1"/>
  <c r="BG117" i="40"/>
  <c r="AZ118" i="40"/>
  <c r="BJ118" i="40"/>
  <c r="Q123" i="40"/>
  <c r="AQ123" i="40" s="1"/>
  <c r="BC123" i="40"/>
  <c r="BM123" i="40"/>
  <c r="S124" i="40"/>
  <c r="AS124" i="40" s="1"/>
  <c r="BG124" i="40"/>
  <c r="BI125" i="40"/>
  <c r="O126" i="40"/>
  <c r="BA126" i="40"/>
  <c r="AK126" i="40"/>
  <c r="BK126" i="40" s="1"/>
  <c r="Q127" i="40"/>
  <c r="AQ127" i="40" s="1"/>
  <c r="BC127" i="40"/>
  <c r="BM127" i="40"/>
  <c r="T128" i="40"/>
  <c r="AT128" i="40" s="1"/>
  <c r="BH128" i="40"/>
  <c r="O129" i="40"/>
  <c r="BA129" i="40"/>
  <c r="AK129" i="40"/>
  <c r="BK129" i="40" s="1"/>
  <c r="R130" i="40"/>
  <c r="AR130" i="40" s="1"/>
  <c r="BD130" i="40"/>
  <c r="BI131" i="40"/>
  <c r="O132" i="40"/>
  <c r="BA132" i="40"/>
  <c r="AK132" i="40"/>
  <c r="BK132" i="40" s="1"/>
  <c r="Q133" i="40"/>
  <c r="AQ133" i="40" s="1"/>
  <c r="BC133" i="40"/>
  <c r="BM133" i="40"/>
  <c r="S134" i="40"/>
  <c r="AS134" i="40" s="1"/>
  <c r="BG134" i="40"/>
  <c r="BI135" i="40"/>
  <c r="BC136" i="40"/>
  <c r="T137" i="40"/>
  <c r="AT137" i="40" s="1"/>
  <c r="BA138" i="40"/>
  <c r="BD139" i="40"/>
  <c r="BH140" i="40"/>
  <c r="BM141" i="40"/>
  <c r="BB153" i="40"/>
  <c r="BI154" i="40"/>
  <c r="AZ158" i="40"/>
  <c r="BI159" i="40"/>
  <c r="BA163" i="40"/>
  <c r="BI164" i="40"/>
  <c r="BB168" i="40"/>
  <c r="AK169" i="40"/>
  <c r="BK169" i="40" s="1"/>
  <c r="BM100" i="39"/>
  <c r="BH110" i="39"/>
  <c r="AK112" i="39"/>
  <c r="BK112" i="39" s="1"/>
  <c r="T125" i="39"/>
  <c r="AT125" i="39" s="1"/>
  <c r="BC127" i="39"/>
  <c r="BI128" i="39"/>
  <c r="Q136" i="39"/>
  <c r="AQ136" i="39" s="1"/>
  <c r="BB138" i="39"/>
  <c r="BH141" i="39"/>
  <c r="BI155" i="39"/>
  <c r="BA159" i="39"/>
  <c r="BI165" i="39"/>
  <c r="BB169" i="39"/>
  <c r="BA100" i="38"/>
  <c r="BD101" i="38"/>
  <c r="AK103" i="38"/>
  <c r="BK103" i="38" s="1"/>
  <c r="R110" i="38"/>
  <c r="AR110" i="38" s="1"/>
  <c r="T111" i="38"/>
  <c r="AT111" i="38" s="1"/>
  <c r="BI114" i="38"/>
  <c r="AZ128" i="38"/>
  <c r="BC129" i="38"/>
  <c r="BG130" i="38"/>
  <c r="BH131" i="38"/>
  <c r="O138" i="38"/>
  <c r="BD162" i="38"/>
  <c r="BI99" i="37"/>
  <c r="BM112" i="37"/>
  <c r="AL129" i="37"/>
  <c r="BL129" i="37" s="1"/>
  <c r="BB138" i="37"/>
  <c r="AK155" i="37"/>
  <c r="BK155" i="37" s="1"/>
  <c r="BJ165" i="37"/>
  <c r="T116" i="36"/>
  <c r="AT116" i="36" s="1"/>
  <c r="BI107" i="35"/>
  <c r="BG132" i="35"/>
  <c r="BM132" i="34"/>
  <c r="AZ159" i="34"/>
  <c r="O109" i="33"/>
  <c r="T183" i="30"/>
  <c r="AT183" i="30" s="1"/>
  <c r="BI183" i="30"/>
  <c r="AZ183" i="30"/>
  <c r="BJ183" i="30"/>
  <c r="BA183" i="30"/>
  <c r="AK183" i="30"/>
  <c r="BK183" i="30" s="1"/>
  <c r="BB183" i="30"/>
  <c r="AL183" i="30"/>
  <c r="BL183" i="30" s="1"/>
  <c r="BC183" i="30"/>
  <c r="BD183" i="30"/>
  <c r="S183" i="30"/>
  <c r="AS183" i="30" s="1"/>
  <c r="T191" i="30"/>
  <c r="AT191" i="30" s="1"/>
  <c r="AZ191" i="30"/>
  <c r="BJ191" i="30"/>
  <c r="BA191" i="30"/>
  <c r="BB191" i="30"/>
  <c r="AL191" i="30"/>
  <c r="BL191" i="30" s="1"/>
  <c r="BC191" i="30"/>
  <c r="BD191" i="30"/>
  <c r="S191" i="30"/>
  <c r="AS191" i="30" s="1"/>
  <c r="AK191" i="30"/>
  <c r="BK191" i="30" s="1"/>
  <c r="BI191" i="30"/>
  <c r="AL124" i="39"/>
  <c r="BL124" i="39" s="1"/>
  <c r="BB124" i="39"/>
  <c r="AK124" i="39"/>
  <c r="BK124" i="39" s="1"/>
  <c r="BA124" i="39"/>
  <c r="O124" i="39"/>
  <c r="BJ124" i="39"/>
  <c r="AZ124" i="39"/>
  <c r="BI124" i="39"/>
  <c r="BH124" i="39"/>
  <c r="T124" i="39"/>
  <c r="AT124" i="39" s="1"/>
  <c r="BD124" i="39"/>
  <c r="R124" i="39"/>
  <c r="AR124" i="39" s="1"/>
  <c r="BN127" i="39"/>
  <c r="BH132" i="39"/>
  <c r="T132" i="39"/>
  <c r="AT132" i="39" s="1"/>
  <c r="BG132" i="39"/>
  <c r="S132" i="39"/>
  <c r="AS132" i="39" s="1"/>
  <c r="BD132" i="39"/>
  <c r="R132" i="39"/>
  <c r="AR132" i="39" s="1"/>
  <c r="BM132" i="39"/>
  <c r="BC132" i="39"/>
  <c r="Q132" i="39"/>
  <c r="AQ132" i="39" s="1"/>
  <c r="AL132" i="39"/>
  <c r="BL132" i="39" s="1"/>
  <c r="BB132" i="39"/>
  <c r="BJ132" i="39"/>
  <c r="AZ132" i="39"/>
  <c r="BN135" i="39"/>
  <c r="AL140" i="39"/>
  <c r="BL140" i="39" s="1"/>
  <c r="BB140" i="39"/>
  <c r="AK140" i="39"/>
  <c r="BK140" i="39" s="1"/>
  <c r="BA140" i="39"/>
  <c r="O140" i="39"/>
  <c r="BJ140" i="39"/>
  <c r="AZ140" i="39"/>
  <c r="BI140" i="39"/>
  <c r="BH140" i="39"/>
  <c r="T140" i="39"/>
  <c r="AT140" i="39" s="1"/>
  <c r="BD140" i="39"/>
  <c r="R140" i="39"/>
  <c r="AR140" i="39" s="1"/>
  <c r="AZ180" i="39"/>
  <c r="BJ180" i="39"/>
  <c r="BA180" i="39"/>
  <c r="AK180" i="39"/>
  <c r="BK180" i="39" s="1"/>
  <c r="BD180" i="39"/>
  <c r="BC180" i="39"/>
  <c r="BI180" i="39"/>
  <c r="S180" i="39"/>
  <c r="AS180" i="39" s="1"/>
  <c r="T180" i="39"/>
  <c r="AT180" i="39" s="1"/>
  <c r="BB180" i="39"/>
  <c r="AL180" i="39"/>
  <c r="BL180" i="39" s="1"/>
  <c r="BN183" i="39"/>
  <c r="BB188" i="39"/>
  <c r="AL188" i="39"/>
  <c r="BL188" i="39" s="1"/>
  <c r="BD188" i="39"/>
  <c r="S188" i="39"/>
  <c r="AS188" i="39" s="1"/>
  <c r="T188" i="39"/>
  <c r="AT188" i="39" s="1"/>
  <c r="BI188" i="39"/>
  <c r="AZ188" i="39"/>
  <c r="BA188" i="39"/>
  <c r="BC188" i="39"/>
  <c r="AK188" i="39"/>
  <c r="BK188" i="39" s="1"/>
  <c r="BJ188" i="39"/>
  <c r="BN191" i="39"/>
  <c r="BN100" i="38"/>
  <c r="AK105" i="38"/>
  <c r="BK105" i="38" s="1"/>
  <c r="BA105" i="38"/>
  <c r="O105" i="38"/>
  <c r="BJ105" i="38"/>
  <c r="AZ105" i="38"/>
  <c r="BI105" i="38"/>
  <c r="BH105" i="38"/>
  <c r="T105" i="38"/>
  <c r="AT105" i="38" s="1"/>
  <c r="BG105" i="38"/>
  <c r="S105" i="38"/>
  <c r="AS105" i="38" s="1"/>
  <c r="BM105" i="38"/>
  <c r="BC105" i="38"/>
  <c r="Q105" i="38"/>
  <c r="AQ105" i="38" s="1"/>
  <c r="BJ113" i="38"/>
  <c r="AZ113" i="38"/>
  <c r="BI113" i="38"/>
  <c r="BH113" i="38"/>
  <c r="T113" i="38"/>
  <c r="AT113" i="38" s="1"/>
  <c r="BG113" i="38"/>
  <c r="S113" i="38"/>
  <c r="AS113" i="38" s="1"/>
  <c r="BD113" i="38"/>
  <c r="R113" i="38"/>
  <c r="AR113" i="38" s="1"/>
  <c r="AL113" i="38"/>
  <c r="BL113" i="38" s="1"/>
  <c r="BB113" i="38"/>
  <c r="BN116" i="38"/>
  <c r="AL125" i="38"/>
  <c r="BL125" i="38" s="1"/>
  <c r="BB125" i="38"/>
  <c r="AK125" i="38"/>
  <c r="BK125" i="38" s="1"/>
  <c r="BA125" i="38"/>
  <c r="O125" i="38"/>
  <c r="BJ125" i="38"/>
  <c r="AZ125" i="38"/>
  <c r="BI125" i="38"/>
  <c r="BH125" i="38"/>
  <c r="T125" i="38"/>
  <c r="AT125" i="38" s="1"/>
  <c r="BD125" i="38"/>
  <c r="R125" i="38"/>
  <c r="AR125" i="38" s="1"/>
  <c r="BN128" i="38"/>
  <c r="BH133" i="38"/>
  <c r="T133" i="38"/>
  <c r="AT133" i="38" s="1"/>
  <c r="BG133" i="38"/>
  <c r="S133" i="38"/>
  <c r="AS133" i="38" s="1"/>
  <c r="BD133" i="38"/>
  <c r="R133" i="38"/>
  <c r="AR133" i="38" s="1"/>
  <c r="BM133" i="38"/>
  <c r="BC133" i="38"/>
  <c r="Q133" i="38"/>
  <c r="AQ133" i="38" s="1"/>
  <c r="AL133" i="38"/>
  <c r="BL133" i="38" s="1"/>
  <c r="BB133" i="38"/>
  <c r="BJ133" i="38"/>
  <c r="AZ133" i="38"/>
  <c r="AK141" i="38"/>
  <c r="BK141" i="38" s="1"/>
  <c r="BJ141" i="38"/>
  <c r="AZ141" i="38"/>
  <c r="BI141" i="38"/>
  <c r="BH141" i="38"/>
  <c r="T141" i="38"/>
  <c r="AT141" i="38" s="1"/>
  <c r="BG141" i="38"/>
  <c r="S141" i="38"/>
  <c r="AS141" i="38" s="1"/>
  <c r="Q141" i="38"/>
  <c r="AQ141" i="38" s="1"/>
  <c r="BM141" i="38"/>
  <c r="AP141" i="38"/>
  <c r="AL141" i="38"/>
  <c r="BL141" i="38" s="1"/>
  <c r="O141" i="38"/>
  <c r="BD141" i="38"/>
  <c r="BC141" i="38"/>
  <c r="BA141" i="38"/>
  <c r="BB181" i="38"/>
  <c r="AL181" i="38"/>
  <c r="BL181" i="38" s="1"/>
  <c r="BC181" i="38"/>
  <c r="T181" i="38"/>
  <c r="AT181" i="38" s="1"/>
  <c r="BA181" i="38"/>
  <c r="BD181" i="38"/>
  <c r="BI181" i="38"/>
  <c r="S181" i="38"/>
  <c r="AS181" i="38" s="1"/>
  <c r="AZ181" i="38"/>
  <c r="AK181" i="38"/>
  <c r="BK181" i="38" s="1"/>
  <c r="BJ181" i="38"/>
  <c r="BN184" i="38"/>
  <c r="BB189" i="38"/>
  <c r="AL189" i="38"/>
  <c r="BL189" i="38" s="1"/>
  <c r="BC189" i="38"/>
  <c r="T189" i="38"/>
  <c r="AT189" i="38" s="1"/>
  <c r="BD189" i="38"/>
  <c r="BI189" i="38"/>
  <c r="BJ189" i="38"/>
  <c r="S189" i="38"/>
  <c r="AS189" i="38" s="1"/>
  <c r="AK189" i="38"/>
  <c r="BK189" i="38" s="1"/>
  <c r="AZ189" i="38"/>
  <c r="BA189" i="38"/>
  <c r="BN192" i="38"/>
  <c r="BN101" i="37"/>
  <c r="BJ106" i="37"/>
  <c r="AZ106" i="37"/>
  <c r="BI106" i="37"/>
  <c r="BH106" i="37"/>
  <c r="T106" i="37"/>
  <c r="AT106" i="37" s="1"/>
  <c r="BG106" i="37"/>
  <c r="S106" i="37"/>
  <c r="AS106" i="37" s="1"/>
  <c r="BD106" i="37"/>
  <c r="R106" i="37"/>
  <c r="AR106" i="37" s="1"/>
  <c r="AL106" i="37"/>
  <c r="BL106" i="37" s="1"/>
  <c r="BB106" i="37"/>
  <c r="BM106" i="37"/>
  <c r="AK106" i="37"/>
  <c r="BK106" i="37" s="1"/>
  <c r="BC106" i="37"/>
  <c r="BA106" i="37"/>
  <c r="Q106" i="37"/>
  <c r="AQ106" i="37" s="1"/>
  <c r="BN109" i="37"/>
  <c r="BD114" i="37"/>
  <c r="R114" i="37"/>
  <c r="AR114" i="37" s="1"/>
  <c r="BM114" i="37"/>
  <c r="BC114" i="37"/>
  <c r="Q114" i="37"/>
  <c r="AQ114" i="37" s="1"/>
  <c r="AL114" i="37"/>
  <c r="BL114" i="37" s="1"/>
  <c r="BB114" i="37"/>
  <c r="AK114" i="37"/>
  <c r="BK114" i="37" s="1"/>
  <c r="BA114" i="37"/>
  <c r="O114" i="37"/>
  <c r="BJ114" i="37"/>
  <c r="AZ114" i="37"/>
  <c r="BH114" i="37"/>
  <c r="T114" i="37"/>
  <c r="AT114" i="37" s="1"/>
  <c r="S114" i="37"/>
  <c r="AS114" i="37" s="1"/>
  <c r="BI114" i="37"/>
  <c r="BN117" i="37"/>
  <c r="BJ126" i="37"/>
  <c r="AZ126" i="37"/>
  <c r="BI126" i="37"/>
  <c r="BH126" i="37"/>
  <c r="T126" i="37"/>
  <c r="AT126" i="37" s="1"/>
  <c r="BG126" i="37"/>
  <c r="S126" i="37"/>
  <c r="AS126" i="37" s="1"/>
  <c r="BD126" i="37"/>
  <c r="R126" i="37"/>
  <c r="AR126" i="37" s="1"/>
  <c r="AL126" i="37"/>
  <c r="BL126" i="37" s="1"/>
  <c r="BB126" i="37"/>
  <c r="BM126" i="37"/>
  <c r="AK126" i="37"/>
  <c r="BK126" i="37" s="1"/>
  <c r="BC126" i="37"/>
  <c r="Q126" i="37"/>
  <c r="AQ126" i="37" s="1"/>
  <c r="BN129" i="37"/>
  <c r="BD134" i="37"/>
  <c r="R134" i="37"/>
  <c r="AR134" i="37" s="1"/>
  <c r="BM134" i="37"/>
  <c r="BC134" i="37"/>
  <c r="Q134" i="37"/>
  <c r="AQ134" i="37" s="1"/>
  <c r="AL134" i="37"/>
  <c r="BL134" i="37" s="1"/>
  <c r="BB134" i="37"/>
  <c r="AK134" i="37"/>
  <c r="BK134" i="37" s="1"/>
  <c r="BA134" i="37"/>
  <c r="O134" i="37"/>
  <c r="BJ134" i="37"/>
  <c r="AZ134" i="37"/>
  <c r="BH134" i="37"/>
  <c r="T134" i="37"/>
  <c r="AT134" i="37" s="1"/>
  <c r="BI134" i="37"/>
  <c r="BG134" i="37"/>
  <c r="S134" i="37"/>
  <c r="AS134" i="37" s="1"/>
  <c r="BN137" i="37"/>
  <c r="BJ142" i="37"/>
  <c r="AZ142" i="37"/>
  <c r="BI142" i="37"/>
  <c r="BH142" i="37"/>
  <c r="T142" i="37"/>
  <c r="AT142" i="37" s="1"/>
  <c r="BG142" i="37"/>
  <c r="S142" i="37"/>
  <c r="AS142" i="37" s="1"/>
  <c r="BD142" i="37"/>
  <c r="R142" i="37"/>
  <c r="AR142" i="37" s="1"/>
  <c r="AL142" i="37"/>
  <c r="BL142" i="37" s="1"/>
  <c r="BB142" i="37"/>
  <c r="Q142" i="37"/>
  <c r="AQ142" i="37" s="1"/>
  <c r="O142" i="37"/>
  <c r="BM142" i="37"/>
  <c r="BC142" i="37"/>
  <c r="BN177" i="37"/>
  <c r="BD182" i="37"/>
  <c r="S182" i="37"/>
  <c r="AS182" i="37" s="1"/>
  <c r="AZ182" i="37"/>
  <c r="BJ182" i="37"/>
  <c r="T182" i="37"/>
  <c r="AT182" i="37" s="1"/>
  <c r="AL182" i="37"/>
  <c r="BL182" i="37" s="1"/>
  <c r="BA182" i="37"/>
  <c r="BB182" i="37"/>
  <c r="BC182" i="37"/>
  <c r="BI182" i="37"/>
  <c r="AK182" i="37"/>
  <c r="BK182" i="37" s="1"/>
  <c r="BN185" i="37"/>
  <c r="BD190" i="37"/>
  <c r="S190" i="37"/>
  <c r="AS190" i="37" s="1"/>
  <c r="AZ190" i="37"/>
  <c r="BJ190" i="37"/>
  <c r="BB190" i="37"/>
  <c r="BI190" i="37"/>
  <c r="AK190" i="37"/>
  <c r="BK190" i="37" s="1"/>
  <c r="T190" i="37"/>
  <c r="AT190" i="37" s="1"/>
  <c r="AL190" i="37"/>
  <c r="BL190" i="37" s="1"/>
  <c r="BA190" i="37"/>
  <c r="BC190" i="37"/>
  <c r="BN193" i="37"/>
  <c r="BJ99" i="36"/>
  <c r="AZ99" i="36"/>
  <c r="BI99" i="36"/>
  <c r="BH99" i="36"/>
  <c r="AT99" i="36"/>
  <c r="BG99" i="36"/>
  <c r="BD99" i="36"/>
  <c r="R99" i="36"/>
  <c r="AR99" i="36" s="1"/>
  <c r="AL99" i="36"/>
  <c r="BL99" i="36" s="1"/>
  <c r="BB99" i="36"/>
  <c r="BM99" i="36"/>
  <c r="BC99" i="36"/>
  <c r="BD107" i="36"/>
  <c r="R107" i="36"/>
  <c r="AR107" i="36" s="1"/>
  <c r="BM107" i="36"/>
  <c r="BC107" i="36"/>
  <c r="Q107" i="36"/>
  <c r="AQ107" i="36" s="1"/>
  <c r="AL107" i="36"/>
  <c r="BL107" i="36" s="1"/>
  <c r="BB107" i="36"/>
  <c r="AK107" i="36"/>
  <c r="BK107" i="36" s="1"/>
  <c r="BA107" i="36"/>
  <c r="O107" i="36"/>
  <c r="BJ107" i="36"/>
  <c r="AZ107" i="36"/>
  <c r="BH107" i="36"/>
  <c r="T107" i="36"/>
  <c r="AT107" i="36" s="1"/>
  <c r="BI107" i="36"/>
  <c r="BG107" i="36"/>
  <c r="AK115" i="36"/>
  <c r="BK115" i="36" s="1"/>
  <c r="BA115" i="36"/>
  <c r="O115" i="36"/>
  <c r="BJ115" i="36"/>
  <c r="AZ115" i="36"/>
  <c r="BI115" i="36"/>
  <c r="BH115" i="36"/>
  <c r="T115" i="36"/>
  <c r="AT115" i="36" s="1"/>
  <c r="BG115" i="36"/>
  <c r="S115" i="36"/>
  <c r="AS115" i="36" s="1"/>
  <c r="BM115" i="36"/>
  <c r="BC115" i="36"/>
  <c r="Q115" i="36"/>
  <c r="AQ115" i="36" s="1"/>
  <c r="AL115" i="36"/>
  <c r="BL115" i="36" s="1"/>
  <c r="BD115" i="36"/>
  <c r="BB115" i="36"/>
  <c r="R115" i="36"/>
  <c r="AR115" i="36" s="1"/>
  <c r="BN118" i="36"/>
  <c r="BH127" i="36"/>
  <c r="T127" i="36"/>
  <c r="AT127" i="36" s="1"/>
  <c r="BG127" i="36"/>
  <c r="S127" i="36"/>
  <c r="AS127" i="36" s="1"/>
  <c r="BD127" i="36"/>
  <c r="R127" i="36"/>
  <c r="AR127" i="36" s="1"/>
  <c r="BM127" i="36"/>
  <c r="BC127" i="36"/>
  <c r="Q127" i="36"/>
  <c r="AQ127" i="36" s="1"/>
  <c r="AL127" i="36"/>
  <c r="BL127" i="36" s="1"/>
  <c r="BB127" i="36"/>
  <c r="BJ127" i="36"/>
  <c r="AZ127" i="36"/>
  <c r="AK127" i="36"/>
  <c r="BK127" i="36" s="1"/>
  <c r="BI127" i="36"/>
  <c r="BA127" i="36"/>
  <c r="O127" i="36"/>
  <c r="BN130" i="36"/>
  <c r="BM135" i="36"/>
  <c r="BC135" i="36"/>
  <c r="Q135" i="36"/>
  <c r="AQ135" i="36" s="1"/>
  <c r="AL135" i="36"/>
  <c r="BL135" i="36" s="1"/>
  <c r="BB135" i="36"/>
  <c r="AK135" i="36"/>
  <c r="BK135" i="36" s="1"/>
  <c r="BA135" i="36"/>
  <c r="O135" i="36"/>
  <c r="BJ135" i="36"/>
  <c r="AZ135" i="36"/>
  <c r="T135" i="36"/>
  <c r="AT135" i="36" s="1"/>
  <c r="S135" i="36"/>
  <c r="AS135" i="36" s="1"/>
  <c r="R135" i="36"/>
  <c r="AR135" i="36" s="1"/>
  <c r="BI135" i="36"/>
  <c r="BG135" i="36"/>
  <c r="BH135" i="36"/>
  <c r="BD135" i="36"/>
  <c r="BN138" i="36"/>
  <c r="AL151" i="36"/>
  <c r="BL151" i="36" s="1"/>
  <c r="BB151" i="36"/>
  <c r="AK151" i="36"/>
  <c r="BK151" i="36" s="1"/>
  <c r="BA151" i="36"/>
  <c r="BJ151" i="36"/>
  <c r="AZ151" i="36"/>
  <c r="BI151" i="36"/>
  <c r="BD151" i="36"/>
  <c r="BI153" i="36"/>
  <c r="T153" i="36"/>
  <c r="AT153" i="36" s="1"/>
  <c r="S153" i="36"/>
  <c r="AS153" i="36" s="1"/>
  <c r="BD153" i="36"/>
  <c r="BC153" i="36"/>
  <c r="BB153" i="36"/>
  <c r="BA153" i="36"/>
  <c r="AZ153" i="36"/>
  <c r="AK153" i="36"/>
  <c r="BK153" i="36" s="1"/>
  <c r="AL153" i="36"/>
  <c r="BL153" i="36" s="1"/>
  <c r="BD155" i="36"/>
  <c r="BC155" i="36"/>
  <c r="AL155" i="36"/>
  <c r="BL155" i="36" s="1"/>
  <c r="BB155" i="36"/>
  <c r="AK155" i="36"/>
  <c r="BK155" i="36" s="1"/>
  <c r="BA155" i="36"/>
  <c r="AZ155" i="36"/>
  <c r="T155" i="36"/>
  <c r="AT155" i="36" s="1"/>
  <c r="S155" i="36"/>
  <c r="AS155" i="36" s="1"/>
  <c r="BJ155" i="36"/>
  <c r="BI155" i="36"/>
  <c r="BJ157" i="36"/>
  <c r="AZ157" i="36"/>
  <c r="BI157" i="36"/>
  <c r="T157" i="36"/>
  <c r="AT157" i="36" s="1"/>
  <c r="S157" i="36"/>
  <c r="AS157" i="36" s="1"/>
  <c r="AL157" i="36"/>
  <c r="BL157" i="36" s="1"/>
  <c r="AK157" i="36"/>
  <c r="BK157" i="36" s="1"/>
  <c r="BD157" i="36"/>
  <c r="BB157" i="36"/>
  <c r="BC157" i="36"/>
  <c r="BA157" i="36"/>
  <c r="S159" i="36"/>
  <c r="AS159" i="36" s="1"/>
  <c r="BD159" i="36"/>
  <c r="BC159" i="36"/>
  <c r="AL159" i="36"/>
  <c r="BL159" i="36" s="1"/>
  <c r="BB159" i="36"/>
  <c r="AK159" i="36"/>
  <c r="BK159" i="36" s="1"/>
  <c r="BJ159" i="36"/>
  <c r="BI159" i="36"/>
  <c r="BA159" i="36"/>
  <c r="AZ159" i="36"/>
  <c r="T159" i="36"/>
  <c r="AT159" i="36" s="1"/>
  <c r="AL161" i="36"/>
  <c r="BL161" i="36" s="1"/>
  <c r="BB161" i="36"/>
  <c r="AK161" i="36"/>
  <c r="BK161" i="36" s="1"/>
  <c r="BA161" i="36"/>
  <c r="BJ161" i="36"/>
  <c r="AZ161" i="36"/>
  <c r="BI161" i="36"/>
  <c r="BD161" i="36"/>
  <c r="BC161" i="36"/>
  <c r="T161" i="36"/>
  <c r="AT161" i="36" s="1"/>
  <c r="S161" i="36"/>
  <c r="AS161" i="36" s="1"/>
  <c r="BI163" i="36"/>
  <c r="T163" i="36"/>
  <c r="AT163" i="36" s="1"/>
  <c r="S163" i="36"/>
  <c r="AS163" i="36" s="1"/>
  <c r="BD163" i="36"/>
  <c r="BC163" i="36"/>
  <c r="BB163" i="36"/>
  <c r="BA163" i="36"/>
  <c r="AZ163" i="36"/>
  <c r="AK163" i="36"/>
  <c r="BK163" i="36" s="1"/>
  <c r="AL163" i="36"/>
  <c r="BL163" i="36" s="1"/>
  <c r="T165" i="36"/>
  <c r="AT165" i="36" s="1"/>
  <c r="S165" i="36"/>
  <c r="AS165" i="36" s="1"/>
  <c r="BD165" i="36"/>
  <c r="BC165" i="36"/>
  <c r="BB165" i="36"/>
  <c r="BA165" i="36"/>
  <c r="AZ165" i="36"/>
  <c r="AL165" i="36"/>
  <c r="BL165" i="36" s="1"/>
  <c r="BJ165" i="36"/>
  <c r="AK165" i="36"/>
  <c r="BK165" i="36" s="1"/>
  <c r="BC167" i="36"/>
  <c r="AL167" i="36"/>
  <c r="BL167" i="36" s="1"/>
  <c r="BB167" i="36"/>
  <c r="AK167" i="36"/>
  <c r="BK167" i="36" s="1"/>
  <c r="BA167" i="36"/>
  <c r="BJ167" i="36"/>
  <c r="AZ167" i="36"/>
  <c r="T167" i="36"/>
  <c r="AT167" i="36" s="1"/>
  <c r="S167" i="36"/>
  <c r="AS167" i="36" s="1"/>
  <c r="BI167" i="36"/>
  <c r="BD167" i="36"/>
  <c r="BJ169" i="36"/>
  <c r="AZ169" i="36"/>
  <c r="BI169" i="36"/>
  <c r="T169" i="36"/>
  <c r="AT169" i="36" s="1"/>
  <c r="S169" i="36"/>
  <c r="AS169" i="36" s="1"/>
  <c r="AL169" i="36"/>
  <c r="BL169" i="36" s="1"/>
  <c r="AK169" i="36"/>
  <c r="BK169" i="36" s="1"/>
  <c r="BD169" i="36"/>
  <c r="BB169" i="36"/>
  <c r="BC169" i="36"/>
  <c r="BA169" i="36"/>
  <c r="BC175" i="36"/>
  <c r="AL175" i="36"/>
  <c r="BL175" i="36" s="1"/>
  <c r="BB175" i="36"/>
  <c r="AK175" i="36"/>
  <c r="BK175" i="36" s="1"/>
  <c r="BJ175" i="36"/>
  <c r="BI175" i="36"/>
  <c r="BA175" i="36"/>
  <c r="AZ175" i="36"/>
  <c r="BN178" i="36"/>
  <c r="S183" i="36"/>
  <c r="AS183" i="36" s="1"/>
  <c r="T183" i="36"/>
  <c r="AT183" i="36" s="1"/>
  <c r="BB183" i="36"/>
  <c r="BC183" i="36"/>
  <c r="BD183" i="36"/>
  <c r="BI183" i="36"/>
  <c r="AZ183" i="36"/>
  <c r="AL183" i="36"/>
  <c r="BL183" i="36" s="1"/>
  <c r="BJ183" i="36"/>
  <c r="BA183" i="36"/>
  <c r="AK183" i="36"/>
  <c r="BK183" i="36" s="1"/>
  <c r="BN186" i="36"/>
  <c r="S191" i="36"/>
  <c r="AS191" i="36" s="1"/>
  <c r="T191" i="36"/>
  <c r="AT191" i="36" s="1"/>
  <c r="BD191" i="36"/>
  <c r="BI191" i="36"/>
  <c r="BB191" i="36"/>
  <c r="AL191" i="36"/>
  <c r="BL191" i="36" s="1"/>
  <c r="AK191" i="36"/>
  <c r="BK191" i="36" s="1"/>
  <c r="AZ191" i="36"/>
  <c r="BA191" i="36"/>
  <c r="BC191" i="36"/>
  <c r="BJ191" i="36"/>
  <c r="BN194" i="36"/>
  <c r="BD100" i="35"/>
  <c r="R100" i="35"/>
  <c r="AR100" i="35" s="1"/>
  <c r="BM100" i="35"/>
  <c r="BC100" i="35"/>
  <c r="Q100" i="35"/>
  <c r="AQ100" i="35" s="1"/>
  <c r="AL100" i="35"/>
  <c r="BL100" i="35" s="1"/>
  <c r="BB100" i="35"/>
  <c r="AK100" i="35"/>
  <c r="BK100" i="35" s="1"/>
  <c r="BA100" i="35"/>
  <c r="O100" i="35"/>
  <c r="AZ100" i="35"/>
  <c r="T100" i="35"/>
  <c r="AT100" i="35" s="1"/>
  <c r="S100" i="35"/>
  <c r="AS100" i="35" s="1"/>
  <c r="BJ100" i="35"/>
  <c r="BH100" i="35"/>
  <c r="BI100" i="35"/>
  <c r="BN103" i="35"/>
  <c r="BJ108" i="35"/>
  <c r="AZ108" i="35"/>
  <c r="BI108" i="35"/>
  <c r="BH108" i="35"/>
  <c r="T108" i="35"/>
  <c r="AT108" i="35" s="1"/>
  <c r="BG108" i="35"/>
  <c r="S108" i="35"/>
  <c r="AS108" i="35" s="1"/>
  <c r="BD108" i="35"/>
  <c r="BC108" i="35"/>
  <c r="BB108" i="35"/>
  <c r="BA108" i="35"/>
  <c r="R108" i="35"/>
  <c r="AR108" i="35" s="1"/>
  <c r="AL108" i="35"/>
  <c r="BL108" i="35" s="1"/>
  <c r="AP108" i="35"/>
  <c r="BM108" i="35"/>
  <c r="AK108" i="35"/>
  <c r="BK108" i="35" s="1"/>
  <c r="Q108" i="35"/>
  <c r="AQ108" i="35" s="1"/>
  <c r="O108" i="35"/>
  <c r="BN111" i="35"/>
  <c r="BG116" i="35"/>
  <c r="S116" i="35"/>
  <c r="AS116" i="35" s="1"/>
  <c r="BD116" i="35"/>
  <c r="R116" i="35"/>
  <c r="AR116" i="35" s="1"/>
  <c r="BM116" i="35"/>
  <c r="BC116" i="35"/>
  <c r="Q116" i="35"/>
  <c r="AQ116" i="35" s="1"/>
  <c r="AL116" i="35"/>
  <c r="BL116" i="35" s="1"/>
  <c r="BB116" i="35"/>
  <c r="AP116" i="35"/>
  <c r="AK116" i="35"/>
  <c r="BK116" i="35" s="1"/>
  <c r="BA116" i="35"/>
  <c r="O116" i="35"/>
  <c r="BJ116" i="35"/>
  <c r="BI116" i="35"/>
  <c r="BH116" i="35"/>
  <c r="AZ116" i="35"/>
  <c r="AK128" i="35"/>
  <c r="BK128" i="35" s="1"/>
  <c r="BA128" i="35"/>
  <c r="O128" i="35"/>
  <c r="BJ128" i="35"/>
  <c r="AZ128" i="35"/>
  <c r="BI128" i="35"/>
  <c r="BH128" i="35"/>
  <c r="T128" i="35"/>
  <c r="AT128" i="35" s="1"/>
  <c r="BG128" i="35"/>
  <c r="S128" i="35"/>
  <c r="AS128" i="35" s="1"/>
  <c r="BM128" i="35"/>
  <c r="AL128" i="35"/>
  <c r="BL128" i="35" s="1"/>
  <c r="BD128" i="35"/>
  <c r="BC128" i="35"/>
  <c r="R128" i="35"/>
  <c r="AR128" i="35" s="1"/>
  <c r="BB128" i="35"/>
  <c r="Q128" i="35"/>
  <c r="AQ128" i="35" s="1"/>
  <c r="BN131" i="35"/>
  <c r="BG136" i="35"/>
  <c r="S136" i="35"/>
  <c r="AS136" i="35" s="1"/>
  <c r="BD136" i="35"/>
  <c r="R136" i="35"/>
  <c r="AR136" i="35" s="1"/>
  <c r="BM136" i="35"/>
  <c r="BC136" i="35"/>
  <c r="Q136" i="35"/>
  <c r="AQ136" i="35" s="1"/>
  <c r="AL136" i="35"/>
  <c r="BL136" i="35" s="1"/>
  <c r="BB136" i="35"/>
  <c r="AK136" i="35"/>
  <c r="BK136" i="35" s="1"/>
  <c r="BA136" i="35"/>
  <c r="O136" i="35"/>
  <c r="BJ136" i="35"/>
  <c r="BI136" i="35"/>
  <c r="BH136" i="35"/>
  <c r="AZ136" i="35"/>
  <c r="T136" i="35"/>
  <c r="AT136" i="35" s="1"/>
  <c r="BN139" i="35"/>
  <c r="S176" i="35"/>
  <c r="AS176" i="35" s="1"/>
  <c r="T176" i="35"/>
  <c r="AT176" i="35" s="1"/>
  <c r="BI176" i="35"/>
  <c r="AZ176" i="35"/>
  <c r="BJ176" i="35"/>
  <c r="BC176" i="35"/>
  <c r="BD176" i="35"/>
  <c r="BA176" i="35"/>
  <c r="BB176" i="35"/>
  <c r="AK176" i="35"/>
  <c r="BK176" i="35" s="1"/>
  <c r="AL176" i="35"/>
  <c r="BL176" i="35" s="1"/>
  <c r="BN179" i="35"/>
  <c r="BI184" i="35"/>
  <c r="AZ184" i="35"/>
  <c r="BJ184" i="35"/>
  <c r="BC184" i="35"/>
  <c r="AK184" i="35"/>
  <c r="BK184" i="35" s="1"/>
  <c r="S184" i="35"/>
  <c r="AS184" i="35" s="1"/>
  <c r="AL184" i="35"/>
  <c r="BL184" i="35" s="1"/>
  <c r="T184" i="35"/>
  <c r="AT184" i="35" s="1"/>
  <c r="BA184" i="35"/>
  <c r="BB184" i="35"/>
  <c r="BD184" i="35"/>
  <c r="BN187" i="35"/>
  <c r="BI192" i="35"/>
  <c r="AZ192" i="35"/>
  <c r="BJ192" i="35"/>
  <c r="AK192" i="35"/>
  <c r="BK192" i="35" s="1"/>
  <c r="S192" i="35"/>
  <c r="AS192" i="35" s="1"/>
  <c r="AL192" i="35"/>
  <c r="BL192" i="35" s="1"/>
  <c r="T192" i="35"/>
  <c r="AT192" i="35" s="1"/>
  <c r="BC192" i="35"/>
  <c r="BA192" i="35"/>
  <c r="BB192" i="35"/>
  <c r="BD192" i="35"/>
  <c r="BI101" i="34"/>
  <c r="BH101" i="34"/>
  <c r="T101" i="34"/>
  <c r="AT101" i="34" s="1"/>
  <c r="BG101" i="34"/>
  <c r="S101" i="34"/>
  <c r="AS101" i="34" s="1"/>
  <c r="BD101" i="34"/>
  <c r="R101" i="34"/>
  <c r="AR101" i="34" s="1"/>
  <c r="BM101" i="34"/>
  <c r="BC101" i="34"/>
  <c r="Q101" i="34"/>
  <c r="AQ101" i="34" s="1"/>
  <c r="AK101" i="34"/>
  <c r="BK101" i="34" s="1"/>
  <c r="BA101" i="34"/>
  <c r="O101" i="34"/>
  <c r="AZ101" i="34"/>
  <c r="BJ101" i="34"/>
  <c r="AL101" i="34"/>
  <c r="BL101" i="34" s="1"/>
  <c r="BN104" i="34"/>
  <c r="BH109" i="34"/>
  <c r="T109" i="34"/>
  <c r="AT109" i="34" s="1"/>
  <c r="BG109" i="34"/>
  <c r="S109" i="34"/>
  <c r="AS109" i="34" s="1"/>
  <c r="BD109" i="34"/>
  <c r="R109" i="34"/>
  <c r="AR109" i="34" s="1"/>
  <c r="BM109" i="34"/>
  <c r="BC109" i="34"/>
  <c r="Q109" i="34"/>
  <c r="AQ109" i="34" s="1"/>
  <c r="AL109" i="34"/>
  <c r="BL109" i="34" s="1"/>
  <c r="BB109" i="34"/>
  <c r="BJ109" i="34"/>
  <c r="AZ109" i="34"/>
  <c r="AK109" i="34"/>
  <c r="BK109" i="34" s="1"/>
  <c r="BI109" i="34"/>
  <c r="BA109" i="34"/>
  <c r="O109" i="34"/>
  <c r="BN112" i="34"/>
  <c r="BM117" i="34"/>
  <c r="BC117" i="34"/>
  <c r="Q117" i="34"/>
  <c r="AQ117" i="34" s="1"/>
  <c r="AL117" i="34"/>
  <c r="BL117" i="34" s="1"/>
  <c r="BB117" i="34"/>
  <c r="AK117" i="34"/>
  <c r="BK117" i="34" s="1"/>
  <c r="BA117" i="34"/>
  <c r="O117" i="34"/>
  <c r="BJ117" i="34"/>
  <c r="AZ117" i="34"/>
  <c r="BI117" i="34"/>
  <c r="BG117" i="34"/>
  <c r="S117" i="34"/>
  <c r="AS117" i="34" s="1"/>
  <c r="BH117" i="34"/>
  <c r="BD117" i="34"/>
  <c r="T117" i="34"/>
  <c r="AT117" i="34" s="1"/>
  <c r="R117" i="34"/>
  <c r="AR117" i="34" s="1"/>
  <c r="BN124" i="34"/>
  <c r="BM129" i="34"/>
  <c r="BC129" i="34"/>
  <c r="Q129" i="34"/>
  <c r="AQ129" i="34" s="1"/>
  <c r="AL129" i="34"/>
  <c r="BL129" i="34" s="1"/>
  <c r="BB129" i="34"/>
  <c r="AK129" i="34"/>
  <c r="BK129" i="34" s="1"/>
  <c r="BA129" i="34"/>
  <c r="O129" i="34"/>
  <c r="BJ129" i="34"/>
  <c r="AZ129" i="34"/>
  <c r="BI129" i="34"/>
  <c r="BG129" i="34"/>
  <c r="S129" i="34"/>
  <c r="AS129" i="34" s="1"/>
  <c r="BD129" i="34"/>
  <c r="T129" i="34"/>
  <c r="AT129" i="34" s="1"/>
  <c r="R129" i="34"/>
  <c r="AR129" i="34" s="1"/>
  <c r="BH129" i="34"/>
  <c r="BN132" i="34"/>
  <c r="BJ137" i="34"/>
  <c r="AZ137" i="34"/>
  <c r="BI137" i="34"/>
  <c r="BH137" i="34"/>
  <c r="T137" i="34"/>
  <c r="AT137" i="34" s="1"/>
  <c r="BG137" i="34"/>
  <c r="S137" i="34"/>
  <c r="AS137" i="34" s="1"/>
  <c r="BD137" i="34"/>
  <c r="R137" i="34"/>
  <c r="AR137" i="34" s="1"/>
  <c r="AL137" i="34"/>
  <c r="BL137" i="34" s="1"/>
  <c r="BB137" i="34"/>
  <c r="O137" i="34"/>
  <c r="BM137" i="34"/>
  <c r="AK137" i="34"/>
  <c r="BK137" i="34" s="1"/>
  <c r="BA137" i="34"/>
  <c r="BC137" i="34"/>
  <c r="BN140" i="34"/>
  <c r="T177" i="34"/>
  <c r="AT177" i="34" s="1"/>
  <c r="AZ177" i="34"/>
  <c r="BJ177" i="34"/>
  <c r="BI177" i="34"/>
  <c r="S177" i="34"/>
  <c r="AS177" i="34" s="1"/>
  <c r="BA177" i="34"/>
  <c r="BD177" i="34"/>
  <c r="BB177" i="34"/>
  <c r="BC177" i="34"/>
  <c r="BN180" i="34"/>
  <c r="BI185" i="34"/>
  <c r="AZ185" i="34"/>
  <c r="BJ185" i="34"/>
  <c r="BA185" i="34"/>
  <c r="AK185" i="34"/>
  <c r="BK185" i="34" s="1"/>
  <c r="BB185" i="34"/>
  <c r="AL185" i="34"/>
  <c r="BL185" i="34" s="1"/>
  <c r="S185" i="34"/>
  <c r="AS185" i="34" s="1"/>
  <c r="T185" i="34"/>
  <c r="AT185" i="34" s="1"/>
  <c r="BC185" i="34"/>
  <c r="BD185" i="34"/>
  <c r="BN188" i="34"/>
  <c r="BI193" i="34"/>
  <c r="AZ193" i="34"/>
  <c r="BJ193" i="34"/>
  <c r="BA193" i="34"/>
  <c r="AK193" i="34"/>
  <c r="BK193" i="34" s="1"/>
  <c r="BB193" i="34"/>
  <c r="AL193" i="34"/>
  <c r="BL193" i="34" s="1"/>
  <c r="S193" i="34"/>
  <c r="AS193" i="34" s="1"/>
  <c r="T193" i="34"/>
  <c r="AT193" i="34" s="1"/>
  <c r="BC193" i="34"/>
  <c r="BD193" i="34"/>
  <c r="BI102" i="33"/>
  <c r="BH102" i="33"/>
  <c r="T102" i="33"/>
  <c r="AT102" i="33" s="1"/>
  <c r="BG102" i="33"/>
  <c r="S102" i="33"/>
  <c r="AS102" i="33" s="1"/>
  <c r="BD102" i="33"/>
  <c r="R102" i="33"/>
  <c r="AR102" i="33" s="1"/>
  <c r="BM102" i="33"/>
  <c r="BC102" i="33"/>
  <c r="Q102" i="33"/>
  <c r="AQ102" i="33" s="1"/>
  <c r="AK102" i="33"/>
  <c r="BK102" i="33" s="1"/>
  <c r="BA102" i="33"/>
  <c r="O102" i="33"/>
  <c r="AL102" i="33"/>
  <c r="BL102" i="33" s="1"/>
  <c r="BJ102" i="33"/>
  <c r="AZ102" i="33"/>
  <c r="BB102" i="33"/>
  <c r="BN105" i="33"/>
  <c r="BI110" i="33"/>
  <c r="BH110" i="33"/>
  <c r="T110" i="33"/>
  <c r="AT110" i="33" s="1"/>
  <c r="BG110" i="33"/>
  <c r="S110" i="33"/>
  <c r="AS110" i="33" s="1"/>
  <c r="BD110" i="33"/>
  <c r="R110" i="33"/>
  <c r="AR110" i="33" s="1"/>
  <c r="BM110" i="33"/>
  <c r="BC110" i="33"/>
  <c r="Q110" i="33"/>
  <c r="AQ110" i="33" s="1"/>
  <c r="AK110" i="33"/>
  <c r="BK110" i="33" s="1"/>
  <c r="BA110" i="33"/>
  <c r="O110" i="33"/>
  <c r="AL110" i="33"/>
  <c r="BL110" i="33" s="1"/>
  <c r="BJ110" i="33"/>
  <c r="BB110" i="33"/>
  <c r="AZ110" i="33"/>
  <c r="BN113" i="33"/>
  <c r="BH118" i="33"/>
  <c r="T118" i="33"/>
  <c r="AT118" i="33" s="1"/>
  <c r="BG118" i="33"/>
  <c r="S118" i="33"/>
  <c r="AS118" i="33" s="1"/>
  <c r="BD118" i="33"/>
  <c r="R118" i="33"/>
  <c r="AR118" i="33" s="1"/>
  <c r="BM118" i="33"/>
  <c r="BC118" i="33"/>
  <c r="Q118" i="33"/>
  <c r="AQ118" i="33" s="1"/>
  <c r="AL118" i="33"/>
  <c r="BL118" i="33" s="1"/>
  <c r="BB118" i="33"/>
  <c r="BJ118" i="33"/>
  <c r="AZ118" i="33"/>
  <c r="BI118" i="33"/>
  <c r="BA118" i="33"/>
  <c r="O118" i="33"/>
  <c r="AK118" i="33"/>
  <c r="BK118" i="33" s="1"/>
  <c r="BN125" i="33"/>
  <c r="BG130" i="33"/>
  <c r="S130" i="33"/>
  <c r="AS130" i="33" s="1"/>
  <c r="BD130" i="33"/>
  <c r="R130" i="33"/>
  <c r="AR130" i="33" s="1"/>
  <c r="BM130" i="33"/>
  <c r="BC130" i="33"/>
  <c r="Q130" i="33"/>
  <c r="AQ130" i="33" s="1"/>
  <c r="AL130" i="33"/>
  <c r="BL130" i="33" s="1"/>
  <c r="BB130" i="33"/>
  <c r="AK130" i="33"/>
  <c r="BK130" i="33" s="1"/>
  <c r="BA130" i="33"/>
  <c r="O130" i="33"/>
  <c r="BI130" i="33"/>
  <c r="T130" i="33"/>
  <c r="AT130" i="33" s="1"/>
  <c r="BH130" i="33"/>
  <c r="AZ130" i="33"/>
  <c r="BN133" i="33"/>
  <c r="AL138" i="33"/>
  <c r="BL138" i="33" s="1"/>
  <c r="BB138" i="33"/>
  <c r="AK138" i="33"/>
  <c r="BK138" i="33" s="1"/>
  <c r="BA138" i="33"/>
  <c r="O138" i="33"/>
  <c r="BJ138" i="33"/>
  <c r="AZ138" i="33"/>
  <c r="BI138" i="33"/>
  <c r="BH138" i="33"/>
  <c r="T138" i="33"/>
  <c r="AT138" i="33" s="1"/>
  <c r="BD138" i="33"/>
  <c r="R138" i="33"/>
  <c r="AR138" i="33" s="1"/>
  <c r="BM138" i="33"/>
  <c r="BG138" i="33"/>
  <c r="BC138" i="33"/>
  <c r="Q138" i="33"/>
  <c r="AQ138" i="33" s="1"/>
  <c r="S138" i="33"/>
  <c r="AS138" i="33" s="1"/>
  <c r="BN141" i="33"/>
  <c r="BN176" i="33"/>
  <c r="BA181" i="33"/>
  <c r="BB181" i="33"/>
  <c r="AL181" i="33"/>
  <c r="BL181" i="33" s="1"/>
  <c r="BC181" i="33"/>
  <c r="BD181" i="33"/>
  <c r="BI181" i="33"/>
  <c r="BJ181" i="33"/>
  <c r="AK181" i="33"/>
  <c r="BK181" i="33" s="1"/>
  <c r="AZ181" i="33"/>
  <c r="S181" i="33"/>
  <c r="AS181" i="33" s="1"/>
  <c r="T181" i="33"/>
  <c r="AT181" i="33" s="1"/>
  <c r="BN184" i="33"/>
  <c r="S189" i="33"/>
  <c r="AS189" i="33" s="1"/>
  <c r="BI189" i="33"/>
  <c r="T189" i="33"/>
  <c r="AT189" i="33" s="1"/>
  <c r="AK189" i="33"/>
  <c r="BK189" i="33" s="1"/>
  <c r="AZ189" i="33"/>
  <c r="AL189" i="33"/>
  <c r="BL189" i="33" s="1"/>
  <c r="BA189" i="33"/>
  <c r="BB189" i="33"/>
  <c r="BJ189" i="33"/>
  <c r="BC189" i="33"/>
  <c r="BD189" i="33"/>
  <c r="BN192" i="33"/>
  <c r="BN101" i="32"/>
  <c r="BM106" i="32"/>
  <c r="BC106" i="32"/>
  <c r="Q106" i="32"/>
  <c r="AQ106" i="32" s="1"/>
  <c r="AL106" i="32"/>
  <c r="BL106" i="32" s="1"/>
  <c r="BB106" i="32"/>
  <c r="AK106" i="32"/>
  <c r="BK106" i="32" s="1"/>
  <c r="BA106" i="32"/>
  <c r="O106" i="32"/>
  <c r="BJ106" i="32"/>
  <c r="AZ106" i="32"/>
  <c r="BI106" i="32"/>
  <c r="BH106" i="32"/>
  <c r="T106" i="32"/>
  <c r="AT106" i="32" s="1"/>
  <c r="BG106" i="32"/>
  <c r="S106" i="32"/>
  <c r="AS106" i="32" s="1"/>
  <c r="BD106" i="32"/>
  <c r="R106" i="32"/>
  <c r="AR106" i="32" s="1"/>
  <c r="BN109" i="32"/>
  <c r="BG114" i="32"/>
  <c r="S114" i="32"/>
  <c r="AS114" i="32" s="1"/>
  <c r="BD114" i="32"/>
  <c r="R114" i="32"/>
  <c r="AR114" i="32" s="1"/>
  <c r="BM114" i="32"/>
  <c r="BC114" i="32"/>
  <c r="Q114" i="32"/>
  <c r="AQ114" i="32" s="1"/>
  <c r="AL114" i="32"/>
  <c r="BL114" i="32" s="1"/>
  <c r="BB114" i="32"/>
  <c r="AK114" i="32"/>
  <c r="BK114" i="32" s="1"/>
  <c r="BA114" i="32"/>
  <c r="O114" i="32"/>
  <c r="BJ114" i="32"/>
  <c r="AZ114" i="32"/>
  <c r="BI114" i="32"/>
  <c r="T114" i="32"/>
  <c r="AT114" i="32" s="1"/>
  <c r="BH114" i="32"/>
  <c r="BN117" i="32"/>
  <c r="BD126" i="32"/>
  <c r="R126" i="32"/>
  <c r="AR126" i="32" s="1"/>
  <c r="BM126" i="32"/>
  <c r="BC126" i="32"/>
  <c r="Q126" i="32"/>
  <c r="AQ126" i="32" s="1"/>
  <c r="AL126" i="32"/>
  <c r="BL126" i="32" s="1"/>
  <c r="BB126" i="32"/>
  <c r="AK126" i="32"/>
  <c r="BK126" i="32" s="1"/>
  <c r="BA126" i="32"/>
  <c r="O126" i="32"/>
  <c r="BJ126" i="32"/>
  <c r="AZ126" i="32"/>
  <c r="BI126" i="32"/>
  <c r="BH126" i="32"/>
  <c r="T126" i="32"/>
  <c r="AT126" i="32" s="1"/>
  <c r="S126" i="32"/>
  <c r="AS126" i="32" s="1"/>
  <c r="BG126" i="32"/>
  <c r="BN129" i="32"/>
  <c r="BJ134" i="32"/>
  <c r="AZ134" i="32"/>
  <c r="BI134" i="32"/>
  <c r="BH134" i="32"/>
  <c r="T134" i="32"/>
  <c r="AT134" i="32" s="1"/>
  <c r="BG134" i="32"/>
  <c r="S134" i="32"/>
  <c r="AS134" i="32" s="1"/>
  <c r="BD134" i="32"/>
  <c r="R134" i="32"/>
  <c r="AR134" i="32" s="1"/>
  <c r="BM134" i="32"/>
  <c r="BC134" i="32"/>
  <c r="Q134" i="32"/>
  <c r="AQ134" i="32" s="1"/>
  <c r="AL134" i="32"/>
  <c r="BL134" i="32" s="1"/>
  <c r="AK134" i="32"/>
  <c r="BK134" i="32" s="1"/>
  <c r="BB134" i="32"/>
  <c r="BA134" i="32"/>
  <c r="O134" i="32"/>
  <c r="BN137" i="32"/>
  <c r="BG142" i="32"/>
  <c r="S142" i="32"/>
  <c r="AS142" i="32" s="1"/>
  <c r="BD142" i="32"/>
  <c r="R142" i="32"/>
  <c r="AR142" i="32" s="1"/>
  <c r="BM142" i="32"/>
  <c r="BC142" i="32"/>
  <c r="Q142" i="32"/>
  <c r="AQ142" i="32" s="1"/>
  <c r="AL142" i="32"/>
  <c r="BL142" i="32" s="1"/>
  <c r="BB142" i="32"/>
  <c r="AK142" i="32"/>
  <c r="BK142" i="32" s="1"/>
  <c r="BA142" i="32"/>
  <c r="O142" i="32"/>
  <c r="BJ142" i="32"/>
  <c r="AZ142" i="32"/>
  <c r="BI142" i="32"/>
  <c r="BH142" i="32"/>
  <c r="T142" i="32"/>
  <c r="AT142" i="32" s="1"/>
  <c r="BN177" i="32"/>
  <c r="BC182" i="32"/>
  <c r="BD182" i="32"/>
  <c r="S182" i="32"/>
  <c r="AS182" i="32" s="1"/>
  <c r="BA182" i="32"/>
  <c r="BB182" i="32"/>
  <c r="BI182" i="32"/>
  <c r="BJ182" i="32"/>
  <c r="AK182" i="32"/>
  <c r="BK182" i="32" s="1"/>
  <c r="AZ182" i="32"/>
  <c r="T182" i="32"/>
  <c r="AT182" i="32" s="1"/>
  <c r="AL182" i="32"/>
  <c r="BL182" i="32" s="1"/>
  <c r="BN185" i="32"/>
  <c r="BC190" i="32"/>
  <c r="BD190" i="32"/>
  <c r="S190" i="32"/>
  <c r="AS190" i="32" s="1"/>
  <c r="BI190" i="32"/>
  <c r="T190" i="32"/>
  <c r="AT190" i="32" s="1"/>
  <c r="AK190" i="32"/>
  <c r="BK190" i="32" s="1"/>
  <c r="BB190" i="32"/>
  <c r="BJ190" i="32"/>
  <c r="AL190" i="32"/>
  <c r="BL190" i="32" s="1"/>
  <c r="AZ190" i="32"/>
  <c r="BA190" i="32"/>
  <c r="BN193" i="32"/>
  <c r="R60" i="31"/>
  <c r="BM99" i="31"/>
  <c r="BC99" i="31"/>
  <c r="AL99" i="31"/>
  <c r="BL99" i="31" s="1"/>
  <c r="BB99" i="31"/>
  <c r="AK99" i="31"/>
  <c r="BK99" i="31" s="1"/>
  <c r="BA99" i="31"/>
  <c r="BJ99" i="31"/>
  <c r="AZ99" i="31"/>
  <c r="BI99" i="31"/>
  <c r="BH99" i="31"/>
  <c r="BG99" i="31"/>
  <c r="BD99" i="31"/>
  <c r="R99" i="31"/>
  <c r="AR99" i="31" s="1"/>
  <c r="BN102" i="31"/>
  <c r="BI107" i="31"/>
  <c r="BH107" i="31"/>
  <c r="T107" i="31"/>
  <c r="AT107" i="31" s="1"/>
  <c r="BG107" i="31"/>
  <c r="S107" i="31"/>
  <c r="AS107" i="31" s="1"/>
  <c r="BD107" i="31"/>
  <c r="R107" i="31"/>
  <c r="AR107" i="31" s="1"/>
  <c r="BM107" i="31"/>
  <c r="BC107" i="31"/>
  <c r="Q107" i="31"/>
  <c r="AQ107" i="31" s="1"/>
  <c r="BJ107" i="31"/>
  <c r="BB107" i="31"/>
  <c r="BA107" i="31"/>
  <c r="AZ107" i="31"/>
  <c r="O107" i="31"/>
  <c r="AL107" i="31"/>
  <c r="BL107" i="31" s="1"/>
  <c r="AK107" i="31"/>
  <c r="BK107" i="31" s="1"/>
  <c r="BN110" i="31"/>
  <c r="BM115" i="31"/>
  <c r="BC115" i="31"/>
  <c r="Q115" i="31"/>
  <c r="AQ115" i="31" s="1"/>
  <c r="AL115" i="31"/>
  <c r="BL115" i="31" s="1"/>
  <c r="BB115" i="31"/>
  <c r="AK115" i="31"/>
  <c r="BK115" i="31" s="1"/>
  <c r="BA115" i="31"/>
  <c r="O115" i="31"/>
  <c r="BJ115" i="31"/>
  <c r="AZ115" i="31"/>
  <c r="BI115" i="31"/>
  <c r="BG115" i="31"/>
  <c r="BD115" i="31"/>
  <c r="T115" i="31"/>
  <c r="AT115" i="31" s="1"/>
  <c r="S115" i="31"/>
  <c r="AS115" i="31" s="1"/>
  <c r="R115" i="31"/>
  <c r="AR115" i="31" s="1"/>
  <c r="BH115" i="31"/>
  <c r="BN118" i="31"/>
  <c r="BM127" i="31"/>
  <c r="BC127" i="31"/>
  <c r="Q127" i="31"/>
  <c r="AQ127" i="31" s="1"/>
  <c r="AL127" i="31"/>
  <c r="BL127" i="31" s="1"/>
  <c r="BB127" i="31"/>
  <c r="AK127" i="31"/>
  <c r="BK127" i="31" s="1"/>
  <c r="BA127" i="31"/>
  <c r="O127" i="31"/>
  <c r="BJ127" i="31"/>
  <c r="AZ127" i="31"/>
  <c r="BI127" i="31"/>
  <c r="BH127" i="31"/>
  <c r="BG127" i="31"/>
  <c r="BD127" i="31"/>
  <c r="T127" i="31"/>
  <c r="AT127" i="31" s="1"/>
  <c r="S127" i="31"/>
  <c r="AS127" i="31" s="1"/>
  <c r="R127" i="31"/>
  <c r="AR127" i="31" s="1"/>
  <c r="BN130" i="31"/>
  <c r="BI135" i="31"/>
  <c r="BH135" i="31"/>
  <c r="T135" i="31"/>
  <c r="AT135" i="31" s="1"/>
  <c r="BG135" i="31"/>
  <c r="S135" i="31"/>
  <c r="AS135" i="31" s="1"/>
  <c r="BD135" i="31"/>
  <c r="R135" i="31"/>
  <c r="AR135" i="31" s="1"/>
  <c r="BM135" i="31"/>
  <c r="BC135" i="31"/>
  <c r="Q135" i="31"/>
  <c r="AQ135" i="31" s="1"/>
  <c r="BJ135" i="31"/>
  <c r="BB135" i="31"/>
  <c r="BA135" i="31"/>
  <c r="AZ135" i="31"/>
  <c r="O135" i="31"/>
  <c r="AL135" i="31"/>
  <c r="BL135" i="31" s="1"/>
  <c r="AK135" i="31"/>
  <c r="BK135" i="31" s="1"/>
  <c r="BN138" i="31"/>
  <c r="BD151" i="31"/>
  <c r="AL151" i="31"/>
  <c r="BL151" i="31" s="1"/>
  <c r="BB151" i="31"/>
  <c r="BJ151" i="31"/>
  <c r="BI151" i="31"/>
  <c r="BA151" i="31"/>
  <c r="AZ151" i="31"/>
  <c r="AK151" i="31"/>
  <c r="BK151" i="31" s="1"/>
  <c r="AL153" i="31"/>
  <c r="BL153" i="31" s="1"/>
  <c r="BB153" i="31"/>
  <c r="AK153" i="31"/>
  <c r="BK153" i="31" s="1"/>
  <c r="BA153" i="31"/>
  <c r="BJ153" i="31"/>
  <c r="AZ153" i="31"/>
  <c r="BI153" i="31"/>
  <c r="T153" i="31"/>
  <c r="AT153" i="31" s="1"/>
  <c r="S153" i="31"/>
  <c r="AS153" i="31" s="1"/>
  <c r="BD153" i="31"/>
  <c r="BC153" i="31"/>
  <c r="AK155" i="31"/>
  <c r="BK155" i="31" s="1"/>
  <c r="BA155" i="31"/>
  <c r="BJ155" i="31"/>
  <c r="AZ155" i="31"/>
  <c r="BI155" i="31"/>
  <c r="T155" i="31"/>
  <c r="AT155" i="31" s="1"/>
  <c r="S155" i="31"/>
  <c r="AS155" i="31" s="1"/>
  <c r="AL155" i="31"/>
  <c r="BL155" i="31" s="1"/>
  <c r="BD155" i="31"/>
  <c r="BC155" i="31"/>
  <c r="BB155" i="31"/>
  <c r="BC157" i="31"/>
  <c r="AL157" i="31"/>
  <c r="BL157" i="31" s="1"/>
  <c r="BB157" i="31"/>
  <c r="AK157" i="31"/>
  <c r="BK157" i="31" s="1"/>
  <c r="BA157" i="31"/>
  <c r="BJ157" i="31"/>
  <c r="AZ157" i="31"/>
  <c r="BI157" i="31"/>
  <c r="BD157" i="31"/>
  <c r="T157" i="31"/>
  <c r="AT157" i="31" s="1"/>
  <c r="S157" i="31"/>
  <c r="AS157" i="31" s="1"/>
  <c r="BC159" i="31"/>
  <c r="AL159" i="31"/>
  <c r="BL159" i="31" s="1"/>
  <c r="BB159" i="31"/>
  <c r="AK159" i="31"/>
  <c r="BK159" i="31" s="1"/>
  <c r="BA159" i="31"/>
  <c r="BJ159" i="31"/>
  <c r="AZ159" i="31"/>
  <c r="BI159" i="31"/>
  <c r="BD159" i="31"/>
  <c r="T159" i="31"/>
  <c r="AT159" i="31" s="1"/>
  <c r="S159" i="31"/>
  <c r="AS159" i="31" s="1"/>
  <c r="BI161" i="31"/>
  <c r="T161" i="31"/>
  <c r="AT161" i="31" s="1"/>
  <c r="S161" i="31"/>
  <c r="AS161" i="31" s="1"/>
  <c r="BD161" i="31"/>
  <c r="BC161" i="31"/>
  <c r="AL161" i="31"/>
  <c r="BL161" i="31" s="1"/>
  <c r="AK161" i="31"/>
  <c r="BK161" i="31" s="1"/>
  <c r="BJ161" i="31"/>
  <c r="BB161" i="31"/>
  <c r="BA161" i="31"/>
  <c r="AZ161" i="31"/>
  <c r="BD163" i="31"/>
  <c r="BC163" i="31"/>
  <c r="AL163" i="31"/>
  <c r="BL163" i="31" s="1"/>
  <c r="BB163" i="31"/>
  <c r="AK163" i="31"/>
  <c r="BK163" i="31" s="1"/>
  <c r="BA163" i="31"/>
  <c r="BJ163" i="31"/>
  <c r="AZ163" i="31"/>
  <c r="BI163" i="31"/>
  <c r="T163" i="31"/>
  <c r="AT163" i="31" s="1"/>
  <c r="S163" i="31"/>
  <c r="AS163" i="31" s="1"/>
  <c r="AL165" i="31"/>
  <c r="BL165" i="31" s="1"/>
  <c r="BB165" i="31"/>
  <c r="AK165" i="31"/>
  <c r="BK165" i="31" s="1"/>
  <c r="BA165" i="31"/>
  <c r="BJ165" i="31"/>
  <c r="AZ165" i="31"/>
  <c r="BI165" i="31"/>
  <c r="T165" i="31"/>
  <c r="AT165" i="31" s="1"/>
  <c r="BC165" i="31"/>
  <c r="S165" i="31"/>
  <c r="AS165" i="31" s="1"/>
  <c r="BD165" i="31"/>
  <c r="BI167" i="31"/>
  <c r="T167" i="31"/>
  <c r="AT167" i="31" s="1"/>
  <c r="S167" i="31"/>
  <c r="AS167" i="31" s="1"/>
  <c r="BD167" i="31"/>
  <c r="BC167" i="31"/>
  <c r="AL167" i="31"/>
  <c r="BL167" i="31" s="1"/>
  <c r="AK167" i="31"/>
  <c r="BK167" i="31" s="1"/>
  <c r="BJ167" i="31"/>
  <c r="BB167" i="31"/>
  <c r="BA167" i="31"/>
  <c r="AZ167" i="31"/>
  <c r="BC169" i="31"/>
  <c r="AL169" i="31"/>
  <c r="BL169" i="31" s="1"/>
  <c r="BB169" i="31"/>
  <c r="AK169" i="31"/>
  <c r="BK169" i="31" s="1"/>
  <c r="BA169" i="31"/>
  <c r="BJ169" i="31"/>
  <c r="AZ169" i="31"/>
  <c r="BI169" i="31"/>
  <c r="BD169" i="31"/>
  <c r="T169" i="31"/>
  <c r="AT169" i="31" s="1"/>
  <c r="S169" i="31"/>
  <c r="AS169" i="31" s="1"/>
  <c r="BC175" i="31"/>
  <c r="AL175" i="31"/>
  <c r="BL175" i="31" s="1"/>
  <c r="BB175" i="31"/>
  <c r="AK175" i="31"/>
  <c r="BK175" i="31" s="1"/>
  <c r="BJ175" i="31"/>
  <c r="BI175" i="31"/>
  <c r="BA175" i="31"/>
  <c r="AZ175" i="31"/>
  <c r="BN178" i="31"/>
  <c r="BC183" i="31"/>
  <c r="S183" i="31"/>
  <c r="AS183" i="31" s="1"/>
  <c r="BI183" i="31"/>
  <c r="AK183" i="31"/>
  <c r="BK183" i="31" s="1"/>
  <c r="T183" i="31"/>
  <c r="AT183" i="31" s="1"/>
  <c r="AL183" i="31"/>
  <c r="BL183" i="31" s="1"/>
  <c r="AZ183" i="31"/>
  <c r="BB183" i="31"/>
  <c r="BJ183" i="31"/>
  <c r="BA183" i="31"/>
  <c r="BD183" i="31"/>
  <c r="BN186" i="31"/>
  <c r="BC191" i="31"/>
  <c r="S191" i="31"/>
  <c r="AS191" i="31" s="1"/>
  <c r="BI191" i="31"/>
  <c r="BA191" i="31"/>
  <c r="BB191" i="31"/>
  <c r="BD191" i="31"/>
  <c r="AL191" i="31"/>
  <c r="BL191" i="31" s="1"/>
  <c r="AZ191" i="31"/>
  <c r="BJ191" i="31"/>
  <c r="AK191" i="31"/>
  <c r="BK191" i="31" s="1"/>
  <c r="T191" i="31"/>
  <c r="AT191" i="31" s="1"/>
  <c r="BN194" i="31"/>
  <c r="BN180" i="40"/>
  <c r="BN155" i="31"/>
  <c r="BN163" i="31"/>
  <c r="BN151" i="32"/>
  <c r="BN159" i="32"/>
  <c r="BN167" i="32"/>
  <c r="BN155" i="33"/>
  <c r="BN163" i="33"/>
  <c r="BN151" i="34"/>
  <c r="BN159" i="34"/>
  <c r="BN167" i="34"/>
  <c r="BN155" i="35"/>
  <c r="BN163" i="35"/>
  <c r="BN151" i="36"/>
  <c r="BN159" i="36"/>
  <c r="BN167" i="36"/>
  <c r="BN155" i="37"/>
  <c r="BN163" i="37"/>
  <c r="BN159" i="38"/>
  <c r="BN167" i="38"/>
  <c r="BN106" i="39"/>
  <c r="BN151" i="39"/>
  <c r="BN159" i="39"/>
  <c r="BN167" i="40"/>
  <c r="BN159" i="40"/>
  <c r="BB99" i="30"/>
  <c r="AL99" i="30"/>
  <c r="BL99" i="30" s="1"/>
  <c r="BI102" i="30"/>
  <c r="BB103" i="30"/>
  <c r="AL103" i="30"/>
  <c r="BL103" i="30" s="1"/>
  <c r="T105" i="30"/>
  <c r="AT105" i="30" s="1"/>
  <c r="BH105" i="30"/>
  <c r="BB107" i="30"/>
  <c r="AL107" i="30"/>
  <c r="BL107" i="30" s="1"/>
  <c r="S108" i="30"/>
  <c r="AS108" i="30" s="1"/>
  <c r="BG108" i="30"/>
  <c r="Q110" i="30"/>
  <c r="AQ110" i="30" s="1"/>
  <c r="BC110" i="30"/>
  <c r="BM110" i="30"/>
  <c r="T111" i="30"/>
  <c r="AT111" i="30" s="1"/>
  <c r="BH111" i="30"/>
  <c r="BB113" i="30"/>
  <c r="AL113" i="30"/>
  <c r="BL113" i="30" s="1"/>
  <c r="T115" i="30"/>
  <c r="AT115" i="30" s="1"/>
  <c r="BH115" i="30"/>
  <c r="O116" i="30"/>
  <c r="BA116" i="30"/>
  <c r="AK116" i="30"/>
  <c r="BK116" i="30" s="1"/>
  <c r="BI118" i="30"/>
  <c r="BB123" i="30"/>
  <c r="AL123" i="30"/>
  <c r="BL123" i="30" s="1"/>
  <c r="T125" i="30"/>
  <c r="AT125" i="30" s="1"/>
  <c r="BH125" i="30"/>
  <c r="BB127" i="30"/>
  <c r="AL127" i="30"/>
  <c r="BL127" i="30" s="1"/>
  <c r="S128" i="30"/>
  <c r="AS128" i="30" s="1"/>
  <c r="BG128" i="30"/>
  <c r="Q130" i="30"/>
  <c r="AQ130" i="30" s="1"/>
  <c r="BC130" i="30"/>
  <c r="BM130" i="30"/>
  <c r="T131" i="30"/>
  <c r="AT131" i="30" s="1"/>
  <c r="BH131" i="30"/>
  <c r="BB133" i="30"/>
  <c r="AL133" i="30"/>
  <c r="BL133" i="30" s="1"/>
  <c r="T135" i="30"/>
  <c r="AT135" i="30" s="1"/>
  <c r="BH135" i="30"/>
  <c r="O136" i="30"/>
  <c r="BA136" i="30"/>
  <c r="AK136" i="30"/>
  <c r="BK136" i="30" s="1"/>
  <c r="BI138" i="30"/>
  <c r="BB139" i="30"/>
  <c r="AL139" i="30"/>
  <c r="BL139" i="30" s="1"/>
  <c r="T141" i="30"/>
  <c r="AT141" i="30" s="1"/>
  <c r="BH141" i="30"/>
  <c r="BD152" i="30"/>
  <c r="BB153" i="30"/>
  <c r="AL153" i="30"/>
  <c r="BL153" i="30" s="1"/>
  <c r="AZ154" i="30"/>
  <c r="BJ154" i="30"/>
  <c r="BI155" i="30"/>
  <c r="BD156" i="30"/>
  <c r="BB157" i="30"/>
  <c r="AL157" i="30"/>
  <c r="BL157" i="30" s="1"/>
  <c r="BA158" i="30"/>
  <c r="AK158" i="30"/>
  <c r="BK158" i="30" s="1"/>
  <c r="T159" i="30"/>
  <c r="AT159" i="30" s="1"/>
  <c r="S160" i="30"/>
  <c r="AS160" i="30" s="1"/>
  <c r="BC161" i="30"/>
  <c r="BA162" i="30"/>
  <c r="AK162" i="30"/>
  <c r="BK162" i="30" s="1"/>
  <c r="AZ163" i="30"/>
  <c r="BJ163" i="30"/>
  <c r="T164" i="30"/>
  <c r="AT164" i="30" s="1"/>
  <c r="BD165" i="30"/>
  <c r="BC166" i="30"/>
  <c r="AZ167" i="30"/>
  <c r="BJ167" i="30"/>
  <c r="BI168" i="30"/>
  <c r="S169" i="30"/>
  <c r="AS169" i="30" s="1"/>
  <c r="BC170" i="30"/>
  <c r="BB175" i="30"/>
  <c r="AL175" i="30"/>
  <c r="BL175" i="30" s="1"/>
  <c r="Q100" i="40"/>
  <c r="AQ100" i="40" s="1"/>
  <c r="BC100" i="40"/>
  <c r="BM100" i="40"/>
  <c r="T101" i="40"/>
  <c r="AT101" i="40" s="1"/>
  <c r="O102" i="40"/>
  <c r="BA102" i="40"/>
  <c r="AK102" i="40"/>
  <c r="BK102" i="40" s="1"/>
  <c r="T104" i="40"/>
  <c r="AT104" i="40" s="1"/>
  <c r="BH104" i="40"/>
  <c r="AZ105" i="40"/>
  <c r="BB106" i="40"/>
  <c r="AL106" i="40"/>
  <c r="BL106" i="40" s="1"/>
  <c r="R107" i="40"/>
  <c r="AR107" i="40" s="1"/>
  <c r="BB109" i="40"/>
  <c r="S110" i="40"/>
  <c r="AS110" i="40" s="1"/>
  <c r="BG110" i="40"/>
  <c r="BB112" i="40"/>
  <c r="AL112" i="40"/>
  <c r="BL112" i="40" s="1"/>
  <c r="R113" i="40"/>
  <c r="AR113" i="40" s="1"/>
  <c r="T114" i="40"/>
  <c r="AT114" i="40" s="1"/>
  <c r="AZ115" i="40"/>
  <c r="Q116" i="40"/>
  <c r="AQ116" i="40" s="1"/>
  <c r="BC116" i="40"/>
  <c r="T117" i="40"/>
  <c r="AT117" i="40" s="1"/>
  <c r="O118" i="40"/>
  <c r="BA118" i="40"/>
  <c r="AK118" i="40"/>
  <c r="BK118" i="40" s="1"/>
  <c r="R123" i="40"/>
  <c r="AR123" i="40" s="1"/>
  <c r="BD123" i="40"/>
  <c r="T124" i="40"/>
  <c r="AT124" i="40" s="1"/>
  <c r="BH124" i="40"/>
  <c r="AZ125" i="40"/>
  <c r="BJ125" i="40"/>
  <c r="BB126" i="40"/>
  <c r="AL126" i="40"/>
  <c r="BL126" i="40" s="1"/>
  <c r="R127" i="40"/>
  <c r="AR127" i="40" s="1"/>
  <c r="BD127" i="40"/>
  <c r="BI128" i="40"/>
  <c r="BB129" i="40"/>
  <c r="AL129" i="40"/>
  <c r="BL129" i="40" s="1"/>
  <c r="S130" i="40"/>
  <c r="AS130" i="40" s="1"/>
  <c r="BG130" i="40"/>
  <c r="AZ131" i="40"/>
  <c r="BJ131" i="40"/>
  <c r="BB132" i="40"/>
  <c r="AL132" i="40"/>
  <c r="BL132" i="40" s="1"/>
  <c r="R133" i="40"/>
  <c r="AR133" i="40" s="1"/>
  <c r="BD133" i="40"/>
  <c r="T134" i="40"/>
  <c r="AT134" i="40" s="1"/>
  <c r="BH134" i="40"/>
  <c r="AZ135" i="40"/>
  <c r="BJ135" i="40"/>
  <c r="Q136" i="40"/>
  <c r="AQ136" i="40" s="1"/>
  <c r="BD136" i="40"/>
  <c r="BD137" i="40"/>
  <c r="BI138" i="40"/>
  <c r="AL139" i="40"/>
  <c r="BL139" i="40" s="1"/>
  <c r="BA152" i="40"/>
  <c r="BJ153" i="40"/>
  <c r="BA162" i="40"/>
  <c r="BI163" i="40"/>
  <c r="BA167" i="40"/>
  <c r="BJ168" i="40"/>
  <c r="Q104" i="39"/>
  <c r="AQ104" i="39" s="1"/>
  <c r="T106" i="39"/>
  <c r="AT106" i="39" s="1"/>
  <c r="BG108" i="39"/>
  <c r="O116" i="39"/>
  <c r="AZ118" i="39"/>
  <c r="BC124" i="39"/>
  <c r="BD125" i="39"/>
  <c r="AK127" i="39"/>
  <c r="BK127" i="39" s="1"/>
  <c r="S135" i="39"/>
  <c r="AS135" i="39" s="1"/>
  <c r="BA136" i="39"/>
  <c r="BJ138" i="39"/>
  <c r="BM140" i="39"/>
  <c r="BA153" i="39"/>
  <c r="BI159" i="39"/>
  <c r="BA163" i="39"/>
  <c r="BJ169" i="39"/>
  <c r="BI100" i="38"/>
  <c r="AL101" i="38"/>
  <c r="BL101" i="38" s="1"/>
  <c r="S108" i="38"/>
  <c r="AS108" i="38" s="1"/>
  <c r="AZ109" i="38"/>
  <c r="BD111" i="38"/>
  <c r="AK113" i="38"/>
  <c r="BK113" i="38" s="1"/>
  <c r="Q125" i="38"/>
  <c r="AQ125" i="38" s="1"/>
  <c r="T126" i="38"/>
  <c r="AT126" i="38" s="1"/>
  <c r="BH128" i="38"/>
  <c r="AK129" i="38"/>
  <c r="BK129" i="38" s="1"/>
  <c r="S137" i="38"/>
  <c r="AS137" i="38" s="1"/>
  <c r="AZ139" i="38"/>
  <c r="BD156" i="38"/>
  <c r="O126" i="37"/>
  <c r="BH130" i="37"/>
  <c r="BJ161" i="37"/>
  <c r="BJ175" i="37"/>
  <c r="BA99" i="36"/>
  <c r="Q108" i="36"/>
  <c r="AQ108" i="36" s="1"/>
  <c r="BJ125" i="36"/>
  <c r="Q130" i="36"/>
  <c r="AQ130" i="36" s="1"/>
  <c r="BG100" i="35"/>
  <c r="Q109" i="35"/>
  <c r="AQ109" i="35" s="1"/>
  <c r="BM134" i="35"/>
  <c r="O136" i="34"/>
  <c r="AP126" i="33"/>
  <c r="BD102" i="38"/>
  <c r="R102" i="38"/>
  <c r="AR102" i="38" s="1"/>
  <c r="BM102" i="38"/>
  <c r="BC102" i="38"/>
  <c r="Q102" i="38"/>
  <c r="AQ102" i="38" s="1"/>
  <c r="AL102" i="38"/>
  <c r="BL102" i="38" s="1"/>
  <c r="BB102" i="38"/>
  <c r="AK102" i="38"/>
  <c r="BK102" i="38" s="1"/>
  <c r="BA102" i="38"/>
  <c r="O102" i="38"/>
  <c r="BJ102" i="38"/>
  <c r="AZ102" i="38"/>
  <c r="BH102" i="38"/>
  <c r="T102" i="38"/>
  <c r="AT102" i="38" s="1"/>
  <c r="AK110" i="38"/>
  <c r="BK110" i="38" s="1"/>
  <c r="BA110" i="38"/>
  <c r="O110" i="38"/>
  <c r="BJ110" i="38"/>
  <c r="AZ110" i="38"/>
  <c r="BI110" i="38"/>
  <c r="BH110" i="38"/>
  <c r="T110" i="38"/>
  <c r="AT110" i="38" s="1"/>
  <c r="BG110" i="38"/>
  <c r="S110" i="38"/>
  <c r="AS110" i="38" s="1"/>
  <c r="BM110" i="38"/>
  <c r="BC110" i="38"/>
  <c r="Q110" i="38"/>
  <c r="AQ110" i="38" s="1"/>
  <c r="BN113" i="38"/>
  <c r="BH118" i="38"/>
  <c r="T118" i="38"/>
  <c r="AT118" i="38" s="1"/>
  <c r="BG118" i="38"/>
  <c r="S118" i="38"/>
  <c r="AS118" i="38" s="1"/>
  <c r="BD118" i="38"/>
  <c r="R118" i="38"/>
  <c r="AR118" i="38" s="1"/>
  <c r="BM118" i="38"/>
  <c r="BC118" i="38"/>
  <c r="Q118" i="38"/>
  <c r="AQ118" i="38" s="1"/>
  <c r="AL118" i="38"/>
  <c r="BL118" i="38" s="1"/>
  <c r="BB118" i="38"/>
  <c r="BJ118" i="38"/>
  <c r="AZ118" i="38"/>
  <c r="BN125" i="38"/>
  <c r="AL130" i="38"/>
  <c r="BL130" i="38" s="1"/>
  <c r="BB130" i="38"/>
  <c r="AK130" i="38"/>
  <c r="BK130" i="38" s="1"/>
  <c r="BA130" i="38"/>
  <c r="O130" i="38"/>
  <c r="BJ130" i="38"/>
  <c r="AZ130" i="38"/>
  <c r="BI130" i="38"/>
  <c r="BH130" i="38"/>
  <c r="T130" i="38"/>
  <c r="AT130" i="38" s="1"/>
  <c r="BD130" i="38"/>
  <c r="R130" i="38"/>
  <c r="AR130" i="38" s="1"/>
  <c r="BN133" i="38"/>
  <c r="BH138" i="38"/>
  <c r="T138" i="38"/>
  <c r="AT138" i="38" s="1"/>
  <c r="BG138" i="38"/>
  <c r="S138" i="38"/>
  <c r="AS138" i="38" s="1"/>
  <c r="BD138" i="38"/>
  <c r="R138" i="38"/>
  <c r="AR138" i="38" s="1"/>
  <c r="BM138" i="38"/>
  <c r="BC138" i="38"/>
  <c r="Q138" i="38"/>
  <c r="AQ138" i="38" s="1"/>
  <c r="AL138" i="38"/>
  <c r="BL138" i="38" s="1"/>
  <c r="BB138" i="38"/>
  <c r="BJ138" i="38"/>
  <c r="AZ138" i="38"/>
  <c r="BN141" i="38"/>
  <c r="S178" i="38"/>
  <c r="AS178" i="38" s="1"/>
  <c r="T178" i="38"/>
  <c r="AT178" i="38" s="1"/>
  <c r="BA178" i="38"/>
  <c r="BB178" i="38"/>
  <c r="BC178" i="38"/>
  <c r="BD178" i="38"/>
  <c r="BI178" i="38"/>
  <c r="BJ178" i="38"/>
  <c r="AZ178" i="38"/>
  <c r="BN181" i="38"/>
  <c r="S186" i="38"/>
  <c r="AS186" i="38" s="1"/>
  <c r="T186" i="38"/>
  <c r="AT186" i="38" s="1"/>
  <c r="BA186" i="38"/>
  <c r="AK186" i="38"/>
  <c r="BK186" i="38" s="1"/>
  <c r="BC186" i="38"/>
  <c r="BI186" i="38"/>
  <c r="BJ186" i="38"/>
  <c r="AL186" i="38"/>
  <c r="BL186" i="38" s="1"/>
  <c r="BB186" i="38"/>
  <c r="BD186" i="38"/>
  <c r="AZ186" i="38"/>
  <c r="BN189" i="38"/>
  <c r="S194" i="38"/>
  <c r="AS194" i="38" s="1"/>
  <c r="T194" i="38"/>
  <c r="AT194" i="38" s="1"/>
  <c r="BA194" i="38"/>
  <c r="AK194" i="38"/>
  <c r="BK194" i="38" s="1"/>
  <c r="BJ194" i="38"/>
  <c r="AZ194" i="38"/>
  <c r="BB194" i="38"/>
  <c r="BC194" i="38"/>
  <c r="BD194" i="38"/>
  <c r="BI194" i="38"/>
  <c r="AL194" i="38"/>
  <c r="BL194" i="38" s="1"/>
  <c r="BD103" i="37"/>
  <c r="R103" i="37"/>
  <c r="AR103" i="37" s="1"/>
  <c r="BM103" i="37"/>
  <c r="BC103" i="37"/>
  <c r="Q103" i="37"/>
  <c r="AQ103" i="37" s="1"/>
  <c r="AL103" i="37"/>
  <c r="BL103" i="37" s="1"/>
  <c r="BB103" i="37"/>
  <c r="AK103" i="37"/>
  <c r="BK103" i="37" s="1"/>
  <c r="BA103" i="37"/>
  <c r="O103" i="37"/>
  <c r="BJ103" i="37"/>
  <c r="AZ103" i="37"/>
  <c r="BH103" i="37"/>
  <c r="T103" i="37"/>
  <c r="AT103" i="37" s="1"/>
  <c r="BI103" i="37"/>
  <c r="BG103" i="37"/>
  <c r="S103" i="37"/>
  <c r="AS103" i="37" s="1"/>
  <c r="BN106" i="37"/>
  <c r="BJ111" i="37"/>
  <c r="AZ111" i="37"/>
  <c r="BI111" i="37"/>
  <c r="BH111" i="37"/>
  <c r="T111" i="37"/>
  <c r="AT111" i="37" s="1"/>
  <c r="BG111" i="37"/>
  <c r="S111" i="37"/>
  <c r="AS111" i="37" s="1"/>
  <c r="BD111" i="37"/>
  <c r="R111" i="37"/>
  <c r="AR111" i="37" s="1"/>
  <c r="AL111" i="37"/>
  <c r="BL111" i="37" s="1"/>
  <c r="BB111" i="37"/>
  <c r="Q111" i="37"/>
  <c r="AQ111" i="37" s="1"/>
  <c r="O111" i="37"/>
  <c r="BM111" i="37"/>
  <c r="BC111" i="37"/>
  <c r="BN114" i="37"/>
  <c r="BD123" i="37"/>
  <c r="R123" i="37"/>
  <c r="AR123" i="37" s="1"/>
  <c r="BM123" i="37"/>
  <c r="BC123" i="37"/>
  <c r="Q123" i="37"/>
  <c r="AQ123" i="37" s="1"/>
  <c r="AL123" i="37"/>
  <c r="BL123" i="37" s="1"/>
  <c r="BB123" i="37"/>
  <c r="AK123" i="37"/>
  <c r="BK123" i="37" s="1"/>
  <c r="BA123" i="37"/>
  <c r="O123" i="37"/>
  <c r="BJ123" i="37"/>
  <c r="AZ123" i="37"/>
  <c r="BH123" i="37"/>
  <c r="BI123" i="37"/>
  <c r="BG123" i="37"/>
  <c r="BN126" i="37"/>
  <c r="BJ131" i="37"/>
  <c r="AZ131" i="37"/>
  <c r="BI131" i="37"/>
  <c r="BH131" i="37"/>
  <c r="T131" i="37"/>
  <c r="AT131" i="37" s="1"/>
  <c r="BG131" i="37"/>
  <c r="S131" i="37"/>
  <c r="AS131" i="37" s="1"/>
  <c r="BD131" i="37"/>
  <c r="R131" i="37"/>
  <c r="AR131" i="37" s="1"/>
  <c r="AL131" i="37"/>
  <c r="BL131" i="37" s="1"/>
  <c r="BB131" i="37"/>
  <c r="BC131" i="37"/>
  <c r="BA131" i="37"/>
  <c r="Q131" i="37"/>
  <c r="AQ131" i="37" s="1"/>
  <c r="O131" i="37"/>
  <c r="BM131" i="37"/>
  <c r="BN134" i="37"/>
  <c r="BD139" i="37"/>
  <c r="R139" i="37"/>
  <c r="AR139" i="37" s="1"/>
  <c r="BM139" i="37"/>
  <c r="BC139" i="37"/>
  <c r="Q139" i="37"/>
  <c r="AQ139" i="37" s="1"/>
  <c r="AL139" i="37"/>
  <c r="BL139" i="37" s="1"/>
  <c r="BB139" i="37"/>
  <c r="AK139" i="37"/>
  <c r="BK139" i="37" s="1"/>
  <c r="BA139" i="37"/>
  <c r="O139" i="37"/>
  <c r="BJ139" i="37"/>
  <c r="AZ139" i="37"/>
  <c r="BH139" i="37"/>
  <c r="T139" i="37"/>
  <c r="AT139" i="37" s="1"/>
  <c r="BI139" i="37"/>
  <c r="BN142" i="37"/>
  <c r="BD152" i="37"/>
  <c r="BC152" i="37"/>
  <c r="AL152" i="37"/>
  <c r="BL152" i="37" s="1"/>
  <c r="BB152" i="37"/>
  <c r="AK152" i="37"/>
  <c r="BK152" i="37" s="1"/>
  <c r="BA152" i="37"/>
  <c r="BJ152" i="37"/>
  <c r="AZ152" i="37"/>
  <c r="T152" i="37"/>
  <c r="AT152" i="37" s="1"/>
  <c r="BI152" i="37"/>
  <c r="S152" i="37"/>
  <c r="AS152" i="37" s="1"/>
  <c r="AL154" i="37"/>
  <c r="BL154" i="37" s="1"/>
  <c r="BB154" i="37"/>
  <c r="AK154" i="37"/>
  <c r="BK154" i="37" s="1"/>
  <c r="BA154" i="37"/>
  <c r="BJ154" i="37"/>
  <c r="AZ154" i="37"/>
  <c r="BI154" i="37"/>
  <c r="T154" i="37"/>
  <c r="AT154" i="37" s="1"/>
  <c r="BD154" i="37"/>
  <c r="S154" i="37"/>
  <c r="AS154" i="37" s="1"/>
  <c r="T156" i="37"/>
  <c r="AT156" i="37" s="1"/>
  <c r="S156" i="37"/>
  <c r="AS156" i="37" s="1"/>
  <c r="BD156" i="37"/>
  <c r="BC156" i="37"/>
  <c r="AL156" i="37"/>
  <c r="BL156" i="37" s="1"/>
  <c r="BB156" i="37"/>
  <c r="BJ156" i="37"/>
  <c r="AZ156" i="37"/>
  <c r="BA156" i="37"/>
  <c r="AK156" i="37"/>
  <c r="BK156" i="37" s="1"/>
  <c r="AL158" i="37"/>
  <c r="BL158" i="37" s="1"/>
  <c r="BB158" i="37"/>
  <c r="AK158" i="37"/>
  <c r="BK158" i="37" s="1"/>
  <c r="BA158" i="37"/>
  <c r="BJ158" i="37"/>
  <c r="AZ158" i="37"/>
  <c r="BI158" i="37"/>
  <c r="T158" i="37"/>
  <c r="AT158" i="37" s="1"/>
  <c r="BD158" i="37"/>
  <c r="BC158" i="37"/>
  <c r="S158" i="37"/>
  <c r="AS158" i="37" s="1"/>
  <c r="BJ160" i="37"/>
  <c r="AZ160" i="37"/>
  <c r="BI160" i="37"/>
  <c r="T160" i="37"/>
  <c r="AT160" i="37" s="1"/>
  <c r="S160" i="37"/>
  <c r="AS160" i="37" s="1"/>
  <c r="BD160" i="37"/>
  <c r="AL160" i="37"/>
  <c r="BL160" i="37" s="1"/>
  <c r="BB160" i="37"/>
  <c r="BC160" i="37"/>
  <c r="S162" i="37"/>
  <c r="AS162" i="37" s="1"/>
  <c r="BD162" i="37"/>
  <c r="BC162" i="37"/>
  <c r="AL162" i="37"/>
  <c r="BL162" i="37" s="1"/>
  <c r="BB162" i="37"/>
  <c r="AK162" i="37"/>
  <c r="BK162" i="37" s="1"/>
  <c r="BA162" i="37"/>
  <c r="BI162" i="37"/>
  <c r="BJ162" i="37"/>
  <c r="AZ162" i="37"/>
  <c r="T162" i="37"/>
  <c r="AT162" i="37" s="1"/>
  <c r="AK164" i="37"/>
  <c r="BK164" i="37" s="1"/>
  <c r="BA164" i="37"/>
  <c r="BJ164" i="37"/>
  <c r="AZ164" i="37"/>
  <c r="BI164" i="37"/>
  <c r="T164" i="37"/>
  <c r="AT164" i="37" s="1"/>
  <c r="S164" i="37"/>
  <c r="AS164" i="37" s="1"/>
  <c r="BC164" i="37"/>
  <c r="AL164" i="37"/>
  <c r="BL164" i="37" s="1"/>
  <c r="BD164" i="37"/>
  <c r="S166" i="37"/>
  <c r="AS166" i="37" s="1"/>
  <c r="BD166" i="37"/>
  <c r="BC166" i="37"/>
  <c r="AL166" i="37"/>
  <c r="BL166" i="37" s="1"/>
  <c r="BB166" i="37"/>
  <c r="AK166" i="37"/>
  <c r="BK166" i="37" s="1"/>
  <c r="BA166" i="37"/>
  <c r="BI166" i="37"/>
  <c r="AZ166" i="37"/>
  <c r="T166" i="37"/>
  <c r="AT166" i="37" s="1"/>
  <c r="BJ166" i="37"/>
  <c r="BC168" i="37"/>
  <c r="AL168" i="37"/>
  <c r="BL168" i="37" s="1"/>
  <c r="BB168" i="37"/>
  <c r="AK168" i="37"/>
  <c r="BK168" i="37" s="1"/>
  <c r="BA168" i="37"/>
  <c r="BJ168" i="37"/>
  <c r="AZ168" i="37"/>
  <c r="BI168" i="37"/>
  <c r="S168" i="37"/>
  <c r="AS168" i="37" s="1"/>
  <c r="BD168" i="37"/>
  <c r="T168" i="37"/>
  <c r="AT168" i="37" s="1"/>
  <c r="AK170" i="37"/>
  <c r="BK170" i="37" s="1"/>
  <c r="BA170" i="37"/>
  <c r="BJ170" i="37"/>
  <c r="AZ170" i="37"/>
  <c r="BI170" i="37"/>
  <c r="T170" i="37"/>
  <c r="AT170" i="37" s="1"/>
  <c r="S170" i="37"/>
  <c r="AS170" i="37" s="1"/>
  <c r="BC170" i="37"/>
  <c r="BD170" i="37"/>
  <c r="S179" i="37"/>
  <c r="AS179" i="37" s="1"/>
  <c r="T179" i="37"/>
  <c r="AT179" i="37" s="1"/>
  <c r="BI179" i="37"/>
  <c r="AZ179" i="37"/>
  <c r="BJ179" i="37"/>
  <c r="BC179" i="37"/>
  <c r="BB179" i="37"/>
  <c r="BD179" i="37"/>
  <c r="AK179" i="37"/>
  <c r="BK179" i="37" s="1"/>
  <c r="AL179" i="37"/>
  <c r="BL179" i="37" s="1"/>
  <c r="BA179" i="37"/>
  <c r="BN182" i="37"/>
  <c r="BI187" i="37"/>
  <c r="AZ187" i="37"/>
  <c r="BJ187" i="37"/>
  <c r="BC187" i="37"/>
  <c r="BB187" i="37"/>
  <c r="AK187" i="37"/>
  <c r="BK187" i="37" s="1"/>
  <c r="S187" i="37"/>
  <c r="AS187" i="37" s="1"/>
  <c r="AL187" i="37"/>
  <c r="BL187" i="37" s="1"/>
  <c r="T187" i="37"/>
  <c r="AT187" i="37" s="1"/>
  <c r="BA187" i="37"/>
  <c r="BD187" i="37"/>
  <c r="BN190" i="37"/>
  <c r="BN99" i="36"/>
  <c r="BJ104" i="36"/>
  <c r="AZ104" i="36"/>
  <c r="BI104" i="36"/>
  <c r="BH104" i="36"/>
  <c r="T104" i="36"/>
  <c r="AT104" i="36" s="1"/>
  <c r="BG104" i="36"/>
  <c r="S104" i="36"/>
  <c r="AS104" i="36" s="1"/>
  <c r="BD104" i="36"/>
  <c r="R104" i="36"/>
  <c r="AR104" i="36" s="1"/>
  <c r="AL104" i="36"/>
  <c r="BL104" i="36" s="1"/>
  <c r="BB104" i="36"/>
  <c r="BM104" i="36"/>
  <c r="AK104" i="36"/>
  <c r="BK104" i="36" s="1"/>
  <c r="BC104" i="36"/>
  <c r="BA104" i="36"/>
  <c r="Q104" i="36"/>
  <c r="AQ104" i="36" s="1"/>
  <c r="BN107" i="36"/>
  <c r="BI112" i="36"/>
  <c r="BH112" i="36"/>
  <c r="T112" i="36"/>
  <c r="AT112" i="36" s="1"/>
  <c r="BG112" i="36"/>
  <c r="S112" i="36"/>
  <c r="AS112" i="36" s="1"/>
  <c r="BD112" i="36"/>
  <c r="R112" i="36"/>
  <c r="AR112" i="36" s="1"/>
  <c r="BM112" i="36"/>
  <c r="BC112" i="36"/>
  <c r="Q112" i="36"/>
  <c r="AQ112" i="36" s="1"/>
  <c r="AK112" i="36"/>
  <c r="BK112" i="36" s="1"/>
  <c r="BA112" i="36"/>
  <c r="O112" i="36"/>
  <c r="BB112" i="36"/>
  <c r="AZ112" i="36"/>
  <c r="AL112" i="36"/>
  <c r="BL112" i="36" s="1"/>
  <c r="BN115" i="36"/>
  <c r="BD124" i="36"/>
  <c r="R124" i="36"/>
  <c r="AR124" i="36" s="1"/>
  <c r="BM124" i="36"/>
  <c r="BC124" i="36"/>
  <c r="Q124" i="36"/>
  <c r="AQ124" i="36" s="1"/>
  <c r="AL124" i="36"/>
  <c r="BL124" i="36" s="1"/>
  <c r="BB124" i="36"/>
  <c r="AK124" i="36"/>
  <c r="BK124" i="36" s="1"/>
  <c r="BA124" i="36"/>
  <c r="O124" i="36"/>
  <c r="BJ124" i="36"/>
  <c r="AZ124" i="36"/>
  <c r="BH124" i="36"/>
  <c r="T124" i="36"/>
  <c r="AT124" i="36" s="1"/>
  <c r="S124" i="36"/>
  <c r="AS124" i="36" s="1"/>
  <c r="BI124" i="36"/>
  <c r="BN127" i="36"/>
  <c r="BI132" i="36"/>
  <c r="BH132" i="36"/>
  <c r="T132" i="36"/>
  <c r="AT132" i="36" s="1"/>
  <c r="BG132" i="36"/>
  <c r="S132" i="36"/>
  <c r="AS132" i="36" s="1"/>
  <c r="BD132" i="36"/>
  <c r="R132" i="36"/>
  <c r="AR132" i="36" s="1"/>
  <c r="BM132" i="36"/>
  <c r="BC132" i="36"/>
  <c r="Q132" i="36"/>
  <c r="AQ132" i="36" s="1"/>
  <c r="AK132" i="36"/>
  <c r="BK132" i="36" s="1"/>
  <c r="BA132" i="36"/>
  <c r="O132" i="36"/>
  <c r="AL132" i="36"/>
  <c r="BL132" i="36" s="1"/>
  <c r="BB132" i="36"/>
  <c r="BN135" i="36"/>
  <c r="BI140" i="36"/>
  <c r="BH140" i="36"/>
  <c r="T140" i="36"/>
  <c r="AT140" i="36" s="1"/>
  <c r="BG140" i="36"/>
  <c r="S140" i="36"/>
  <c r="AS140" i="36" s="1"/>
  <c r="BD140" i="36"/>
  <c r="R140" i="36"/>
  <c r="AR140" i="36" s="1"/>
  <c r="BM140" i="36"/>
  <c r="Q140" i="36"/>
  <c r="AQ140" i="36" s="1"/>
  <c r="AL140" i="36"/>
  <c r="BL140" i="36" s="1"/>
  <c r="AK140" i="36"/>
  <c r="BK140" i="36" s="1"/>
  <c r="O140" i="36"/>
  <c r="BJ140" i="36"/>
  <c r="BC140" i="36"/>
  <c r="BA140" i="36"/>
  <c r="BB140" i="36"/>
  <c r="BN175" i="36"/>
  <c r="AZ180" i="36"/>
  <c r="BJ180" i="36"/>
  <c r="BA180" i="36"/>
  <c r="AK180" i="36"/>
  <c r="BK180" i="36" s="1"/>
  <c r="BD180" i="36"/>
  <c r="S180" i="36"/>
  <c r="AS180" i="36" s="1"/>
  <c r="AL180" i="36"/>
  <c r="BL180" i="36" s="1"/>
  <c r="T180" i="36"/>
  <c r="AT180" i="36" s="1"/>
  <c r="BB180" i="36"/>
  <c r="BI180" i="36"/>
  <c r="BC180" i="36"/>
  <c r="BN183" i="36"/>
  <c r="AZ188" i="36"/>
  <c r="BJ188" i="36"/>
  <c r="BA188" i="36"/>
  <c r="AK188" i="36"/>
  <c r="BK188" i="36" s="1"/>
  <c r="BC188" i="36"/>
  <c r="BD188" i="36"/>
  <c r="BI188" i="36"/>
  <c r="S188" i="36"/>
  <c r="AS188" i="36" s="1"/>
  <c r="T188" i="36"/>
  <c r="AT188" i="36" s="1"/>
  <c r="BB188" i="36"/>
  <c r="AL188" i="36"/>
  <c r="BL188" i="36" s="1"/>
  <c r="BN191" i="36"/>
  <c r="BN100" i="35"/>
  <c r="AK105" i="35"/>
  <c r="BK105" i="35" s="1"/>
  <c r="BA105" i="35"/>
  <c r="O105" i="35"/>
  <c r="BJ105" i="35"/>
  <c r="AZ105" i="35"/>
  <c r="BI105" i="35"/>
  <c r="BH105" i="35"/>
  <c r="T105" i="35"/>
  <c r="AT105" i="35" s="1"/>
  <c r="S105" i="35"/>
  <c r="AS105" i="35" s="1"/>
  <c r="R105" i="35"/>
  <c r="AR105" i="35" s="1"/>
  <c r="BM105" i="35"/>
  <c r="Q105" i="35"/>
  <c r="AQ105" i="35" s="1"/>
  <c r="AL105" i="35"/>
  <c r="BL105" i="35" s="1"/>
  <c r="BG105" i="35"/>
  <c r="BC105" i="35"/>
  <c r="BD105" i="35"/>
  <c r="BN108" i="35"/>
  <c r="BG113" i="35"/>
  <c r="S113" i="35"/>
  <c r="AS113" i="35" s="1"/>
  <c r="BD113" i="35"/>
  <c r="R113" i="35"/>
  <c r="AR113" i="35" s="1"/>
  <c r="BM113" i="35"/>
  <c r="BC113" i="35"/>
  <c r="Q113" i="35"/>
  <c r="AQ113" i="35" s="1"/>
  <c r="AL113" i="35"/>
  <c r="BL113" i="35" s="1"/>
  <c r="BB113" i="35"/>
  <c r="BA113" i="35"/>
  <c r="AZ113" i="35"/>
  <c r="T113" i="35"/>
  <c r="AT113" i="35" s="1"/>
  <c r="AK113" i="35"/>
  <c r="BK113" i="35" s="1"/>
  <c r="O113" i="35"/>
  <c r="BI113" i="35"/>
  <c r="BJ113" i="35"/>
  <c r="BN116" i="35"/>
  <c r="AL125" i="35"/>
  <c r="BL125" i="35" s="1"/>
  <c r="BB125" i="35"/>
  <c r="AK125" i="35"/>
  <c r="BK125" i="35" s="1"/>
  <c r="BA125" i="35"/>
  <c r="O125" i="35"/>
  <c r="BJ125" i="35"/>
  <c r="AZ125" i="35"/>
  <c r="BI125" i="35"/>
  <c r="BH125" i="35"/>
  <c r="T125" i="35"/>
  <c r="AT125" i="35" s="1"/>
  <c r="R125" i="35"/>
  <c r="AR125" i="35" s="1"/>
  <c r="Q125" i="35"/>
  <c r="AQ125" i="35" s="1"/>
  <c r="BM125" i="35"/>
  <c r="BG125" i="35"/>
  <c r="BC125" i="35"/>
  <c r="BD125" i="35"/>
  <c r="S125" i="35"/>
  <c r="AS125" i="35" s="1"/>
  <c r="BN128" i="35"/>
  <c r="BH133" i="35"/>
  <c r="T133" i="35"/>
  <c r="AT133" i="35" s="1"/>
  <c r="BG133" i="35"/>
  <c r="S133" i="35"/>
  <c r="AS133" i="35" s="1"/>
  <c r="BD133" i="35"/>
  <c r="R133" i="35"/>
  <c r="AR133" i="35" s="1"/>
  <c r="BM133" i="35"/>
  <c r="BC133" i="35"/>
  <c r="Q133" i="35"/>
  <c r="AQ133" i="35" s="1"/>
  <c r="AL133" i="35"/>
  <c r="BL133" i="35" s="1"/>
  <c r="BB133" i="35"/>
  <c r="O133" i="35"/>
  <c r="AK133" i="35"/>
  <c r="BK133" i="35" s="1"/>
  <c r="BJ133" i="35"/>
  <c r="BI133" i="35"/>
  <c r="AZ133" i="35"/>
  <c r="BA133" i="35"/>
  <c r="BN136" i="35"/>
  <c r="AL141" i="35"/>
  <c r="BL141" i="35" s="1"/>
  <c r="BB141" i="35"/>
  <c r="AP141" i="35"/>
  <c r="AK141" i="35"/>
  <c r="BK141" i="35" s="1"/>
  <c r="BA141" i="35"/>
  <c r="O141" i="35"/>
  <c r="BJ141" i="35"/>
  <c r="AZ141" i="35"/>
  <c r="BI141" i="35"/>
  <c r="BH141" i="35"/>
  <c r="T141" i="35"/>
  <c r="AT141" i="35" s="1"/>
  <c r="BD141" i="35"/>
  <c r="R141" i="35"/>
  <c r="AR141" i="35" s="1"/>
  <c r="Q141" i="35"/>
  <c r="AQ141" i="35" s="1"/>
  <c r="BM141" i="35"/>
  <c r="BC141" i="35"/>
  <c r="BG141" i="35"/>
  <c r="BN176" i="35"/>
  <c r="BB181" i="35"/>
  <c r="AL181" i="35"/>
  <c r="BL181" i="35" s="1"/>
  <c r="BC181" i="35"/>
  <c r="AZ181" i="35"/>
  <c r="BA181" i="35"/>
  <c r="BJ181" i="35"/>
  <c r="AK181" i="35"/>
  <c r="BK181" i="35" s="1"/>
  <c r="S181" i="35"/>
  <c r="AS181" i="35" s="1"/>
  <c r="T181" i="35"/>
  <c r="AT181" i="35" s="1"/>
  <c r="BI181" i="35"/>
  <c r="BD181" i="35"/>
  <c r="BN184" i="35"/>
  <c r="BB189" i="35"/>
  <c r="AL189" i="35"/>
  <c r="BL189" i="35" s="1"/>
  <c r="BC189" i="35"/>
  <c r="BD189" i="35"/>
  <c r="S189" i="35"/>
  <c r="AS189" i="35" s="1"/>
  <c r="BJ189" i="35"/>
  <c r="T189" i="35"/>
  <c r="AT189" i="35" s="1"/>
  <c r="AK189" i="35"/>
  <c r="BK189" i="35" s="1"/>
  <c r="AZ189" i="35"/>
  <c r="BA189" i="35"/>
  <c r="BI189" i="35"/>
  <c r="BN192" i="35"/>
  <c r="BN101" i="34"/>
  <c r="BH106" i="34"/>
  <c r="T106" i="34"/>
  <c r="AT106" i="34" s="1"/>
  <c r="BG106" i="34"/>
  <c r="S106" i="34"/>
  <c r="AS106" i="34" s="1"/>
  <c r="BD106" i="34"/>
  <c r="R106" i="34"/>
  <c r="AR106" i="34" s="1"/>
  <c r="BM106" i="34"/>
  <c r="BC106" i="34"/>
  <c r="Q106" i="34"/>
  <c r="AQ106" i="34" s="1"/>
  <c r="AL106" i="34"/>
  <c r="BL106" i="34" s="1"/>
  <c r="BB106" i="34"/>
  <c r="BJ106" i="34"/>
  <c r="AZ106" i="34"/>
  <c r="AK106" i="34"/>
  <c r="BK106" i="34" s="1"/>
  <c r="BI106" i="34"/>
  <c r="BA106" i="34"/>
  <c r="O106" i="34"/>
  <c r="BN109" i="34"/>
  <c r="BM114" i="34"/>
  <c r="BC114" i="34"/>
  <c r="Q114" i="34"/>
  <c r="AQ114" i="34" s="1"/>
  <c r="AL114" i="34"/>
  <c r="BL114" i="34" s="1"/>
  <c r="BB114" i="34"/>
  <c r="AK114" i="34"/>
  <c r="BK114" i="34" s="1"/>
  <c r="BA114" i="34"/>
  <c r="O114" i="34"/>
  <c r="BJ114" i="34"/>
  <c r="AZ114" i="34"/>
  <c r="BI114" i="34"/>
  <c r="BG114" i="34"/>
  <c r="S114" i="34"/>
  <c r="AS114" i="34" s="1"/>
  <c r="BD114" i="34"/>
  <c r="T114" i="34"/>
  <c r="AT114" i="34" s="1"/>
  <c r="R114" i="34"/>
  <c r="AR114" i="34" s="1"/>
  <c r="BN117" i="34"/>
  <c r="BD126" i="34"/>
  <c r="R126" i="34"/>
  <c r="AR126" i="34" s="1"/>
  <c r="BM126" i="34"/>
  <c r="BC126" i="34"/>
  <c r="Q126" i="34"/>
  <c r="AQ126" i="34" s="1"/>
  <c r="AL126" i="34"/>
  <c r="BL126" i="34" s="1"/>
  <c r="BB126" i="34"/>
  <c r="AK126" i="34"/>
  <c r="BK126" i="34" s="1"/>
  <c r="BA126" i="34"/>
  <c r="O126" i="34"/>
  <c r="BJ126" i="34"/>
  <c r="AZ126" i="34"/>
  <c r="BH126" i="34"/>
  <c r="T126" i="34"/>
  <c r="AT126" i="34" s="1"/>
  <c r="S126" i="34"/>
  <c r="AS126" i="34" s="1"/>
  <c r="BG126" i="34"/>
  <c r="BI126" i="34"/>
  <c r="BN129" i="34"/>
  <c r="BI134" i="34"/>
  <c r="BH134" i="34"/>
  <c r="T134" i="34"/>
  <c r="AT134" i="34" s="1"/>
  <c r="BG134" i="34"/>
  <c r="S134" i="34"/>
  <c r="AS134" i="34" s="1"/>
  <c r="BD134" i="34"/>
  <c r="R134" i="34"/>
  <c r="AR134" i="34" s="1"/>
  <c r="BM134" i="34"/>
  <c r="BC134" i="34"/>
  <c r="Q134" i="34"/>
  <c r="AQ134" i="34" s="1"/>
  <c r="AK134" i="34"/>
  <c r="BK134" i="34" s="1"/>
  <c r="BA134" i="34"/>
  <c r="O134" i="34"/>
  <c r="AL134" i="34"/>
  <c r="BL134" i="34" s="1"/>
  <c r="BJ134" i="34"/>
  <c r="BB134" i="34"/>
  <c r="AZ134" i="34"/>
  <c r="BN137" i="34"/>
  <c r="BM142" i="34"/>
  <c r="BC142" i="34"/>
  <c r="Q142" i="34"/>
  <c r="AQ142" i="34" s="1"/>
  <c r="AL142" i="34"/>
  <c r="BL142" i="34" s="1"/>
  <c r="BB142" i="34"/>
  <c r="AK142" i="34"/>
  <c r="BK142" i="34" s="1"/>
  <c r="BA142" i="34"/>
  <c r="O142" i="34"/>
  <c r="BJ142" i="34"/>
  <c r="AZ142" i="34"/>
  <c r="BI142" i="34"/>
  <c r="BG142" i="34"/>
  <c r="S142" i="34"/>
  <c r="AS142" i="34" s="1"/>
  <c r="BD142" i="34"/>
  <c r="T142" i="34"/>
  <c r="AT142" i="34" s="1"/>
  <c r="R142" i="34"/>
  <c r="AR142" i="34" s="1"/>
  <c r="BH142" i="34"/>
  <c r="BB182" i="34"/>
  <c r="AL182" i="34"/>
  <c r="BL182" i="34" s="1"/>
  <c r="BC182" i="34"/>
  <c r="BD182" i="34"/>
  <c r="S182" i="34"/>
  <c r="AS182" i="34" s="1"/>
  <c r="BJ182" i="34"/>
  <c r="AK182" i="34"/>
  <c r="BK182" i="34" s="1"/>
  <c r="AZ182" i="34"/>
  <c r="BA182" i="34"/>
  <c r="T182" i="34"/>
  <c r="AT182" i="34" s="1"/>
  <c r="BI182" i="34"/>
  <c r="BN185" i="34"/>
  <c r="BB190" i="34"/>
  <c r="AL190" i="34"/>
  <c r="BL190" i="34" s="1"/>
  <c r="BC190" i="34"/>
  <c r="BD190" i="34"/>
  <c r="S190" i="34"/>
  <c r="AS190" i="34" s="1"/>
  <c r="AZ190" i="34"/>
  <c r="BA190" i="34"/>
  <c r="BJ190" i="34"/>
  <c r="AK190" i="34"/>
  <c r="BK190" i="34" s="1"/>
  <c r="T190" i="34"/>
  <c r="AT190" i="34" s="1"/>
  <c r="BI190" i="34"/>
  <c r="BN193" i="34"/>
  <c r="AK99" i="33"/>
  <c r="BK99" i="33" s="1"/>
  <c r="BA99" i="33"/>
  <c r="BJ99" i="33"/>
  <c r="AZ99" i="33"/>
  <c r="BI99" i="33"/>
  <c r="BH99" i="33"/>
  <c r="BG99" i="33"/>
  <c r="BM99" i="33"/>
  <c r="BC99" i="33"/>
  <c r="AL99" i="33"/>
  <c r="BL99" i="33" s="1"/>
  <c r="BD99" i="33"/>
  <c r="BB99" i="33"/>
  <c r="R99" i="33"/>
  <c r="AR99" i="33" s="1"/>
  <c r="BN102" i="33"/>
  <c r="BG107" i="33"/>
  <c r="S107" i="33"/>
  <c r="AS107" i="33" s="1"/>
  <c r="BD107" i="33"/>
  <c r="R107" i="33"/>
  <c r="AR107" i="33" s="1"/>
  <c r="BM107" i="33"/>
  <c r="BC107" i="33"/>
  <c r="Q107" i="33"/>
  <c r="AQ107" i="33" s="1"/>
  <c r="AL107" i="33"/>
  <c r="BL107" i="33" s="1"/>
  <c r="BB107" i="33"/>
  <c r="AK107" i="33"/>
  <c r="BK107" i="33" s="1"/>
  <c r="BA107" i="33"/>
  <c r="O107" i="33"/>
  <c r="BI107" i="33"/>
  <c r="BH107" i="33"/>
  <c r="AZ107" i="33"/>
  <c r="T107" i="33"/>
  <c r="AT107" i="33" s="1"/>
  <c r="BJ107" i="33"/>
  <c r="BN110" i="33"/>
  <c r="BM115" i="33"/>
  <c r="BC115" i="33"/>
  <c r="Q115" i="33"/>
  <c r="AQ115" i="33" s="1"/>
  <c r="AL115" i="33"/>
  <c r="BL115" i="33" s="1"/>
  <c r="BB115" i="33"/>
  <c r="AK115" i="33"/>
  <c r="BK115" i="33" s="1"/>
  <c r="BA115" i="33"/>
  <c r="O115" i="33"/>
  <c r="BJ115" i="33"/>
  <c r="AZ115" i="33"/>
  <c r="BI115" i="33"/>
  <c r="BG115" i="33"/>
  <c r="S115" i="33"/>
  <c r="AS115" i="33" s="1"/>
  <c r="R115" i="33"/>
  <c r="AR115" i="33" s="1"/>
  <c r="BD115" i="33"/>
  <c r="BH115" i="33"/>
  <c r="T115" i="33"/>
  <c r="AT115" i="33" s="1"/>
  <c r="BN118" i="33"/>
  <c r="AK127" i="33"/>
  <c r="BK127" i="33" s="1"/>
  <c r="BA127" i="33"/>
  <c r="O127" i="33"/>
  <c r="BJ127" i="33"/>
  <c r="AZ127" i="33"/>
  <c r="BI127" i="33"/>
  <c r="BH127" i="33"/>
  <c r="T127" i="33"/>
  <c r="AT127" i="33" s="1"/>
  <c r="BG127" i="33"/>
  <c r="S127" i="33"/>
  <c r="AS127" i="33" s="1"/>
  <c r="BM127" i="33"/>
  <c r="BC127" i="33"/>
  <c r="Q127" i="33"/>
  <c r="AQ127" i="33" s="1"/>
  <c r="AL127" i="33"/>
  <c r="BL127" i="33" s="1"/>
  <c r="BD127" i="33"/>
  <c r="BB127" i="33"/>
  <c r="R127" i="33"/>
  <c r="AR127" i="33" s="1"/>
  <c r="BN130" i="33"/>
  <c r="AK135" i="33"/>
  <c r="BK135" i="33" s="1"/>
  <c r="BA135" i="33"/>
  <c r="O135" i="33"/>
  <c r="BJ135" i="33"/>
  <c r="AZ135" i="33"/>
  <c r="BI135" i="33"/>
  <c r="BH135" i="33"/>
  <c r="T135" i="33"/>
  <c r="AT135" i="33" s="1"/>
  <c r="BG135" i="33"/>
  <c r="S135" i="33"/>
  <c r="AS135" i="33" s="1"/>
  <c r="BM135" i="33"/>
  <c r="BC135" i="33"/>
  <c r="Q135" i="33"/>
  <c r="AQ135" i="33" s="1"/>
  <c r="AL135" i="33"/>
  <c r="BL135" i="33" s="1"/>
  <c r="BD135" i="33"/>
  <c r="BB135" i="33"/>
  <c r="R135" i="33"/>
  <c r="AR135" i="33" s="1"/>
  <c r="BN138" i="33"/>
  <c r="BJ151" i="33"/>
  <c r="AZ151" i="33"/>
  <c r="BI151" i="33"/>
  <c r="BD151" i="33"/>
  <c r="AL151" i="33"/>
  <c r="BL151" i="33" s="1"/>
  <c r="BB151" i="33"/>
  <c r="BA151" i="33"/>
  <c r="AK151" i="33"/>
  <c r="BK151" i="33" s="1"/>
  <c r="T153" i="33"/>
  <c r="AT153" i="33" s="1"/>
  <c r="S153" i="33"/>
  <c r="AS153" i="33" s="1"/>
  <c r="BD153" i="33"/>
  <c r="BC153" i="33"/>
  <c r="AL153" i="33"/>
  <c r="BL153" i="33" s="1"/>
  <c r="BB153" i="33"/>
  <c r="BJ153" i="33"/>
  <c r="AZ153" i="33"/>
  <c r="AK153" i="33"/>
  <c r="BK153" i="33" s="1"/>
  <c r="BI153" i="33"/>
  <c r="BA153" i="33"/>
  <c r="BC155" i="33"/>
  <c r="AL155" i="33"/>
  <c r="BL155" i="33" s="1"/>
  <c r="BB155" i="33"/>
  <c r="AK155" i="33"/>
  <c r="BK155" i="33" s="1"/>
  <c r="BA155" i="33"/>
  <c r="BJ155" i="33"/>
  <c r="AZ155" i="33"/>
  <c r="BI155" i="33"/>
  <c r="S155" i="33"/>
  <c r="AS155" i="33" s="1"/>
  <c r="BD155" i="33"/>
  <c r="T155" i="33"/>
  <c r="AT155" i="33" s="1"/>
  <c r="BD178" i="33"/>
  <c r="S178" i="33"/>
  <c r="AS178" i="33" s="1"/>
  <c r="T178" i="33"/>
  <c r="AT178" i="33" s="1"/>
  <c r="BB178" i="33"/>
  <c r="BI178" i="33"/>
  <c r="BC178" i="33"/>
  <c r="BJ178" i="33"/>
  <c r="AZ178" i="33"/>
  <c r="BA178" i="33"/>
  <c r="BN181" i="33"/>
  <c r="AZ186" i="33"/>
  <c r="BJ186" i="33"/>
  <c r="BB186" i="33"/>
  <c r="AL186" i="33"/>
  <c r="BL186" i="33" s="1"/>
  <c r="S186" i="33"/>
  <c r="AS186" i="33" s="1"/>
  <c r="BI186" i="33"/>
  <c r="T186" i="33"/>
  <c r="AT186" i="33" s="1"/>
  <c r="AK186" i="33"/>
  <c r="BK186" i="33" s="1"/>
  <c r="BD186" i="33"/>
  <c r="BA186" i="33"/>
  <c r="BC186" i="33"/>
  <c r="BN189" i="33"/>
  <c r="AZ194" i="33"/>
  <c r="BJ194" i="33"/>
  <c r="BB194" i="33"/>
  <c r="AL194" i="33"/>
  <c r="BL194" i="33" s="1"/>
  <c r="T194" i="33"/>
  <c r="AT194" i="33" s="1"/>
  <c r="AK194" i="33"/>
  <c r="BK194" i="33" s="1"/>
  <c r="BA194" i="33"/>
  <c r="BC194" i="33"/>
  <c r="S194" i="33"/>
  <c r="AS194" i="33" s="1"/>
  <c r="BI194" i="33"/>
  <c r="BD194" i="33"/>
  <c r="BM103" i="32"/>
  <c r="BC103" i="32"/>
  <c r="Q103" i="32"/>
  <c r="AQ103" i="32" s="1"/>
  <c r="AL103" i="32"/>
  <c r="BL103" i="32" s="1"/>
  <c r="BB103" i="32"/>
  <c r="AK103" i="32"/>
  <c r="BK103" i="32" s="1"/>
  <c r="BA103" i="32"/>
  <c r="O103" i="32"/>
  <c r="BJ103" i="32"/>
  <c r="AZ103" i="32"/>
  <c r="BI103" i="32"/>
  <c r="BH103" i="32"/>
  <c r="T103" i="32"/>
  <c r="AT103" i="32" s="1"/>
  <c r="BG103" i="32"/>
  <c r="BD103" i="32"/>
  <c r="S103" i="32"/>
  <c r="AS103" i="32" s="1"/>
  <c r="R103" i="32"/>
  <c r="AR103" i="32" s="1"/>
  <c r="BN106" i="32"/>
  <c r="BH111" i="32"/>
  <c r="T111" i="32"/>
  <c r="AT111" i="32" s="1"/>
  <c r="BG111" i="32"/>
  <c r="S111" i="32"/>
  <c r="AS111" i="32" s="1"/>
  <c r="BD111" i="32"/>
  <c r="R111" i="32"/>
  <c r="AR111" i="32" s="1"/>
  <c r="BM111" i="32"/>
  <c r="BC111" i="32"/>
  <c r="Q111" i="32"/>
  <c r="AQ111" i="32" s="1"/>
  <c r="AL111" i="32"/>
  <c r="BL111" i="32" s="1"/>
  <c r="BB111" i="32"/>
  <c r="AK111" i="32"/>
  <c r="BK111" i="32" s="1"/>
  <c r="BA111" i="32"/>
  <c r="O111" i="32"/>
  <c r="BJ111" i="32"/>
  <c r="BI111" i="32"/>
  <c r="AZ111" i="32"/>
  <c r="BN114" i="32"/>
  <c r="BH123" i="32"/>
  <c r="BG123" i="32"/>
  <c r="BD123" i="32"/>
  <c r="R123" i="32"/>
  <c r="AR123" i="32" s="1"/>
  <c r="BM123" i="32"/>
  <c r="BC123" i="32"/>
  <c r="Q123" i="32"/>
  <c r="AQ123" i="32" s="1"/>
  <c r="AL123" i="32"/>
  <c r="BL123" i="32" s="1"/>
  <c r="BB123" i="32"/>
  <c r="AK123" i="32"/>
  <c r="BK123" i="32" s="1"/>
  <c r="BA123" i="32"/>
  <c r="O123" i="32"/>
  <c r="BJ123" i="32"/>
  <c r="BI123" i="32"/>
  <c r="AZ123" i="32"/>
  <c r="BN126" i="32"/>
  <c r="BM131" i="32"/>
  <c r="BC131" i="32"/>
  <c r="Q131" i="32"/>
  <c r="AQ131" i="32" s="1"/>
  <c r="AL131" i="32"/>
  <c r="BL131" i="32" s="1"/>
  <c r="BB131" i="32"/>
  <c r="AK131" i="32"/>
  <c r="BK131" i="32" s="1"/>
  <c r="BA131" i="32"/>
  <c r="O131" i="32"/>
  <c r="BJ131" i="32"/>
  <c r="AZ131" i="32"/>
  <c r="BI131" i="32"/>
  <c r="BH131" i="32"/>
  <c r="T131" i="32"/>
  <c r="AT131" i="32" s="1"/>
  <c r="BG131" i="32"/>
  <c r="BD131" i="32"/>
  <c r="S131" i="32"/>
  <c r="AS131" i="32" s="1"/>
  <c r="R131" i="32"/>
  <c r="AR131" i="32" s="1"/>
  <c r="BN134" i="32"/>
  <c r="BI139" i="32"/>
  <c r="BH139" i="32"/>
  <c r="T139" i="32"/>
  <c r="AT139" i="32" s="1"/>
  <c r="BG139" i="32"/>
  <c r="S139" i="32"/>
  <c r="AS139" i="32" s="1"/>
  <c r="BD139" i="32"/>
  <c r="R139" i="32"/>
  <c r="AR139" i="32" s="1"/>
  <c r="BM139" i="32"/>
  <c r="BC139" i="32"/>
  <c r="Q139" i="32"/>
  <c r="AQ139" i="32" s="1"/>
  <c r="AL139" i="32"/>
  <c r="BL139" i="32" s="1"/>
  <c r="BB139" i="32"/>
  <c r="AK139" i="32"/>
  <c r="BK139" i="32" s="1"/>
  <c r="BJ139" i="32"/>
  <c r="BA139" i="32"/>
  <c r="AZ139" i="32"/>
  <c r="O139" i="32"/>
  <c r="BN142" i="32"/>
  <c r="BJ152" i="32"/>
  <c r="AZ152" i="32"/>
  <c r="BI152" i="32"/>
  <c r="T152" i="32"/>
  <c r="AT152" i="32" s="1"/>
  <c r="S152" i="32"/>
  <c r="AS152" i="32" s="1"/>
  <c r="BD152" i="32"/>
  <c r="BC152" i="32"/>
  <c r="AL152" i="32"/>
  <c r="BL152" i="32" s="1"/>
  <c r="BB152" i="32"/>
  <c r="BA152" i="32"/>
  <c r="AK152" i="32"/>
  <c r="BK152" i="32" s="1"/>
  <c r="T154" i="32"/>
  <c r="AT154" i="32" s="1"/>
  <c r="S154" i="32"/>
  <c r="AS154" i="32" s="1"/>
  <c r="BD154" i="32"/>
  <c r="BC154" i="32"/>
  <c r="AL154" i="32"/>
  <c r="BL154" i="32" s="1"/>
  <c r="BB154" i="32"/>
  <c r="AK154" i="32"/>
  <c r="BK154" i="32" s="1"/>
  <c r="BA154" i="32"/>
  <c r="BJ154" i="32"/>
  <c r="BI154" i="32"/>
  <c r="AZ154" i="32"/>
  <c r="BC156" i="32"/>
  <c r="AL156" i="32"/>
  <c r="BL156" i="32" s="1"/>
  <c r="BB156" i="32"/>
  <c r="AK156" i="32"/>
  <c r="BK156" i="32" s="1"/>
  <c r="BA156" i="32"/>
  <c r="BJ156" i="32"/>
  <c r="AZ156" i="32"/>
  <c r="BI156" i="32"/>
  <c r="T156" i="32"/>
  <c r="AT156" i="32" s="1"/>
  <c r="S156" i="32"/>
  <c r="AS156" i="32" s="1"/>
  <c r="BD156" i="32"/>
  <c r="BI158" i="32"/>
  <c r="T158" i="32"/>
  <c r="AT158" i="32" s="1"/>
  <c r="S158" i="32"/>
  <c r="AS158" i="32" s="1"/>
  <c r="BD158" i="32"/>
  <c r="BC158" i="32"/>
  <c r="AL158" i="32"/>
  <c r="BL158" i="32" s="1"/>
  <c r="BB158" i="32"/>
  <c r="BA158" i="32"/>
  <c r="AZ158" i="32"/>
  <c r="AK158" i="32"/>
  <c r="BK158" i="32" s="1"/>
  <c r="BJ158" i="32"/>
  <c r="BC160" i="32"/>
  <c r="AL160" i="32"/>
  <c r="BL160" i="32" s="1"/>
  <c r="BB160" i="32"/>
  <c r="AK160" i="32"/>
  <c r="BK160" i="32" s="1"/>
  <c r="BA160" i="32"/>
  <c r="BJ160" i="32"/>
  <c r="AZ160" i="32"/>
  <c r="BI160" i="32"/>
  <c r="T160" i="32"/>
  <c r="AT160" i="32" s="1"/>
  <c r="BD160" i="32"/>
  <c r="S160" i="32"/>
  <c r="AS160" i="32" s="1"/>
  <c r="AK162" i="32"/>
  <c r="BK162" i="32" s="1"/>
  <c r="BA162" i="32"/>
  <c r="BJ162" i="32"/>
  <c r="AZ162" i="32"/>
  <c r="BI162" i="32"/>
  <c r="T162" i="32"/>
  <c r="AT162" i="32" s="1"/>
  <c r="S162" i="32"/>
  <c r="AS162" i="32" s="1"/>
  <c r="BD162" i="32"/>
  <c r="BC162" i="32"/>
  <c r="BB162" i="32"/>
  <c r="AL162" i="32"/>
  <c r="BL162" i="32" s="1"/>
  <c r="T164" i="32"/>
  <c r="AT164" i="32" s="1"/>
  <c r="S164" i="32"/>
  <c r="AS164" i="32" s="1"/>
  <c r="BD164" i="32"/>
  <c r="BC164" i="32"/>
  <c r="AL164" i="32"/>
  <c r="BL164" i="32" s="1"/>
  <c r="BB164" i="32"/>
  <c r="AK164" i="32"/>
  <c r="BK164" i="32" s="1"/>
  <c r="BA164" i="32"/>
  <c r="BJ164" i="32"/>
  <c r="BI164" i="32"/>
  <c r="AZ164" i="32"/>
  <c r="AL166" i="32"/>
  <c r="BL166" i="32" s="1"/>
  <c r="BB166" i="32"/>
  <c r="AK166" i="32"/>
  <c r="BK166" i="32" s="1"/>
  <c r="BA166" i="32"/>
  <c r="BJ166" i="32"/>
  <c r="AZ166" i="32"/>
  <c r="BI166" i="32"/>
  <c r="T166" i="32"/>
  <c r="AT166" i="32" s="1"/>
  <c r="S166" i="32"/>
  <c r="AS166" i="32" s="1"/>
  <c r="BD166" i="32"/>
  <c r="BC166" i="32"/>
  <c r="BI168" i="32"/>
  <c r="T168" i="32"/>
  <c r="AT168" i="32" s="1"/>
  <c r="S168" i="32"/>
  <c r="AS168" i="32" s="1"/>
  <c r="BD168" i="32"/>
  <c r="BC168" i="32"/>
  <c r="AL168" i="32"/>
  <c r="BL168" i="32" s="1"/>
  <c r="BB168" i="32"/>
  <c r="BA168" i="32"/>
  <c r="AZ168" i="32"/>
  <c r="AK168" i="32"/>
  <c r="BK168" i="32" s="1"/>
  <c r="BJ168" i="32"/>
  <c r="S170" i="32"/>
  <c r="AS170" i="32" s="1"/>
  <c r="BD170" i="32"/>
  <c r="BC170" i="32"/>
  <c r="AL170" i="32"/>
  <c r="BL170" i="32" s="1"/>
  <c r="BB170" i="32"/>
  <c r="AK170" i="32"/>
  <c r="BK170" i="32" s="1"/>
  <c r="BA170" i="32"/>
  <c r="BJ170" i="32"/>
  <c r="AZ170" i="32"/>
  <c r="BI170" i="32"/>
  <c r="T170" i="32"/>
  <c r="AT170" i="32" s="1"/>
  <c r="T179" i="32"/>
  <c r="AT179" i="32" s="1"/>
  <c r="BI179" i="32"/>
  <c r="AZ179" i="32"/>
  <c r="BJ179" i="32"/>
  <c r="BB179" i="32"/>
  <c r="BD179" i="32"/>
  <c r="BC179" i="32"/>
  <c r="AK179" i="32"/>
  <c r="BK179" i="32" s="1"/>
  <c r="AL179" i="32"/>
  <c r="BL179" i="32" s="1"/>
  <c r="S179" i="32"/>
  <c r="AS179" i="32" s="1"/>
  <c r="BA179" i="32"/>
  <c r="BN182" i="32"/>
  <c r="T187" i="32"/>
  <c r="AT187" i="32" s="1"/>
  <c r="BI187" i="32"/>
  <c r="AZ187" i="32"/>
  <c r="BJ187" i="32"/>
  <c r="AL187" i="32"/>
  <c r="BL187" i="32" s="1"/>
  <c r="BC187" i="32"/>
  <c r="BD187" i="32"/>
  <c r="AK187" i="32"/>
  <c r="BK187" i="32" s="1"/>
  <c r="BA187" i="32"/>
  <c r="BB187" i="32"/>
  <c r="S187" i="32"/>
  <c r="AS187" i="32" s="1"/>
  <c r="BN190" i="32"/>
  <c r="BN99" i="31"/>
  <c r="BM104" i="31"/>
  <c r="BC104" i="31"/>
  <c r="Q104" i="31"/>
  <c r="AQ104" i="31" s="1"/>
  <c r="AL104" i="31"/>
  <c r="BL104" i="31" s="1"/>
  <c r="BB104" i="31"/>
  <c r="AK104" i="31"/>
  <c r="BK104" i="31" s="1"/>
  <c r="BA104" i="31"/>
  <c r="O104" i="31"/>
  <c r="BJ104" i="31"/>
  <c r="AZ104" i="31"/>
  <c r="BI104" i="31"/>
  <c r="BH104" i="31"/>
  <c r="BG104" i="31"/>
  <c r="BD104" i="31"/>
  <c r="T104" i="31"/>
  <c r="AT104" i="31" s="1"/>
  <c r="S104" i="31"/>
  <c r="AS104" i="31" s="1"/>
  <c r="R104" i="31"/>
  <c r="AR104" i="31" s="1"/>
  <c r="BN107" i="31"/>
  <c r="BI112" i="31"/>
  <c r="BH112" i="31"/>
  <c r="T112" i="31"/>
  <c r="AT112" i="31" s="1"/>
  <c r="BG112" i="31"/>
  <c r="S112" i="31"/>
  <c r="AS112" i="31" s="1"/>
  <c r="BD112" i="31"/>
  <c r="R112" i="31"/>
  <c r="AR112" i="31" s="1"/>
  <c r="BM112" i="31"/>
  <c r="BC112" i="31"/>
  <c r="Q112" i="31"/>
  <c r="AQ112" i="31" s="1"/>
  <c r="AL112" i="31"/>
  <c r="BL112" i="31" s="1"/>
  <c r="AK112" i="31"/>
  <c r="BK112" i="31" s="1"/>
  <c r="BJ112" i="31"/>
  <c r="BB112" i="31"/>
  <c r="BA112" i="31"/>
  <c r="AZ112" i="31"/>
  <c r="O112" i="31"/>
  <c r="BN115" i="31"/>
  <c r="BJ124" i="31"/>
  <c r="AZ124" i="31"/>
  <c r="BI124" i="31"/>
  <c r="BH124" i="31"/>
  <c r="T124" i="31"/>
  <c r="AT124" i="31" s="1"/>
  <c r="BG124" i="31"/>
  <c r="S124" i="31"/>
  <c r="AS124" i="31" s="1"/>
  <c r="BD124" i="31"/>
  <c r="R124" i="31"/>
  <c r="AR124" i="31" s="1"/>
  <c r="AK124" i="31"/>
  <c r="BK124" i="31" s="1"/>
  <c r="BC124" i="31"/>
  <c r="BB124" i="31"/>
  <c r="BA124" i="31"/>
  <c r="Q124" i="31"/>
  <c r="AQ124" i="31" s="1"/>
  <c r="BM124" i="31"/>
  <c r="AL124" i="31"/>
  <c r="BL124" i="31" s="1"/>
  <c r="O124" i="31"/>
  <c r="BN127" i="31"/>
  <c r="BD132" i="31"/>
  <c r="R132" i="31"/>
  <c r="AR132" i="31" s="1"/>
  <c r="BM132" i="31"/>
  <c r="BC132" i="31"/>
  <c r="Q132" i="31"/>
  <c r="AQ132" i="31" s="1"/>
  <c r="AL132" i="31"/>
  <c r="BL132" i="31" s="1"/>
  <c r="BB132" i="31"/>
  <c r="AK132" i="31"/>
  <c r="BK132" i="31" s="1"/>
  <c r="BA132" i="31"/>
  <c r="O132" i="31"/>
  <c r="BJ132" i="31"/>
  <c r="AZ132" i="31"/>
  <c r="BH132" i="31"/>
  <c r="BG132" i="31"/>
  <c r="T132" i="31"/>
  <c r="AT132" i="31" s="1"/>
  <c r="S132" i="31"/>
  <c r="AS132" i="31" s="1"/>
  <c r="BI132" i="31"/>
  <c r="BN135" i="31"/>
  <c r="BJ140" i="31"/>
  <c r="AZ140" i="31"/>
  <c r="BI140" i="31"/>
  <c r="BH140" i="31"/>
  <c r="T140" i="31"/>
  <c r="AT140" i="31" s="1"/>
  <c r="BG140" i="31"/>
  <c r="S140" i="31"/>
  <c r="AS140" i="31" s="1"/>
  <c r="BD140" i="31"/>
  <c r="R140" i="31"/>
  <c r="AR140" i="31" s="1"/>
  <c r="BC140" i="31"/>
  <c r="BB140" i="31"/>
  <c r="BA140" i="31"/>
  <c r="Q140" i="31"/>
  <c r="AQ140" i="31" s="1"/>
  <c r="BM140" i="31"/>
  <c r="O140" i="31"/>
  <c r="AL140" i="31"/>
  <c r="BL140" i="31" s="1"/>
  <c r="AK140" i="31"/>
  <c r="BK140" i="31" s="1"/>
  <c r="BN175" i="31"/>
  <c r="T180" i="31"/>
  <c r="AT180" i="31" s="1"/>
  <c r="AZ180" i="31"/>
  <c r="BJ180" i="31"/>
  <c r="BB180" i="31"/>
  <c r="AL180" i="31"/>
  <c r="BL180" i="31" s="1"/>
  <c r="AK180" i="31"/>
  <c r="BK180" i="31" s="1"/>
  <c r="S180" i="31"/>
  <c r="AS180" i="31" s="1"/>
  <c r="BC180" i="31"/>
  <c r="BA180" i="31"/>
  <c r="BD180" i="31"/>
  <c r="BI180" i="31"/>
  <c r="BN183" i="31"/>
  <c r="T188" i="31"/>
  <c r="AT188" i="31" s="1"/>
  <c r="AZ188" i="31"/>
  <c r="BJ188" i="31"/>
  <c r="BB188" i="31"/>
  <c r="AL188" i="31"/>
  <c r="BL188" i="31" s="1"/>
  <c r="BA188" i="31"/>
  <c r="BC188" i="31"/>
  <c r="BD188" i="31"/>
  <c r="BI188" i="31"/>
  <c r="S188" i="31"/>
  <c r="AS188" i="31" s="1"/>
  <c r="AK188" i="31"/>
  <c r="BK188" i="31" s="1"/>
  <c r="BN191" i="31"/>
  <c r="BN187" i="40"/>
  <c r="BN152" i="32"/>
  <c r="BN160" i="32"/>
  <c r="BN168" i="32"/>
  <c r="BN152" i="34"/>
  <c r="BN160" i="34"/>
  <c r="BN168" i="34"/>
  <c r="BN156" i="35"/>
  <c r="BN164" i="35"/>
  <c r="BN152" i="36"/>
  <c r="BN160" i="36"/>
  <c r="BN168" i="36"/>
  <c r="BN156" i="37"/>
  <c r="BN164" i="37"/>
  <c r="BN160" i="38"/>
  <c r="BN168" i="38"/>
  <c r="BN113" i="39"/>
  <c r="BN160" i="39"/>
  <c r="BN168" i="39"/>
  <c r="BC99" i="30"/>
  <c r="AZ102" i="30"/>
  <c r="Q103" i="30"/>
  <c r="AQ103" i="30" s="1"/>
  <c r="BC103" i="30"/>
  <c r="BI105" i="30"/>
  <c r="Q107" i="30"/>
  <c r="AQ107" i="30" s="1"/>
  <c r="BC107" i="30"/>
  <c r="T108" i="30"/>
  <c r="AT108" i="30" s="1"/>
  <c r="R110" i="30"/>
  <c r="AR110" i="30" s="1"/>
  <c r="Q113" i="30"/>
  <c r="AQ113" i="30" s="1"/>
  <c r="BC113" i="30"/>
  <c r="BB116" i="30"/>
  <c r="AZ118" i="30"/>
  <c r="Q123" i="30"/>
  <c r="AQ123" i="30" s="1"/>
  <c r="BC123" i="30"/>
  <c r="Q127" i="30"/>
  <c r="AQ127" i="30" s="1"/>
  <c r="BC127" i="30"/>
  <c r="T128" i="30"/>
  <c r="AT128" i="30" s="1"/>
  <c r="R130" i="30"/>
  <c r="AR130" i="30" s="1"/>
  <c r="Q133" i="30"/>
  <c r="AQ133" i="30" s="1"/>
  <c r="BC133" i="30"/>
  <c r="AP136" i="30"/>
  <c r="BB136" i="30"/>
  <c r="AZ138" i="30"/>
  <c r="Q139" i="30"/>
  <c r="AQ139" i="30" s="1"/>
  <c r="BC139" i="30"/>
  <c r="S152" i="30"/>
  <c r="AS152" i="30" s="1"/>
  <c r="BC153" i="30"/>
  <c r="BA154" i="30"/>
  <c r="AK154" i="30"/>
  <c r="BK154" i="30" s="1"/>
  <c r="AZ155" i="30"/>
  <c r="BJ155" i="30"/>
  <c r="S156" i="30"/>
  <c r="AS156" i="30" s="1"/>
  <c r="BC157" i="30"/>
  <c r="BB158" i="30"/>
  <c r="AL158" i="30"/>
  <c r="BL158" i="30" s="1"/>
  <c r="BI159" i="30"/>
  <c r="T160" i="30"/>
  <c r="AT160" i="30" s="1"/>
  <c r="BD161" i="30"/>
  <c r="BB162" i="30"/>
  <c r="AL162" i="30"/>
  <c r="BL162" i="30" s="1"/>
  <c r="BA163" i="30"/>
  <c r="AK163" i="30"/>
  <c r="BK163" i="30" s="1"/>
  <c r="BI164" i="30"/>
  <c r="S165" i="30"/>
  <c r="AS165" i="30" s="1"/>
  <c r="BD166" i="30"/>
  <c r="BA167" i="30"/>
  <c r="AK167" i="30"/>
  <c r="BK167" i="30" s="1"/>
  <c r="AZ168" i="30"/>
  <c r="BJ168" i="30"/>
  <c r="T169" i="30"/>
  <c r="AT169" i="30" s="1"/>
  <c r="BD170" i="30"/>
  <c r="BC175" i="30"/>
  <c r="BN100" i="40"/>
  <c r="BB102" i="40"/>
  <c r="T110" i="40"/>
  <c r="AT110" i="40" s="1"/>
  <c r="Q112" i="40"/>
  <c r="AQ112" i="40" s="1"/>
  <c r="BC112" i="40"/>
  <c r="BN116" i="40"/>
  <c r="BB118" i="40"/>
  <c r="O125" i="40"/>
  <c r="BA125" i="40"/>
  <c r="AK125" i="40"/>
  <c r="BK125" i="40" s="1"/>
  <c r="Q126" i="40"/>
  <c r="AQ126" i="40" s="1"/>
  <c r="BC126" i="40"/>
  <c r="BM126" i="40"/>
  <c r="S127" i="40"/>
  <c r="AS127" i="40" s="1"/>
  <c r="BG127" i="40"/>
  <c r="AZ128" i="40"/>
  <c r="BJ128" i="40"/>
  <c r="Q129" i="40"/>
  <c r="AQ129" i="40" s="1"/>
  <c r="BC129" i="40"/>
  <c r="BM129" i="40"/>
  <c r="T130" i="40"/>
  <c r="AT130" i="40" s="1"/>
  <c r="BH130" i="40"/>
  <c r="O131" i="40"/>
  <c r="BA131" i="40"/>
  <c r="AK131" i="40"/>
  <c r="BK131" i="40" s="1"/>
  <c r="Q132" i="40"/>
  <c r="AQ132" i="40" s="1"/>
  <c r="BC132" i="40"/>
  <c r="BM132" i="40"/>
  <c r="S133" i="40"/>
  <c r="AS133" i="40" s="1"/>
  <c r="BG133" i="40"/>
  <c r="BI134" i="40"/>
  <c r="O135" i="40"/>
  <c r="BA135" i="40"/>
  <c r="AK135" i="40"/>
  <c r="BK135" i="40" s="1"/>
  <c r="R136" i="40"/>
  <c r="AR136" i="40" s="1"/>
  <c r="AK136" i="40"/>
  <c r="BK136" i="40" s="1"/>
  <c r="BH137" i="40"/>
  <c r="AK138" i="40"/>
  <c r="BK138" i="40" s="1"/>
  <c r="BN139" i="40"/>
  <c r="BC152" i="40"/>
  <c r="AL153" i="40"/>
  <c r="BL153" i="40" s="1"/>
  <c r="BA157" i="40"/>
  <c r="BJ158" i="40"/>
  <c r="S161" i="40"/>
  <c r="AS161" i="40" s="1"/>
  <c r="BC162" i="40"/>
  <c r="AK163" i="40"/>
  <c r="BK163" i="40" s="1"/>
  <c r="BC167" i="40"/>
  <c r="AL168" i="40"/>
  <c r="BL168" i="40" s="1"/>
  <c r="AS175" i="40"/>
  <c r="S104" i="39"/>
  <c r="AS104" i="39" s="1"/>
  <c r="AZ106" i="39"/>
  <c r="BI108" i="39"/>
  <c r="Q116" i="39"/>
  <c r="AQ116" i="39" s="1"/>
  <c r="BB118" i="39"/>
  <c r="BG124" i="39"/>
  <c r="BH125" i="39"/>
  <c r="BM127" i="39"/>
  <c r="O132" i="39"/>
  <c r="BC136" i="39"/>
  <c r="AL138" i="39"/>
  <c r="BL138" i="39" s="1"/>
  <c r="BC153" i="39"/>
  <c r="AK159" i="39"/>
  <c r="BK159" i="39" s="1"/>
  <c r="BC163" i="39"/>
  <c r="AL169" i="39"/>
  <c r="BL169" i="39" s="1"/>
  <c r="AK100" i="38"/>
  <c r="BK100" i="38" s="1"/>
  <c r="BB109" i="38"/>
  <c r="BD110" i="38"/>
  <c r="BH111" i="38"/>
  <c r="BM113" i="38"/>
  <c r="O118" i="38"/>
  <c r="S125" i="38"/>
  <c r="AS125" i="38" s="1"/>
  <c r="AZ126" i="38"/>
  <c r="BJ128" i="38"/>
  <c r="BM129" i="38"/>
  <c r="R136" i="38"/>
  <c r="AR136" i="38" s="1"/>
  <c r="BA138" i="38"/>
  <c r="BB139" i="38"/>
  <c r="BB109" i="37"/>
  <c r="BA126" i="37"/>
  <c r="BG139" i="37"/>
  <c r="AK99" i="36"/>
  <c r="BK99" i="36" s="1"/>
  <c r="O104" i="36"/>
  <c r="BC108" i="36"/>
  <c r="BC130" i="36"/>
  <c r="BH136" i="36"/>
  <c r="BJ153" i="36"/>
  <c r="BJ163" i="36"/>
  <c r="BM109" i="35"/>
  <c r="BD135" i="35"/>
  <c r="BA159" i="35"/>
  <c r="AK115" i="34"/>
  <c r="BK115" i="34" s="1"/>
  <c r="Q137" i="34"/>
  <c r="AQ137" i="34" s="1"/>
  <c r="BJ130" i="33"/>
  <c r="R62" i="34"/>
  <c r="R23" i="37"/>
  <c r="R59" i="34"/>
  <c r="R60" i="34"/>
  <c r="U46" i="31"/>
  <c r="R61" i="34"/>
  <c r="P59" i="39"/>
  <c r="R24" i="38"/>
  <c r="R25" i="35"/>
  <c r="R61" i="35"/>
  <c r="R26" i="39"/>
  <c r="R62" i="31"/>
  <c r="R26" i="36"/>
  <c r="U46" i="36"/>
  <c r="R62" i="35"/>
  <c r="U24" i="34"/>
  <c r="R46" i="34"/>
  <c r="W46" i="38"/>
  <c r="P43" i="38"/>
  <c r="U27" i="39"/>
  <c r="R58" i="36"/>
  <c r="P23" i="34"/>
  <c r="U23" i="33"/>
  <c r="R26" i="30"/>
  <c r="R58" i="37"/>
  <c r="U58" i="36"/>
  <c r="R24" i="39"/>
  <c r="R25" i="36"/>
  <c r="R58" i="32"/>
  <c r="W11" i="31"/>
  <c r="P53" i="38"/>
  <c r="P16" i="36"/>
  <c r="P18" i="36"/>
  <c r="R60" i="38"/>
  <c r="U58" i="30"/>
  <c r="X11" i="39"/>
  <c r="U24" i="39"/>
  <c r="P16" i="38"/>
  <c r="T11" i="36"/>
  <c r="R25" i="39"/>
  <c r="P42" i="39"/>
  <c r="AA53" i="39"/>
  <c r="R27" i="36"/>
  <c r="AA58" i="35"/>
  <c r="P25" i="34"/>
  <c r="U62" i="34"/>
  <c r="P23" i="33"/>
  <c r="P62" i="33"/>
  <c r="R46" i="39"/>
  <c r="P44" i="38"/>
  <c r="P26" i="37"/>
  <c r="P50" i="36"/>
  <c r="P15" i="32"/>
  <c r="S11" i="39"/>
  <c r="P26" i="39"/>
  <c r="P62" i="39"/>
  <c r="R27" i="38"/>
  <c r="R11" i="37"/>
  <c r="R23" i="36"/>
  <c r="P42" i="36"/>
  <c r="P54" i="36"/>
  <c r="W46" i="35"/>
  <c r="P51" i="35"/>
  <c r="R60" i="35"/>
  <c r="S11" i="34"/>
  <c r="R11" i="34"/>
  <c r="R58" i="33"/>
  <c r="P19" i="32"/>
  <c r="S11" i="30"/>
  <c r="P24" i="38"/>
  <c r="R61" i="38"/>
  <c r="R24" i="36"/>
  <c r="R61" i="36"/>
  <c r="P26" i="34"/>
  <c r="R61" i="32"/>
  <c r="AA62" i="39"/>
  <c r="AA52" i="37"/>
  <c r="AB52" i="37" s="1"/>
  <c r="V11" i="32"/>
  <c r="AA50" i="32"/>
  <c r="Q63" i="30"/>
  <c r="R23" i="39"/>
  <c r="R27" i="39"/>
  <c r="P44" i="39"/>
  <c r="U24" i="38"/>
  <c r="R27" i="37"/>
  <c r="X46" i="37"/>
  <c r="P58" i="35"/>
  <c r="V11" i="34"/>
  <c r="Q28" i="34"/>
  <c r="U61" i="34"/>
  <c r="P41" i="32"/>
  <c r="AB54" i="39"/>
  <c r="Q28" i="30"/>
  <c r="P27" i="30"/>
  <c r="U46" i="30"/>
  <c r="P45" i="30"/>
  <c r="AA61" i="30"/>
  <c r="P18" i="39"/>
  <c r="X46" i="39"/>
  <c r="Q63" i="39"/>
  <c r="P27" i="38"/>
  <c r="P54" i="38"/>
  <c r="P43" i="37"/>
  <c r="P53" i="37"/>
  <c r="U60" i="37"/>
  <c r="S46" i="36"/>
  <c r="P52" i="36"/>
  <c r="R59" i="36"/>
  <c r="U61" i="36"/>
  <c r="P24" i="35"/>
  <c r="U61" i="35"/>
  <c r="T11" i="34"/>
  <c r="R25" i="34"/>
  <c r="X46" i="34"/>
  <c r="P27" i="33"/>
  <c r="P45" i="33"/>
  <c r="Q63" i="33"/>
  <c r="R60" i="32"/>
  <c r="U23" i="30"/>
  <c r="AA51" i="39"/>
  <c r="U62" i="39"/>
  <c r="T46" i="37"/>
  <c r="P43" i="36"/>
  <c r="AA61" i="36"/>
  <c r="Q11" i="35"/>
  <c r="Q46" i="35"/>
  <c r="P42" i="35"/>
  <c r="Q11" i="33"/>
  <c r="X11" i="33"/>
  <c r="S11" i="32"/>
  <c r="AA54" i="32"/>
  <c r="AB54" i="32" s="1"/>
  <c r="Y42" i="39"/>
  <c r="R60" i="36"/>
  <c r="S46" i="32"/>
  <c r="U27" i="38"/>
  <c r="V46" i="36"/>
  <c r="W46" i="33"/>
  <c r="P41" i="30"/>
  <c r="X46" i="30"/>
  <c r="AA50" i="30"/>
  <c r="AA62" i="30"/>
  <c r="S46" i="39"/>
  <c r="P54" i="39"/>
  <c r="P61" i="39"/>
  <c r="T11" i="38"/>
  <c r="S11" i="38"/>
  <c r="P18" i="38"/>
  <c r="U25" i="38"/>
  <c r="R25" i="38"/>
  <c r="Q63" i="38"/>
  <c r="P25" i="37"/>
  <c r="V46" i="37"/>
  <c r="P44" i="37"/>
  <c r="U61" i="37"/>
  <c r="X11" i="36"/>
  <c r="P24" i="36"/>
  <c r="P27" i="36"/>
  <c r="U60" i="36"/>
  <c r="P16" i="35"/>
  <c r="AA52" i="35"/>
  <c r="AB52" i="35" s="1"/>
  <c r="R59" i="35"/>
  <c r="U62" i="35"/>
  <c r="R26" i="34"/>
  <c r="S46" i="34"/>
  <c r="P15" i="33"/>
  <c r="P41" i="33"/>
  <c r="X46" i="33"/>
  <c r="S46" i="33"/>
  <c r="AA50" i="33"/>
  <c r="U25" i="36"/>
  <c r="Y43" i="36"/>
  <c r="W11" i="30"/>
  <c r="P15" i="30"/>
  <c r="R25" i="30"/>
  <c r="AA52" i="30"/>
  <c r="P42" i="38"/>
  <c r="P59" i="38"/>
  <c r="U27" i="37"/>
  <c r="W46" i="37"/>
  <c r="P44" i="36"/>
  <c r="AA60" i="36"/>
  <c r="R62" i="36"/>
  <c r="P18" i="35"/>
  <c r="P54" i="35"/>
  <c r="U59" i="35"/>
  <c r="R23" i="34"/>
  <c r="T46" i="34"/>
  <c r="U60" i="34"/>
  <c r="P19" i="33"/>
  <c r="AA54" i="33"/>
  <c r="AB54" i="33" s="1"/>
  <c r="P61" i="33"/>
  <c r="U11" i="32"/>
  <c r="P45" i="32"/>
  <c r="R62" i="32"/>
  <c r="S46" i="38"/>
  <c r="P19" i="30"/>
  <c r="AA54" i="30"/>
  <c r="AB54" i="30" s="1"/>
  <c r="AA60" i="30"/>
  <c r="Y10" i="39"/>
  <c r="P27" i="39"/>
  <c r="U61" i="39"/>
  <c r="P26" i="38"/>
  <c r="P51" i="38"/>
  <c r="U25" i="37"/>
  <c r="U46" i="37"/>
  <c r="R62" i="37"/>
  <c r="V11" i="36"/>
  <c r="P25" i="36"/>
  <c r="U46" i="35"/>
  <c r="U11" i="33"/>
  <c r="Y8" i="33"/>
  <c r="U27" i="32"/>
  <c r="U62" i="32"/>
  <c r="P27" i="37"/>
  <c r="Y8" i="30"/>
  <c r="R46" i="38"/>
  <c r="P52" i="38"/>
  <c r="AA59" i="38"/>
  <c r="S11" i="37"/>
  <c r="P19" i="37"/>
  <c r="P52" i="37"/>
  <c r="AA62" i="36"/>
  <c r="V11" i="35"/>
  <c r="P44" i="35"/>
  <c r="R27" i="34"/>
  <c r="V46" i="34"/>
  <c r="U23" i="32"/>
  <c r="W46" i="32"/>
  <c r="U46" i="32"/>
  <c r="V46" i="31"/>
  <c r="Y44" i="31"/>
  <c r="Y45" i="31"/>
  <c r="X11" i="31"/>
  <c r="P24" i="31"/>
  <c r="P52" i="31"/>
  <c r="AA53" i="31"/>
  <c r="S11" i="31"/>
  <c r="P16" i="31"/>
  <c r="U25" i="31"/>
  <c r="P43" i="31"/>
  <c r="T46" i="31"/>
  <c r="Y43" i="39"/>
  <c r="R60" i="39"/>
  <c r="U11" i="39"/>
  <c r="Y8" i="39"/>
  <c r="V11" i="39"/>
  <c r="R11" i="39"/>
  <c r="V46" i="39"/>
  <c r="T46" i="39"/>
  <c r="Y44" i="39"/>
  <c r="Q11" i="39"/>
  <c r="Y7" i="39"/>
  <c r="X11" i="38"/>
  <c r="Y9" i="38"/>
  <c r="Y10" i="38"/>
  <c r="T46" i="38"/>
  <c r="Y43" i="38"/>
  <c r="R58" i="38"/>
  <c r="V46" i="38"/>
  <c r="U46" i="38"/>
  <c r="U11" i="38"/>
  <c r="Y44" i="38"/>
  <c r="Y45" i="38"/>
  <c r="V11" i="38"/>
  <c r="Q46" i="38"/>
  <c r="T11" i="37"/>
  <c r="U11" i="37"/>
  <c r="Y41" i="37"/>
  <c r="Y42" i="37"/>
  <c r="W11" i="37"/>
  <c r="R46" i="37"/>
  <c r="X11" i="37"/>
  <c r="Y43" i="37"/>
  <c r="Y10" i="37"/>
  <c r="R61" i="37"/>
  <c r="Y7" i="37"/>
  <c r="Y44" i="37"/>
  <c r="Y45" i="37"/>
  <c r="Q46" i="37"/>
  <c r="Q28" i="36"/>
  <c r="Y44" i="36"/>
  <c r="Y45" i="36"/>
  <c r="Q63" i="36"/>
  <c r="Y9" i="36"/>
  <c r="X46" i="36"/>
  <c r="Q11" i="36"/>
  <c r="Y10" i="36"/>
  <c r="R46" i="36"/>
  <c r="R11" i="36"/>
  <c r="T11" i="35"/>
  <c r="Y8" i="35"/>
  <c r="Y44" i="35"/>
  <c r="Y45" i="35"/>
  <c r="W11" i="35"/>
  <c r="Y9" i="35"/>
  <c r="R27" i="35"/>
  <c r="X46" i="35"/>
  <c r="R11" i="35"/>
  <c r="Y7" i="35"/>
  <c r="R46" i="35"/>
  <c r="Y42" i="35"/>
  <c r="S46" i="35"/>
  <c r="Y41" i="34"/>
  <c r="Y42" i="34"/>
  <c r="Y8" i="34"/>
  <c r="X11" i="34"/>
  <c r="Y9" i="34"/>
  <c r="U46" i="34"/>
  <c r="Y44" i="34"/>
  <c r="Y45" i="34"/>
  <c r="Q11" i="34"/>
  <c r="Y10" i="34"/>
  <c r="Y7" i="34"/>
  <c r="W46" i="34"/>
  <c r="Y42" i="33"/>
  <c r="R46" i="33"/>
  <c r="R59" i="33"/>
  <c r="R11" i="33"/>
  <c r="U46" i="33"/>
  <c r="T11" i="33"/>
  <c r="W11" i="32"/>
  <c r="Y43" i="32"/>
  <c r="Y6" i="32"/>
  <c r="Y10" i="32"/>
  <c r="Q11" i="32"/>
  <c r="Y44" i="32"/>
  <c r="R59" i="32"/>
  <c r="R11" i="32"/>
  <c r="R24" i="32"/>
  <c r="Y8" i="32"/>
  <c r="Y41" i="32"/>
  <c r="Y42" i="32"/>
  <c r="Y6" i="31"/>
  <c r="Y10" i="31"/>
  <c r="Q28" i="31"/>
  <c r="W46" i="31"/>
  <c r="Y7" i="31"/>
  <c r="R26" i="31"/>
  <c r="T11" i="31"/>
  <c r="U11" i="31"/>
  <c r="S46" i="31"/>
  <c r="Q46" i="31"/>
  <c r="V11" i="30"/>
  <c r="V46" i="30"/>
  <c r="Y45" i="30"/>
  <c r="T11" i="30"/>
  <c r="Y41" i="30"/>
  <c r="Y42" i="30"/>
  <c r="W46" i="30"/>
  <c r="R46" i="30"/>
  <c r="Y9" i="30"/>
  <c r="S46" i="30"/>
  <c r="Y43" i="30"/>
  <c r="Y6" i="30"/>
  <c r="X11" i="30"/>
  <c r="U11" i="30"/>
  <c r="Y10" i="30"/>
  <c r="T46" i="30"/>
  <c r="R11" i="30"/>
  <c r="Y7" i="30"/>
  <c r="Y44" i="30"/>
  <c r="R59" i="30"/>
  <c r="P16" i="30"/>
  <c r="P24" i="30"/>
  <c r="U25" i="30"/>
  <c r="P43" i="30"/>
  <c r="Q46" i="30"/>
  <c r="P51" i="30"/>
  <c r="P53" i="30"/>
  <c r="AA59" i="30"/>
  <c r="P52" i="39"/>
  <c r="AA58" i="30"/>
  <c r="U58" i="39"/>
  <c r="AA50" i="39"/>
  <c r="AB50" i="39" s="1"/>
  <c r="U23" i="39"/>
  <c r="P15" i="39"/>
  <c r="P41" i="39"/>
  <c r="P58" i="39"/>
  <c r="P50" i="39"/>
  <c r="Q11" i="30"/>
  <c r="P17" i="30"/>
  <c r="R24" i="30"/>
  <c r="AA51" i="30"/>
  <c r="AA53" i="30"/>
  <c r="P60" i="30"/>
  <c r="P61" i="30"/>
  <c r="P62" i="30"/>
  <c r="Y6" i="39"/>
  <c r="Y9" i="39"/>
  <c r="P25" i="39"/>
  <c r="Q46" i="39"/>
  <c r="Y41" i="39"/>
  <c r="U60" i="39"/>
  <c r="P23" i="30"/>
  <c r="U24" i="30"/>
  <c r="P26" i="30"/>
  <c r="R27" i="30"/>
  <c r="P59" i="30"/>
  <c r="AA58" i="39"/>
  <c r="P18" i="30"/>
  <c r="U27" i="30"/>
  <c r="P42" i="30"/>
  <c r="P44" i="30"/>
  <c r="P50" i="30"/>
  <c r="P52" i="30"/>
  <c r="P54" i="30"/>
  <c r="R60" i="30"/>
  <c r="R61" i="30"/>
  <c r="R62" i="30"/>
  <c r="P23" i="39"/>
  <c r="Y45" i="39"/>
  <c r="R23" i="30"/>
  <c r="P25" i="30"/>
  <c r="U61" i="30"/>
  <c r="Q28" i="39"/>
  <c r="R58" i="39"/>
  <c r="R62" i="39"/>
  <c r="R59" i="39"/>
  <c r="T11" i="39"/>
  <c r="P43" i="39"/>
  <c r="U25" i="39"/>
  <c r="AA61" i="39"/>
  <c r="AA60" i="39"/>
  <c r="AA52" i="39"/>
  <c r="AB52" i="39" s="1"/>
  <c r="P60" i="39"/>
  <c r="U46" i="39"/>
  <c r="R61" i="39"/>
  <c r="W11" i="39"/>
  <c r="W11" i="38"/>
  <c r="X46" i="38"/>
  <c r="U58" i="38"/>
  <c r="AA50" i="38"/>
  <c r="U23" i="38"/>
  <c r="P15" i="38"/>
  <c r="P23" i="38"/>
  <c r="P41" i="38"/>
  <c r="W46" i="39"/>
  <c r="Y6" i="38"/>
  <c r="Y42" i="38"/>
  <c r="Y7" i="38"/>
  <c r="Q28" i="38"/>
  <c r="R11" i="38"/>
  <c r="Y8" i="38"/>
  <c r="P50" i="38"/>
  <c r="P58" i="38"/>
  <c r="Q11" i="38"/>
  <c r="P17" i="38"/>
  <c r="AA51" i="38"/>
  <c r="AA53" i="38"/>
  <c r="P60" i="38"/>
  <c r="R62" i="38"/>
  <c r="Y41" i="38"/>
  <c r="P19" i="39"/>
  <c r="U26" i="39"/>
  <c r="P45" i="39"/>
  <c r="U59" i="39"/>
  <c r="R23" i="38"/>
  <c r="P25" i="38"/>
  <c r="R26" i="38"/>
  <c r="R59" i="38"/>
  <c r="U60" i="38"/>
  <c r="AA62" i="38"/>
  <c r="U61" i="38"/>
  <c r="P19" i="38"/>
  <c r="U26" i="38"/>
  <c r="P45" i="38"/>
  <c r="AA52" i="38"/>
  <c r="AB52" i="38" s="1"/>
  <c r="AA54" i="38"/>
  <c r="AB54" i="38" s="1"/>
  <c r="Y8" i="37"/>
  <c r="P16" i="39"/>
  <c r="P24" i="39"/>
  <c r="P51" i="39"/>
  <c r="AA60" i="38"/>
  <c r="P62" i="38"/>
  <c r="P16" i="37"/>
  <c r="U23" i="37"/>
  <c r="R60" i="37"/>
  <c r="P15" i="37"/>
  <c r="P24" i="37"/>
  <c r="P50" i="37"/>
  <c r="AA50" i="37"/>
  <c r="V11" i="37"/>
  <c r="R24" i="37"/>
  <c r="R25" i="37"/>
  <c r="P51" i="37"/>
  <c r="P59" i="37"/>
  <c r="U24" i="37"/>
  <c r="U62" i="37"/>
  <c r="P41" i="37"/>
  <c r="U58" i="37"/>
  <c r="R26" i="37"/>
  <c r="P42" i="37"/>
  <c r="R59" i="37"/>
  <c r="Q11" i="37"/>
  <c r="Y6" i="37"/>
  <c r="P61" i="37"/>
  <c r="AA53" i="37"/>
  <c r="AA62" i="37"/>
  <c r="P23" i="37"/>
  <c r="U26" i="37"/>
  <c r="S46" i="37"/>
  <c r="P54" i="37"/>
  <c r="AA54" i="37"/>
  <c r="AB54" i="37" s="1"/>
  <c r="P58" i="37"/>
  <c r="AA51" i="37"/>
  <c r="AA59" i="37"/>
  <c r="Y9" i="37"/>
  <c r="Q28" i="37"/>
  <c r="P45" i="37"/>
  <c r="Q63" i="37"/>
  <c r="W11" i="36"/>
  <c r="Y6" i="36"/>
  <c r="AA60" i="37"/>
  <c r="AA61" i="37"/>
  <c r="S11" i="36"/>
  <c r="Y7" i="36"/>
  <c r="P17" i="37"/>
  <c r="Y41" i="36"/>
  <c r="P62" i="36"/>
  <c r="AA54" i="36"/>
  <c r="AB54" i="36" s="1"/>
  <c r="P45" i="36"/>
  <c r="P19" i="36"/>
  <c r="Q46" i="36"/>
  <c r="Y42" i="36"/>
  <c r="U11" i="36"/>
  <c r="U27" i="36"/>
  <c r="T46" i="36"/>
  <c r="Y8" i="36"/>
  <c r="P23" i="36"/>
  <c r="P41" i="36"/>
  <c r="AA58" i="36"/>
  <c r="AA50" i="36"/>
  <c r="U23" i="36"/>
  <c r="P15" i="36"/>
  <c r="W46" i="36"/>
  <c r="U26" i="36"/>
  <c r="AA52" i="36"/>
  <c r="AB52" i="36" s="1"/>
  <c r="U59" i="36"/>
  <c r="X11" i="35"/>
  <c r="R23" i="35"/>
  <c r="T46" i="35"/>
  <c r="Y43" i="35"/>
  <c r="Y6" i="35"/>
  <c r="P51" i="36"/>
  <c r="P53" i="36"/>
  <c r="AA59" i="36"/>
  <c r="P17" i="35"/>
  <c r="R26" i="35"/>
  <c r="S11" i="35"/>
  <c r="P17" i="36"/>
  <c r="AA51" i="36"/>
  <c r="AA53" i="36"/>
  <c r="P61" i="36"/>
  <c r="Y10" i="35"/>
  <c r="R24" i="35"/>
  <c r="U24" i="36"/>
  <c r="U11" i="35"/>
  <c r="Y41" i="35"/>
  <c r="V46" i="35"/>
  <c r="AA61" i="35"/>
  <c r="AA60" i="35"/>
  <c r="P60" i="35"/>
  <c r="P52" i="35"/>
  <c r="P43" i="35"/>
  <c r="U25" i="35"/>
  <c r="U60" i="35"/>
  <c r="P27" i="35"/>
  <c r="P45" i="35"/>
  <c r="Q63" i="35"/>
  <c r="U58" i="35"/>
  <c r="P41" i="35"/>
  <c r="Q28" i="35"/>
  <c r="U27" i="35"/>
  <c r="P50" i="35"/>
  <c r="AA50" i="35"/>
  <c r="AA54" i="35"/>
  <c r="AB54" i="35" s="1"/>
  <c r="AA59" i="35"/>
  <c r="AA51" i="35"/>
  <c r="P53" i="35"/>
  <c r="AA62" i="35"/>
  <c r="P61" i="35"/>
  <c r="AA53" i="35"/>
  <c r="P15" i="35"/>
  <c r="P19" i="35"/>
  <c r="U23" i="35"/>
  <c r="U26" i="35"/>
  <c r="P59" i="35"/>
  <c r="Q63" i="34"/>
  <c r="R58" i="34"/>
  <c r="W11" i="34"/>
  <c r="U11" i="34"/>
  <c r="Y6" i="34"/>
  <c r="Y43" i="34"/>
  <c r="P15" i="34"/>
  <c r="P19" i="34"/>
  <c r="U23" i="34"/>
  <c r="U26" i="34"/>
  <c r="P45" i="34"/>
  <c r="AA50" i="34"/>
  <c r="AA52" i="34"/>
  <c r="AB52" i="34" s="1"/>
  <c r="AA54" i="34"/>
  <c r="AB54" i="34" s="1"/>
  <c r="U59" i="34"/>
  <c r="U58" i="34"/>
  <c r="AA60" i="34"/>
  <c r="AA61" i="34"/>
  <c r="AA62" i="34"/>
  <c r="P16" i="34"/>
  <c r="P24" i="34"/>
  <c r="U25" i="34"/>
  <c r="P43" i="34"/>
  <c r="Q46" i="34"/>
  <c r="P51" i="34"/>
  <c r="P53" i="34"/>
  <c r="AA59" i="34"/>
  <c r="P27" i="34"/>
  <c r="AA58" i="34"/>
  <c r="P17" i="34"/>
  <c r="R24" i="34"/>
  <c r="P41" i="34"/>
  <c r="AA51" i="34"/>
  <c r="AA53" i="34"/>
  <c r="P60" i="34"/>
  <c r="P61" i="34"/>
  <c r="P62" i="34"/>
  <c r="P59" i="34"/>
  <c r="P18" i="34"/>
  <c r="U27" i="34"/>
  <c r="P50" i="34"/>
  <c r="Y10" i="33"/>
  <c r="Y6" i="33"/>
  <c r="P42" i="33"/>
  <c r="P59" i="33"/>
  <c r="AA59" i="33"/>
  <c r="P51" i="33"/>
  <c r="P24" i="33"/>
  <c r="P16" i="33"/>
  <c r="Y9" i="33"/>
  <c r="V46" i="33"/>
  <c r="Y45" i="33"/>
  <c r="Y7" i="33"/>
  <c r="AA51" i="33"/>
  <c r="S11" i="33"/>
  <c r="AA61" i="33"/>
  <c r="AA60" i="33"/>
  <c r="U60" i="33"/>
  <c r="P25" i="33"/>
  <c r="P52" i="33"/>
  <c r="P43" i="33"/>
  <c r="U25" i="33"/>
  <c r="Y41" i="33"/>
  <c r="P17" i="33"/>
  <c r="AA52" i="33"/>
  <c r="V11" i="33"/>
  <c r="Y43" i="33"/>
  <c r="W11" i="33"/>
  <c r="T46" i="33"/>
  <c r="U59" i="33"/>
  <c r="AA62" i="33"/>
  <c r="U61" i="33"/>
  <c r="P44" i="33"/>
  <c r="P18" i="33"/>
  <c r="P26" i="33"/>
  <c r="P53" i="33"/>
  <c r="Q28" i="33"/>
  <c r="R25" i="33"/>
  <c r="R26" i="33"/>
  <c r="R23" i="33"/>
  <c r="R27" i="33"/>
  <c r="Y44" i="33"/>
  <c r="AA53" i="33"/>
  <c r="P60" i="33"/>
  <c r="Q46" i="33"/>
  <c r="AA58" i="33"/>
  <c r="U27" i="33"/>
  <c r="P50" i="33"/>
  <c r="P54" i="33"/>
  <c r="P58" i="33"/>
  <c r="R60" i="33"/>
  <c r="R61" i="33"/>
  <c r="R62" i="33"/>
  <c r="P42" i="32"/>
  <c r="P59" i="32"/>
  <c r="U24" i="32"/>
  <c r="AA59" i="32"/>
  <c r="P51" i="32"/>
  <c r="P24" i="32"/>
  <c r="P16" i="32"/>
  <c r="Y7" i="32"/>
  <c r="Q28" i="32"/>
  <c r="X46" i="32"/>
  <c r="AA51" i="32"/>
  <c r="AB51" i="32" s="1"/>
  <c r="T11" i="32"/>
  <c r="AA60" i="32"/>
  <c r="AA61" i="32"/>
  <c r="U60" i="32"/>
  <c r="P25" i="32"/>
  <c r="P52" i="32"/>
  <c r="P43" i="32"/>
  <c r="U25" i="32"/>
  <c r="P17" i="32"/>
  <c r="R46" i="32"/>
  <c r="T46" i="32"/>
  <c r="P61" i="32"/>
  <c r="U61" i="32"/>
  <c r="P44" i="32"/>
  <c r="P18" i="32"/>
  <c r="AA62" i="32"/>
  <c r="P26" i="32"/>
  <c r="P53" i="32"/>
  <c r="R25" i="32"/>
  <c r="R26" i="32"/>
  <c r="R23" i="32"/>
  <c r="R27" i="32"/>
  <c r="X11" i="32"/>
  <c r="Y9" i="32"/>
  <c r="V46" i="32"/>
  <c r="Y45" i="32"/>
  <c r="AA53" i="32"/>
  <c r="P60" i="32"/>
  <c r="Q46" i="32"/>
  <c r="P27" i="32"/>
  <c r="AA58" i="32"/>
  <c r="P23" i="32"/>
  <c r="P50" i="32"/>
  <c r="P54" i="32"/>
  <c r="P58" i="32"/>
  <c r="Q63" i="32"/>
  <c r="K133" i="32"/>
  <c r="M133" i="32" s="1"/>
  <c r="Y43" i="31"/>
  <c r="AA58" i="31"/>
  <c r="U58" i="31"/>
  <c r="AA50" i="31"/>
  <c r="P50" i="31"/>
  <c r="P23" i="31"/>
  <c r="P58" i="31"/>
  <c r="P41" i="31"/>
  <c r="U23" i="31"/>
  <c r="P15" i="31"/>
  <c r="Y9" i="31"/>
  <c r="U62" i="31"/>
  <c r="P62" i="31"/>
  <c r="U27" i="31"/>
  <c r="P54" i="31"/>
  <c r="AA54" i="31"/>
  <c r="AB54" i="31" s="1"/>
  <c r="P27" i="31"/>
  <c r="P45" i="31"/>
  <c r="P19" i="31"/>
  <c r="R11" i="31"/>
  <c r="R59" i="31"/>
  <c r="Q63" i="31"/>
  <c r="X46" i="31"/>
  <c r="Y41" i="31"/>
  <c r="Y42" i="31"/>
  <c r="Y8" i="31"/>
  <c r="R46" i="31"/>
  <c r="V11" i="31"/>
  <c r="U61" i="31"/>
  <c r="P61" i="31"/>
  <c r="U26" i="31"/>
  <c r="AA51" i="31"/>
  <c r="R25" i="31"/>
  <c r="P51" i="31"/>
  <c r="AA52" i="31"/>
  <c r="P53" i="31"/>
  <c r="U59" i="31"/>
  <c r="U60" i="31"/>
  <c r="P60" i="31"/>
  <c r="Q11" i="31"/>
  <c r="P17" i="31"/>
  <c r="R24" i="31"/>
  <c r="U24" i="31"/>
  <c r="P26" i="31"/>
  <c r="R27" i="31"/>
  <c r="AA59" i="31"/>
  <c r="AA62" i="31"/>
  <c r="P42" i="31"/>
  <c r="P44" i="31"/>
  <c r="R23" i="31"/>
  <c r="P25" i="31"/>
  <c r="AA61" i="31"/>
  <c r="AK31" i="46"/>
  <c r="AJ31" i="46"/>
  <c r="AI31" i="46"/>
  <c r="AH31" i="46"/>
  <c r="AK30" i="46"/>
  <c r="AJ30" i="46"/>
  <c r="AI30" i="46"/>
  <c r="AH30" i="46"/>
  <c r="AK29" i="46"/>
  <c r="AJ29" i="46"/>
  <c r="AI29" i="46"/>
  <c r="AI45" i="46" s="1"/>
  <c r="AH29" i="46"/>
  <c r="AK28" i="46"/>
  <c r="AJ28" i="46"/>
  <c r="AI28" i="46"/>
  <c r="AH28" i="46"/>
  <c r="AK27" i="46"/>
  <c r="AJ27" i="46"/>
  <c r="AI27" i="46"/>
  <c r="AI43" i="46" s="1"/>
  <c r="AH27" i="46"/>
  <c r="AH43" i="46" s="1"/>
  <c r="AK26" i="46"/>
  <c r="AJ26" i="46"/>
  <c r="AI26" i="46"/>
  <c r="AH26" i="46"/>
  <c r="AK25" i="46"/>
  <c r="AJ25" i="46"/>
  <c r="AI25" i="46"/>
  <c r="AH25" i="46"/>
  <c r="AK24" i="46"/>
  <c r="AJ24" i="46"/>
  <c r="AI24" i="46"/>
  <c r="AH24" i="46"/>
  <c r="AK23" i="46"/>
  <c r="AJ23" i="46"/>
  <c r="AI23" i="46"/>
  <c r="AH23" i="46"/>
  <c r="AK22" i="46"/>
  <c r="AJ22" i="46"/>
  <c r="AI22" i="46"/>
  <c r="AH22" i="46"/>
  <c r="AK21" i="46"/>
  <c r="AJ21" i="46"/>
  <c r="AI21" i="46"/>
  <c r="AI37" i="46" s="1"/>
  <c r="AH21" i="46"/>
  <c r="AK20" i="46"/>
  <c r="AJ20" i="46"/>
  <c r="AI20" i="46"/>
  <c r="AH20" i="46"/>
  <c r="R20" i="46"/>
  <c r="S20" i="46"/>
  <c r="T20" i="46"/>
  <c r="U20" i="46"/>
  <c r="R21" i="46"/>
  <c r="S21" i="46"/>
  <c r="T21" i="46"/>
  <c r="U21" i="46"/>
  <c r="R22" i="46"/>
  <c r="S22" i="46"/>
  <c r="T22" i="46"/>
  <c r="U22" i="46"/>
  <c r="R23" i="46"/>
  <c r="S23" i="46"/>
  <c r="T23" i="46"/>
  <c r="U23" i="46"/>
  <c r="R24" i="46"/>
  <c r="S24" i="46"/>
  <c r="T24" i="46"/>
  <c r="U24" i="46"/>
  <c r="R25" i="46"/>
  <c r="R41" i="46" s="1"/>
  <c r="S25" i="46"/>
  <c r="T25" i="46"/>
  <c r="U25" i="46"/>
  <c r="R26" i="46"/>
  <c r="S26" i="46"/>
  <c r="T26" i="46"/>
  <c r="U26" i="46"/>
  <c r="R27" i="46"/>
  <c r="S27" i="46"/>
  <c r="T27" i="46"/>
  <c r="U27" i="46"/>
  <c r="R28" i="46"/>
  <c r="S28" i="46"/>
  <c r="T28" i="46"/>
  <c r="U28" i="46"/>
  <c r="R29" i="46"/>
  <c r="S29" i="46"/>
  <c r="T29" i="46"/>
  <c r="U29" i="46"/>
  <c r="R30" i="46"/>
  <c r="S30" i="46"/>
  <c r="T30" i="46"/>
  <c r="U30" i="46"/>
  <c r="R31" i="46"/>
  <c r="S31" i="46"/>
  <c r="T31" i="46"/>
  <c r="U31" i="46"/>
  <c r="L25" i="92"/>
  <c r="X19" i="105"/>
  <c r="X11" i="105"/>
  <c r="W11" i="105"/>
  <c r="V11" i="105"/>
  <c r="X19" i="96"/>
  <c r="X11" i="96"/>
  <c r="W11" i="96"/>
  <c r="V11" i="96"/>
  <c r="X19" i="97"/>
  <c r="X11" i="97"/>
  <c r="W11" i="97"/>
  <c r="V11" i="97"/>
  <c r="X19" i="98"/>
  <c r="X11" i="98"/>
  <c r="W11" i="98"/>
  <c r="V11" i="98"/>
  <c r="X19" i="99"/>
  <c r="X11" i="99"/>
  <c r="W11" i="99"/>
  <c r="V11" i="99"/>
  <c r="X19" i="100"/>
  <c r="X11" i="100"/>
  <c r="W11" i="100"/>
  <c r="V11" i="100"/>
  <c r="X19" i="101"/>
  <c r="X11" i="101"/>
  <c r="W11" i="101"/>
  <c r="V11" i="101"/>
  <c r="X19" i="102"/>
  <c r="X11" i="102"/>
  <c r="W11" i="102"/>
  <c r="V11" i="102"/>
  <c r="X19" i="103"/>
  <c r="X11" i="103"/>
  <c r="W11" i="103"/>
  <c r="V11" i="103"/>
  <c r="X19" i="104"/>
  <c r="X11" i="104"/>
  <c r="W11" i="104"/>
  <c r="V11" i="104"/>
  <c r="X19" i="95"/>
  <c r="X11" i="95"/>
  <c r="W11" i="95"/>
  <c r="V11" i="95"/>
  <c r="X19" i="93"/>
  <c r="X11" i="93"/>
  <c r="W11" i="93"/>
  <c r="V11" i="93"/>
  <c r="X19" i="83"/>
  <c r="X11" i="83"/>
  <c r="W11" i="83"/>
  <c r="V11" i="83"/>
  <c r="X19" i="84"/>
  <c r="X11" i="84"/>
  <c r="W11" i="84"/>
  <c r="V11" i="84"/>
  <c r="X19" i="85"/>
  <c r="X11" i="85"/>
  <c r="W11" i="85"/>
  <c r="V11" i="85"/>
  <c r="X19" i="86"/>
  <c r="X11" i="86"/>
  <c r="W11" i="86"/>
  <c r="V11" i="86"/>
  <c r="X19" i="87"/>
  <c r="X11" i="87"/>
  <c r="W11" i="87"/>
  <c r="V11" i="87"/>
  <c r="X19" i="88"/>
  <c r="X11" i="88"/>
  <c r="W11" i="88"/>
  <c r="V11" i="88"/>
  <c r="X19" i="89"/>
  <c r="X11" i="89"/>
  <c r="W11" i="89"/>
  <c r="V11" i="89"/>
  <c r="X19" i="90"/>
  <c r="X11" i="90"/>
  <c r="W11" i="90"/>
  <c r="V11" i="90"/>
  <c r="X19" i="82"/>
  <c r="X11" i="82"/>
  <c r="W11" i="82"/>
  <c r="V11" i="82"/>
  <c r="X19" i="81"/>
  <c r="X11" i="81"/>
  <c r="W11" i="81"/>
  <c r="V11" i="81"/>
  <c r="X19" i="80"/>
  <c r="X11" i="80"/>
  <c r="W11" i="80"/>
  <c r="V11" i="80"/>
  <c r="B9" i="92"/>
  <c r="B8" i="92"/>
  <c r="B7" i="92"/>
  <c r="B6" i="92"/>
  <c r="B5" i="92"/>
  <c r="D2" i="92"/>
  <c r="X19" i="79"/>
  <c r="X11" i="79"/>
  <c r="W11" i="79"/>
  <c r="V11" i="79"/>
  <c r="J80" i="37" l="1"/>
  <c r="AH44" i="46"/>
  <c r="F80" i="39"/>
  <c r="R46" i="46"/>
  <c r="F80" i="37"/>
  <c r="R44" i="46"/>
  <c r="F80" i="35"/>
  <c r="R42" i="46"/>
  <c r="F80" i="33"/>
  <c r="R40" i="46"/>
  <c r="F80" i="31"/>
  <c r="R38" i="46"/>
  <c r="F80" i="22"/>
  <c r="R36" i="46"/>
  <c r="M80" i="30"/>
  <c r="AK37" i="46"/>
  <c r="M80" i="32"/>
  <c r="AK39" i="46"/>
  <c r="M80" i="34"/>
  <c r="AK41" i="46"/>
  <c r="M80" i="36"/>
  <c r="AK43" i="46"/>
  <c r="M80" i="38"/>
  <c r="AK45" i="46"/>
  <c r="M80" i="40"/>
  <c r="AK47" i="46"/>
  <c r="I80" i="36"/>
  <c r="U43" i="46"/>
  <c r="J80" i="22"/>
  <c r="AH36" i="46"/>
  <c r="J80" i="39"/>
  <c r="AH46" i="46"/>
  <c r="H80" i="40"/>
  <c r="T47" i="46"/>
  <c r="H80" i="38"/>
  <c r="T45" i="46"/>
  <c r="H80" i="36"/>
  <c r="T43" i="46"/>
  <c r="H80" i="34"/>
  <c r="T41" i="46"/>
  <c r="H80" i="32"/>
  <c r="T39" i="46"/>
  <c r="H80" i="30"/>
  <c r="T37" i="46"/>
  <c r="K80" i="22"/>
  <c r="AI36" i="46"/>
  <c r="K80" i="31"/>
  <c r="AI38" i="46"/>
  <c r="K80" i="33"/>
  <c r="AI40" i="46"/>
  <c r="K80" i="35"/>
  <c r="AI42" i="46"/>
  <c r="K80" i="37"/>
  <c r="AI44" i="46"/>
  <c r="K80" i="39"/>
  <c r="AI46" i="46"/>
  <c r="I80" i="34"/>
  <c r="U41" i="46"/>
  <c r="G80" i="40"/>
  <c r="S47" i="46"/>
  <c r="G80" i="38"/>
  <c r="S45" i="46"/>
  <c r="G80" i="36"/>
  <c r="S43" i="46"/>
  <c r="G80" i="34"/>
  <c r="S41" i="46"/>
  <c r="G80" i="32"/>
  <c r="S39" i="46"/>
  <c r="G80" i="30"/>
  <c r="S37" i="46"/>
  <c r="L80" i="22"/>
  <c r="AJ36" i="46"/>
  <c r="L80" i="31"/>
  <c r="AJ38" i="46"/>
  <c r="L80" i="33"/>
  <c r="AJ40" i="46"/>
  <c r="L80" i="35"/>
  <c r="AJ42" i="46"/>
  <c r="L80" i="37"/>
  <c r="AJ44" i="46"/>
  <c r="L80" i="39"/>
  <c r="AJ46" i="46"/>
  <c r="J80" i="33"/>
  <c r="AH40" i="46"/>
  <c r="F80" i="40"/>
  <c r="R47" i="46"/>
  <c r="F80" i="38"/>
  <c r="R45" i="46"/>
  <c r="F80" i="36"/>
  <c r="R43" i="46"/>
  <c r="F80" i="32"/>
  <c r="R39" i="46"/>
  <c r="F80" i="30"/>
  <c r="R37" i="46"/>
  <c r="M80" i="22"/>
  <c r="AK36" i="46"/>
  <c r="M80" i="31"/>
  <c r="AK38" i="46"/>
  <c r="M80" i="33"/>
  <c r="AK40" i="46"/>
  <c r="M80" i="35"/>
  <c r="AK42" i="46"/>
  <c r="M80" i="37"/>
  <c r="AK44" i="46"/>
  <c r="M80" i="39"/>
  <c r="AK46" i="46"/>
  <c r="I80" i="30"/>
  <c r="U37" i="46"/>
  <c r="I80" i="39"/>
  <c r="U46" i="46"/>
  <c r="I80" i="37"/>
  <c r="U44" i="46"/>
  <c r="I80" i="35"/>
  <c r="U42" i="46"/>
  <c r="I80" i="33"/>
  <c r="U40" i="46"/>
  <c r="I80" i="31"/>
  <c r="U38" i="46"/>
  <c r="I80" i="22"/>
  <c r="U36" i="46"/>
  <c r="J80" i="30"/>
  <c r="AH37" i="46"/>
  <c r="J80" i="32"/>
  <c r="AH39" i="46"/>
  <c r="J80" i="34"/>
  <c r="AH41" i="46"/>
  <c r="J80" i="38"/>
  <c r="AH45" i="46"/>
  <c r="J80" i="40"/>
  <c r="AH47" i="46"/>
  <c r="I80" i="32"/>
  <c r="U39" i="46"/>
  <c r="J80" i="31"/>
  <c r="AH38" i="46"/>
  <c r="J80" i="35"/>
  <c r="AH42" i="46"/>
  <c r="H80" i="39"/>
  <c r="T46" i="46"/>
  <c r="H80" i="37"/>
  <c r="T44" i="46"/>
  <c r="H80" i="35"/>
  <c r="T42" i="46"/>
  <c r="H80" i="33"/>
  <c r="T40" i="46"/>
  <c r="H80" i="31"/>
  <c r="T38" i="46"/>
  <c r="H80" i="22"/>
  <c r="T36" i="46"/>
  <c r="K80" i="32"/>
  <c r="AI39" i="46"/>
  <c r="K80" i="34"/>
  <c r="AI41" i="46"/>
  <c r="K80" i="40"/>
  <c r="AI47" i="46"/>
  <c r="I80" i="38"/>
  <c r="U45" i="46"/>
  <c r="G80" i="39"/>
  <c r="S46" i="46"/>
  <c r="G80" i="37"/>
  <c r="S44" i="46"/>
  <c r="G80" i="35"/>
  <c r="S42" i="46"/>
  <c r="G80" i="33"/>
  <c r="S40" i="46"/>
  <c r="G80" i="31"/>
  <c r="S38" i="46"/>
  <c r="G80" i="22"/>
  <c r="S36" i="46"/>
  <c r="L80" i="30"/>
  <c r="AJ37" i="46"/>
  <c r="L80" i="32"/>
  <c r="AJ39" i="46"/>
  <c r="L80" i="34"/>
  <c r="AJ41" i="46"/>
  <c r="L80" i="36"/>
  <c r="AJ43" i="46"/>
  <c r="L80" i="38"/>
  <c r="AJ45" i="46"/>
  <c r="L80" i="40"/>
  <c r="AJ47" i="46"/>
  <c r="AI48" i="107"/>
  <c r="AV144" i="38"/>
  <c r="AU144" i="30"/>
  <c r="AU144" i="33"/>
  <c r="AU144" i="32"/>
  <c r="AV144" i="36"/>
  <c r="AU144" i="36"/>
  <c r="AV144" i="33"/>
  <c r="AV144" i="35"/>
  <c r="AV144" i="34"/>
  <c r="AV144" i="37"/>
  <c r="AV144" i="39"/>
  <c r="AU144" i="37"/>
  <c r="AU144" i="39"/>
  <c r="AU144" i="34"/>
  <c r="AV144" i="31"/>
  <c r="AV144" i="30"/>
  <c r="AU144" i="38"/>
  <c r="AU144" i="35"/>
  <c r="AV144" i="32"/>
  <c r="AU144" i="31"/>
  <c r="AU144" i="40"/>
  <c r="AV144" i="40"/>
  <c r="AY196" i="33"/>
  <c r="AY200" i="34"/>
  <c r="AW196" i="39"/>
  <c r="AY196" i="39"/>
  <c r="AY196" i="37"/>
  <c r="AX196" i="30"/>
  <c r="AX196" i="38"/>
  <c r="AW200" i="36"/>
  <c r="AW196" i="31"/>
  <c r="AW200" i="31"/>
  <c r="AX144" i="37"/>
  <c r="AX144" i="32"/>
  <c r="AW196" i="38"/>
  <c r="AW196" i="40"/>
  <c r="AX200" i="32"/>
  <c r="AY200" i="37"/>
  <c r="AY200" i="40"/>
  <c r="AX144" i="36"/>
  <c r="AW144" i="31"/>
  <c r="AX144" i="34"/>
  <c r="AW196" i="37"/>
  <c r="AW144" i="37"/>
  <c r="AW200" i="32"/>
  <c r="AX144" i="39"/>
  <c r="AY200" i="36"/>
  <c r="AY196" i="31"/>
  <c r="AX200" i="31"/>
  <c r="AX196" i="36"/>
  <c r="AX196" i="35"/>
  <c r="AX200" i="39"/>
  <c r="AY196" i="38"/>
  <c r="AX200" i="38"/>
  <c r="AW144" i="36"/>
  <c r="AW196" i="30"/>
  <c r="AW200" i="34"/>
  <c r="AW200" i="38"/>
  <c r="AW144" i="32"/>
  <c r="AW196" i="35"/>
  <c r="AW200" i="39"/>
  <c r="AX144" i="40"/>
  <c r="AY196" i="32"/>
  <c r="AX144" i="31"/>
  <c r="AW200" i="37"/>
  <c r="AX196" i="31"/>
  <c r="AY200" i="32"/>
  <c r="AX200" i="37"/>
  <c r="AX196" i="40"/>
  <c r="AW196" i="36"/>
  <c r="AW144" i="34"/>
  <c r="AX144" i="38"/>
  <c r="AW196" i="32"/>
  <c r="AW144" i="39"/>
  <c r="AW200" i="40"/>
  <c r="AX196" i="34"/>
  <c r="AY196" i="30"/>
  <c r="AY196" i="35"/>
  <c r="AY200" i="39"/>
  <c r="AY200" i="38"/>
  <c r="AW196" i="34"/>
  <c r="AW144" i="38"/>
  <c r="AW144" i="40"/>
  <c r="AW196" i="33"/>
  <c r="AY200" i="31"/>
  <c r="AY196" i="36"/>
  <c r="AX200" i="34"/>
  <c r="AX196" i="32"/>
  <c r="AY196" i="40"/>
  <c r="AX200" i="40"/>
  <c r="AX200" i="36"/>
  <c r="AX196" i="33"/>
  <c r="AX196" i="39"/>
  <c r="AY196" i="34"/>
  <c r="AX196" i="37"/>
  <c r="AO99" i="40"/>
  <c r="AO99" i="31"/>
  <c r="AQ196" i="40"/>
  <c r="AP196" i="32"/>
  <c r="AP196" i="40"/>
  <c r="AP196" i="31"/>
  <c r="AP196" i="36"/>
  <c r="AP196" i="33"/>
  <c r="AQ196" i="32"/>
  <c r="AQ196" i="31"/>
  <c r="AQ196" i="36"/>
  <c r="AQ196" i="33"/>
  <c r="AP196" i="35"/>
  <c r="AP196" i="37"/>
  <c r="AP196" i="34"/>
  <c r="AP196" i="39"/>
  <c r="AP196" i="30"/>
  <c r="AP196" i="38"/>
  <c r="AQ196" i="35"/>
  <c r="AQ196" i="37"/>
  <c r="AQ196" i="34"/>
  <c r="AQ196" i="39"/>
  <c r="AQ196" i="30"/>
  <c r="AQ196" i="38"/>
  <c r="AJ48" i="107"/>
  <c r="AS196" i="34"/>
  <c r="AS196" i="30"/>
  <c r="AR196" i="36"/>
  <c r="AS196" i="36"/>
  <c r="AS196" i="35"/>
  <c r="AR196" i="31"/>
  <c r="AR196" i="37"/>
  <c r="AS196" i="31"/>
  <c r="AR196" i="32"/>
  <c r="AR196" i="30"/>
  <c r="AR196" i="35"/>
  <c r="AR196" i="33"/>
  <c r="AS196" i="37"/>
  <c r="AS196" i="39"/>
  <c r="AS196" i="33"/>
  <c r="AR196" i="40"/>
  <c r="AR196" i="38"/>
  <c r="AR196" i="39"/>
  <c r="AR196" i="34"/>
  <c r="AS196" i="32"/>
  <c r="AS196" i="38"/>
  <c r="P100" i="30"/>
  <c r="AP100" i="30" s="1"/>
  <c r="P123" i="35"/>
  <c r="AP123" i="35" s="1"/>
  <c r="P101" i="33"/>
  <c r="AP101" i="33" s="1"/>
  <c r="AS196" i="40"/>
  <c r="BN144" i="39"/>
  <c r="BN200" i="39"/>
  <c r="BN200" i="32"/>
  <c r="BN144" i="32"/>
  <c r="BJ196" i="34"/>
  <c r="AP200" i="37"/>
  <c r="AP144" i="37"/>
  <c r="BN196" i="33"/>
  <c r="BN144" i="35"/>
  <c r="BN200" i="35"/>
  <c r="AQ144" i="39"/>
  <c r="AQ200" i="39"/>
  <c r="BI196" i="38"/>
  <c r="BJ200" i="38"/>
  <c r="BJ144" i="38"/>
  <c r="AV196" i="36"/>
  <c r="AU200" i="36"/>
  <c r="AV196" i="31"/>
  <c r="AU196" i="34"/>
  <c r="AY144" i="34"/>
  <c r="AU196" i="37"/>
  <c r="AY144" i="38"/>
  <c r="AV196" i="32"/>
  <c r="AU200" i="32"/>
  <c r="AY144" i="39"/>
  <c r="BF196" i="37"/>
  <c r="BF200" i="37"/>
  <c r="BN200" i="36"/>
  <c r="BN144" i="36"/>
  <c r="BI196" i="31"/>
  <c r="BI200" i="31"/>
  <c r="BI144" i="31"/>
  <c r="AQ144" i="31"/>
  <c r="AQ200" i="31"/>
  <c r="AQ144" i="36"/>
  <c r="AQ200" i="36"/>
  <c r="BJ196" i="39"/>
  <c r="BJ196" i="32"/>
  <c r="BI200" i="32"/>
  <c r="BI144" i="32"/>
  <c r="BJ196" i="37"/>
  <c r="BN200" i="30"/>
  <c r="BN144" i="30"/>
  <c r="AV196" i="34"/>
  <c r="AU200" i="34"/>
  <c r="AV200" i="38"/>
  <c r="AU200" i="39"/>
  <c r="BE200" i="39"/>
  <c r="BE196" i="39"/>
  <c r="BE200" i="32"/>
  <c r="BE196" i="32"/>
  <c r="BE200" i="35"/>
  <c r="BE196" i="35"/>
  <c r="BN196" i="34"/>
  <c r="BJ196" i="31"/>
  <c r="AP144" i="36"/>
  <c r="AP200" i="36"/>
  <c r="BI200" i="37"/>
  <c r="BI144" i="37"/>
  <c r="BJ200" i="39"/>
  <c r="BJ144" i="39"/>
  <c r="BJ196" i="38"/>
  <c r="BN200" i="38"/>
  <c r="BN144" i="38"/>
  <c r="BN200" i="34"/>
  <c r="BN144" i="34"/>
  <c r="AU200" i="38"/>
  <c r="BE200" i="30"/>
  <c r="BE196" i="30"/>
  <c r="BJ200" i="31"/>
  <c r="BJ144" i="31"/>
  <c r="BI200" i="36"/>
  <c r="BI144" i="36"/>
  <c r="BJ200" i="32"/>
  <c r="BJ144" i="32"/>
  <c r="AQ200" i="37"/>
  <c r="AQ144" i="37"/>
  <c r="BN196" i="35"/>
  <c r="BJ196" i="30"/>
  <c r="BI196" i="35"/>
  <c r="AP200" i="38"/>
  <c r="AP144" i="38"/>
  <c r="AV196" i="33"/>
  <c r="AU196" i="39"/>
  <c r="BF196" i="36"/>
  <c r="BF200" i="36"/>
  <c r="BF196" i="39"/>
  <c r="BF200" i="39"/>
  <c r="BF200" i="34"/>
  <c r="BF196" i="34"/>
  <c r="BF196" i="32"/>
  <c r="BF200" i="32"/>
  <c r="BI196" i="37"/>
  <c r="BN196" i="38"/>
  <c r="AU196" i="33"/>
  <c r="AV196" i="39"/>
  <c r="AV196" i="38"/>
  <c r="BF200" i="30"/>
  <c r="BF196" i="30"/>
  <c r="BE200" i="38"/>
  <c r="BE196" i="38"/>
  <c r="BI196" i="33"/>
  <c r="BN196" i="39"/>
  <c r="BN196" i="36"/>
  <c r="BI196" i="36"/>
  <c r="BJ200" i="36"/>
  <c r="BJ144" i="36"/>
  <c r="AP200" i="34"/>
  <c r="AP144" i="34"/>
  <c r="BI200" i="34"/>
  <c r="BI144" i="34"/>
  <c r="AQ144" i="32"/>
  <c r="AQ200" i="32"/>
  <c r="BN196" i="31"/>
  <c r="BJ196" i="35"/>
  <c r="AP200" i="39"/>
  <c r="AP144" i="39"/>
  <c r="AV200" i="31"/>
  <c r="AY144" i="37"/>
  <c r="AU196" i="38"/>
  <c r="BE200" i="33"/>
  <c r="BE196" i="33"/>
  <c r="BE196" i="31"/>
  <c r="BE200" i="31"/>
  <c r="BF200" i="35"/>
  <c r="BF196" i="35"/>
  <c r="BN144" i="31"/>
  <c r="BN200" i="31"/>
  <c r="AP200" i="31"/>
  <c r="AP144" i="31"/>
  <c r="BI196" i="34"/>
  <c r="AQ200" i="34"/>
  <c r="AQ144" i="34"/>
  <c r="BN200" i="37"/>
  <c r="BN144" i="37"/>
  <c r="BN196" i="37"/>
  <c r="BI200" i="39"/>
  <c r="BI144" i="39"/>
  <c r="BI200" i="38"/>
  <c r="BI144" i="38"/>
  <c r="BI196" i="30"/>
  <c r="BN200" i="33"/>
  <c r="BN144" i="33"/>
  <c r="AY144" i="36"/>
  <c r="AU196" i="30"/>
  <c r="AY144" i="31"/>
  <c r="AV196" i="37"/>
  <c r="AV200" i="37"/>
  <c r="AV200" i="32"/>
  <c r="AU196" i="35"/>
  <c r="BE196" i="37"/>
  <c r="BE200" i="37"/>
  <c r="BF196" i="38"/>
  <c r="BF200" i="38"/>
  <c r="BJ196" i="33"/>
  <c r="BN196" i="32"/>
  <c r="BJ196" i="36"/>
  <c r="BI196" i="39"/>
  <c r="BJ200" i="34"/>
  <c r="BJ144" i="34"/>
  <c r="BI196" i="32"/>
  <c r="AP144" i="32"/>
  <c r="AP200" i="32"/>
  <c r="BJ200" i="37"/>
  <c r="BJ144" i="37"/>
  <c r="BN196" i="30"/>
  <c r="AQ200" i="38"/>
  <c r="AQ144" i="38"/>
  <c r="AU196" i="36"/>
  <c r="AV200" i="36"/>
  <c r="AV196" i="30"/>
  <c r="AU196" i="31"/>
  <c r="AU200" i="31"/>
  <c r="AV200" i="34"/>
  <c r="AU200" i="37"/>
  <c r="AU196" i="32"/>
  <c r="AY144" i="32"/>
  <c r="AV196" i="35"/>
  <c r="AV200" i="39"/>
  <c r="BF196" i="33"/>
  <c r="BF200" i="33"/>
  <c r="BE196" i="36"/>
  <c r="BE200" i="36"/>
  <c r="BF196" i="31"/>
  <c r="BF200" i="31"/>
  <c r="BE200" i="34"/>
  <c r="BE196" i="34"/>
  <c r="AT196" i="30"/>
  <c r="BH196" i="39"/>
  <c r="BD196" i="30"/>
  <c r="AU196" i="40"/>
  <c r="BC200" i="31"/>
  <c r="BC144" i="31"/>
  <c r="BB196" i="36"/>
  <c r="BK196" i="35"/>
  <c r="AT200" i="40"/>
  <c r="AT144" i="40"/>
  <c r="BH196" i="38"/>
  <c r="BA196" i="38"/>
  <c r="BG200" i="38"/>
  <c r="BG144" i="38"/>
  <c r="BK200" i="38"/>
  <c r="BK144" i="38"/>
  <c r="BN196" i="40"/>
  <c r="BB196" i="40"/>
  <c r="BM196" i="39"/>
  <c r="AT144" i="37"/>
  <c r="AT200" i="37"/>
  <c r="AP144" i="40"/>
  <c r="AP200" i="40"/>
  <c r="AZ196" i="33"/>
  <c r="BM200" i="31"/>
  <c r="BM144" i="31"/>
  <c r="BG196" i="36"/>
  <c r="BA200" i="32"/>
  <c r="BA144" i="32"/>
  <c r="BD196" i="37"/>
  <c r="BB200" i="39"/>
  <c r="BB144" i="39"/>
  <c r="BK196" i="38"/>
  <c r="AR200" i="38"/>
  <c r="AR144" i="38"/>
  <c r="AT200" i="38"/>
  <c r="AT144" i="38"/>
  <c r="BD196" i="40"/>
  <c r="AV196" i="40"/>
  <c r="AS200" i="30"/>
  <c r="AS144" i="30"/>
  <c r="BL196" i="36"/>
  <c r="BG196" i="39"/>
  <c r="BC196" i="31"/>
  <c r="BH196" i="31"/>
  <c r="AT200" i="31"/>
  <c r="AT144" i="31"/>
  <c r="BA144" i="31"/>
  <c r="BA200" i="31"/>
  <c r="BH196" i="36"/>
  <c r="BB200" i="36"/>
  <c r="BB144" i="36"/>
  <c r="AZ196" i="39"/>
  <c r="BC196" i="34"/>
  <c r="AZ196" i="34"/>
  <c r="BC200" i="34"/>
  <c r="BC144" i="34"/>
  <c r="BL196" i="30"/>
  <c r="BC196" i="32"/>
  <c r="BH196" i="32"/>
  <c r="BM200" i="32"/>
  <c r="BM144" i="32"/>
  <c r="BD200" i="32"/>
  <c r="BD144" i="32"/>
  <c r="BK200" i="32"/>
  <c r="BK144" i="32"/>
  <c r="BA196" i="37"/>
  <c r="BK200" i="37"/>
  <c r="BK144" i="37"/>
  <c r="BC200" i="37"/>
  <c r="BC144" i="37"/>
  <c r="AZ196" i="40"/>
  <c r="AT196" i="35"/>
  <c r="BL196" i="35"/>
  <c r="BL200" i="38"/>
  <c r="BL144" i="38"/>
  <c r="BH200" i="39"/>
  <c r="BH144" i="39"/>
  <c r="BL200" i="39"/>
  <c r="BL144" i="39"/>
  <c r="BC200" i="40"/>
  <c r="BC144" i="40"/>
  <c r="BI200" i="40"/>
  <c r="BI144" i="40"/>
  <c r="BB196" i="38"/>
  <c r="BB200" i="38"/>
  <c r="BB144" i="38"/>
  <c r="BH144" i="38"/>
  <c r="BH200" i="38"/>
  <c r="BE200" i="40"/>
  <c r="BE196" i="40"/>
  <c r="BB196" i="33"/>
  <c r="BL144" i="37"/>
  <c r="BL200" i="37"/>
  <c r="BK196" i="30"/>
  <c r="BL196" i="33"/>
  <c r="AS144" i="33"/>
  <c r="AS200" i="33"/>
  <c r="AZ200" i="34"/>
  <c r="AZ144" i="34"/>
  <c r="BB196" i="32"/>
  <c r="BH200" i="37"/>
  <c r="BH144" i="37"/>
  <c r="BA196" i="30"/>
  <c r="BI196" i="40"/>
  <c r="BH144" i="40"/>
  <c r="BH200" i="40"/>
  <c r="BD196" i="33"/>
  <c r="AT200" i="33"/>
  <c r="AT144" i="33"/>
  <c r="BA200" i="36"/>
  <c r="BA144" i="36"/>
  <c r="BK196" i="31"/>
  <c r="BM196" i="31"/>
  <c r="BD200" i="31"/>
  <c r="BD144" i="31"/>
  <c r="BK200" i="31"/>
  <c r="BK144" i="31"/>
  <c r="BL144" i="36"/>
  <c r="BL200" i="36"/>
  <c r="AZ200" i="36"/>
  <c r="AZ144" i="36"/>
  <c r="BG196" i="34"/>
  <c r="BM200" i="34"/>
  <c r="BM144" i="34"/>
  <c r="BB196" i="30"/>
  <c r="BL196" i="32"/>
  <c r="AT200" i="32"/>
  <c r="AT144" i="32"/>
  <c r="BK196" i="37"/>
  <c r="BG196" i="37"/>
  <c r="BM144" i="37"/>
  <c r="BM200" i="37"/>
  <c r="AT200" i="30"/>
  <c r="AT144" i="30"/>
  <c r="BC196" i="40"/>
  <c r="BJ196" i="40"/>
  <c r="BH196" i="35"/>
  <c r="AZ200" i="39"/>
  <c r="AZ144" i="39"/>
  <c r="BM200" i="40"/>
  <c r="BM144" i="40"/>
  <c r="AZ144" i="40"/>
  <c r="AZ200" i="40"/>
  <c r="AT196" i="38"/>
  <c r="BL196" i="38"/>
  <c r="BD200" i="38"/>
  <c r="BD144" i="38"/>
  <c r="BB196" i="31"/>
  <c r="AR200" i="31"/>
  <c r="AR144" i="31"/>
  <c r="AT196" i="31"/>
  <c r="AT196" i="32"/>
  <c r="BD196" i="35"/>
  <c r="BG196" i="30"/>
  <c r="AZ196" i="31"/>
  <c r="BG144" i="31"/>
  <c r="BG200" i="31"/>
  <c r="BM196" i="36"/>
  <c r="AZ196" i="36"/>
  <c r="AR200" i="36"/>
  <c r="AR144" i="36"/>
  <c r="BA196" i="39"/>
  <c r="BM196" i="34"/>
  <c r="BA196" i="34"/>
  <c r="AR144" i="34"/>
  <c r="AR200" i="34"/>
  <c r="AS200" i="34"/>
  <c r="AS144" i="34"/>
  <c r="BA144" i="34"/>
  <c r="BA200" i="34"/>
  <c r="BM196" i="32"/>
  <c r="AZ196" i="32"/>
  <c r="AS200" i="32"/>
  <c r="AS144" i="32"/>
  <c r="BH144" i="32"/>
  <c r="BH200" i="32"/>
  <c r="BB196" i="37"/>
  <c r="AZ200" i="37"/>
  <c r="AZ144" i="37"/>
  <c r="AR200" i="37"/>
  <c r="AR144" i="37"/>
  <c r="BC196" i="39"/>
  <c r="BM196" i="40"/>
  <c r="BA196" i="40"/>
  <c r="BG196" i="35"/>
  <c r="BC200" i="39"/>
  <c r="BC144" i="39"/>
  <c r="AR144" i="40"/>
  <c r="AR200" i="40"/>
  <c r="BJ144" i="40"/>
  <c r="BJ200" i="40"/>
  <c r="BD196" i="38"/>
  <c r="BC196" i="38"/>
  <c r="AZ144" i="38"/>
  <c r="AZ200" i="38"/>
  <c r="AV200" i="40"/>
  <c r="BG196" i="31"/>
  <c r="BD196" i="36"/>
  <c r="AT144" i="36"/>
  <c r="AT200" i="36"/>
  <c r="BG196" i="32"/>
  <c r="BL200" i="32"/>
  <c r="BL144" i="32"/>
  <c r="AZ196" i="37"/>
  <c r="BL196" i="31"/>
  <c r="BH200" i="36"/>
  <c r="BH144" i="36"/>
  <c r="AR144" i="32"/>
  <c r="AR200" i="32"/>
  <c r="BC196" i="33"/>
  <c r="BG196" i="33"/>
  <c r="BA196" i="31"/>
  <c r="BH200" i="31"/>
  <c r="BH144" i="31"/>
  <c r="BB200" i="31"/>
  <c r="BB144" i="31"/>
  <c r="BC144" i="36"/>
  <c r="BC200" i="36"/>
  <c r="BD144" i="36"/>
  <c r="BD200" i="36"/>
  <c r="BK196" i="39"/>
  <c r="BM196" i="30"/>
  <c r="BK196" i="34"/>
  <c r="BD144" i="34"/>
  <c r="BD200" i="34"/>
  <c r="BG200" i="34"/>
  <c r="BG144" i="34"/>
  <c r="BK200" i="34"/>
  <c r="BK144" i="34"/>
  <c r="BB144" i="32"/>
  <c r="BB200" i="32"/>
  <c r="BL196" i="37"/>
  <c r="BD144" i="37"/>
  <c r="BD200" i="37"/>
  <c r="BK196" i="40"/>
  <c r="BM196" i="35"/>
  <c r="AZ196" i="35"/>
  <c r="BM200" i="39"/>
  <c r="BM144" i="39"/>
  <c r="BD200" i="40"/>
  <c r="BD144" i="40"/>
  <c r="BM196" i="38"/>
  <c r="BC200" i="38"/>
  <c r="BC144" i="38"/>
  <c r="BB144" i="40"/>
  <c r="BB200" i="40"/>
  <c r="AY144" i="40"/>
  <c r="BH196" i="34"/>
  <c r="BH196" i="40"/>
  <c r="AS200" i="31"/>
  <c r="AS144" i="31"/>
  <c r="BA200" i="37"/>
  <c r="BA144" i="37"/>
  <c r="BL196" i="40"/>
  <c r="AT200" i="39"/>
  <c r="AT144" i="39"/>
  <c r="BK144" i="36"/>
  <c r="BK200" i="36"/>
  <c r="BK196" i="33"/>
  <c r="AT196" i="33"/>
  <c r="BH196" i="37"/>
  <c r="BD196" i="31"/>
  <c r="BL200" i="31"/>
  <c r="BL144" i="31"/>
  <c r="AT196" i="36"/>
  <c r="BA196" i="36"/>
  <c r="BM200" i="36"/>
  <c r="BM144" i="36"/>
  <c r="AS144" i="36"/>
  <c r="AS200" i="36"/>
  <c r="BD196" i="39"/>
  <c r="BB196" i="39"/>
  <c r="BC196" i="30"/>
  <c r="BD196" i="34"/>
  <c r="BB196" i="34"/>
  <c r="BB144" i="34"/>
  <c r="BB200" i="34"/>
  <c r="AT144" i="34"/>
  <c r="AT200" i="34"/>
  <c r="BD196" i="32"/>
  <c r="BA196" i="32"/>
  <c r="BC200" i="32"/>
  <c r="BC144" i="32"/>
  <c r="AZ144" i="32"/>
  <c r="AZ200" i="32"/>
  <c r="BC196" i="37"/>
  <c r="AS200" i="37"/>
  <c r="AS144" i="37"/>
  <c r="BG196" i="40"/>
  <c r="AZ196" i="30"/>
  <c r="AS200" i="39"/>
  <c r="AS144" i="39"/>
  <c r="BA144" i="39"/>
  <c r="BA200" i="39"/>
  <c r="AR200" i="39"/>
  <c r="AR144" i="39"/>
  <c r="AS200" i="40"/>
  <c r="AS144" i="40"/>
  <c r="BA200" i="40"/>
  <c r="BA144" i="40"/>
  <c r="AZ196" i="38"/>
  <c r="BM144" i="38"/>
  <c r="BM200" i="38"/>
  <c r="BL200" i="40"/>
  <c r="BL144" i="40"/>
  <c r="AU200" i="40"/>
  <c r="BB196" i="35"/>
  <c r="AQ200" i="40"/>
  <c r="AQ144" i="40"/>
  <c r="BH196" i="30"/>
  <c r="BA196" i="33"/>
  <c r="BH196" i="33"/>
  <c r="AZ200" i="31"/>
  <c r="AZ144" i="31"/>
  <c r="BC196" i="36"/>
  <c r="BK196" i="36"/>
  <c r="BG200" i="36"/>
  <c r="BG144" i="36"/>
  <c r="AT196" i="39"/>
  <c r="BL196" i="39"/>
  <c r="AT196" i="34"/>
  <c r="BL196" i="34"/>
  <c r="BL144" i="34"/>
  <c r="BL200" i="34"/>
  <c r="BH200" i="34"/>
  <c r="BH144" i="34"/>
  <c r="BK196" i="32"/>
  <c r="BG144" i="32"/>
  <c r="BG200" i="32"/>
  <c r="AT196" i="37"/>
  <c r="BM196" i="37"/>
  <c r="BB200" i="37"/>
  <c r="BB144" i="37"/>
  <c r="BG144" i="37"/>
  <c r="BG200" i="37"/>
  <c r="AT196" i="40"/>
  <c r="BC196" i="35"/>
  <c r="BA196" i="35"/>
  <c r="BG144" i="39"/>
  <c r="BG200" i="39"/>
  <c r="BK200" i="39"/>
  <c r="BK144" i="39"/>
  <c r="BD200" i="39"/>
  <c r="BD144" i="39"/>
  <c r="BM196" i="33"/>
  <c r="BG144" i="40"/>
  <c r="BG200" i="40"/>
  <c r="BK200" i="40"/>
  <c r="BK144" i="40"/>
  <c r="BG196" i="38"/>
  <c r="AS200" i="38"/>
  <c r="AS144" i="38"/>
  <c r="BA200" i="38"/>
  <c r="BA144" i="38"/>
  <c r="BN200" i="40"/>
  <c r="BN144" i="40"/>
  <c r="BF196" i="40"/>
  <c r="BF200" i="40"/>
  <c r="AO180" i="38"/>
  <c r="BO180" i="38" s="1"/>
  <c r="AO105" i="34"/>
  <c r="BO105" i="34" s="1"/>
  <c r="AO192" i="39"/>
  <c r="BO192" i="39" s="1"/>
  <c r="AO161" i="38"/>
  <c r="BO161" i="38" s="1"/>
  <c r="AO132" i="38"/>
  <c r="BO132" i="38" s="1"/>
  <c r="AO177" i="31"/>
  <c r="BO177" i="31" s="1"/>
  <c r="AO103" i="34"/>
  <c r="BO103" i="34" s="1"/>
  <c r="AO106" i="36"/>
  <c r="BO106" i="36" s="1"/>
  <c r="AO153" i="37"/>
  <c r="BO153" i="37" s="1"/>
  <c r="AO176" i="34"/>
  <c r="BO176" i="34" s="1"/>
  <c r="AO187" i="36"/>
  <c r="BO187" i="36" s="1"/>
  <c r="AO191" i="37"/>
  <c r="BO191" i="37" s="1"/>
  <c r="AO116" i="36"/>
  <c r="BO116" i="36" s="1"/>
  <c r="AO192" i="37"/>
  <c r="BO192" i="37" s="1"/>
  <c r="AO138" i="34"/>
  <c r="BO138" i="34" s="1"/>
  <c r="AO192" i="35"/>
  <c r="BO192" i="35" s="1"/>
  <c r="AO157" i="35"/>
  <c r="BO157" i="35" s="1"/>
  <c r="AO126" i="36"/>
  <c r="BO126" i="36" s="1"/>
  <c r="AO190" i="31"/>
  <c r="BO190" i="31" s="1"/>
  <c r="AO184" i="32"/>
  <c r="BO184" i="32" s="1"/>
  <c r="AO161" i="32"/>
  <c r="BO161" i="32" s="1"/>
  <c r="AO157" i="33"/>
  <c r="BO157" i="33" s="1"/>
  <c r="AO139" i="33"/>
  <c r="BO139" i="33" s="1"/>
  <c r="AO190" i="33"/>
  <c r="BO190" i="33" s="1"/>
  <c r="AO175" i="34"/>
  <c r="BO175" i="34" s="1"/>
  <c r="AO167" i="34"/>
  <c r="BO167" i="34" s="1"/>
  <c r="AO154" i="34"/>
  <c r="BO154" i="34" s="1"/>
  <c r="AO123" i="40"/>
  <c r="BO123" i="40" s="1"/>
  <c r="AO170" i="30"/>
  <c r="BO170" i="30" s="1"/>
  <c r="AO183" i="32"/>
  <c r="BO183" i="32" s="1"/>
  <c r="AO163" i="33"/>
  <c r="BO163" i="33" s="1"/>
  <c r="AO187" i="34"/>
  <c r="BO187" i="34" s="1"/>
  <c r="AO170" i="34"/>
  <c r="BO170" i="34" s="1"/>
  <c r="AO183" i="35"/>
  <c r="BO183" i="35" s="1"/>
  <c r="AO155" i="35"/>
  <c r="BO155" i="35" s="1"/>
  <c r="AO185" i="36"/>
  <c r="BO185" i="36" s="1"/>
  <c r="AO140" i="37"/>
  <c r="BO140" i="37" s="1"/>
  <c r="AO179" i="38"/>
  <c r="BO179" i="38" s="1"/>
  <c r="AO154" i="39"/>
  <c r="BO154" i="39" s="1"/>
  <c r="AO181" i="39"/>
  <c r="BO181" i="39" s="1"/>
  <c r="AO184" i="30"/>
  <c r="BO184" i="30" s="1"/>
  <c r="AO179" i="30"/>
  <c r="BO179" i="30" s="1"/>
  <c r="AO177" i="30"/>
  <c r="BO177" i="30" s="1"/>
  <c r="AO184" i="31"/>
  <c r="BO184" i="31" s="1"/>
  <c r="AO140" i="33"/>
  <c r="BO140" i="33" s="1"/>
  <c r="AO170" i="36"/>
  <c r="BO170" i="36" s="1"/>
  <c r="AO187" i="39"/>
  <c r="BO187" i="39" s="1"/>
  <c r="AO188" i="34"/>
  <c r="BO188" i="34" s="1"/>
  <c r="AO131" i="36"/>
  <c r="BO131" i="36" s="1"/>
  <c r="AO188" i="35"/>
  <c r="BO188" i="35" s="1"/>
  <c r="AO111" i="40"/>
  <c r="BO111" i="40" s="1"/>
  <c r="AO142" i="36"/>
  <c r="BO142" i="36" s="1"/>
  <c r="AO187" i="31"/>
  <c r="BO187" i="31" s="1"/>
  <c r="AO176" i="32"/>
  <c r="BO176" i="32" s="1"/>
  <c r="AO165" i="33"/>
  <c r="BO165" i="33" s="1"/>
  <c r="AO179" i="34"/>
  <c r="BO179" i="34" s="1"/>
  <c r="AO162" i="34"/>
  <c r="BO162" i="34" s="1"/>
  <c r="AO179" i="35"/>
  <c r="BO179" i="35" s="1"/>
  <c r="AO193" i="35"/>
  <c r="BO193" i="35" s="1"/>
  <c r="AO164" i="36"/>
  <c r="BO164" i="36" s="1"/>
  <c r="AO165" i="36"/>
  <c r="BO165" i="36" s="1"/>
  <c r="AO176" i="37"/>
  <c r="BO176" i="37" s="1"/>
  <c r="AO189" i="39"/>
  <c r="BO189" i="39" s="1"/>
  <c r="AO101" i="39"/>
  <c r="BO101" i="39" s="1"/>
  <c r="AO190" i="30"/>
  <c r="BO190" i="30" s="1"/>
  <c r="AO185" i="30"/>
  <c r="BO185" i="30" s="1"/>
  <c r="AO188" i="38"/>
  <c r="BO188" i="38" s="1"/>
  <c r="AO128" i="31"/>
  <c r="BO128" i="31" s="1"/>
  <c r="AO116" i="37"/>
  <c r="BO116" i="37" s="1"/>
  <c r="AO181" i="37"/>
  <c r="BO181" i="37" s="1"/>
  <c r="AO160" i="40"/>
  <c r="BO160" i="40" s="1"/>
  <c r="AO182" i="40"/>
  <c r="BO182" i="40" s="1"/>
  <c r="AO169" i="35"/>
  <c r="BO169" i="35" s="1"/>
  <c r="AO132" i="35"/>
  <c r="BO132" i="35" s="1"/>
  <c r="AO179" i="36"/>
  <c r="BO179" i="36" s="1"/>
  <c r="AO191" i="38"/>
  <c r="BO191" i="38" s="1"/>
  <c r="AO140" i="38"/>
  <c r="BO140" i="38" s="1"/>
  <c r="AO152" i="39"/>
  <c r="BO152" i="39" s="1"/>
  <c r="AO179" i="39"/>
  <c r="BO179" i="39" s="1"/>
  <c r="AO188" i="30"/>
  <c r="BO188" i="30" s="1"/>
  <c r="AO180" i="30"/>
  <c r="BO180" i="30" s="1"/>
  <c r="AO137" i="31"/>
  <c r="BO137" i="31" s="1"/>
  <c r="AO154" i="31"/>
  <c r="BO154" i="31" s="1"/>
  <c r="AO184" i="39"/>
  <c r="BO184" i="39" s="1"/>
  <c r="AO158" i="39"/>
  <c r="BO158" i="39" s="1"/>
  <c r="AO104" i="38"/>
  <c r="BO104" i="38" s="1"/>
  <c r="AO136" i="32"/>
  <c r="BO136" i="32" s="1"/>
  <c r="AO114" i="36"/>
  <c r="BO114" i="36" s="1"/>
  <c r="AO142" i="39"/>
  <c r="BO142" i="39" s="1"/>
  <c r="AO129" i="31"/>
  <c r="BO129" i="31" s="1"/>
  <c r="AO136" i="37"/>
  <c r="BO136" i="37" s="1"/>
  <c r="AO130" i="40"/>
  <c r="BO130" i="40" s="1"/>
  <c r="AO153" i="35"/>
  <c r="BO153" i="35" s="1"/>
  <c r="AO170" i="31"/>
  <c r="BO170" i="31" s="1"/>
  <c r="AO169" i="32"/>
  <c r="BO169" i="32" s="1"/>
  <c r="AO161" i="33"/>
  <c r="BO161" i="33" s="1"/>
  <c r="AO167" i="33"/>
  <c r="BO167" i="33" s="1"/>
  <c r="AO112" i="33"/>
  <c r="BO112" i="33" s="1"/>
  <c r="AO189" i="34"/>
  <c r="BO189" i="34" s="1"/>
  <c r="AO116" i="34"/>
  <c r="BO116" i="34" s="1"/>
  <c r="AO100" i="34"/>
  <c r="BO100" i="34" s="1"/>
  <c r="AO124" i="35"/>
  <c r="BO124" i="35" s="1"/>
  <c r="AO166" i="36"/>
  <c r="BO166" i="36" s="1"/>
  <c r="AO158" i="36"/>
  <c r="BO158" i="36" s="1"/>
  <c r="AO185" i="38"/>
  <c r="BO185" i="38" s="1"/>
  <c r="AO183" i="38"/>
  <c r="BO183" i="38" s="1"/>
  <c r="AO190" i="39"/>
  <c r="BO190" i="39" s="1"/>
  <c r="AO102" i="35"/>
  <c r="BO102" i="35" s="1"/>
  <c r="AO176" i="39"/>
  <c r="BO176" i="39" s="1"/>
  <c r="AO129" i="36"/>
  <c r="BO129" i="36" s="1"/>
  <c r="AO180" i="35"/>
  <c r="BO180" i="35" s="1"/>
  <c r="AO111" i="31"/>
  <c r="BO111" i="31" s="1"/>
  <c r="AO118" i="32"/>
  <c r="BO118" i="32" s="1"/>
  <c r="AO181" i="34"/>
  <c r="BO181" i="34" s="1"/>
  <c r="AO111" i="34"/>
  <c r="BO111" i="34" s="1"/>
  <c r="AO138" i="35"/>
  <c r="BO138" i="35" s="1"/>
  <c r="AO112" i="35"/>
  <c r="BO112" i="35" s="1"/>
  <c r="AO177" i="36"/>
  <c r="BO177" i="36" s="1"/>
  <c r="AO177" i="38"/>
  <c r="BO177" i="38" s="1"/>
  <c r="AO163" i="37"/>
  <c r="BO163" i="37" s="1"/>
  <c r="AO182" i="39"/>
  <c r="BO182" i="39" s="1"/>
  <c r="AO155" i="38"/>
  <c r="BO155" i="38" s="1"/>
  <c r="AO127" i="38"/>
  <c r="BO127" i="38" s="1"/>
  <c r="AO103" i="40"/>
  <c r="BO103" i="40" s="1"/>
  <c r="AO185" i="31"/>
  <c r="BO185" i="31" s="1"/>
  <c r="AO186" i="35"/>
  <c r="BO186" i="35" s="1"/>
  <c r="AO181" i="36"/>
  <c r="BO181" i="36" s="1"/>
  <c r="AO189" i="37"/>
  <c r="BO189" i="37" s="1"/>
  <c r="AO190" i="38"/>
  <c r="BO190" i="38" s="1"/>
  <c r="AO177" i="39"/>
  <c r="BO177" i="39" s="1"/>
  <c r="AO179" i="40"/>
  <c r="BO179" i="40" s="1"/>
  <c r="AO191" i="33"/>
  <c r="BO191" i="33" s="1"/>
  <c r="AO182" i="31"/>
  <c r="BO182" i="31" s="1"/>
  <c r="AO192" i="32"/>
  <c r="BO192" i="32" s="1"/>
  <c r="AO129" i="33"/>
  <c r="BO129" i="33" s="1"/>
  <c r="AO139" i="34"/>
  <c r="BO139" i="34" s="1"/>
  <c r="AO108" i="34"/>
  <c r="BO108" i="34" s="1"/>
  <c r="AO192" i="36"/>
  <c r="BO192" i="36" s="1"/>
  <c r="AO186" i="37"/>
  <c r="BO186" i="37" s="1"/>
  <c r="AO128" i="36"/>
  <c r="BO128" i="36" s="1"/>
  <c r="AO165" i="38"/>
  <c r="BO165" i="38" s="1"/>
  <c r="AO126" i="31"/>
  <c r="BO126" i="31" s="1"/>
  <c r="AO137" i="35"/>
  <c r="BO137" i="35" s="1"/>
  <c r="AO141" i="40"/>
  <c r="BO141" i="40" s="1"/>
  <c r="AO161" i="35"/>
  <c r="BO161" i="35" s="1"/>
  <c r="AO182" i="35"/>
  <c r="BO182" i="35" s="1"/>
  <c r="AO194" i="32"/>
  <c r="BO194" i="32" s="1"/>
  <c r="AO189" i="32"/>
  <c r="BO189" i="32" s="1"/>
  <c r="AO182" i="33"/>
  <c r="BO182" i="33" s="1"/>
  <c r="AO117" i="33"/>
  <c r="BO117" i="33" s="1"/>
  <c r="AO158" i="34"/>
  <c r="BO158" i="34" s="1"/>
  <c r="AO113" i="34"/>
  <c r="BO113" i="34" s="1"/>
  <c r="AO178" i="37"/>
  <c r="BO178" i="37" s="1"/>
  <c r="AO137" i="39"/>
  <c r="BO137" i="39" s="1"/>
  <c r="AO125" i="30"/>
  <c r="BO125" i="30" s="1"/>
  <c r="AO193" i="31"/>
  <c r="BO193" i="31" s="1"/>
  <c r="AO183" i="33"/>
  <c r="BO183" i="33" s="1"/>
  <c r="AO194" i="35"/>
  <c r="BO194" i="35" s="1"/>
  <c r="AO182" i="36"/>
  <c r="BO182" i="36" s="1"/>
  <c r="AO117" i="36"/>
  <c r="BO117" i="36" s="1"/>
  <c r="AO193" i="38"/>
  <c r="BO193" i="38" s="1"/>
  <c r="AO134" i="38"/>
  <c r="BO134" i="38" s="1"/>
  <c r="AO193" i="39"/>
  <c r="BO193" i="39" s="1"/>
  <c r="AO164" i="39"/>
  <c r="BO164" i="39" s="1"/>
  <c r="AO105" i="39"/>
  <c r="BO105" i="39" s="1"/>
  <c r="AO190" i="35"/>
  <c r="BO190" i="35" s="1"/>
  <c r="AO157" i="37"/>
  <c r="BO157" i="37" s="1"/>
  <c r="AO101" i="36"/>
  <c r="BO101" i="36" s="1"/>
  <c r="AO107" i="37"/>
  <c r="BO107" i="37" s="1"/>
  <c r="AO178" i="35"/>
  <c r="BO178" i="35" s="1"/>
  <c r="AO167" i="37"/>
  <c r="BO167" i="37" s="1"/>
  <c r="AO186" i="39"/>
  <c r="BO186" i="39" s="1"/>
  <c r="AO103" i="39"/>
  <c r="BO103" i="39" s="1"/>
  <c r="AO177" i="40"/>
  <c r="BO177" i="40" s="1"/>
  <c r="AO185" i="40"/>
  <c r="BO185" i="40" s="1"/>
  <c r="AO152" i="37"/>
  <c r="BO152" i="37" s="1"/>
  <c r="AO179" i="32"/>
  <c r="BO179" i="32" s="1"/>
  <c r="AO138" i="30"/>
  <c r="BO138" i="30" s="1"/>
  <c r="AO125" i="39"/>
  <c r="BO125" i="39" s="1"/>
  <c r="AO135" i="35"/>
  <c r="BO135" i="35" s="1"/>
  <c r="AO167" i="40"/>
  <c r="BO167" i="40" s="1"/>
  <c r="AO178" i="39"/>
  <c r="BO178" i="39" s="1"/>
  <c r="AO178" i="33"/>
  <c r="BO178" i="33" s="1"/>
  <c r="AO128" i="30"/>
  <c r="BO128" i="30" s="1"/>
  <c r="AO125" i="31"/>
  <c r="BO125" i="31" s="1"/>
  <c r="AO125" i="40"/>
  <c r="BO125" i="40" s="1"/>
  <c r="AO139" i="40"/>
  <c r="BO139" i="40" s="1"/>
  <c r="AO176" i="33"/>
  <c r="BO176" i="33" s="1"/>
  <c r="AO192" i="31"/>
  <c r="BO192" i="31" s="1"/>
  <c r="AO127" i="31"/>
  <c r="BO127" i="31" s="1"/>
  <c r="AO186" i="36"/>
  <c r="BO186" i="36" s="1"/>
  <c r="AO170" i="37"/>
  <c r="BO170" i="37" s="1"/>
  <c r="AO160" i="39"/>
  <c r="BO160" i="39" s="1"/>
  <c r="AO192" i="38"/>
  <c r="BO192" i="38" s="1"/>
  <c r="AO191" i="30"/>
  <c r="BO191" i="30" s="1"/>
  <c r="AO191" i="32"/>
  <c r="BO191" i="32" s="1"/>
  <c r="AO159" i="32"/>
  <c r="BO159" i="32" s="1"/>
  <c r="AO193" i="33"/>
  <c r="BO193" i="33" s="1"/>
  <c r="AO161" i="37"/>
  <c r="BO161" i="37" s="1"/>
  <c r="AO167" i="32"/>
  <c r="BO167" i="32" s="1"/>
  <c r="AO162" i="38"/>
  <c r="BO162" i="38" s="1"/>
  <c r="AO194" i="38"/>
  <c r="BO194" i="38" s="1"/>
  <c r="AO162" i="36"/>
  <c r="BO162" i="36" s="1"/>
  <c r="AO102" i="37"/>
  <c r="BO102" i="37" s="1"/>
  <c r="AO115" i="32"/>
  <c r="BO115" i="32" s="1"/>
  <c r="AO156" i="40"/>
  <c r="BO156" i="40" s="1"/>
  <c r="AO189" i="40"/>
  <c r="BO189" i="40" s="1"/>
  <c r="AO169" i="33"/>
  <c r="BO169" i="33" s="1"/>
  <c r="AO177" i="34"/>
  <c r="BO177" i="34" s="1"/>
  <c r="AO107" i="34"/>
  <c r="BO107" i="34" s="1"/>
  <c r="AO178" i="36"/>
  <c r="BO178" i="36" s="1"/>
  <c r="AO164" i="38"/>
  <c r="BO164" i="38" s="1"/>
  <c r="AO181" i="30"/>
  <c r="BO181" i="30" s="1"/>
  <c r="AO176" i="31"/>
  <c r="BO176" i="31" s="1"/>
  <c r="AO187" i="33"/>
  <c r="BO187" i="33" s="1"/>
  <c r="AO114" i="34"/>
  <c r="BO114" i="34" s="1"/>
  <c r="AO138" i="37"/>
  <c r="BO138" i="37" s="1"/>
  <c r="AO166" i="38"/>
  <c r="BO166" i="38" s="1"/>
  <c r="AO152" i="38"/>
  <c r="BO152" i="38" s="1"/>
  <c r="AO154" i="33"/>
  <c r="BO154" i="33" s="1"/>
  <c r="AO154" i="32"/>
  <c r="BO154" i="32" s="1"/>
  <c r="AO189" i="36"/>
  <c r="BO189" i="36" s="1"/>
  <c r="AO190" i="36"/>
  <c r="BO190" i="36" s="1"/>
  <c r="AO155" i="40"/>
  <c r="BO155" i="40" s="1"/>
  <c r="AO164" i="31"/>
  <c r="BO164" i="31" s="1"/>
  <c r="AO114" i="40"/>
  <c r="BO114" i="40" s="1"/>
  <c r="AO162" i="37"/>
  <c r="BO162" i="37" s="1"/>
  <c r="AO114" i="32"/>
  <c r="BO114" i="32" s="1"/>
  <c r="AO163" i="34"/>
  <c r="BO163" i="34" s="1"/>
  <c r="AO189" i="35"/>
  <c r="BO189" i="35" s="1"/>
  <c r="AO163" i="35"/>
  <c r="BO163" i="35" s="1"/>
  <c r="AO109" i="39"/>
  <c r="BO109" i="39" s="1"/>
  <c r="AO166" i="30"/>
  <c r="BO166" i="30" s="1"/>
  <c r="AO166" i="33"/>
  <c r="BO166" i="33" s="1"/>
  <c r="AO191" i="39"/>
  <c r="BO191" i="39" s="1"/>
  <c r="AO157" i="32"/>
  <c r="BO157" i="32" s="1"/>
  <c r="AO186" i="33"/>
  <c r="BO186" i="33" s="1"/>
  <c r="AO165" i="34"/>
  <c r="BO165" i="34" s="1"/>
  <c r="AO157" i="34"/>
  <c r="BO157" i="34" s="1"/>
  <c r="AO161" i="34"/>
  <c r="BO161" i="34" s="1"/>
  <c r="AO111" i="37"/>
  <c r="BO111" i="37" s="1"/>
  <c r="AO154" i="30"/>
  <c r="BO154" i="30" s="1"/>
  <c r="AO116" i="40"/>
  <c r="BO116" i="40" s="1"/>
  <c r="AO130" i="32"/>
  <c r="BO130" i="32" s="1"/>
  <c r="AO138" i="32"/>
  <c r="BO138" i="32" s="1"/>
  <c r="AO168" i="36"/>
  <c r="BO168" i="36" s="1"/>
  <c r="AO154" i="37"/>
  <c r="BO154" i="37" s="1"/>
  <c r="AO154" i="38"/>
  <c r="BO154" i="38" s="1"/>
  <c r="AO157" i="30"/>
  <c r="BO157" i="30" s="1"/>
  <c r="AO168" i="37"/>
  <c r="BO168" i="37" s="1"/>
  <c r="AO152" i="34"/>
  <c r="BO152" i="34" s="1"/>
  <c r="AO108" i="40"/>
  <c r="BO108" i="40" s="1"/>
  <c r="AO162" i="40"/>
  <c r="BO162" i="40" s="1"/>
  <c r="AO157" i="40"/>
  <c r="BO157" i="40" s="1"/>
  <c r="AO160" i="31"/>
  <c r="BO160" i="31" s="1"/>
  <c r="AO191" i="34"/>
  <c r="BO191" i="34" s="1"/>
  <c r="AO169" i="39"/>
  <c r="BO169" i="39" s="1"/>
  <c r="AO130" i="31"/>
  <c r="BO130" i="31" s="1"/>
  <c r="AO114" i="35"/>
  <c r="BO114" i="35" s="1"/>
  <c r="AO109" i="32"/>
  <c r="BO109" i="32" s="1"/>
  <c r="AO108" i="30"/>
  <c r="BO108" i="30" s="1"/>
  <c r="AO169" i="36"/>
  <c r="BO169" i="36" s="1"/>
  <c r="AO126" i="34"/>
  <c r="BO126" i="34" s="1"/>
  <c r="AO184" i="38"/>
  <c r="BO184" i="38" s="1"/>
  <c r="AO189" i="30"/>
  <c r="BO189" i="30" s="1"/>
  <c r="AO132" i="32"/>
  <c r="BO132" i="32" s="1"/>
  <c r="AO190" i="32"/>
  <c r="BO190" i="32" s="1"/>
  <c r="AO153" i="32"/>
  <c r="BO153" i="32" s="1"/>
  <c r="AO170" i="33"/>
  <c r="BO170" i="33" s="1"/>
  <c r="AO185" i="35"/>
  <c r="BO185" i="35" s="1"/>
  <c r="AO188" i="36"/>
  <c r="BO188" i="36" s="1"/>
  <c r="AO105" i="36"/>
  <c r="BO105" i="36" s="1"/>
  <c r="AO183" i="39"/>
  <c r="BO183" i="39" s="1"/>
  <c r="AO141" i="31"/>
  <c r="BO141" i="31" s="1"/>
  <c r="AO152" i="33"/>
  <c r="BO152" i="33" s="1"/>
  <c r="AO185" i="33"/>
  <c r="BO185" i="33" s="1"/>
  <c r="AO154" i="36"/>
  <c r="BO154" i="36" s="1"/>
  <c r="AO187" i="30"/>
  <c r="BO187" i="30" s="1"/>
  <c r="AO127" i="32"/>
  <c r="BO127" i="32" s="1"/>
  <c r="AO101" i="34"/>
  <c r="BO101" i="34" s="1"/>
  <c r="AO168" i="38"/>
  <c r="BO168" i="38" s="1"/>
  <c r="AO177" i="32"/>
  <c r="BO177" i="32" s="1"/>
  <c r="AO135" i="34"/>
  <c r="BO135" i="34" s="1"/>
  <c r="AO189" i="38"/>
  <c r="BO189" i="38" s="1"/>
  <c r="AO113" i="38"/>
  <c r="BO113" i="38" s="1"/>
  <c r="AO131" i="30"/>
  <c r="BO131" i="30" s="1"/>
  <c r="AO179" i="31"/>
  <c r="BO179" i="31" s="1"/>
  <c r="AO178" i="31"/>
  <c r="BO178" i="31" s="1"/>
  <c r="AO188" i="32"/>
  <c r="BO188" i="32" s="1"/>
  <c r="AO186" i="32"/>
  <c r="BO186" i="32" s="1"/>
  <c r="AO183" i="34"/>
  <c r="BO183" i="34" s="1"/>
  <c r="AO178" i="34"/>
  <c r="BO178" i="34" s="1"/>
  <c r="AO187" i="35"/>
  <c r="BO187" i="35" s="1"/>
  <c r="AO164" i="35"/>
  <c r="BO164" i="35" s="1"/>
  <c r="AO176" i="36"/>
  <c r="BO176" i="36" s="1"/>
  <c r="AO142" i="37"/>
  <c r="BO142" i="37" s="1"/>
  <c r="AO181" i="38"/>
  <c r="BO181" i="38" s="1"/>
  <c r="AO163" i="30"/>
  <c r="BO163" i="30" s="1"/>
  <c r="AO179" i="33"/>
  <c r="BO179" i="33" s="1"/>
  <c r="AO103" i="36"/>
  <c r="BO103" i="36" s="1"/>
  <c r="AO188" i="37"/>
  <c r="BO188" i="37" s="1"/>
  <c r="AO158" i="38"/>
  <c r="BO158" i="38" s="1"/>
  <c r="AO113" i="40"/>
  <c r="BO113" i="40" s="1"/>
  <c r="AO134" i="40"/>
  <c r="BO134" i="40" s="1"/>
  <c r="AO184" i="33"/>
  <c r="BO184" i="33" s="1"/>
  <c r="AO169" i="37"/>
  <c r="BO169" i="37" s="1"/>
  <c r="AO192" i="30"/>
  <c r="BO192" i="30" s="1"/>
  <c r="AO156" i="33"/>
  <c r="BO156" i="33" s="1"/>
  <c r="AO151" i="40"/>
  <c r="AO170" i="32"/>
  <c r="BO170" i="32" s="1"/>
  <c r="AO162" i="32"/>
  <c r="BO162" i="32" s="1"/>
  <c r="R63" i="31"/>
  <c r="AO163" i="36"/>
  <c r="BO163" i="36" s="1"/>
  <c r="AO168" i="39"/>
  <c r="BO168" i="39" s="1"/>
  <c r="AO133" i="40"/>
  <c r="BO133" i="40" s="1"/>
  <c r="AO164" i="37"/>
  <c r="BO164" i="37" s="1"/>
  <c r="AO153" i="40"/>
  <c r="BO153" i="40" s="1"/>
  <c r="AO188" i="40"/>
  <c r="BO188" i="40" s="1"/>
  <c r="AO158" i="32"/>
  <c r="BO158" i="32" s="1"/>
  <c r="AO129" i="38"/>
  <c r="BO129" i="38" s="1"/>
  <c r="R63" i="35"/>
  <c r="AO133" i="36"/>
  <c r="BO133" i="36" s="1"/>
  <c r="AO105" i="38"/>
  <c r="BO105" i="38" s="1"/>
  <c r="AO127" i="34"/>
  <c r="BO127" i="34" s="1"/>
  <c r="AO141" i="36"/>
  <c r="BO141" i="36" s="1"/>
  <c r="AO134" i="31"/>
  <c r="BO134" i="31" s="1"/>
  <c r="AO127" i="39"/>
  <c r="BO127" i="39" s="1"/>
  <c r="AO125" i="38"/>
  <c r="BO125" i="38" s="1"/>
  <c r="AO114" i="39"/>
  <c r="BO114" i="39" s="1"/>
  <c r="AO141" i="32"/>
  <c r="BO141" i="32" s="1"/>
  <c r="AO137" i="34"/>
  <c r="BO137" i="34" s="1"/>
  <c r="AO118" i="39"/>
  <c r="BO118" i="39" s="1"/>
  <c r="AO124" i="33"/>
  <c r="BO124" i="33" s="1"/>
  <c r="AO133" i="34"/>
  <c r="BO133" i="34" s="1"/>
  <c r="AO115" i="38"/>
  <c r="BO115" i="38" s="1"/>
  <c r="AO131" i="31"/>
  <c r="BO131" i="31" s="1"/>
  <c r="AO123" i="30"/>
  <c r="BO123" i="30" s="1"/>
  <c r="AO104" i="33"/>
  <c r="BO104" i="33" s="1"/>
  <c r="AO137" i="33"/>
  <c r="BO137" i="33" s="1"/>
  <c r="AO131" i="37"/>
  <c r="BO131" i="37" s="1"/>
  <c r="AO117" i="39"/>
  <c r="BO117" i="39" s="1"/>
  <c r="AO133" i="31"/>
  <c r="BO133" i="31" s="1"/>
  <c r="AO133" i="33"/>
  <c r="BO133" i="33" s="1"/>
  <c r="AO109" i="31"/>
  <c r="BO109" i="31" s="1"/>
  <c r="AO113" i="37"/>
  <c r="BO113" i="37" s="1"/>
  <c r="AO101" i="31"/>
  <c r="BO101" i="31" s="1"/>
  <c r="AO116" i="32"/>
  <c r="BO116" i="32" s="1"/>
  <c r="AO109" i="38"/>
  <c r="BO109" i="38" s="1"/>
  <c r="AO117" i="38"/>
  <c r="BO117" i="38" s="1"/>
  <c r="AO110" i="37"/>
  <c r="BO110" i="37" s="1"/>
  <c r="AO102" i="32"/>
  <c r="BO102" i="32" s="1"/>
  <c r="AO103" i="31"/>
  <c r="BO103" i="31" s="1"/>
  <c r="AO139" i="36"/>
  <c r="BO139" i="36" s="1"/>
  <c r="AO100" i="32"/>
  <c r="BO100" i="32" s="1"/>
  <c r="AO134" i="33"/>
  <c r="BO134" i="33" s="1"/>
  <c r="AO112" i="38"/>
  <c r="BO112" i="38" s="1"/>
  <c r="AO115" i="39"/>
  <c r="BO115" i="39" s="1"/>
  <c r="AO131" i="39"/>
  <c r="BO131" i="39" s="1"/>
  <c r="AO125" i="34"/>
  <c r="BO125" i="34" s="1"/>
  <c r="AO107" i="32"/>
  <c r="BO107" i="32" s="1"/>
  <c r="AO107" i="36"/>
  <c r="BO107" i="36" s="1"/>
  <c r="AO111" i="39"/>
  <c r="BO111" i="39" s="1"/>
  <c r="AO105" i="32"/>
  <c r="BO105" i="32" s="1"/>
  <c r="AO106" i="31"/>
  <c r="BO106" i="31" s="1"/>
  <c r="AO124" i="37"/>
  <c r="BO124" i="37" s="1"/>
  <c r="AO100" i="39"/>
  <c r="BO100" i="39" s="1"/>
  <c r="AO136" i="36"/>
  <c r="BO136" i="36" s="1"/>
  <c r="AO101" i="37"/>
  <c r="BO101" i="37" s="1"/>
  <c r="AO132" i="37"/>
  <c r="BO132" i="37" s="1"/>
  <c r="AO110" i="38"/>
  <c r="BO110" i="38" s="1"/>
  <c r="AO118" i="34"/>
  <c r="BO118" i="34" s="1"/>
  <c r="AO138" i="39"/>
  <c r="BO138" i="39" s="1"/>
  <c r="AO103" i="33"/>
  <c r="BO103" i="33" s="1"/>
  <c r="AO139" i="35"/>
  <c r="BO139" i="35" s="1"/>
  <c r="AO130" i="39"/>
  <c r="BO130" i="39" s="1"/>
  <c r="AO109" i="34"/>
  <c r="BO109" i="34" s="1"/>
  <c r="AO138" i="38"/>
  <c r="BO138" i="38" s="1"/>
  <c r="AO128" i="35"/>
  <c r="BO128" i="35" s="1"/>
  <c r="I80" i="40"/>
  <c r="J80" i="36"/>
  <c r="F80" i="34"/>
  <c r="AO129" i="35"/>
  <c r="BO129" i="35" s="1"/>
  <c r="K80" i="30"/>
  <c r="K80" i="36"/>
  <c r="K80" i="38"/>
  <c r="AO131" i="32"/>
  <c r="BO131" i="32" s="1"/>
  <c r="AO103" i="35"/>
  <c r="BO103" i="35" s="1"/>
  <c r="AO112" i="37"/>
  <c r="BO112" i="37" s="1"/>
  <c r="AO102" i="36"/>
  <c r="BO102" i="36" s="1"/>
  <c r="AO109" i="37"/>
  <c r="BO109" i="37" s="1"/>
  <c r="AO124" i="32"/>
  <c r="BO124" i="32" s="1"/>
  <c r="AO130" i="34"/>
  <c r="BO130" i="34" s="1"/>
  <c r="AO112" i="36"/>
  <c r="BO112" i="36" s="1"/>
  <c r="AO135" i="36"/>
  <c r="BO135" i="36" s="1"/>
  <c r="AO108" i="39"/>
  <c r="BO108" i="39" s="1"/>
  <c r="AO135" i="32"/>
  <c r="BO135" i="32" s="1"/>
  <c r="AO134" i="37"/>
  <c r="BO134" i="37" s="1"/>
  <c r="AO102" i="38"/>
  <c r="BO102" i="38" s="1"/>
  <c r="AO111" i="32"/>
  <c r="BO111" i="32" s="1"/>
  <c r="AO116" i="35"/>
  <c r="BO116" i="35" s="1"/>
  <c r="AO125" i="35"/>
  <c r="BO125" i="35" s="1"/>
  <c r="AO190" i="37"/>
  <c r="BO190" i="37" s="1"/>
  <c r="AO102" i="39"/>
  <c r="BO102" i="39" s="1"/>
  <c r="AO111" i="30"/>
  <c r="BO111" i="30" s="1"/>
  <c r="AO136" i="30"/>
  <c r="BO136" i="30" s="1"/>
  <c r="AO133" i="30"/>
  <c r="BO133" i="30" s="1"/>
  <c r="AO155" i="31"/>
  <c r="BO155" i="31" s="1"/>
  <c r="AO142" i="32"/>
  <c r="BO142" i="32" s="1"/>
  <c r="AO152" i="35"/>
  <c r="BO152" i="35" s="1"/>
  <c r="AO186" i="38"/>
  <c r="BO186" i="38" s="1"/>
  <c r="AO170" i="35"/>
  <c r="BO170" i="35" s="1"/>
  <c r="AO161" i="40"/>
  <c r="BO161" i="40" s="1"/>
  <c r="AO186" i="40"/>
  <c r="BO186" i="40" s="1"/>
  <c r="AO182" i="34"/>
  <c r="BO182" i="34" s="1"/>
  <c r="AO191" i="36"/>
  <c r="BO191" i="36" s="1"/>
  <c r="AO100" i="35"/>
  <c r="BO100" i="35" s="1"/>
  <c r="AO151" i="31"/>
  <c r="AO162" i="31"/>
  <c r="BO162" i="31" s="1"/>
  <c r="AO166" i="32"/>
  <c r="BO166" i="32" s="1"/>
  <c r="AO168" i="32"/>
  <c r="BO168" i="32" s="1"/>
  <c r="AO129" i="32"/>
  <c r="BO129" i="32" s="1"/>
  <c r="AO151" i="33"/>
  <c r="AO162" i="35"/>
  <c r="BO162" i="35" s="1"/>
  <c r="AO141" i="35"/>
  <c r="BO141" i="35" s="1"/>
  <c r="AO113" i="35"/>
  <c r="BO113" i="35" s="1"/>
  <c r="AO183" i="36"/>
  <c r="BO183" i="36" s="1"/>
  <c r="AO110" i="36"/>
  <c r="BO110" i="36" s="1"/>
  <c r="AO182" i="37"/>
  <c r="BO182" i="37" s="1"/>
  <c r="AO185" i="37"/>
  <c r="BO185" i="37" s="1"/>
  <c r="AO158" i="37"/>
  <c r="BO158" i="37" s="1"/>
  <c r="AO103" i="37"/>
  <c r="BO103" i="37" s="1"/>
  <c r="AO139" i="37"/>
  <c r="BO139" i="37" s="1"/>
  <c r="AO180" i="39"/>
  <c r="BO180" i="39" s="1"/>
  <c r="AO178" i="30"/>
  <c r="BO178" i="30" s="1"/>
  <c r="AO103" i="30"/>
  <c r="BO103" i="30" s="1"/>
  <c r="AO118" i="30"/>
  <c r="BO118" i="30" s="1"/>
  <c r="AO100" i="40"/>
  <c r="BO100" i="40" s="1"/>
  <c r="AO165" i="30"/>
  <c r="BO165" i="30" s="1"/>
  <c r="AO193" i="34"/>
  <c r="BO193" i="34" s="1"/>
  <c r="AO180" i="34"/>
  <c r="BO180" i="34" s="1"/>
  <c r="AO158" i="35"/>
  <c r="BO158" i="35" s="1"/>
  <c r="AO130" i="37"/>
  <c r="BO130" i="37" s="1"/>
  <c r="AO177" i="37"/>
  <c r="BO177" i="37" s="1"/>
  <c r="AO132" i="40"/>
  <c r="BO132" i="40" s="1"/>
  <c r="AO152" i="32"/>
  <c r="BO152" i="32" s="1"/>
  <c r="AO158" i="33"/>
  <c r="BO158" i="33" s="1"/>
  <c r="AO160" i="38"/>
  <c r="BO160" i="38" s="1"/>
  <c r="AO136" i="35"/>
  <c r="BO136" i="35" s="1"/>
  <c r="AO184" i="40"/>
  <c r="BO184" i="40" s="1"/>
  <c r="AO168" i="33"/>
  <c r="BO168" i="33" s="1"/>
  <c r="AO166" i="35"/>
  <c r="BO166" i="35" s="1"/>
  <c r="AO163" i="40"/>
  <c r="BO163" i="40" s="1"/>
  <c r="R28" i="39"/>
  <c r="AO187" i="37"/>
  <c r="BO187" i="37" s="1"/>
  <c r="AO159" i="30"/>
  <c r="BO159" i="30" s="1"/>
  <c r="AO163" i="31"/>
  <c r="BO163" i="31" s="1"/>
  <c r="AO164" i="32"/>
  <c r="BO164" i="32" s="1"/>
  <c r="AO194" i="33"/>
  <c r="BO194" i="33" s="1"/>
  <c r="AO106" i="34"/>
  <c r="BO106" i="34" s="1"/>
  <c r="AO111" i="35"/>
  <c r="BO111" i="35" s="1"/>
  <c r="AO175" i="36"/>
  <c r="BO175" i="36" s="1"/>
  <c r="AO124" i="36"/>
  <c r="BO124" i="36" s="1"/>
  <c r="AO156" i="37"/>
  <c r="BO156" i="37" s="1"/>
  <c r="AO188" i="39"/>
  <c r="BO188" i="39" s="1"/>
  <c r="AO110" i="30"/>
  <c r="BO110" i="30" s="1"/>
  <c r="AO134" i="34"/>
  <c r="BO134" i="34" s="1"/>
  <c r="AO163" i="39"/>
  <c r="BO163" i="39" s="1"/>
  <c r="AO126" i="40"/>
  <c r="BO126" i="40" s="1"/>
  <c r="AO159" i="31"/>
  <c r="BO159" i="31" s="1"/>
  <c r="AO160" i="37"/>
  <c r="BO160" i="37" s="1"/>
  <c r="AO116" i="30"/>
  <c r="BO116" i="30" s="1"/>
  <c r="AO117" i="32"/>
  <c r="BO117" i="32" s="1"/>
  <c r="AO127" i="40"/>
  <c r="BO127" i="40" s="1"/>
  <c r="R28" i="36"/>
  <c r="AO116" i="39"/>
  <c r="BO116" i="39" s="1"/>
  <c r="AO180" i="36"/>
  <c r="BO180" i="36" s="1"/>
  <c r="AO186" i="31"/>
  <c r="BO186" i="31" s="1"/>
  <c r="AO161" i="31"/>
  <c r="BO161" i="31" s="1"/>
  <c r="AO115" i="31"/>
  <c r="BO115" i="31" s="1"/>
  <c r="AO185" i="32"/>
  <c r="BO185" i="32" s="1"/>
  <c r="AO139" i="32"/>
  <c r="BO139" i="32" s="1"/>
  <c r="AO141" i="33"/>
  <c r="BO141" i="33" s="1"/>
  <c r="AO185" i="34"/>
  <c r="BO185" i="34" s="1"/>
  <c r="AO194" i="36"/>
  <c r="BO194" i="36" s="1"/>
  <c r="AO114" i="37"/>
  <c r="BO114" i="37" s="1"/>
  <c r="AO137" i="38"/>
  <c r="BO137" i="38" s="1"/>
  <c r="AO155" i="30"/>
  <c r="BO155" i="30" s="1"/>
  <c r="AO162" i="30"/>
  <c r="BO162" i="30" s="1"/>
  <c r="AO181" i="31"/>
  <c r="BO181" i="31" s="1"/>
  <c r="AO103" i="32"/>
  <c r="BO103" i="32" s="1"/>
  <c r="AO192" i="33"/>
  <c r="BO192" i="33" s="1"/>
  <c r="AO160" i="35"/>
  <c r="BO160" i="35" s="1"/>
  <c r="AO100" i="38"/>
  <c r="BO100" i="38" s="1"/>
  <c r="AO131" i="40"/>
  <c r="BO131" i="40" s="1"/>
  <c r="AO129" i="37"/>
  <c r="BO129" i="37" s="1"/>
  <c r="AO117" i="37"/>
  <c r="BO117" i="37" s="1"/>
  <c r="AO105" i="30"/>
  <c r="BO105" i="30" s="1"/>
  <c r="AO152" i="40"/>
  <c r="BO152" i="40" s="1"/>
  <c r="AO187" i="40"/>
  <c r="BO187" i="40" s="1"/>
  <c r="AO123" i="38"/>
  <c r="BO123" i="38" s="1"/>
  <c r="AO133" i="39"/>
  <c r="BO133" i="39" s="1"/>
  <c r="AO112" i="31"/>
  <c r="BO112" i="31" s="1"/>
  <c r="AO104" i="31"/>
  <c r="BO104" i="31" s="1"/>
  <c r="AO187" i="32"/>
  <c r="BO187" i="32" s="1"/>
  <c r="AO155" i="33"/>
  <c r="BO155" i="33" s="1"/>
  <c r="AO153" i="33"/>
  <c r="BO153" i="33" s="1"/>
  <c r="AO135" i="33"/>
  <c r="BO135" i="33" s="1"/>
  <c r="AO115" i="33"/>
  <c r="BO115" i="33" s="1"/>
  <c r="AO104" i="36"/>
  <c r="BO104" i="36" s="1"/>
  <c r="AO166" i="37"/>
  <c r="BO166" i="37" s="1"/>
  <c r="AO178" i="38"/>
  <c r="BO178" i="38" s="1"/>
  <c r="AO118" i="38"/>
  <c r="BO118" i="38" s="1"/>
  <c r="AO136" i="38"/>
  <c r="BO136" i="38" s="1"/>
  <c r="AO130" i="30"/>
  <c r="BO130" i="30" s="1"/>
  <c r="AO191" i="31"/>
  <c r="BO191" i="31" s="1"/>
  <c r="AO135" i="31"/>
  <c r="BO135" i="31" s="1"/>
  <c r="AO107" i="31"/>
  <c r="BO107" i="31" s="1"/>
  <c r="AO182" i="32"/>
  <c r="BO182" i="32" s="1"/>
  <c r="AO126" i="32"/>
  <c r="BO126" i="32" s="1"/>
  <c r="AO106" i="32"/>
  <c r="BO106" i="32" s="1"/>
  <c r="AO189" i="33"/>
  <c r="BO189" i="33" s="1"/>
  <c r="AO110" i="33"/>
  <c r="BO110" i="33" s="1"/>
  <c r="AO102" i="33"/>
  <c r="BO102" i="33" s="1"/>
  <c r="AO117" i="34"/>
  <c r="BO117" i="34" s="1"/>
  <c r="AO176" i="35"/>
  <c r="BO176" i="35" s="1"/>
  <c r="AO108" i="35"/>
  <c r="BO108" i="35" s="1"/>
  <c r="AO167" i="36"/>
  <c r="BO167" i="36" s="1"/>
  <c r="AO161" i="36"/>
  <c r="BO161" i="36" s="1"/>
  <c r="AO159" i="36"/>
  <c r="BO159" i="36" s="1"/>
  <c r="AO157" i="36"/>
  <c r="BO157" i="36" s="1"/>
  <c r="AO155" i="36"/>
  <c r="BO155" i="36" s="1"/>
  <c r="AO153" i="36"/>
  <c r="BO153" i="36" s="1"/>
  <c r="AO115" i="36"/>
  <c r="BO115" i="36" s="1"/>
  <c r="AO106" i="37"/>
  <c r="BO106" i="37" s="1"/>
  <c r="AO139" i="30"/>
  <c r="BO139" i="30" s="1"/>
  <c r="AO193" i="32"/>
  <c r="BO193" i="32" s="1"/>
  <c r="AO159" i="38"/>
  <c r="BO159" i="38" s="1"/>
  <c r="AO112" i="40"/>
  <c r="BO112" i="40" s="1"/>
  <c r="AO135" i="39"/>
  <c r="BO135" i="39" s="1"/>
  <c r="AO188" i="31"/>
  <c r="BO188" i="31" s="1"/>
  <c r="AO153" i="31"/>
  <c r="BO153" i="31" s="1"/>
  <c r="AO190" i="34"/>
  <c r="BO190" i="34" s="1"/>
  <c r="AO181" i="35"/>
  <c r="BO181" i="35" s="1"/>
  <c r="AO184" i="35"/>
  <c r="BO184" i="35" s="1"/>
  <c r="AO129" i="34"/>
  <c r="BO129" i="34" s="1"/>
  <c r="AO131" i="35"/>
  <c r="BO131" i="35" s="1"/>
  <c r="AO105" i="35"/>
  <c r="BO105" i="35" s="1"/>
  <c r="AO130" i="36"/>
  <c r="BO130" i="36" s="1"/>
  <c r="AO193" i="37"/>
  <c r="BO193" i="37" s="1"/>
  <c r="AO123" i="37"/>
  <c r="BO123" i="37" s="1"/>
  <c r="AO161" i="39"/>
  <c r="BO161" i="39" s="1"/>
  <c r="AO176" i="38"/>
  <c r="BO176" i="38" s="1"/>
  <c r="AO106" i="40"/>
  <c r="BO106" i="40" s="1"/>
  <c r="AO113" i="30"/>
  <c r="BO113" i="30" s="1"/>
  <c r="AO160" i="30"/>
  <c r="BO160" i="30" s="1"/>
  <c r="AO183" i="31"/>
  <c r="BO183" i="31" s="1"/>
  <c r="AO157" i="31"/>
  <c r="BO157" i="31" s="1"/>
  <c r="AO156" i="32"/>
  <c r="BO156" i="32" s="1"/>
  <c r="AO181" i="33"/>
  <c r="BO181" i="33" s="1"/>
  <c r="AO124" i="34"/>
  <c r="BO124" i="34" s="1"/>
  <c r="AO127" i="36"/>
  <c r="BO127" i="36" s="1"/>
  <c r="AO176" i="40"/>
  <c r="BO176" i="40" s="1"/>
  <c r="AO167" i="31"/>
  <c r="BO167" i="31" s="1"/>
  <c r="AO165" i="31"/>
  <c r="BO165" i="31" s="1"/>
  <c r="AO180" i="31"/>
  <c r="BO180" i="31" s="1"/>
  <c r="AO107" i="40"/>
  <c r="BO107" i="40" s="1"/>
  <c r="AO115" i="34"/>
  <c r="BO115" i="34" s="1"/>
  <c r="AO102" i="40"/>
  <c r="BO102" i="40" s="1"/>
  <c r="AO136" i="40"/>
  <c r="BO136" i="40" s="1"/>
  <c r="AO179" i="37"/>
  <c r="BO179" i="37" s="1"/>
  <c r="AO115" i="40"/>
  <c r="BO115" i="40" s="1"/>
  <c r="AO168" i="40"/>
  <c r="BO168" i="40" s="1"/>
  <c r="AO190" i="40"/>
  <c r="BO190" i="40" s="1"/>
  <c r="AO169" i="38"/>
  <c r="BO169" i="38" s="1"/>
  <c r="AO107" i="38"/>
  <c r="BO107" i="38" s="1"/>
  <c r="AO128" i="32"/>
  <c r="BO128" i="32" s="1"/>
  <c r="AO185" i="39"/>
  <c r="BO185" i="39" s="1"/>
  <c r="AO135" i="38"/>
  <c r="BO135" i="38" s="1"/>
  <c r="AO163" i="38"/>
  <c r="BO163" i="38" s="1"/>
  <c r="AO153" i="38"/>
  <c r="BO153" i="38" s="1"/>
  <c r="AO124" i="39"/>
  <c r="BO124" i="39" s="1"/>
  <c r="AO183" i="30"/>
  <c r="BO183" i="30" s="1"/>
  <c r="AO105" i="40"/>
  <c r="BO105" i="40" s="1"/>
  <c r="AO178" i="40"/>
  <c r="BO178" i="40" s="1"/>
  <c r="AO180" i="40"/>
  <c r="BO180" i="40" s="1"/>
  <c r="AO192" i="40"/>
  <c r="BO192" i="40" s="1"/>
  <c r="AO194" i="40"/>
  <c r="BO194" i="40" s="1"/>
  <c r="AO158" i="40"/>
  <c r="BO158" i="40" s="1"/>
  <c r="AO164" i="40"/>
  <c r="BO164" i="40" s="1"/>
  <c r="AO166" i="40"/>
  <c r="BO166" i="40" s="1"/>
  <c r="AO170" i="40"/>
  <c r="BO170" i="40" s="1"/>
  <c r="AO138" i="40"/>
  <c r="BO138" i="40" s="1"/>
  <c r="AO140" i="40"/>
  <c r="BO140" i="40" s="1"/>
  <c r="AO142" i="40"/>
  <c r="BO142" i="40" s="1"/>
  <c r="AO194" i="31"/>
  <c r="BO194" i="31" s="1"/>
  <c r="AO125" i="33"/>
  <c r="BO125" i="33" s="1"/>
  <c r="AO113" i="33"/>
  <c r="BO113" i="33" s="1"/>
  <c r="AO156" i="35"/>
  <c r="BO156" i="35" s="1"/>
  <c r="AO154" i="35"/>
  <c r="BO154" i="35" s="1"/>
  <c r="AO118" i="36"/>
  <c r="BO118" i="36" s="1"/>
  <c r="AO137" i="37"/>
  <c r="BO137" i="37" s="1"/>
  <c r="AO159" i="39"/>
  <c r="BO159" i="39" s="1"/>
  <c r="AO155" i="39"/>
  <c r="BO155" i="39" s="1"/>
  <c r="AO153" i="39"/>
  <c r="BO153" i="39" s="1"/>
  <c r="AO194" i="30"/>
  <c r="BO194" i="30" s="1"/>
  <c r="AO186" i="30"/>
  <c r="BO186" i="30" s="1"/>
  <c r="AO110" i="40"/>
  <c r="BO110" i="40" s="1"/>
  <c r="AO141" i="30"/>
  <c r="BO141" i="30" s="1"/>
  <c r="AO189" i="31"/>
  <c r="BO189" i="31" s="1"/>
  <c r="AO113" i="31"/>
  <c r="BO113" i="31" s="1"/>
  <c r="AO105" i="31"/>
  <c r="BO105" i="31" s="1"/>
  <c r="AO180" i="32"/>
  <c r="BO180" i="32" s="1"/>
  <c r="AO140" i="32"/>
  <c r="BO140" i="32" s="1"/>
  <c r="AO164" i="33"/>
  <c r="BO164" i="33" s="1"/>
  <c r="AO136" i="33"/>
  <c r="BO136" i="33" s="1"/>
  <c r="AO128" i="33"/>
  <c r="BO128" i="33" s="1"/>
  <c r="AO169" i="34"/>
  <c r="BO169" i="34" s="1"/>
  <c r="AO153" i="34"/>
  <c r="BO153" i="34" s="1"/>
  <c r="AO142" i="35"/>
  <c r="BO142" i="35" s="1"/>
  <c r="AO106" i="35"/>
  <c r="BO106" i="35" s="1"/>
  <c r="AO180" i="37"/>
  <c r="BO180" i="37" s="1"/>
  <c r="AO104" i="37"/>
  <c r="BO104" i="37" s="1"/>
  <c r="AO187" i="38"/>
  <c r="BO187" i="38" s="1"/>
  <c r="AO170" i="38"/>
  <c r="BO170" i="38" s="1"/>
  <c r="AO156" i="38"/>
  <c r="BO156" i="38" s="1"/>
  <c r="AO139" i="38"/>
  <c r="BO139" i="38" s="1"/>
  <c r="AO194" i="39"/>
  <c r="BO194" i="39" s="1"/>
  <c r="AO176" i="30"/>
  <c r="BO176" i="30" s="1"/>
  <c r="AO116" i="38"/>
  <c r="BO116" i="38" s="1"/>
  <c r="AO135" i="40"/>
  <c r="BO135" i="40" s="1"/>
  <c r="AO128" i="40"/>
  <c r="BO128" i="40" s="1"/>
  <c r="AO104" i="40"/>
  <c r="BO104" i="40" s="1"/>
  <c r="AO102" i="30"/>
  <c r="BO102" i="30" s="1"/>
  <c r="AO136" i="31"/>
  <c r="BO136" i="31" s="1"/>
  <c r="AO108" i="31"/>
  <c r="BO108" i="31" s="1"/>
  <c r="AO165" i="32"/>
  <c r="BO165" i="32" s="1"/>
  <c r="AO163" i="32"/>
  <c r="BO163" i="32" s="1"/>
  <c r="AO155" i="32"/>
  <c r="BO155" i="32" s="1"/>
  <c r="AO111" i="33"/>
  <c r="BO111" i="33" s="1"/>
  <c r="AO194" i="34"/>
  <c r="BO194" i="34" s="1"/>
  <c r="AO186" i="34"/>
  <c r="BO186" i="34" s="1"/>
  <c r="AO102" i="34"/>
  <c r="BO102" i="34" s="1"/>
  <c r="AO177" i="35"/>
  <c r="BO177" i="35" s="1"/>
  <c r="AO109" i="35"/>
  <c r="BO109" i="35" s="1"/>
  <c r="AO184" i="36"/>
  <c r="BO184" i="36" s="1"/>
  <c r="AO108" i="36"/>
  <c r="BO108" i="36" s="1"/>
  <c r="AO183" i="37"/>
  <c r="BO183" i="37" s="1"/>
  <c r="AO159" i="37"/>
  <c r="BO159" i="37" s="1"/>
  <c r="AO155" i="37"/>
  <c r="BO155" i="37" s="1"/>
  <c r="AO127" i="37"/>
  <c r="BO127" i="37" s="1"/>
  <c r="AO182" i="38"/>
  <c r="BO182" i="38" s="1"/>
  <c r="AO115" i="35"/>
  <c r="BO115" i="35" s="1"/>
  <c r="AO101" i="38"/>
  <c r="BO101" i="38" s="1"/>
  <c r="AO132" i="39"/>
  <c r="BO132" i="39" s="1"/>
  <c r="AO168" i="30"/>
  <c r="BO168" i="30" s="1"/>
  <c r="AO164" i="30"/>
  <c r="BO164" i="30" s="1"/>
  <c r="AO115" i="30"/>
  <c r="BO115" i="30" s="1"/>
  <c r="AO175" i="40"/>
  <c r="BO175" i="40" s="1"/>
  <c r="AO168" i="31"/>
  <c r="BO168" i="31" s="1"/>
  <c r="AO166" i="31"/>
  <c r="BO166" i="31" s="1"/>
  <c r="AO156" i="31"/>
  <c r="BO156" i="31" s="1"/>
  <c r="AO152" i="31"/>
  <c r="BO152" i="31" s="1"/>
  <c r="AO139" i="31"/>
  <c r="BO139" i="31" s="1"/>
  <c r="AO178" i="32"/>
  <c r="BO178" i="32" s="1"/>
  <c r="AO110" i="32"/>
  <c r="BO110" i="32" s="1"/>
  <c r="AO177" i="33"/>
  <c r="BO177" i="33" s="1"/>
  <c r="AO142" i="33"/>
  <c r="BO142" i="33" s="1"/>
  <c r="AO106" i="33"/>
  <c r="BO106" i="33" s="1"/>
  <c r="AO141" i="34"/>
  <c r="BO141" i="34" s="1"/>
  <c r="AO160" i="36"/>
  <c r="BO160" i="36" s="1"/>
  <c r="AO152" i="36"/>
  <c r="BO152" i="36" s="1"/>
  <c r="AO111" i="36"/>
  <c r="BO111" i="36" s="1"/>
  <c r="AO194" i="37"/>
  <c r="BO194" i="37" s="1"/>
  <c r="AO118" i="37"/>
  <c r="BO118" i="37" s="1"/>
  <c r="AO136" i="39"/>
  <c r="BO136" i="39" s="1"/>
  <c r="AO181" i="40"/>
  <c r="BO181" i="40" s="1"/>
  <c r="AO183" i="40"/>
  <c r="BO183" i="40" s="1"/>
  <c r="AO191" i="40"/>
  <c r="BO191" i="40" s="1"/>
  <c r="AO193" i="40"/>
  <c r="BO193" i="40" s="1"/>
  <c r="AO159" i="40"/>
  <c r="BO159" i="40" s="1"/>
  <c r="AO165" i="40"/>
  <c r="BO165" i="40" s="1"/>
  <c r="AO169" i="40"/>
  <c r="BO169" i="40" s="1"/>
  <c r="AO114" i="31"/>
  <c r="BO114" i="31" s="1"/>
  <c r="AO181" i="32"/>
  <c r="BO181" i="32" s="1"/>
  <c r="AO188" i="33"/>
  <c r="BO188" i="33" s="1"/>
  <c r="AO180" i="33"/>
  <c r="BO180" i="33" s="1"/>
  <c r="AO192" i="34"/>
  <c r="BO192" i="34" s="1"/>
  <c r="AO184" i="34"/>
  <c r="BO184" i="34" s="1"/>
  <c r="AO128" i="34"/>
  <c r="BO128" i="34" s="1"/>
  <c r="AO191" i="35"/>
  <c r="BO191" i="35" s="1"/>
  <c r="AO175" i="35"/>
  <c r="BO175" i="35" s="1"/>
  <c r="AO167" i="35"/>
  <c r="BO167" i="35" s="1"/>
  <c r="AO165" i="35"/>
  <c r="BO165" i="35" s="1"/>
  <c r="AO159" i="35"/>
  <c r="BO159" i="35" s="1"/>
  <c r="AO156" i="39"/>
  <c r="BO156" i="39" s="1"/>
  <c r="AO142" i="30"/>
  <c r="BO142" i="30" s="1"/>
  <c r="AO100" i="37"/>
  <c r="BO100" i="37" s="1"/>
  <c r="AO134" i="39"/>
  <c r="BO134" i="39" s="1"/>
  <c r="AO126" i="39"/>
  <c r="BO126" i="39" s="1"/>
  <c r="AO134" i="36"/>
  <c r="BO134" i="36" s="1"/>
  <c r="AO141" i="37"/>
  <c r="BO141" i="37" s="1"/>
  <c r="AO170" i="39"/>
  <c r="BO170" i="39" s="1"/>
  <c r="AO166" i="39"/>
  <c r="BO166" i="39" s="1"/>
  <c r="AO162" i="39"/>
  <c r="BO162" i="39" s="1"/>
  <c r="AO139" i="39"/>
  <c r="BO139" i="39" s="1"/>
  <c r="AO182" i="30"/>
  <c r="BO182" i="30" s="1"/>
  <c r="AO132" i="33"/>
  <c r="BO132" i="33" s="1"/>
  <c r="AO168" i="34"/>
  <c r="BO168" i="34" s="1"/>
  <c r="AO166" i="34"/>
  <c r="BO166" i="34" s="1"/>
  <c r="AO164" i="34"/>
  <c r="BO164" i="34" s="1"/>
  <c r="AO160" i="34"/>
  <c r="BO160" i="34" s="1"/>
  <c r="AO156" i="34"/>
  <c r="BO156" i="34" s="1"/>
  <c r="AO118" i="35"/>
  <c r="BO118" i="35" s="1"/>
  <c r="AO193" i="36"/>
  <c r="BO193" i="36" s="1"/>
  <c r="AO109" i="36"/>
  <c r="BO109" i="36" s="1"/>
  <c r="AO184" i="37"/>
  <c r="BO184" i="37" s="1"/>
  <c r="AO193" i="30"/>
  <c r="BO193" i="30" s="1"/>
  <c r="AO106" i="39"/>
  <c r="BO106" i="39" s="1"/>
  <c r="AO128" i="37"/>
  <c r="BO128" i="37" s="1"/>
  <c r="AO118" i="40"/>
  <c r="BO118" i="40" s="1"/>
  <c r="AO127" i="33"/>
  <c r="BO127" i="33" s="1"/>
  <c r="AO133" i="35"/>
  <c r="BO133" i="35" s="1"/>
  <c r="AO138" i="33"/>
  <c r="BO138" i="33" s="1"/>
  <c r="AO138" i="31"/>
  <c r="BO138" i="31" s="1"/>
  <c r="AO110" i="31"/>
  <c r="BO110" i="31" s="1"/>
  <c r="AO104" i="34"/>
  <c r="BO104" i="34" s="1"/>
  <c r="AO128" i="38"/>
  <c r="BO128" i="38" s="1"/>
  <c r="AO100" i="31"/>
  <c r="BO100" i="31" s="1"/>
  <c r="AO128" i="39"/>
  <c r="BO128" i="39" s="1"/>
  <c r="AO137" i="40"/>
  <c r="BO137" i="40" s="1"/>
  <c r="AO113" i="32"/>
  <c r="BO113" i="32" s="1"/>
  <c r="AO106" i="30"/>
  <c r="BO106" i="30" s="1"/>
  <c r="AO104" i="30"/>
  <c r="BO104" i="30" s="1"/>
  <c r="AO130" i="35"/>
  <c r="BO130" i="35" s="1"/>
  <c r="AO117" i="31"/>
  <c r="BO117" i="31" s="1"/>
  <c r="AO129" i="39"/>
  <c r="BO129" i="39" s="1"/>
  <c r="AO140" i="30"/>
  <c r="BO140" i="30" s="1"/>
  <c r="AO132" i="30"/>
  <c r="BO132" i="30" s="1"/>
  <c r="AO130" i="33"/>
  <c r="BO130" i="33" s="1"/>
  <c r="AO134" i="35"/>
  <c r="BO134" i="35" s="1"/>
  <c r="AO136" i="34"/>
  <c r="BO136" i="34" s="1"/>
  <c r="AO112" i="30"/>
  <c r="BO112" i="30" s="1"/>
  <c r="AO169" i="31"/>
  <c r="BO169" i="31" s="1"/>
  <c r="AO159" i="33"/>
  <c r="BO159" i="33" s="1"/>
  <c r="AO153" i="30"/>
  <c r="BO153" i="30" s="1"/>
  <c r="AO161" i="30"/>
  <c r="BO161" i="30" s="1"/>
  <c r="AO168" i="35"/>
  <c r="BO168" i="35" s="1"/>
  <c r="AO127" i="30"/>
  <c r="BO127" i="30" s="1"/>
  <c r="AO104" i="39"/>
  <c r="BO104" i="39" s="1"/>
  <c r="AO101" i="32"/>
  <c r="BO101" i="32" s="1"/>
  <c r="AO138" i="36"/>
  <c r="BO138" i="36" s="1"/>
  <c r="AO111" i="38"/>
  <c r="BO111" i="38" s="1"/>
  <c r="AO112" i="32"/>
  <c r="BO112" i="32" s="1"/>
  <c r="AO116" i="33"/>
  <c r="BO116" i="33" s="1"/>
  <c r="AO117" i="35"/>
  <c r="BO117" i="35" s="1"/>
  <c r="AO135" i="37"/>
  <c r="BO135" i="37" s="1"/>
  <c r="AO142" i="38"/>
  <c r="BO142" i="38" s="1"/>
  <c r="AO165" i="39"/>
  <c r="BO165" i="39" s="1"/>
  <c r="AO126" i="33"/>
  <c r="BO126" i="33" s="1"/>
  <c r="AO140" i="35"/>
  <c r="BO140" i="35" s="1"/>
  <c r="AO127" i="35"/>
  <c r="BO127" i="35" s="1"/>
  <c r="AO134" i="30"/>
  <c r="BO134" i="30" s="1"/>
  <c r="AO107" i="39"/>
  <c r="BO107" i="39" s="1"/>
  <c r="AO159" i="34"/>
  <c r="BO159" i="34" s="1"/>
  <c r="AO160" i="33"/>
  <c r="BO160" i="33" s="1"/>
  <c r="AO140" i="36"/>
  <c r="BO140" i="36" s="1"/>
  <c r="AO132" i="36"/>
  <c r="BO132" i="36" s="1"/>
  <c r="AO141" i="38"/>
  <c r="BO141" i="38" s="1"/>
  <c r="AO102" i="31"/>
  <c r="BO102" i="31" s="1"/>
  <c r="AO137" i="32"/>
  <c r="BO137" i="32" s="1"/>
  <c r="AO140" i="34"/>
  <c r="BO140" i="34" s="1"/>
  <c r="AO112" i="34"/>
  <c r="BO112" i="34" s="1"/>
  <c r="AO110" i="39"/>
  <c r="BO110" i="39" s="1"/>
  <c r="AO155" i="34"/>
  <c r="BO155" i="34" s="1"/>
  <c r="AO126" i="35"/>
  <c r="BO126" i="35" s="1"/>
  <c r="AO125" i="36"/>
  <c r="BO125" i="36" s="1"/>
  <c r="AO117" i="40"/>
  <c r="BO117" i="40" s="1"/>
  <c r="AO116" i="31"/>
  <c r="BO116" i="31" s="1"/>
  <c r="AO110" i="34"/>
  <c r="BO110" i="34" s="1"/>
  <c r="AO106" i="38"/>
  <c r="BO106" i="38" s="1"/>
  <c r="AO141" i="39"/>
  <c r="BO141" i="39" s="1"/>
  <c r="AO104" i="35"/>
  <c r="BO104" i="35" s="1"/>
  <c r="AO107" i="35"/>
  <c r="BO107" i="35" s="1"/>
  <c r="AO105" i="37"/>
  <c r="BO105" i="37" s="1"/>
  <c r="AO126" i="30"/>
  <c r="BO126" i="30" s="1"/>
  <c r="AO137" i="36"/>
  <c r="BO137" i="36" s="1"/>
  <c r="AO137" i="30"/>
  <c r="BO137" i="30" s="1"/>
  <c r="AO109" i="30"/>
  <c r="BO109" i="30" s="1"/>
  <c r="AO108" i="38"/>
  <c r="BO108" i="38" s="1"/>
  <c r="AO109" i="33"/>
  <c r="BO109" i="33" s="1"/>
  <c r="AO101" i="30"/>
  <c r="BO101" i="30" s="1"/>
  <c r="R63" i="34"/>
  <c r="AO157" i="38"/>
  <c r="BO157" i="38" s="1"/>
  <c r="AO169" i="30"/>
  <c r="BO169" i="30" s="1"/>
  <c r="AO160" i="32"/>
  <c r="BO160" i="32" s="1"/>
  <c r="AO142" i="34"/>
  <c r="BO142" i="34" s="1"/>
  <c r="AO109" i="40"/>
  <c r="BO109" i="40" s="1"/>
  <c r="AO108" i="33"/>
  <c r="BO108" i="33" s="1"/>
  <c r="AO103" i="38"/>
  <c r="BO103" i="38" s="1"/>
  <c r="AO100" i="36"/>
  <c r="BO100" i="36" s="1"/>
  <c r="AO133" i="32"/>
  <c r="BO133" i="32" s="1"/>
  <c r="AO125" i="32"/>
  <c r="BO125" i="32" s="1"/>
  <c r="AO124" i="38"/>
  <c r="BO124" i="38" s="1"/>
  <c r="R63" i="36"/>
  <c r="AO154" i="40"/>
  <c r="BO154" i="40" s="1"/>
  <c r="AO124" i="31"/>
  <c r="BO124" i="31" s="1"/>
  <c r="AO107" i="33"/>
  <c r="BO107" i="33" s="1"/>
  <c r="AO140" i="39"/>
  <c r="BO140" i="39" s="1"/>
  <c r="AO105" i="33"/>
  <c r="BO105" i="33" s="1"/>
  <c r="AO132" i="34"/>
  <c r="BO132" i="34" s="1"/>
  <c r="AO113" i="36"/>
  <c r="BO113" i="36" s="1"/>
  <c r="AO131" i="38"/>
  <c r="BO131" i="38" s="1"/>
  <c r="AO115" i="37"/>
  <c r="BO115" i="37" s="1"/>
  <c r="AO126" i="38"/>
  <c r="BO126" i="38" s="1"/>
  <c r="AO114" i="33"/>
  <c r="BO114" i="33" s="1"/>
  <c r="AO129" i="40"/>
  <c r="BO129" i="40" s="1"/>
  <c r="AO129" i="30"/>
  <c r="BO129" i="30" s="1"/>
  <c r="AO125" i="37"/>
  <c r="BO125" i="37" s="1"/>
  <c r="AO114" i="30"/>
  <c r="BO114" i="30" s="1"/>
  <c r="AO131" i="34"/>
  <c r="BO131" i="34" s="1"/>
  <c r="AO140" i="31"/>
  <c r="BO140" i="31" s="1"/>
  <c r="AO130" i="38"/>
  <c r="BO130" i="38" s="1"/>
  <c r="AO134" i="32"/>
  <c r="BO134" i="32" s="1"/>
  <c r="AO133" i="38"/>
  <c r="BO133" i="38" s="1"/>
  <c r="AO112" i="39"/>
  <c r="BO112" i="39" s="1"/>
  <c r="AO104" i="32"/>
  <c r="BO104" i="32" s="1"/>
  <c r="AO100" i="33"/>
  <c r="BO100" i="33" s="1"/>
  <c r="AO165" i="37"/>
  <c r="BO165" i="37" s="1"/>
  <c r="AO114" i="38"/>
  <c r="BO114" i="38" s="1"/>
  <c r="AO124" i="40"/>
  <c r="BO124" i="40" s="1"/>
  <c r="AO101" i="40"/>
  <c r="BO101" i="40" s="1"/>
  <c r="AO123" i="31"/>
  <c r="BO123" i="31" s="1"/>
  <c r="AO110" i="35"/>
  <c r="BO110" i="35" s="1"/>
  <c r="AO107" i="30"/>
  <c r="BO107" i="30" s="1"/>
  <c r="AO158" i="31"/>
  <c r="BO158" i="31" s="1"/>
  <c r="AO156" i="36"/>
  <c r="BO156" i="36" s="1"/>
  <c r="AO167" i="38"/>
  <c r="BO167" i="38" s="1"/>
  <c r="AO167" i="30"/>
  <c r="BO167" i="30" s="1"/>
  <c r="AO156" i="30"/>
  <c r="BO156" i="30" s="1"/>
  <c r="AO167" i="39"/>
  <c r="BO167" i="39" s="1"/>
  <c r="AO162" i="33"/>
  <c r="BO162" i="33" s="1"/>
  <c r="AO158" i="30"/>
  <c r="BO158" i="30" s="1"/>
  <c r="AO132" i="31"/>
  <c r="BO132" i="31" s="1"/>
  <c r="AO118" i="33"/>
  <c r="BO118" i="33" s="1"/>
  <c r="AO126" i="37"/>
  <c r="BO126" i="37" s="1"/>
  <c r="AO118" i="31"/>
  <c r="BO118" i="31" s="1"/>
  <c r="AO157" i="39"/>
  <c r="BO157" i="39" s="1"/>
  <c r="AO131" i="33"/>
  <c r="BO131" i="33" s="1"/>
  <c r="AO101" i="35"/>
  <c r="BO101" i="35" s="1"/>
  <c r="AO135" i="30"/>
  <c r="BO135" i="30" s="1"/>
  <c r="AO142" i="31"/>
  <c r="BO142" i="31" s="1"/>
  <c r="AO133" i="37"/>
  <c r="BO133" i="37" s="1"/>
  <c r="AO113" i="39"/>
  <c r="BO113" i="39" s="1"/>
  <c r="AO108" i="32"/>
  <c r="BO108" i="32" s="1"/>
  <c r="AO117" i="30"/>
  <c r="BO117" i="30" s="1"/>
  <c r="AO108" i="37"/>
  <c r="BO108" i="37" s="1"/>
  <c r="R28" i="34"/>
  <c r="R63" i="38"/>
  <c r="R63" i="32"/>
  <c r="Y46" i="30"/>
  <c r="R63" i="37"/>
  <c r="R28" i="30"/>
  <c r="AB52" i="32"/>
  <c r="AB51" i="36"/>
  <c r="AB51" i="31"/>
  <c r="AB52" i="31"/>
  <c r="Y11" i="30"/>
  <c r="Y46" i="37"/>
  <c r="Y46" i="38"/>
  <c r="Y11" i="31"/>
  <c r="R28" i="38"/>
  <c r="Y11" i="37"/>
  <c r="R28" i="37"/>
  <c r="Y46" i="35"/>
  <c r="Y46" i="34"/>
  <c r="Y11" i="34"/>
  <c r="R63" i="33"/>
  <c r="Y46" i="32"/>
  <c r="Y11" i="32"/>
  <c r="R63" i="30"/>
  <c r="AB50" i="33"/>
  <c r="AB53" i="39"/>
  <c r="AB51" i="38"/>
  <c r="R28" i="33"/>
  <c r="AB53" i="35"/>
  <c r="R63" i="39"/>
  <c r="AB50" i="36"/>
  <c r="Y11" i="36"/>
  <c r="AB51" i="39"/>
  <c r="Y11" i="39"/>
  <c r="Y46" i="31"/>
  <c r="AB51" i="33"/>
  <c r="AB50" i="31"/>
  <c r="AB53" i="32"/>
  <c r="Y11" i="33"/>
  <c r="R28" i="35"/>
  <c r="Y46" i="36"/>
  <c r="AB51" i="37"/>
  <c r="AB53" i="31"/>
  <c r="R28" i="32"/>
  <c r="AB53" i="34"/>
  <c r="AB51" i="35"/>
  <c r="AB53" i="36"/>
  <c r="Y11" i="38"/>
  <c r="Y46" i="39"/>
  <c r="AB53" i="30"/>
  <c r="AB53" i="33"/>
  <c r="Y46" i="33"/>
  <c r="AB51" i="34"/>
  <c r="AB53" i="37"/>
  <c r="R28" i="31"/>
  <c r="AB50" i="34"/>
  <c r="Y11" i="35"/>
  <c r="AB50" i="37"/>
  <c r="AB53" i="38"/>
  <c r="AP144" i="33" l="1"/>
  <c r="AP200" i="33"/>
  <c r="AP200" i="35"/>
  <c r="AP144" i="35"/>
  <c r="AP200" i="30"/>
  <c r="AP144" i="30"/>
  <c r="BO202" i="37"/>
  <c r="Y18" i="87" s="1"/>
  <c r="BO202" i="39"/>
  <c r="Y18" i="89" s="1"/>
  <c r="BO202" i="31"/>
  <c r="Y18" i="81" s="1"/>
  <c r="BO202" i="32"/>
  <c r="Y18" i="82" s="1"/>
  <c r="BO202" i="40"/>
  <c r="BO202" i="38"/>
  <c r="Y18" i="88" s="1"/>
  <c r="BO202" i="36"/>
  <c r="Y18" i="86" s="1"/>
  <c r="BO202" i="34"/>
  <c r="Y18" i="84" s="1"/>
  <c r="BO151" i="40"/>
  <c r="BO196" i="40" s="1"/>
  <c r="AO196" i="40"/>
  <c r="BO99" i="31"/>
  <c r="AO144" i="31"/>
  <c r="AO144" i="40"/>
  <c r="F16" i="92"/>
  <c r="N16" i="92"/>
  <c r="AO200" i="40"/>
  <c r="BO201" i="40" s="1"/>
  <c r="BO99" i="40"/>
  <c r="I16" i="92"/>
  <c r="K16" i="92"/>
  <c r="J16" i="92"/>
  <c r="BO151" i="31"/>
  <c r="BO151" i="33"/>
  <c r="AB50" i="30"/>
  <c r="L16" i="92"/>
  <c r="G16" i="92"/>
  <c r="E16" i="92"/>
  <c r="M16" i="92"/>
  <c r="H16" i="92"/>
  <c r="AB55" i="39"/>
  <c r="AB55" i="34"/>
  <c r="AB55" i="36"/>
  <c r="AB55" i="37"/>
  <c r="AB50" i="32"/>
  <c r="AB55" i="32" s="1"/>
  <c r="AB55" i="31"/>
  <c r="AB50" i="38"/>
  <c r="AB55" i="38" s="1"/>
  <c r="O63" i="40"/>
  <c r="Q62" i="40"/>
  <c r="Q61" i="40"/>
  <c r="Q60" i="40"/>
  <c r="Q59" i="40"/>
  <c r="Q58" i="40"/>
  <c r="X45" i="40"/>
  <c r="W45" i="40"/>
  <c r="V45" i="40"/>
  <c r="U45" i="40"/>
  <c r="T45" i="40"/>
  <c r="S45" i="40"/>
  <c r="R45" i="40"/>
  <c r="Q45" i="40"/>
  <c r="X44" i="40"/>
  <c r="W44" i="40"/>
  <c r="V44" i="40"/>
  <c r="U44" i="40"/>
  <c r="T44" i="40"/>
  <c r="S44" i="40"/>
  <c r="R44" i="40"/>
  <c r="Q44" i="40"/>
  <c r="X43" i="40"/>
  <c r="W43" i="40"/>
  <c r="V43" i="40"/>
  <c r="U43" i="40"/>
  <c r="T43" i="40"/>
  <c r="S43" i="40"/>
  <c r="R43" i="40"/>
  <c r="Q43" i="40"/>
  <c r="X42" i="40"/>
  <c r="W42" i="40"/>
  <c r="V42" i="40"/>
  <c r="U42" i="40"/>
  <c r="T42" i="40"/>
  <c r="S42" i="40"/>
  <c r="R42" i="40"/>
  <c r="Q42" i="40"/>
  <c r="X41" i="40"/>
  <c r="W41" i="40"/>
  <c r="V41" i="40"/>
  <c r="U41" i="40"/>
  <c r="T41" i="40"/>
  <c r="S41" i="40"/>
  <c r="R41" i="40"/>
  <c r="Q41" i="40"/>
  <c r="O28" i="40"/>
  <c r="Q27" i="40"/>
  <c r="Q26" i="40"/>
  <c r="Q25" i="40"/>
  <c r="Q24" i="40"/>
  <c r="Q23" i="40"/>
  <c r="X10" i="40"/>
  <c r="W10" i="40"/>
  <c r="V10" i="40"/>
  <c r="U10" i="40"/>
  <c r="T10" i="40"/>
  <c r="S10" i="40"/>
  <c r="R10" i="40"/>
  <c r="Q10" i="40"/>
  <c r="P10" i="40"/>
  <c r="U27" i="40" s="1"/>
  <c r="X9" i="40"/>
  <c r="W9" i="40"/>
  <c r="V9" i="40"/>
  <c r="U9" i="40"/>
  <c r="T9" i="40"/>
  <c r="S9" i="40"/>
  <c r="R9" i="40"/>
  <c r="Q9" i="40"/>
  <c r="P9" i="40"/>
  <c r="AA68" i="40" s="1"/>
  <c r="X8" i="40"/>
  <c r="W8" i="40"/>
  <c r="V8" i="40"/>
  <c r="U8" i="40"/>
  <c r="T8" i="40"/>
  <c r="S8" i="40"/>
  <c r="R8" i="40"/>
  <c r="Q8" i="40"/>
  <c r="P8" i="40"/>
  <c r="X7" i="40"/>
  <c r="W7" i="40"/>
  <c r="V7" i="40"/>
  <c r="U7" i="40"/>
  <c r="T7" i="40"/>
  <c r="S7" i="40"/>
  <c r="R7" i="40"/>
  <c r="Q7" i="40"/>
  <c r="P7" i="40"/>
  <c r="P42" i="40" s="1"/>
  <c r="X6" i="40"/>
  <c r="W6" i="40"/>
  <c r="V6" i="40"/>
  <c r="U6" i="40"/>
  <c r="T6" i="40"/>
  <c r="S6" i="40"/>
  <c r="R6" i="40"/>
  <c r="Q6" i="40"/>
  <c r="P6" i="40"/>
  <c r="H28" i="57"/>
  <c r="D28" i="57"/>
  <c r="C28" i="57"/>
  <c r="BO144" i="31" l="1"/>
  <c r="BO144" i="40"/>
  <c r="BO200" i="40"/>
  <c r="AA66" i="40"/>
  <c r="AA67" i="40"/>
  <c r="P53" i="40"/>
  <c r="P50" i="40"/>
  <c r="AA56" i="40"/>
  <c r="AB56" i="40" s="1"/>
  <c r="R27" i="40"/>
  <c r="R61" i="40"/>
  <c r="R26" i="40"/>
  <c r="R23" i="40"/>
  <c r="R24" i="40"/>
  <c r="R25" i="40"/>
  <c r="U58" i="40"/>
  <c r="P26" i="40"/>
  <c r="Y41" i="40"/>
  <c r="AA59" i="40"/>
  <c r="AB59" i="40" s="1"/>
  <c r="W46" i="40"/>
  <c r="U11" i="40"/>
  <c r="P61" i="40"/>
  <c r="W11" i="40"/>
  <c r="R46" i="40"/>
  <c r="R62" i="40"/>
  <c r="R58" i="40"/>
  <c r="U62" i="40"/>
  <c r="R11" i="40"/>
  <c r="Y7" i="40"/>
  <c r="R59" i="40"/>
  <c r="P27" i="40"/>
  <c r="V46" i="40"/>
  <c r="Y6" i="40"/>
  <c r="Y10" i="40"/>
  <c r="Q28" i="40"/>
  <c r="S11" i="40"/>
  <c r="Y42" i="40"/>
  <c r="S46" i="40"/>
  <c r="Y8" i="40"/>
  <c r="V11" i="40"/>
  <c r="Y44" i="40"/>
  <c r="Y45" i="40"/>
  <c r="Q46" i="40"/>
  <c r="X11" i="40"/>
  <c r="Y9" i="40"/>
  <c r="P23" i="40"/>
  <c r="AA64" i="40"/>
  <c r="P58" i="40"/>
  <c r="P41" i="40"/>
  <c r="U23" i="40"/>
  <c r="T46" i="40"/>
  <c r="AA58" i="40"/>
  <c r="AB58" i="40" s="1"/>
  <c r="P52" i="40"/>
  <c r="U25" i="40"/>
  <c r="P43" i="40"/>
  <c r="U60" i="40"/>
  <c r="P25" i="40"/>
  <c r="P62" i="40"/>
  <c r="P19" i="40"/>
  <c r="P45" i="40"/>
  <c r="P54" i="40"/>
  <c r="P15" i="40"/>
  <c r="P17" i="40"/>
  <c r="U46" i="40"/>
  <c r="R60" i="40"/>
  <c r="AA60" i="40"/>
  <c r="AB60" i="40" s="1"/>
  <c r="AA65" i="40"/>
  <c r="U59" i="40"/>
  <c r="P24" i="40"/>
  <c r="P16" i="40"/>
  <c r="AA57" i="40"/>
  <c r="AB57" i="40" s="1"/>
  <c r="P59" i="40"/>
  <c r="P51" i="40"/>
  <c r="Q11" i="40"/>
  <c r="Y43" i="40"/>
  <c r="T11" i="40"/>
  <c r="U24" i="40"/>
  <c r="U26" i="40"/>
  <c r="U61" i="40"/>
  <c r="P18" i="40"/>
  <c r="X46" i="40"/>
  <c r="P44" i="40"/>
  <c r="P60" i="40"/>
  <c r="Q63" i="40"/>
  <c r="Q62" i="22"/>
  <c r="Q61" i="22"/>
  <c r="Q60" i="22"/>
  <c r="Q59" i="22"/>
  <c r="Q58" i="22"/>
  <c r="Q27" i="22"/>
  <c r="Q26" i="22"/>
  <c r="Q25" i="22"/>
  <c r="Q24" i="22"/>
  <c r="Q23" i="22"/>
  <c r="X45" i="22"/>
  <c r="W45" i="22"/>
  <c r="V45" i="22"/>
  <c r="U45" i="22"/>
  <c r="T45" i="22"/>
  <c r="S45" i="22"/>
  <c r="R45" i="22"/>
  <c r="Q45" i="22"/>
  <c r="X44" i="22"/>
  <c r="W44" i="22"/>
  <c r="V44" i="22"/>
  <c r="U44" i="22"/>
  <c r="T44" i="22"/>
  <c r="S44" i="22"/>
  <c r="R44" i="22"/>
  <c r="Q44" i="22"/>
  <c r="X43" i="22"/>
  <c r="W43" i="22"/>
  <c r="V43" i="22"/>
  <c r="U43" i="22"/>
  <c r="T43" i="22"/>
  <c r="S43" i="22"/>
  <c r="R43" i="22"/>
  <c r="Q43" i="22"/>
  <c r="X42" i="22"/>
  <c r="W42" i="22"/>
  <c r="V42" i="22"/>
  <c r="U42" i="22"/>
  <c r="T42" i="22"/>
  <c r="S42" i="22"/>
  <c r="R42" i="22"/>
  <c r="Q42" i="22"/>
  <c r="X41" i="22"/>
  <c r="W41" i="22"/>
  <c r="V41" i="22"/>
  <c r="U41" i="22"/>
  <c r="T41" i="22"/>
  <c r="S41" i="22"/>
  <c r="R41" i="22"/>
  <c r="Q41" i="22"/>
  <c r="X10" i="22"/>
  <c r="W10" i="22"/>
  <c r="V10" i="22"/>
  <c r="U10" i="22"/>
  <c r="T10" i="22"/>
  <c r="S10" i="22"/>
  <c r="R10" i="22"/>
  <c r="Q10" i="22"/>
  <c r="X9" i="22"/>
  <c r="W9" i="22"/>
  <c r="V9" i="22"/>
  <c r="U9" i="22"/>
  <c r="T9" i="22"/>
  <c r="S9" i="22"/>
  <c r="R9" i="22"/>
  <c r="Q9" i="22"/>
  <c r="X8" i="22"/>
  <c r="W8" i="22"/>
  <c r="V8" i="22"/>
  <c r="U8" i="22"/>
  <c r="T8" i="22"/>
  <c r="S8" i="22"/>
  <c r="R8" i="22"/>
  <c r="Q8" i="22"/>
  <c r="X7" i="22"/>
  <c r="W7" i="22"/>
  <c r="V7" i="22"/>
  <c r="U7" i="22"/>
  <c r="T7" i="22"/>
  <c r="S7" i="22"/>
  <c r="R7" i="22"/>
  <c r="Q7" i="22"/>
  <c r="X6" i="22"/>
  <c r="W6" i="22"/>
  <c r="V6" i="22"/>
  <c r="U6" i="22"/>
  <c r="T6" i="22"/>
  <c r="S6" i="22"/>
  <c r="R6" i="22"/>
  <c r="Q6" i="22"/>
  <c r="C13" i="51"/>
  <c r="C14" i="51"/>
  <c r="J176" i="22"/>
  <c r="AN176" i="22" s="1"/>
  <c r="J177" i="22"/>
  <c r="AN177" i="22" s="1"/>
  <c r="J178" i="22"/>
  <c r="AN178" i="22" s="1"/>
  <c r="J179" i="22"/>
  <c r="AN179" i="22" s="1"/>
  <c r="J180" i="22"/>
  <c r="AN180" i="22" s="1"/>
  <c r="J181" i="22"/>
  <c r="AN181" i="22" s="1"/>
  <c r="J182" i="22"/>
  <c r="AN182" i="22" s="1"/>
  <c r="J183" i="22"/>
  <c r="AN183" i="22" s="1"/>
  <c r="J184" i="22"/>
  <c r="AN184" i="22" s="1"/>
  <c r="J185" i="22"/>
  <c r="AN185" i="22" s="1"/>
  <c r="J186" i="22"/>
  <c r="AN186" i="22" s="1"/>
  <c r="J187" i="22"/>
  <c r="AN187" i="22" s="1"/>
  <c r="J188" i="22"/>
  <c r="AN188" i="22" s="1"/>
  <c r="J189" i="22"/>
  <c r="AN189" i="22" s="1"/>
  <c r="J190" i="22"/>
  <c r="AN190" i="22" s="1"/>
  <c r="J191" i="22"/>
  <c r="AN191" i="22" s="1"/>
  <c r="J192" i="22"/>
  <c r="AN192" i="22" s="1"/>
  <c r="J193" i="22"/>
  <c r="AN193" i="22" s="1"/>
  <c r="J194" i="22"/>
  <c r="AN194" i="22" s="1"/>
  <c r="J152" i="22"/>
  <c r="AN152" i="22" s="1"/>
  <c r="J153" i="22"/>
  <c r="AN153" i="22" s="1"/>
  <c r="J154" i="22"/>
  <c r="AN154" i="22" s="1"/>
  <c r="J155" i="22"/>
  <c r="AN155" i="22" s="1"/>
  <c r="J156" i="22"/>
  <c r="AN156" i="22" s="1"/>
  <c r="J157" i="22"/>
  <c r="AN157" i="22" s="1"/>
  <c r="J158" i="22"/>
  <c r="AN158" i="22" s="1"/>
  <c r="J159" i="22"/>
  <c r="AN159" i="22" s="1"/>
  <c r="J160" i="22"/>
  <c r="AN160" i="22" s="1"/>
  <c r="J161" i="22"/>
  <c r="AN161" i="22" s="1"/>
  <c r="J162" i="22"/>
  <c r="AN162" i="22" s="1"/>
  <c r="J163" i="22"/>
  <c r="AN163" i="22" s="1"/>
  <c r="J164" i="22"/>
  <c r="AN164" i="22" s="1"/>
  <c r="J165" i="22"/>
  <c r="AN165" i="22" s="1"/>
  <c r="J166" i="22"/>
  <c r="AN166" i="22" s="1"/>
  <c r="J167" i="22"/>
  <c r="AN167" i="22" s="1"/>
  <c r="J168" i="22"/>
  <c r="AN168" i="22" s="1"/>
  <c r="J169" i="22"/>
  <c r="AN169" i="22" s="1"/>
  <c r="J170" i="22"/>
  <c r="AN170" i="22" s="1"/>
  <c r="J124" i="22"/>
  <c r="AN124" i="22" s="1"/>
  <c r="J125" i="22"/>
  <c r="AN125" i="22" s="1"/>
  <c r="J126" i="22"/>
  <c r="AN126" i="22" s="1"/>
  <c r="J127" i="22"/>
  <c r="AN127" i="22" s="1"/>
  <c r="J128" i="22"/>
  <c r="AN128" i="22" s="1"/>
  <c r="J129" i="22"/>
  <c r="AN129" i="22" s="1"/>
  <c r="J130" i="22"/>
  <c r="AN130" i="22" s="1"/>
  <c r="J131" i="22"/>
  <c r="AN131" i="22" s="1"/>
  <c r="J132" i="22"/>
  <c r="AN132" i="22" s="1"/>
  <c r="J133" i="22"/>
  <c r="AN133" i="22" s="1"/>
  <c r="J134" i="22"/>
  <c r="AN134" i="22" s="1"/>
  <c r="J135" i="22"/>
  <c r="AN135" i="22" s="1"/>
  <c r="J136" i="22"/>
  <c r="AN136" i="22" s="1"/>
  <c r="J137" i="22"/>
  <c r="AN137" i="22" s="1"/>
  <c r="J138" i="22"/>
  <c r="AN138" i="22" s="1"/>
  <c r="J139" i="22"/>
  <c r="AN139" i="22" s="1"/>
  <c r="J140" i="22"/>
  <c r="AN140" i="22" s="1"/>
  <c r="J141" i="22"/>
  <c r="AN141" i="22" s="1"/>
  <c r="J142" i="22"/>
  <c r="AN142" i="22" s="1"/>
  <c r="J123" i="22"/>
  <c r="AN123" i="22" s="1"/>
  <c r="J100" i="22"/>
  <c r="AN100" i="22" s="1"/>
  <c r="J101" i="22"/>
  <c r="AN101" i="22" s="1"/>
  <c r="J102" i="22"/>
  <c r="AN102" i="22" s="1"/>
  <c r="J103" i="22"/>
  <c r="AN103" i="22" s="1"/>
  <c r="J104" i="22"/>
  <c r="AN104" i="22" s="1"/>
  <c r="J105" i="22"/>
  <c r="AN105" i="22" s="1"/>
  <c r="J106" i="22"/>
  <c r="AN106" i="22" s="1"/>
  <c r="J107" i="22"/>
  <c r="AN107" i="22" s="1"/>
  <c r="J108" i="22"/>
  <c r="AN108" i="22" s="1"/>
  <c r="J109" i="22"/>
  <c r="AN109" i="22" s="1"/>
  <c r="J110" i="22"/>
  <c r="AN110" i="22" s="1"/>
  <c r="J111" i="22"/>
  <c r="AN111" i="22" s="1"/>
  <c r="J112" i="22"/>
  <c r="AN112" i="22" s="1"/>
  <c r="J113" i="22"/>
  <c r="AN113" i="22" s="1"/>
  <c r="J114" i="22"/>
  <c r="AN114" i="22" s="1"/>
  <c r="J115" i="22"/>
  <c r="AN115" i="22" s="1"/>
  <c r="J116" i="22"/>
  <c r="AN116" i="22" s="1"/>
  <c r="J117" i="22"/>
  <c r="AN117" i="22" s="1"/>
  <c r="J118" i="22"/>
  <c r="AN118" i="22" s="1"/>
  <c r="J99" i="22"/>
  <c r="O63" i="22"/>
  <c r="O28" i="22"/>
  <c r="C9" i="75"/>
  <c r="F4" i="74"/>
  <c r="C4" i="73"/>
  <c r="C5" i="73" s="1"/>
  <c r="D5" i="72"/>
  <c r="D6" i="72" s="1"/>
  <c r="C5" i="72"/>
  <c r="C6" i="72" s="1"/>
  <c r="C9" i="70"/>
  <c r="E9" i="57"/>
  <c r="E10" i="57" s="1"/>
  <c r="E11" i="57" s="1"/>
  <c r="E12" i="57" s="1"/>
  <c r="E13" i="57" s="1"/>
  <c r="E14" i="57" s="1"/>
  <c r="E15" i="57" s="1"/>
  <c r="E16" i="57" s="1"/>
  <c r="E17" i="57" s="1"/>
  <c r="E18" i="57" s="1"/>
  <c r="E19" i="57" s="1"/>
  <c r="E20" i="57" s="1"/>
  <c r="G9" i="57"/>
  <c r="G10" i="57" s="1"/>
  <c r="H9" i="57"/>
  <c r="H10" i="57" s="1"/>
  <c r="E6" i="72" l="1"/>
  <c r="G3" i="64"/>
  <c r="AN99" i="22"/>
  <c r="E53" i="93"/>
  <c r="E37" i="79"/>
  <c r="E23" i="93"/>
  <c r="E18" i="79"/>
  <c r="E22" i="93"/>
  <c r="E52" i="93"/>
  <c r="E18" i="93"/>
  <c r="E48" i="93"/>
  <c r="E16" i="79"/>
  <c r="E35" i="79"/>
  <c r="AN175" i="22"/>
  <c r="R59" i="22"/>
  <c r="R60" i="22"/>
  <c r="R62" i="22"/>
  <c r="R23" i="22"/>
  <c r="R58" i="22"/>
  <c r="R25" i="22"/>
  <c r="R61" i="22"/>
  <c r="E61" i="22"/>
  <c r="E24" i="22"/>
  <c r="R28" i="40"/>
  <c r="Y46" i="40"/>
  <c r="R63" i="40"/>
  <c r="Y11" i="40"/>
  <c r="E66" i="22"/>
  <c r="E29" i="22"/>
  <c r="E65" i="22"/>
  <c r="E28" i="22"/>
  <c r="H3" i="65"/>
  <c r="K4" i="65" s="1"/>
  <c r="O3" i="65" s="1"/>
  <c r="V46" i="22"/>
  <c r="J4" i="58"/>
  <c r="J26" i="67"/>
  <c r="J24" i="67"/>
  <c r="J22" i="67"/>
  <c r="J20" i="67"/>
  <c r="J18" i="67"/>
  <c r="J16" i="67"/>
  <c r="J14" i="67"/>
  <c r="J12" i="67"/>
  <c r="J10" i="67"/>
  <c r="J8" i="67"/>
  <c r="J6" i="67"/>
  <c r="J4" i="67"/>
  <c r="O27" i="62"/>
  <c r="O25" i="62"/>
  <c r="O23" i="62"/>
  <c r="O21" i="62"/>
  <c r="O19" i="62"/>
  <c r="O17" i="62"/>
  <c r="O15" i="62"/>
  <c r="O13" i="62"/>
  <c r="O11" i="62"/>
  <c r="O9" i="62"/>
  <c r="O7" i="62"/>
  <c r="O5" i="62"/>
  <c r="L4" i="62"/>
  <c r="J26" i="58"/>
  <c r="J24" i="58"/>
  <c r="J22" i="58"/>
  <c r="J20" i="58"/>
  <c r="J18" i="58"/>
  <c r="J16" i="58"/>
  <c r="J14" i="58"/>
  <c r="J12" i="58"/>
  <c r="J10" i="58"/>
  <c r="J8" i="58"/>
  <c r="J6" i="58"/>
  <c r="L9" i="57"/>
  <c r="H26" i="29"/>
  <c r="H24" i="29"/>
  <c r="H22" i="29"/>
  <c r="H20" i="29"/>
  <c r="H18" i="29"/>
  <c r="H16" i="29"/>
  <c r="H14" i="29"/>
  <c r="H12" i="29"/>
  <c r="H10" i="29"/>
  <c r="H8" i="29"/>
  <c r="H6" i="29"/>
  <c r="H4" i="29"/>
  <c r="I39" i="57"/>
  <c r="F3" i="77" s="1"/>
  <c r="O39" i="57"/>
  <c r="K3" i="77" s="1"/>
  <c r="M39" i="57"/>
  <c r="J3" i="77" s="1"/>
  <c r="L39" i="57"/>
  <c r="I3" i="77" s="1"/>
  <c r="K39" i="57"/>
  <c r="H3" i="77" s="1"/>
  <c r="J39" i="57"/>
  <c r="G3" i="77" s="1"/>
  <c r="M9" i="57"/>
  <c r="P4" i="66" s="1"/>
  <c r="H29" i="57"/>
  <c r="F5" i="74" s="1"/>
  <c r="G28" i="57"/>
  <c r="F28" i="57"/>
  <c r="E28" i="57"/>
  <c r="D29" i="57"/>
  <c r="H11" i="57"/>
  <c r="H12" i="57" s="1"/>
  <c r="H13" i="57" s="1"/>
  <c r="H14" i="57" s="1"/>
  <c r="H15" i="57" s="1"/>
  <c r="H16" i="57" s="1"/>
  <c r="H17" i="57" s="1"/>
  <c r="H18" i="57" s="1"/>
  <c r="H19" i="57" s="1"/>
  <c r="H20" i="57" s="1"/>
  <c r="H25" i="65" s="1"/>
  <c r="K26" i="65" s="1"/>
  <c r="O14" i="65" s="1"/>
  <c r="G11" i="57"/>
  <c r="G12" i="57" s="1"/>
  <c r="F9" i="57"/>
  <c r="F10" i="57" s="1"/>
  <c r="L6" i="62"/>
  <c r="C9" i="57"/>
  <c r="C2" i="57"/>
  <c r="K4" i="54"/>
  <c r="P30" i="54" s="1"/>
  <c r="I4" i="64" l="1"/>
  <c r="M3" i="64" s="1"/>
  <c r="E11" i="93" s="1"/>
  <c r="D13" i="51"/>
  <c r="E13" i="51" s="1"/>
  <c r="E41" i="105"/>
  <c r="E12" i="105"/>
  <c r="F28" i="22"/>
  <c r="I52" i="93"/>
  <c r="F22" i="93"/>
  <c r="G22" i="93"/>
  <c r="H52" i="93"/>
  <c r="M22" i="93"/>
  <c r="G52" i="93"/>
  <c r="L22" i="93"/>
  <c r="J52" i="93"/>
  <c r="F52" i="93"/>
  <c r="K22" i="93"/>
  <c r="M52" i="93"/>
  <c r="J22" i="93"/>
  <c r="L52" i="93"/>
  <c r="I22" i="93"/>
  <c r="K52" i="93"/>
  <c r="H22" i="93"/>
  <c r="O16" i="92"/>
  <c r="E41" i="93"/>
  <c r="E12" i="93"/>
  <c r="E16" i="22"/>
  <c r="E51" i="22"/>
  <c r="E16" i="40"/>
  <c r="E51" i="40"/>
  <c r="H28" i="22"/>
  <c r="G28" i="22"/>
  <c r="I28" i="22"/>
  <c r="M65" i="22"/>
  <c r="J28" i="22"/>
  <c r="G65" i="22"/>
  <c r="I65" i="22"/>
  <c r="H65" i="22"/>
  <c r="L28" i="22"/>
  <c r="F65" i="22"/>
  <c r="L65" i="22"/>
  <c r="K65" i="22"/>
  <c r="K28" i="22"/>
  <c r="M28" i="22"/>
  <c r="J65" i="22"/>
  <c r="G13" i="57"/>
  <c r="G14" i="57" s="1"/>
  <c r="G15" i="57" s="1"/>
  <c r="G16" i="57" s="1"/>
  <c r="G17" i="57" s="1"/>
  <c r="G18" i="57" s="1"/>
  <c r="G19" i="57" s="1"/>
  <c r="G20" i="57" s="1"/>
  <c r="G25" i="64" s="1"/>
  <c r="I26" i="64" s="1"/>
  <c r="M14" i="64" s="1"/>
  <c r="G9" i="64"/>
  <c r="I10" i="64" s="1"/>
  <c r="M6" i="64" s="1"/>
  <c r="C10" i="57"/>
  <c r="G6" i="61" s="1"/>
  <c r="G5" i="61"/>
  <c r="C29" i="57"/>
  <c r="C9" i="69"/>
  <c r="F29" i="57"/>
  <c r="C9" i="72"/>
  <c r="G29" i="57"/>
  <c r="C8" i="73"/>
  <c r="D30" i="57"/>
  <c r="D31" i="57" s="1"/>
  <c r="C10" i="70"/>
  <c r="E29" i="57"/>
  <c r="C9" i="71"/>
  <c r="C10" i="75"/>
  <c r="H30" i="57"/>
  <c r="F6" i="74" s="1"/>
  <c r="H11" i="65"/>
  <c r="K12" i="65" s="1"/>
  <c r="O7" i="65" s="1"/>
  <c r="H5" i="65"/>
  <c r="K6" i="65" s="1"/>
  <c r="O4" i="65" s="1"/>
  <c r="L4" i="63"/>
  <c r="F11" i="57"/>
  <c r="L8" i="63"/>
  <c r="H4" i="66"/>
  <c r="H9" i="65"/>
  <c r="K10" i="65" s="1"/>
  <c r="O6" i="65" s="1"/>
  <c r="H7" i="65"/>
  <c r="K8" i="65" s="1"/>
  <c r="O5" i="65" s="1"/>
  <c r="H17" i="65"/>
  <c r="K18" i="65" s="1"/>
  <c r="O10" i="65" s="1"/>
  <c r="H13" i="65"/>
  <c r="K14" i="65" s="1"/>
  <c r="O8" i="65" s="1"/>
  <c r="H23" i="65"/>
  <c r="K24" i="65" s="1"/>
  <c r="O13" i="65" s="1"/>
  <c r="H19" i="65"/>
  <c r="K20" i="65" s="1"/>
  <c r="O11" i="65" s="1"/>
  <c r="H15" i="65"/>
  <c r="K16" i="65" s="1"/>
  <c r="O9" i="65" s="1"/>
  <c r="H21" i="65"/>
  <c r="K22" i="65" s="1"/>
  <c r="O12" i="65" s="1"/>
  <c r="G7" i="64"/>
  <c r="I8" i="64" s="1"/>
  <c r="M5" i="64" s="1"/>
  <c r="G5" i="64"/>
  <c r="I6" i="64" s="1"/>
  <c r="M4" i="64" s="1"/>
  <c r="L10" i="57"/>
  <c r="M10" i="57"/>
  <c r="P32" i="54"/>
  <c r="U4" i="54"/>
  <c r="K6" i="54"/>
  <c r="K30" i="54"/>
  <c r="P4" i="54"/>
  <c r="Z4" i="54"/>
  <c r="E15" i="22" l="1"/>
  <c r="E40" i="93"/>
  <c r="E50" i="22"/>
  <c r="G21" i="64"/>
  <c r="I22" i="64" s="1"/>
  <c r="M12" i="64" s="1"/>
  <c r="E15" i="38" s="1"/>
  <c r="G15" i="64"/>
  <c r="I16" i="64" s="1"/>
  <c r="M9" i="64" s="1"/>
  <c r="E50" i="35" s="1"/>
  <c r="F13" i="51"/>
  <c r="K13" i="51" s="1"/>
  <c r="AF17" i="62"/>
  <c r="E17" i="106" s="1"/>
  <c r="I17" i="106" s="1"/>
  <c r="AE17" i="62"/>
  <c r="E16" i="106" s="1"/>
  <c r="I16" i="106" s="1"/>
  <c r="C11" i="57"/>
  <c r="G7" i="61" s="1"/>
  <c r="E15" i="30"/>
  <c r="E50" i="30"/>
  <c r="E40" i="95"/>
  <c r="E11" i="95"/>
  <c r="G13" i="64"/>
  <c r="I14" i="64" s="1"/>
  <c r="M8" i="64" s="1"/>
  <c r="G23" i="64"/>
  <c r="I24" i="64" s="1"/>
  <c r="M13" i="64" s="1"/>
  <c r="G11" i="64"/>
  <c r="I12" i="64" s="1"/>
  <c r="M7" i="64" s="1"/>
  <c r="G17" i="64"/>
  <c r="I18" i="64" s="1"/>
  <c r="M10" i="64" s="1"/>
  <c r="E15" i="40"/>
  <c r="E40" i="105"/>
  <c r="E11" i="105"/>
  <c r="E50" i="40"/>
  <c r="G19" i="64"/>
  <c r="I20" i="64" s="1"/>
  <c r="M11" i="64" s="1"/>
  <c r="E15" i="31"/>
  <c r="E50" i="31"/>
  <c r="E11" i="96"/>
  <c r="E40" i="96"/>
  <c r="E15" i="32"/>
  <c r="E50" i="32"/>
  <c r="E11" i="97"/>
  <c r="E40" i="97"/>
  <c r="E51" i="30"/>
  <c r="E16" i="30"/>
  <c r="E41" i="95"/>
  <c r="E12" i="95"/>
  <c r="E51" i="31"/>
  <c r="E16" i="31"/>
  <c r="E41" i="96"/>
  <c r="E12" i="96"/>
  <c r="E51" i="38"/>
  <c r="E16" i="38"/>
  <c r="E41" i="103"/>
  <c r="E12" i="103"/>
  <c r="E51" i="35"/>
  <c r="E16" i="35"/>
  <c r="E41" i="100"/>
  <c r="E12" i="100"/>
  <c r="E51" i="36"/>
  <c r="E16" i="36"/>
  <c r="E41" i="101"/>
  <c r="E12" i="101"/>
  <c r="E51" i="32"/>
  <c r="E16" i="32"/>
  <c r="E41" i="97"/>
  <c r="E12" i="97"/>
  <c r="E51" i="37"/>
  <c r="E16" i="37"/>
  <c r="E41" i="102"/>
  <c r="E12" i="102"/>
  <c r="E51" i="39"/>
  <c r="E16" i="39"/>
  <c r="E41" i="104"/>
  <c r="E12" i="104"/>
  <c r="E51" i="33"/>
  <c r="E16" i="33"/>
  <c r="E41" i="98"/>
  <c r="E12" i="98"/>
  <c r="E51" i="34"/>
  <c r="E16" i="34"/>
  <c r="E41" i="99"/>
  <c r="E12" i="99"/>
  <c r="E29" i="30"/>
  <c r="E66" i="30"/>
  <c r="E23" i="95"/>
  <c r="E37" i="80"/>
  <c r="E53" i="95"/>
  <c r="E18" i="80"/>
  <c r="E28" i="30"/>
  <c r="E65" i="30"/>
  <c r="E22" i="95"/>
  <c r="E52" i="95"/>
  <c r="E61" i="30"/>
  <c r="E24" i="30"/>
  <c r="E16" i="80"/>
  <c r="E48" i="95"/>
  <c r="E18" i="95"/>
  <c r="E35" i="80"/>
  <c r="G30" i="57"/>
  <c r="C9" i="73"/>
  <c r="D32" i="57"/>
  <c r="C11" i="70"/>
  <c r="F30" i="57"/>
  <c r="C10" i="72"/>
  <c r="E30" i="57"/>
  <c r="C10" i="71"/>
  <c r="C30" i="57"/>
  <c r="C10" i="69"/>
  <c r="C11" i="75"/>
  <c r="H31" i="57"/>
  <c r="F7" i="74" s="1"/>
  <c r="F12" i="57"/>
  <c r="L12" i="63"/>
  <c r="M11" i="57"/>
  <c r="H6" i="66"/>
  <c r="P6" i="66"/>
  <c r="L8" i="62"/>
  <c r="D14" i="51"/>
  <c r="E14" i="51" s="1"/>
  <c r="L11" i="57"/>
  <c r="Z6" i="54"/>
  <c r="P6" i="54"/>
  <c r="K8" i="54"/>
  <c r="U6" i="54"/>
  <c r="Z30" i="54"/>
  <c r="K32" i="54"/>
  <c r="U30" i="54"/>
  <c r="P34" i="54"/>
  <c r="I4" i="58" l="1"/>
  <c r="K4" i="58" s="1"/>
  <c r="L4" i="58" s="1"/>
  <c r="O23" i="58" s="1"/>
  <c r="H4" i="64"/>
  <c r="G7" i="95"/>
  <c r="K7" i="95"/>
  <c r="G8" i="30"/>
  <c r="G7" i="93"/>
  <c r="G8" i="22"/>
  <c r="K7" i="93"/>
  <c r="E40" i="100"/>
  <c r="E11" i="100"/>
  <c r="E11" i="103"/>
  <c r="E40" i="103"/>
  <c r="M5" i="63"/>
  <c r="E50" i="38"/>
  <c r="E15" i="35"/>
  <c r="C12" i="57"/>
  <c r="G8" i="61" s="1"/>
  <c r="M7" i="63"/>
  <c r="J4" i="65"/>
  <c r="P3" i="65" s="1"/>
  <c r="I4" i="67"/>
  <c r="K4" i="67" s="1"/>
  <c r="AE12" i="67" s="1"/>
  <c r="E15" i="33"/>
  <c r="E50" i="33"/>
  <c r="E11" i="98"/>
  <c r="E40" i="98"/>
  <c r="E15" i="39"/>
  <c r="E50" i="39"/>
  <c r="E11" i="104"/>
  <c r="E40" i="104"/>
  <c r="E15" i="37"/>
  <c r="E50" i="37"/>
  <c r="E11" i="102"/>
  <c r="E40" i="102"/>
  <c r="E50" i="36"/>
  <c r="E15" i="36"/>
  <c r="E11" i="101"/>
  <c r="E40" i="101"/>
  <c r="E50" i="34"/>
  <c r="E15" i="34"/>
  <c r="E40" i="99"/>
  <c r="E11" i="99"/>
  <c r="AG7" i="67"/>
  <c r="K36" i="93"/>
  <c r="G36" i="93"/>
  <c r="AC18" i="67"/>
  <c r="K8" i="30"/>
  <c r="K43" i="30"/>
  <c r="G43" i="30"/>
  <c r="K36" i="95"/>
  <c r="G36" i="95"/>
  <c r="T6" i="63"/>
  <c r="E66" i="31"/>
  <c r="E29" i="31"/>
  <c r="E23" i="96"/>
  <c r="E37" i="81"/>
  <c r="E53" i="96"/>
  <c r="E18" i="81"/>
  <c r="E28" i="31"/>
  <c r="E65" i="31"/>
  <c r="E22" i="96"/>
  <c r="E52" i="96"/>
  <c r="H65" i="30"/>
  <c r="G28" i="30"/>
  <c r="G65" i="30"/>
  <c r="F28" i="30"/>
  <c r="BM100" i="30" s="1"/>
  <c r="F65" i="30"/>
  <c r="M28" i="30"/>
  <c r="M65" i="30"/>
  <c r="L28" i="30"/>
  <c r="H28" i="30"/>
  <c r="L65" i="30"/>
  <c r="K28" i="30"/>
  <c r="K65" i="30"/>
  <c r="J28" i="30"/>
  <c r="J65" i="30"/>
  <c r="I28" i="30"/>
  <c r="I65" i="30"/>
  <c r="L52" i="95"/>
  <c r="K22" i="95"/>
  <c r="K52" i="95"/>
  <c r="J22" i="95"/>
  <c r="J52" i="95"/>
  <c r="I22" i="95"/>
  <c r="M52" i="95"/>
  <c r="I52" i="95"/>
  <c r="H22" i="95"/>
  <c r="L22" i="95"/>
  <c r="H52" i="95"/>
  <c r="G22" i="95"/>
  <c r="G52" i="95"/>
  <c r="F22" i="95"/>
  <c r="F52" i="95"/>
  <c r="M22" i="95"/>
  <c r="E24" i="31"/>
  <c r="E61" i="31"/>
  <c r="E18" i="96"/>
  <c r="E35" i="81"/>
  <c r="E48" i="96"/>
  <c r="E16" i="81"/>
  <c r="U18" i="67"/>
  <c r="AG18" i="67"/>
  <c r="Q18" i="67"/>
  <c r="Q7" i="67"/>
  <c r="K43" i="22"/>
  <c r="K8" i="22"/>
  <c r="G43" i="22"/>
  <c r="AC7" i="67"/>
  <c r="U7" i="67"/>
  <c r="E31" i="57"/>
  <c r="C11" i="71"/>
  <c r="F31" i="57"/>
  <c r="C11" i="72"/>
  <c r="C12" i="70"/>
  <c r="C31" i="57"/>
  <c r="C11" i="69"/>
  <c r="G31" i="57"/>
  <c r="C10" i="73"/>
  <c r="C12" i="75"/>
  <c r="H32" i="57"/>
  <c r="F8" i="74" s="1"/>
  <c r="F13" i="57"/>
  <c r="L16" i="63"/>
  <c r="H8" i="66"/>
  <c r="P8" i="66"/>
  <c r="M12" i="57"/>
  <c r="L10" i="62"/>
  <c r="F14" i="51"/>
  <c r="L12" i="57"/>
  <c r="D15" i="51"/>
  <c r="U32" i="54"/>
  <c r="K10" i="54"/>
  <c r="K34" i="54"/>
  <c r="P8" i="54"/>
  <c r="Z32" i="54"/>
  <c r="P36" i="54"/>
  <c r="U8" i="54"/>
  <c r="Z8" i="54"/>
  <c r="V22" i="63" l="1"/>
  <c r="AB6" i="63"/>
  <c r="X22" i="63" s="1"/>
  <c r="I41" i="93"/>
  <c r="S3" i="65"/>
  <c r="O6" i="58"/>
  <c r="N3" i="64"/>
  <c r="Q3" i="64" s="1"/>
  <c r="G7" i="96"/>
  <c r="G8" i="31"/>
  <c r="K7" i="96"/>
  <c r="K8" i="31"/>
  <c r="L16" i="22"/>
  <c r="H51" i="22"/>
  <c r="I51" i="22"/>
  <c r="L51" i="22"/>
  <c r="L12" i="93"/>
  <c r="G16" i="22"/>
  <c r="L41" i="93"/>
  <c r="C13" i="57"/>
  <c r="G9" i="61" s="1"/>
  <c r="J41" i="93"/>
  <c r="M16" i="22"/>
  <c r="M41" i="93"/>
  <c r="J51" i="22"/>
  <c r="F16" i="22"/>
  <c r="K16" i="22"/>
  <c r="F51" i="22"/>
  <c r="G41" i="93"/>
  <c r="J12" i="93"/>
  <c r="H41" i="93"/>
  <c r="I16" i="22"/>
  <c r="K12" i="93"/>
  <c r="H16" i="22"/>
  <c r="M12" i="93"/>
  <c r="G36" i="96"/>
  <c r="G12" i="93"/>
  <c r="G43" i="31"/>
  <c r="K43" i="31"/>
  <c r="K36" i="96"/>
  <c r="Q12" i="67"/>
  <c r="P12" i="67"/>
  <c r="AD12" i="67"/>
  <c r="W12" i="67"/>
  <c r="S12" i="67"/>
  <c r="J16" i="22"/>
  <c r="M51" i="22"/>
  <c r="AG12" i="67"/>
  <c r="K41" i="93"/>
  <c r="H12" i="93"/>
  <c r="V12" i="67"/>
  <c r="AI12" i="67"/>
  <c r="F12" i="93"/>
  <c r="I12" i="93"/>
  <c r="AC12" i="67"/>
  <c r="AH12" i="67"/>
  <c r="U12" i="67"/>
  <c r="T12" i="67"/>
  <c r="AF12" i="67"/>
  <c r="G51" i="22"/>
  <c r="K51" i="22"/>
  <c r="F41" i="93"/>
  <c r="R12" i="67"/>
  <c r="AB12" i="67"/>
  <c r="BM144" i="30"/>
  <c r="BM200" i="30"/>
  <c r="I93" i="22"/>
  <c r="H93" i="22"/>
  <c r="F92" i="22"/>
  <c r="G92" i="22"/>
  <c r="F93" i="22"/>
  <c r="G93" i="22"/>
  <c r="J10" i="93"/>
  <c r="F10" i="93"/>
  <c r="F39" i="93"/>
  <c r="J39" i="93"/>
  <c r="U6" i="63"/>
  <c r="K39" i="93" s="1"/>
  <c r="E66" i="32"/>
  <c r="E29" i="32"/>
  <c r="E23" i="97"/>
  <c r="E37" i="82"/>
  <c r="E53" i="97"/>
  <c r="E18" i="82"/>
  <c r="E28" i="32"/>
  <c r="E65" i="32"/>
  <c r="E22" i="97"/>
  <c r="E52" i="97"/>
  <c r="K65" i="31"/>
  <c r="J28" i="31"/>
  <c r="K28" i="31"/>
  <c r="J65" i="31"/>
  <c r="I28" i="31"/>
  <c r="L65" i="31"/>
  <c r="I65" i="31"/>
  <c r="H28" i="31"/>
  <c r="H65" i="31"/>
  <c r="G28" i="31"/>
  <c r="G65" i="31"/>
  <c r="F28" i="31"/>
  <c r="F65" i="31"/>
  <c r="M28" i="31"/>
  <c r="M65" i="31"/>
  <c r="L28" i="31"/>
  <c r="I52" i="96"/>
  <c r="H22" i="96"/>
  <c r="J52" i="96"/>
  <c r="H52" i="96"/>
  <c r="G22" i="96"/>
  <c r="G52" i="96"/>
  <c r="F22" i="96"/>
  <c r="I22" i="96"/>
  <c r="F52" i="96"/>
  <c r="M22" i="96"/>
  <c r="M52" i="96"/>
  <c r="L22" i="96"/>
  <c r="L52" i="96"/>
  <c r="K22" i="96"/>
  <c r="K52" i="96"/>
  <c r="J22" i="96"/>
  <c r="E61" i="32"/>
  <c r="E24" i="32"/>
  <c r="E48" i="97"/>
  <c r="E18" i="97"/>
  <c r="E16" i="82"/>
  <c r="E35" i="82"/>
  <c r="W6" i="63"/>
  <c r="V6" i="63"/>
  <c r="J48" i="22"/>
  <c r="J13" i="22"/>
  <c r="F48" i="22"/>
  <c r="F13" i="22"/>
  <c r="D33" i="57"/>
  <c r="C13" i="70"/>
  <c r="C32" i="57"/>
  <c r="C12" i="69"/>
  <c r="F32" i="57"/>
  <c r="C12" i="72"/>
  <c r="G32" i="57"/>
  <c r="C11" i="73"/>
  <c r="E32" i="57"/>
  <c r="C12" i="71"/>
  <c r="C13" i="75"/>
  <c r="H33" i="57"/>
  <c r="F9" i="74" s="1"/>
  <c r="AG29" i="67"/>
  <c r="U29" i="67"/>
  <c r="AC29" i="67"/>
  <c r="Q29" i="67"/>
  <c r="F14" i="57"/>
  <c r="L20" i="63"/>
  <c r="S9" i="67"/>
  <c r="AI9" i="67"/>
  <c r="R9" i="67"/>
  <c r="AH9" i="67"/>
  <c r="W9" i="67"/>
  <c r="AE9" i="67"/>
  <c r="V9" i="67"/>
  <c r="AD9" i="67"/>
  <c r="C14" i="57"/>
  <c r="G10" i="61" s="1"/>
  <c r="P10" i="66"/>
  <c r="H10" i="66"/>
  <c r="M13" i="57"/>
  <c r="AC9" i="67"/>
  <c r="AB9" i="67"/>
  <c r="T9" i="67"/>
  <c r="Q9" i="67"/>
  <c r="AG9" i="67"/>
  <c r="AF9" i="67"/>
  <c r="U9" i="67"/>
  <c r="P9" i="67"/>
  <c r="L12" i="62"/>
  <c r="E15" i="51"/>
  <c r="L13" i="57"/>
  <c r="D16" i="51"/>
  <c r="K36" i="54"/>
  <c r="K12" i="54"/>
  <c r="P38" i="54"/>
  <c r="Z10" i="54"/>
  <c r="Z34" i="54"/>
  <c r="U10" i="54"/>
  <c r="P10" i="54"/>
  <c r="U34" i="54"/>
  <c r="W22" i="63" l="1"/>
  <c r="AC6" i="63"/>
  <c r="Y22" i="63" s="1"/>
  <c r="M15" i="22"/>
  <c r="I40" i="93"/>
  <c r="I50" i="22"/>
  <c r="G40" i="93"/>
  <c r="J50" i="22"/>
  <c r="L50" i="22"/>
  <c r="F50" i="22"/>
  <c r="G15" i="22"/>
  <c r="L15" i="22"/>
  <c r="M11" i="93"/>
  <c r="J15" i="22"/>
  <c r="F11" i="93"/>
  <c r="H15" i="22"/>
  <c r="K15" i="22"/>
  <c r="H50" i="22"/>
  <c r="K50" i="22"/>
  <c r="G50" i="22"/>
  <c r="G11" i="93"/>
  <c r="L40" i="93"/>
  <c r="M40" i="93"/>
  <c r="H40" i="93"/>
  <c r="F40" i="93"/>
  <c r="F15" i="22"/>
  <c r="M50" i="22"/>
  <c r="K11" i="93"/>
  <c r="J40" i="93"/>
  <c r="I11" i="93"/>
  <c r="H11" i="93"/>
  <c r="L11" i="93"/>
  <c r="K40" i="93"/>
  <c r="J11" i="93"/>
  <c r="I15" i="22"/>
  <c r="K7" i="98"/>
  <c r="G7" i="98"/>
  <c r="G8" i="33"/>
  <c r="K7" i="97"/>
  <c r="G7" i="97"/>
  <c r="G8" i="32"/>
  <c r="K36" i="97"/>
  <c r="G43" i="32"/>
  <c r="K43" i="32"/>
  <c r="K8" i="32"/>
  <c r="G36" i="97"/>
  <c r="H92" i="22"/>
  <c r="I92" i="22"/>
  <c r="K8" i="33"/>
  <c r="K43" i="33"/>
  <c r="G43" i="33"/>
  <c r="G36" i="98"/>
  <c r="K36" i="98"/>
  <c r="K10" i="93"/>
  <c r="G91" i="22"/>
  <c r="F91" i="22"/>
  <c r="K13" i="22"/>
  <c r="K48" i="22"/>
  <c r="G10" i="93"/>
  <c r="G39" i="93"/>
  <c r="G13" i="22"/>
  <c r="G48" i="22"/>
  <c r="H10" i="93"/>
  <c r="L39" i="93"/>
  <c r="L10" i="93"/>
  <c r="H39" i="93"/>
  <c r="I39" i="93"/>
  <c r="M39" i="93"/>
  <c r="M10" i="93"/>
  <c r="I10" i="93"/>
  <c r="E66" i="33"/>
  <c r="E29" i="33"/>
  <c r="E23" i="98"/>
  <c r="E37" i="83"/>
  <c r="E53" i="98"/>
  <c r="E18" i="83"/>
  <c r="E65" i="33"/>
  <c r="E28" i="33"/>
  <c r="E22" i="98"/>
  <c r="E52" i="98"/>
  <c r="L65" i="32"/>
  <c r="K28" i="32"/>
  <c r="K65" i="32"/>
  <c r="J28" i="32"/>
  <c r="J65" i="32"/>
  <c r="I28" i="32"/>
  <c r="I65" i="32"/>
  <c r="H28" i="32"/>
  <c r="H65" i="32"/>
  <c r="G28" i="32"/>
  <c r="M65" i="32"/>
  <c r="G65" i="32"/>
  <c r="F28" i="32"/>
  <c r="L28" i="32"/>
  <c r="F65" i="32"/>
  <c r="M28" i="32"/>
  <c r="J52" i="97"/>
  <c r="I22" i="97"/>
  <c r="I52" i="97"/>
  <c r="H22" i="97"/>
  <c r="J22" i="97"/>
  <c r="H52" i="97"/>
  <c r="G22" i="97"/>
  <c r="G52" i="97"/>
  <c r="F22" i="97"/>
  <c r="F52" i="97"/>
  <c r="M22" i="97"/>
  <c r="M52" i="97"/>
  <c r="L22" i="97"/>
  <c r="L52" i="97"/>
  <c r="K22" i="97"/>
  <c r="K52" i="97"/>
  <c r="E61" i="33"/>
  <c r="E24" i="33"/>
  <c r="E16" i="83"/>
  <c r="E48" i="98"/>
  <c r="E18" i="98"/>
  <c r="E35" i="83"/>
  <c r="M48" i="22"/>
  <c r="M13" i="22"/>
  <c r="I48" i="22"/>
  <c r="I13" i="22"/>
  <c r="L13" i="22"/>
  <c r="H48" i="22"/>
  <c r="L48" i="22"/>
  <c r="H13" i="22"/>
  <c r="G33" i="57"/>
  <c r="C12" i="73"/>
  <c r="E33" i="57"/>
  <c r="C13" i="71"/>
  <c r="D34" i="57"/>
  <c r="C14" i="70"/>
  <c r="F33" i="57"/>
  <c r="C13" i="72"/>
  <c r="C33" i="57"/>
  <c r="C13" i="69"/>
  <c r="C14" i="75"/>
  <c r="H34" i="57"/>
  <c r="F10" i="74" s="1"/>
  <c r="F15" i="57"/>
  <c r="L24" i="63"/>
  <c r="C15" i="57"/>
  <c r="G11" i="61" s="1"/>
  <c r="Q40" i="67"/>
  <c r="AG40" i="67"/>
  <c r="U40" i="67"/>
  <c r="AC40" i="67"/>
  <c r="P12" i="66"/>
  <c r="H12" i="66"/>
  <c r="M14" i="57"/>
  <c r="L14" i="62"/>
  <c r="E16" i="51"/>
  <c r="D17" i="51"/>
  <c r="L14" i="57"/>
  <c r="Z36" i="54"/>
  <c r="K14" i="54"/>
  <c r="P12" i="54"/>
  <c r="P40" i="54"/>
  <c r="U36" i="54"/>
  <c r="Z12" i="54"/>
  <c r="K38" i="54"/>
  <c r="U12" i="54"/>
  <c r="K7" i="99" l="1"/>
  <c r="G7" i="99"/>
  <c r="G8" i="34"/>
  <c r="K8" i="34"/>
  <c r="K43" i="34"/>
  <c r="G43" i="34"/>
  <c r="K36" i="99"/>
  <c r="G36" i="99"/>
  <c r="I91" i="22"/>
  <c r="H91" i="22"/>
  <c r="E29" i="34"/>
  <c r="E66" i="34"/>
  <c r="E53" i="99"/>
  <c r="E37" i="84"/>
  <c r="E18" i="84"/>
  <c r="E23" i="99"/>
  <c r="E28" i="34"/>
  <c r="E65" i="34"/>
  <c r="E22" i="99"/>
  <c r="E52" i="99"/>
  <c r="M65" i="33"/>
  <c r="L28" i="33"/>
  <c r="BM101" i="33" s="1"/>
  <c r="L65" i="33"/>
  <c r="K28" i="33"/>
  <c r="K65" i="33"/>
  <c r="J28" i="33"/>
  <c r="M28" i="33"/>
  <c r="J65" i="33"/>
  <c r="I28" i="33"/>
  <c r="F65" i="33"/>
  <c r="I65" i="33"/>
  <c r="H28" i="33"/>
  <c r="H65" i="33"/>
  <c r="G28" i="33"/>
  <c r="G65" i="33"/>
  <c r="F28" i="33"/>
  <c r="K52" i="98"/>
  <c r="J22" i="98"/>
  <c r="K22" i="98"/>
  <c r="J52" i="98"/>
  <c r="I22" i="98"/>
  <c r="I52" i="98"/>
  <c r="H22" i="98"/>
  <c r="H52" i="98"/>
  <c r="G22" i="98"/>
  <c r="G52" i="98"/>
  <c r="F22" i="98"/>
  <c r="L52" i="98"/>
  <c r="F52" i="98"/>
  <c r="M22" i="98"/>
  <c r="M52" i="98"/>
  <c r="L22" i="98"/>
  <c r="E61" i="34"/>
  <c r="E24" i="34"/>
  <c r="E18" i="99"/>
  <c r="E35" i="84"/>
  <c r="E48" i="99"/>
  <c r="E16" i="84"/>
  <c r="F34" i="57"/>
  <c r="C14" i="72"/>
  <c r="G34" i="57"/>
  <c r="C13" i="73"/>
  <c r="D35" i="57"/>
  <c r="C15" i="70"/>
  <c r="C34" i="57"/>
  <c r="C14" i="69"/>
  <c r="E34" i="57"/>
  <c r="C14" i="71"/>
  <c r="C15" i="75"/>
  <c r="H35" i="57"/>
  <c r="F11" i="74" s="1"/>
  <c r="H14" i="66"/>
  <c r="P14" i="66"/>
  <c r="M15" i="57"/>
  <c r="F16" i="57"/>
  <c r="L28" i="63"/>
  <c r="AG51" i="67"/>
  <c r="AC51" i="67"/>
  <c r="Q51" i="67"/>
  <c r="U51" i="67"/>
  <c r="C16" i="57"/>
  <c r="G12" i="61" s="1"/>
  <c r="L16" i="62"/>
  <c r="E17" i="51"/>
  <c r="L15" i="57"/>
  <c r="D18" i="51"/>
  <c r="U14" i="54"/>
  <c r="P14" i="54"/>
  <c r="U38" i="54"/>
  <c r="K16" i="54"/>
  <c r="P42" i="54"/>
  <c r="Z14" i="54"/>
  <c r="K40" i="54"/>
  <c r="Z38" i="54"/>
  <c r="K7" i="100" l="1"/>
  <c r="G7" i="100"/>
  <c r="G8" i="35"/>
  <c r="G43" i="35"/>
  <c r="K8" i="35"/>
  <c r="K43" i="35"/>
  <c r="AS123" i="35"/>
  <c r="G36" i="100"/>
  <c r="K36" i="100"/>
  <c r="BM144" i="33"/>
  <c r="BM200" i="33"/>
  <c r="E29" i="35"/>
  <c r="E66" i="35"/>
  <c r="E53" i="100"/>
  <c r="E37" i="85"/>
  <c r="E18" i="85"/>
  <c r="E23" i="100"/>
  <c r="E28" i="35"/>
  <c r="E65" i="35"/>
  <c r="E22" i="100"/>
  <c r="E52" i="100"/>
  <c r="F65" i="34"/>
  <c r="M28" i="34"/>
  <c r="F28" i="34"/>
  <c r="M65" i="34"/>
  <c r="L28" i="34"/>
  <c r="G65" i="34"/>
  <c r="L65" i="34"/>
  <c r="K28" i="34"/>
  <c r="K65" i="34"/>
  <c r="J28" i="34"/>
  <c r="J65" i="34"/>
  <c r="I28" i="34"/>
  <c r="I65" i="34"/>
  <c r="H28" i="34"/>
  <c r="H65" i="34"/>
  <c r="G28" i="34"/>
  <c r="L52" i="99"/>
  <c r="K22" i="99"/>
  <c r="K52" i="99"/>
  <c r="J22" i="99"/>
  <c r="J52" i="99"/>
  <c r="I22" i="99"/>
  <c r="L22" i="99"/>
  <c r="I52" i="99"/>
  <c r="H22" i="99"/>
  <c r="H52" i="99"/>
  <c r="G22" i="99"/>
  <c r="M52" i="99"/>
  <c r="G52" i="99"/>
  <c r="F22" i="99"/>
  <c r="F52" i="99"/>
  <c r="M22" i="99"/>
  <c r="E61" i="35"/>
  <c r="E24" i="35"/>
  <c r="E16" i="85"/>
  <c r="E48" i="100"/>
  <c r="E18" i="100"/>
  <c r="E35" i="85"/>
  <c r="F35" i="57"/>
  <c r="C15" i="72"/>
  <c r="C35" i="57"/>
  <c r="C15" i="69"/>
  <c r="D36" i="57"/>
  <c r="C16" i="70"/>
  <c r="G35" i="57"/>
  <c r="C14" i="73"/>
  <c r="E35" i="57"/>
  <c r="C15" i="71"/>
  <c r="C16" i="75"/>
  <c r="H36" i="57"/>
  <c r="F12" i="74" s="1"/>
  <c r="C17" i="57"/>
  <c r="G13" i="61" s="1"/>
  <c r="F17" i="57"/>
  <c r="L32" i="63"/>
  <c r="P16" i="66"/>
  <c r="H16" i="66"/>
  <c r="M16" i="57"/>
  <c r="U62" i="67"/>
  <c r="AG62" i="67"/>
  <c r="AC62" i="67"/>
  <c r="Q62" i="67"/>
  <c r="L18" i="62"/>
  <c r="E18" i="51"/>
  <c r="D19" i="51"/>
  <c r="L16" i="57"/>
  <c r="Z16" i="54"/>
  <c r="U40" i="54"/>
  <c r="Z40" i="54"/>
  <c r="K42" i="54"/>
  <c r="P16" i="54"/>
  <c r="P44" i="54"/>
  <c r="K18" i="54"/>
  <c r="U16" i="54"/>
  <c r="G7" i="101" l="1"/>
  <c r="G8" i="36"/>
  <c r="K7" i="101"/>
  <c r="K8" i="36"/>
  <c r="K43" i="36"/>
  <c r="G43" i="36"/>
  <c r="G36" i="101"/>
  <c r="K36" i="101"/>
  <c r="AS200" i="35"/>
  <c r="AS144" i="35"/>
  <c r="E29" i="36"/>
  <c r="E66" i="36"/>
  <c r="E18" i="86"/>
  <c r="E53" i="101"/>
  <c r="E37" i="86"/>
  <c r="E23" i="101"/>
  <c r="E28" i="36"/>
  <c r="E65" i="36"/>
  <c r="E22" i="101"/>
  <c r="E52" i="101"/>
  <c r="G65" i="35"/>
  <c r="F28" i="35"/>
  <c r="H65" i="35"/>
  <c r="F65" i="35"/>
  <c r="M28" i="35"/>
  <c r="M65" i="35"/>
  <c r="L28" i="35"/>
  <c r="L65" i="35"/>
  <c r="K28" i="35"/>
  <c r="G28" i="35"/>
  <c r="BM123" i="35" s="1"/>
  <c r="K65" i="35"/>
  <c r="J28" i="35"/>
  <c r="J65" i="35"/>
  <c r="I28" i="35"/>
  <c r="I65" i="35"/>
  <c r="H28" i="35"/>
  <c r="F52" i="100"/>
  <c r="M22" i="100"/>
  <c r="M52" i="100"/>
  <c r="L22" i="100"/>
  <c r="L52" i="100"/>
  <c r="K22" i="100"/>
  <c r="F22" i="100"/>
  <c r="K52" i="100"/>
  <c r="J22" i="100"/>
  <c r="J52" i="100"/>
  <c r="I22" i="100"/>
  <c r="I52" i="100"/>
  <c r="H22" i="100"/>
  <c r="H52" i="100"/>
  <c r="G22" i="100"/>
  <c r="G52" i="100"/>
  <c r="E61" i="36"/>
  <c r="E24" i="36"/>
  <c r="E18" i="101"/>
  <c r="E16" i="86"/>
  <c r="E48" i="101"/>
  <c r="E35" i="86"/>
  <c r="E36" i="57"/>
  <c r="C16" i="71"/>
  <c r="F36" i="57"/>
  <c r="C16" i="72"/>
  <c r="G36" i="57"/>
  <c r="C15" i="73"/>
  <c r="D37" i="57"/>
  <c r="C17" i="70"/>
  <c r="C36" i="57"/>
  <c r="C16" i="69"/>
  <c r="C17" i="75"/>
  <c r="H37" i="57"/>
  <c r="F13" i="74" s="1"/>
  <c r="F18" i="57"/>
  <c r="L36" i="63"/>
  <c r="C18" i="57"/>
  <c r="G14" i="61" s="1"/>
  <c r="H18" i="66"/>
  <c r="P18" i="66"/>
  <c r="M17" i="57"/>
  <c r="AG73" i="67"/>
  <c r="U73" i="67"/>
  <c r="AC73" i="67"/>
  <c r="Q73" i="67"/>
  <c r="L20" i="62"/>
  <c r="E19" i="51"/>
  <c r="L17" i="57"/>
  <c r="D20" i="51"/>
  <c r="Z42" i="54"/>
  <c r="U18" i="54"/>
  <c r="P18" i="54"/>
  <c r="U42" i="54"/>
  <c r="K44" i="54"/>
  <c r="K20" i="54"/>
  <c r="P46" i="54"/>
  <c r="Z18" i="54"/>
  <c r="G7" i="102" l="1"/>
  <c r="G8" i="37"/>
  <c r="K7" i="102"/>
  <c r="K8" i="37"/>
  <c r="K43" i="37"/>
  <c r="G43" i="37"/>
  <c r="G36" i="102"/>
  <c r="K36" i="102"/>
  <c r="BM144" i="35"/>
  <c r="BM200" i="35"/>
  <c r="E29" i="37"/>
  <c r="E66" i="37"/>
  <c r="E53" i="102"/>
  <c r="E18" i="87"/>
  <c r="E23" i="102"/>
  <c r="E37" i="87"/>
  <c r="H65" i="36"/>
  <c r="G28" i="36"/>
  <c r="I65" i="36"/>
  <c r="G65" i="36"/>
  <c r="F28" i="36"/>
  <c r="F65" i="36"/>
  <c r="M28" i="36"/>
  <c r="M65" i="36"/>
  <c r="L28" i="36"/>
  <c r="L65" i="36"/>
  <c r="K28" i="36"/>
  <c r="H28" i="36"/>
  <c r="K65" i="36"/>
  <c r="J28" i="36"/>
  <c r="J65" i="36"/>
  <c r="I28" i="36"/>
  <c r="H52" i="101"/>
  <c r="G22" i="101"/>
  <c r="G52" i="101"/>
  <c r="F22" i="101"/>
  <c r="F52" i="101"/>
  <c r="M22" i="101"/>
  <c r="M52" i="101"/>
  <c r="L22" i="101"/>
  <c r="L52" i="101"/>
  <c r="K22" i="101"/>
  <c r="I52" i="101"/>
  <c r="K52" i="101"/>
  <c r="J22" i="101"/>
  <c r="J52" i="101"/>
  <c r="I22" i="101"/>
  <c r="H22" i="101"/>
  <c r="E28" i="37"/>
  <c r="E65" i="37"/>
  <c r="E22" i="102"/>
  <c r="E52" i="102"/>
  <c r="E61" i="37"/>
  <c r="E24" i="37"/>
  <c r="E48" i="102"/>
  <c r="E35" i="87"/>
  <c r="E16" i="87"/>
  <c r="E18" i="102"/>
  <c r="E37" i="57"/>
  <c r="C17" i="71"/>
  <c r="D38" i="57"/>
  <c r="C18" i="70"/>
  <c r="C37" i="57"/>
  <c r="C17" i="69"/>
  <c r="G37" i="57"/>
  <c r="C16" i="73"/>
  <c r="F37" i="57"/>
  <c r="C17" i="72"/>
  <c r="C18" i="75"/>
  <c r="H38" i="57"/>
  <c r="F14" i="74" s="1"/>
  <c r="U84" i="67"/>
  <c r="AG84" i="67"/>
  <c r="AC84" i="67"/>
  <c r="Q84" i="67"/>
  <c r="P20" i="66"/>
  <c r="H20" i="66"/>
  <c r="M18" i="57"/>
  <c r="C19" i="57"/>
  <c r="F19" i="57"/>
  <c r="L40" i="63"/>
  <c r="L22" i="62"/>
  <c r="E20" i="51"/>
  <c r="L18" i="57"/>
  <c r="D21" i="51"/>
  <c r="K46" i="54"/>
  <c r="P20" i="54"/>
  <c r="Z20" i="54"/>
  <c r="P48" i="54"/>
  <c r="U20" i="54"/>
  <c r="K22" i="54"/>
  <c r="U44" i="54"/>
  <c r="Z44" i="54"/>
  <c r="G8" i="38" l="1"/>
  <c r="G7" i="103"/>
  <c r="K7" i="103"/>
  <c r="K43" i="38"/>
  <c r="G43" i="38"/>
  <c r="K8" i="38"/>
  <c r="K36" i="103"/>
  <c r="G36" i="103"/>
  <c r="E29" i="38"/>
  <c r="E66" i="38"/>
  <c r="E18" i="88"/>
  <c r="E37" i="88"/>
  <c r="E23" i="103"/>
  <c r="E53" i="103"/>
  <c r="I65" i="37"/>
  <c r="H28" i="37"/>
  <c r="I28" i="37"/>
  <c r="H65" i="37"/>
  <c r="G28" i="37"/>
  <c r="J65" i="37"/>
  <c r="G65" i="37"/>
  <c r="F28" i="37"/>
  <c r="F65" i="37"/>
  <c r="M28" i="37"/>
  <c r="M65" i="37"/>
  <c r="L28" i="37"/>
  <c r="L65" i="37"/>
  <c r="K28" i="37"/>
  <c r="K65" i="37"/>
  <c r="J28" i="37"/>
  <c r="I52" i="102"/>
  <c r="H22" i="102"/>
  <c r="J52" i="102"/>
  <c r="H52" i="102"/>
  <c r="G22" i="102"/>
  <c r="G52" i="102"/>
  <c r="F22" i="102"/>
  <c r="F52" i="102"/>
  <c r="M22" i="102"/>
  <c r="I22" i="102"/>
  <c r="M52" i="102"/>
  <c r="L22" i="102"/>
  <c r="L52" i="102"/>
  <c r="K22" i="102"/>
  <c r="K52" i="102"/>
  <c r="J22" i="102"/>
  <c r="E28" i="38"/>
  <c r="E65" i="38"/>
  <c r="E22" i="103"/>
  <c r="E52" i="103"/>
  <c r="E61" i="38"/>
  <c r="E24" i="38"/>
  <c r="E16" i="88"/>
  <c r="E48" i="103"/>
  <c r="E35" i="88"/>
  <c r="E18" i="103"/>
  <c r="G15" i="61"/>
  <c r="C20" i="57"/>
  <c r="G16" i="61" s="1"/>
  <c r="C38" i="57"/>
  <c r="C18" i="69"/>
  <c r="G38" i="57"/>
  <c r="C17" i="73"/>
  <c r="C19" i="70"/>
  <c r="D39" i="57"/>
  <c r="C20" i="70" s="1"/>
  <c r="F38" i="57"/>
  <c r="C18" i="72"/>
  <c r="E38" i="57"/>
  <c r="C18" i="71"/>
  <c r="C20" i="75"/>
  <c r="C19" i="75"/>
  <c r="H39" i="57"/>
  <c r="F20" i="57"/>
  <c r="L48" i="63" s="1"/>
  <c r="L44" i="63"/>
  <c r="AG95" i="67"/>
  <c r="AC95" i="67"/>
  <c r="Q95" i="67"/>
  <c r="U95" i="67"/>
  <c r="P22" i="66"/>
  <c r="H22" i="66"/>
  <c r="M19" i="57"/>
  <c r="L26" i="62"/>
  <c r="L24" i="62"/>
  <c r="E21" i="51"/>
  <c r="D22" i="51"/>
  <c r="L19" i="57"/>
  <c r="K24" i="54"/>
  <c r="Z46" i="54"/>
  <c r="Z22" i="54"/>
  <c r="U46" i="54"/>
  <c r="P50" i="54"/>
  <c r="P22" i="54"/>
  <c r="U22" i="54"/>
  <c r="K48" i="54"/>
  <c r="F15" i="74" l="1"/>
  <c r="E29" i="39"/>
  <c r="E66" i="39"/>
  <c r="E18" i="89"/>
  <c r="E23" i="104"/>
  <c r="E53" i="104"/>
  <c r="E37" i="89"/>
  <c r="E37" i="90"/>
  <c r="E53" i="105"/>
  <c r="E23" i="105"/>
  <c r="E18" i="90"/>
  <c r="E28" i="39"/>
  <c r="E65" i="39"/>
  <c r="E22" i="104"/>
  <c r="E52" i="104"/>
  <c r="J65" i="38"/>
  <c r="I28" i="38"/>
  <c r="I65" i="38"/>
  <c r="H28" i="38"/>
  <c r="H65" i="38"/>
  <c r="G28" i="38"/>
  <c r="G65" i="38"/>
  <c r="F28" i="38"/>
  <c r="K65" i="38"/>
  <c r="F65" i="38"/>
  <c r="M28" i="38"/>
  <c r="M65" i="38"/>
  <c r="L28" i="38"/>
  <c r="J28" i="38"/>
  <c r="L65" i="38"/>
  <c r="K28" i="38"/>
  <c r="J52" i="103"/>
  <c r="I22" i="103"/>
  <c r="I52" i="103"/>
  <c r="H22" i="103"/>
  <c r="J22" i="103"/>
  <c r="H52" i="103"/>
  <c r="G22" i="103"/>
  <c r="G52" i="103"/>
  <c r="F22" i="103"/>
  <c r="F52" i="103"/>
  <c r="M22" i="103"/>
  <c r="M52" i="103"/>
  <c r="L22" i="103"/>
  <c r="L52" i="103"/>
  <c r="K22" i="103"/>
  <c r="K52" i="103"/>
  <c r="E16" i="90"/>
  <c r="E35" i="90"/>
  <c r="E48" i="105"/>
  <c r="E18" i="105"/>
  <c r="E61" i="39"/>
  <c r="E24" i="39"/>
  <c r="E48" i="104"/>
  <c r="E35" i="89"/>
  <c r="E18" i="104"/>
  <c r="E16" i="89"/>
  <c r="E65" i="40"/>
  <c r="E61" i="40"/>
  <c r="E24" i="40"/>
  <c r="E66" i="40"/>
  <c r="E29" i="40"/>
  <c r="E39" i="57"/>
  <c r="C20" i="71" s="1"/>
  <c r="C19" i="71"/>
  <c r="C39" i="57"/>
  <c r="C20" i="69" s="1"/>
  <c r="C19" i="69"/>
  <c r="F39" i="57"/>
  <c r="C20" i="72" s="1"/>
  <c r="C19" i="72"/>
  <c r="G39" i="57"/>
  <c r="C19" i="73" s="1"/>
  <c r="C18" i="73"/>
  <c r="P24" i="66"/>
  <c r="H24" i="66"/>
  <c r="M20" i="57"/>
  <c r="U106" i="67"/>
  <c r="AG106" i="67"/>
  <c r="AC106" i="67"/>
  <c r="Q106" i="67"/>
  <c r="E22" i="51"/>
  <c r="L20" i="57"/>
  <c r="D24" i="51" s="1"/>
  <c r="D23" i="51"/>
  <c r="K50" i="54"/>
  <c r="P24" i="54"/>
  <c r="Z24" i="54"/>
  <c r="P52" i="54"/>
  <c r="U24" i="54"/>
  <c r="U48" i="54"/>
  <c r="Z48" i="54"/>
  <c r="K26" i="54"/>
  <c r="K7" i="105" l="1"/>
  <c r="G7" i="105"/>
  <c r="G8" i="40"/>
  <c r="G7" i="104"/>
  <c r="G8" i="39"/>
  <c r="K7" i="104"/>
  <c r="E22" i="105"/>
  <c r="E52" i="105"/>
  <c r="E28" i="40"/>
  <c r="G36" i="105"/>
  <c r="K36" i="105"/>
  <c r="K8" i="40"/>
  <c r="K43" i="40"/>
  <c r="G43" i="40"/>
  <c r="G43" i="39"/>
  <c r="K8" i="39"/>
  <c r="K43" i="39"/>
  <c r="K36" i="104"/>
  <c r="G36" i="104"/>
  <c r="I52" i="105"/>
  <c r="H22" i="105"/>
  <c r="H52" i="105"/>
  <c r="G22" i="105"/>
  <c r="G52" i="105"/>
  <c r="F22" i="105"/>
  <c r="F52" i="105"/>
  <c r="M22" i="105"/>
  <c r="J52" i="105"/>
  <c r="M52" i="105"/>
  <c r="L22" i="105"/>
  <c r="L52" i="105"/>
  <c r="K22" i="105"/>
  <c r="K52" i="105"/>
  <c r="J22" i="105"/>
  <c r="I22" i="105"/>
  <c r="G65" i="39"/>
  <c r="F28" i="39"/>
  <c r="F65" i="39"/>
  <c r="M28" i="39"/>
  <c r="H65" i="39"/>
  <c r="M65" i="39"/>
  <c r="L28" i="39"/>
  <c r="L65" i="39"/>
  <c r="K28" i="39"/>
  <c r="K65" i="39"/>
  <c r="J28" i="39"/>
  <c r="G28" i="39"/>
  <c r="J65" i="39"/>
  <c r="I28" i="39"/>
  <c r="I65" i="39"/>
  <c r="H28" i="39"/>
  <c r="K52" i="104"/>
  <c r="J22" i="104"/>
  <c r="L52" i="104"/>
  <c r="J52" i="104"/>
  <c r="I22" i="104"/>
  <c r="I52" i="104"/>
  <c r="H22" i="104"/>
  <c r="H52" i="104"/>
  <c r="G22" i="104"/>
  <c r="G52" i="104"/>
  <c r="F22" i="104"/>
  <c r="K22" i="104"/>
  <c r="F52" i="104"/>
  <c r="M22" i="104"/>
  <c r="M52" i="104"/>
  <c r="L22" i="104"/>
  <c r="H65" i="40"/>
  <c r="M28" i="40"/>
  <c r="M65" i="40"/>
  <c r="G65" i="40"/>
  <c r="L28" i="40"/>
  <c r="I65" i="40"/>
  <c r="F65" i="40"/>
  <c r="K28" i="40"/>
  <c r="J28" i="40"/>
  <c r="F28" i="40"/>
  <c r="L65" i="40"/>
  <c r="I28" i="40"/>
  <c r="J65" i="40"/>
  <c r="K65" i="40"/>
  <c r="H28" i="40"/>
  <c r="G28" i="40"/>
  <c r="P26" i="66"/>
  <c r="H26" i="66"/>
  <c r="U128" i="67"/>
  <c r="AG128" i="67"/>
  <c r="AC128" i="67"/>
  <c r="Q128" i="67"/>
  <c r="AG117" i="67"/>
  <c r="AC117" i="67"/>
  <c r="Q117" i="67"/>
  <c r="U117" i="67"/>
  <c r="E23" i="51"/>
  <c r="E24" i="51"/>
  <c r="Z26" i="54"/>
  <c r="U26" i="54"/>
  <c r="Z50" i="54"/>
  <c r="P26" i="54"/>
  <c r="K52" i="54"/>
  <c r="U50" i="54"/>
  <c r="U52" i="54" l="1"/>
  <c r="Z52" i="54"/>
  <c r="J24" i="51" l="1"/>
  <c r="C24" i="51"/>
  <c r="F24" i="51" s="1"/>
  <c r="J23" i="51"/>
  <c r="C23" i="51"/>
  <c r="F23" i="51" s="1"/>
  <c r="J22" i="51"/>
  <c r="C22" i="51"/>
  <c r="F22" i="51" s="1"/>
  <c r="J21" i="51"/>
  <c r="C21" i="51"/>
  <c r="F21" i="51" s="1"/>
  <c r="J20" i="51"/>
  <c r="C20" i="51"/>
  <c r="F20" i="51" s="1"/>
  <c r="J19" i="51"/>
  <c r="C19" i="51"/>
  <c r="F19" i="51" s="1"/>
  <c r="J18" i="51"/>
  <c r="C18" i="51"/>
  <c r="F18" i="51" s="1"/>
  <c r="J17" i="51"/>
  <c r="C17" i="51"/>
  <c r="F17" i="51" s="1"/>
  <c r="J16" i="51"/>
  <c r="C16" i="51"/>
  <c r="F16" i="51" s="1"/>
  <c r="J15" i="51"/>
  <c r="C15" i="51"/>
  <c r="F15" i="51" s="1"/>
  <c r="J14" i="51"/>
  <c r="I14" i="51"/>
  <c r="J13" i="51"/>
  <c r="I13" i="51"/>
  <c r="K4" i="53"/>
  <c r="K30" i="53" s="1"/>
  <c r="I20" i="107" l="1"/>
  <c r="I20" i="46"/>
  <c r="I21" i="107"/>
  <c r="I21" i="46"/>
  <c r="J7" i="66"/>
  <c r="J5" i="66"/>
  <c r="L4" i="54"/>
  <c r="R5" i="66"/>
  <c r="L6" i="54"/>
  <c r="AA6" i="54" s="1"/>
  <c r="R7" i="66"/>
  <c r="L8" i="54"/>
  <c r="Q8" i="54" s="1"/>
  <c r="R9" i="66"/>
  <c r="L12" i="54"/>
  <c r="L38" i="54" s="1"/>
  <c r="R13" i="66"/>
  <c r="L20" i="54"/>
  <c r="Q20" i="54" s="1"/>
  <c r="R21" i="66"/>
  <c r="L22" i="54"/>
  <c r="Q22" i="54" s="1"/>
  <c r="R23" i="66"/>
  <c r="L14" i="54"/>
  <c r="N11" i="56" s="1"/>
  <c r="X11" i="56" s="1"/>
  <c r="R15" i="66"/>
  <c r="L24" i="54"/>
  <c r="N16" i="56" s="1"/>
  <c r="X16" i="56" s="1"/>
  <c r="R25" i="66"/>
  <c r="L10" i="54"/>
  <c r="Q10" i="54" s="1"/>
  <c r="R11" i="66"/>
  <c r="L16" i="54"/>
  <c r="V16" i="54" s="1"/>
  <c r="R17" i="66"/>
  <c r="L18" i="54"/>
  <c r="AA18" i="54" s="1"/>
  <c r="R19" i="66"/>
  <c r="L26" i="54"/>
  <c r="L52" i="54" s="1"/>
  <c r="R27" i="66"/>
  <c r="I17" i="51"/>
  <c r="I21" i="51"/>
  <c r="K21" i="51"/>
  <c r="I20" i="58" s="1"/>
  <c r="I18" i="51"/>
  <c r="L6" i="53"/>
  <c r="V6" i="53" s="1"/>
  <c r="V32" i="53" s="1"/>
  <c r="I22" i="51"/>
  <c r="I15" i="51"/>
  <c r="I19" i="51"/>
  <c r="K19" i="51"/>
  <c r="I16" i="58" s="1"/>
  <c r="I23" i="51"/>
  <c r="I16" i="51"/>
  <c r="I20" i="51"/>
  <c r="I24" i="51"/>
  <c r="K24" i="51"/>
  <c r="I26" i="58" s="1"/>
  <c r="V12" i="54"/>
  <c r="L4" i="53"/>
  <c r="P4" i="53"/>
  <c r="U4" i="53"/>
  <c r="Z4" i="53"/>
  <c r="P30" i="53"/>
  <c r="K6" i="53"/>
  <c r="K18" i="51"/>
  <c r="I14" i="58" s="1"/>
  <c r="K16" i="51"/>
  <c r="I10" i="58" s="1"/>
  <c r="K15" i="51"/>
  <c r="I8" i="58" s="1"/>
  <c r="K23" i="51"/>
  <c r="I24" i="58" s="1"/>
  <c r="K14" i="51"/>
  <c r="I6" i="58" s="1"/>
  <c r="K6" i="58" s="1"/>
  <c r="K17" i="51"/>
  <c r="I12" i="58" s="1"/>
  <c r="K22" i="51"/>
  <c r="I22" i="58" s="1"/>
  <c r="K20" i="51"/>
  <c r="I18" i="58" s="1"/>
  <c r="L50" i="54" l="1"/>
  <c r="I30" i="107"/>
  <c r="I30" i="46"/>
  <c r="I28" i="107"/>
  <c r="I28" i="46"/>
  <c r="I26" i="107"/>
  <c r="I26" i="46"/>
  <c r="I31" i="107"/>
  <c r="I31" i="46"/>
  <c r="I23" i="107"/>
  <c r="I23" i="46"/>
  <c r="I24" i="107"/>
  <c r="I24" i="46"/>
  <c r="I22" i="107"/>
  <c r="I22" i="46"/>
  <c r="I29" i="107"/>
  <c r="I29" i="46"/>
  <c r="I27" i="107"/>
  <c r="I27" i="46"/>
  <c r="I25" i="107"/>
  <c r="I25" i="46"/>
  <c r="J30" i="107"/>
  <c r="V30" i="107" s="1"/>
  <c r="V46" i="107" s="1"/>
  <c r="AB115" i="67"/>
  <c r="F35" i="104"/>
  <c r="F41" i="39"/>
  <c r="C15" i="108"/>
  <c r="J25" i="107"/>
  <c r="V25" i="107" s="1"/>
  <c r="V41" i="107" s="1"/>
  <c r="AB60" i="67"/>
  <c r="F35" i="99"/>
  <c r="C10" i="108"/>
  <c r="F41" i="34"/>
  <c r="D32" i="56"/>
  <c r="N32" i="56" s="1"/>
  <c r="X32" i="56" s="1"/>
  <c r="V24" i="54"/>
  <c r="AA10" i="54"/>
  <c r="Q4" i="54"/>
  <c r="N6" i="56"/>
  <c r="AA8" i="54"/>
  <c r="AA34" i="54" s="1"/>
  <c r="E16" i="93"/>
  <c r="E33" i="79"/>
  <c r="E46" i="93"/>
  <c r="E14" i="79"/>
  <c r="L6" i="58"/>
  <c r="N12" i="56"/>
  <c r="X12" i="56" s="1"/>
  <c r="L42" i="54"/>
  <c r="AA22" i="54"/>
  <c r="Q16" i="54"/>
  <c r="O12" i="56" s="1"/>
  <c r="Y12" i="56" s="1"/>
  <c r="N7" i="56"/>
  <c r="X7" i="56" s="1"/>
  <c r="D23" i="56"/>
  <c r="N23" i="56" s="1"/>
  <c r="X23" i="56" s="1"/>
  <c r="V10" i="54"/>
  <c r="F25" i="56" s="1"/>
  <c r="P25" i="56" s="1"/>
  <c r="Z25" i="56" s="1"/>
  <c r="AA16" i="54"/>
  <c r="AA42" i="54" s="1"/>
  <c r="L36" i="54"/>
  <c r="H25" i="56" s="1"/>
  <c r="R25" i="56" s="1"/>
  <c r="AB25" i="56" s="1"/>
  <c r="V20" i="54"/>
  <c r="V46" i="54" s="1"/>
  <c r="L46" i="54"/>
  <c r="H30" i="56" s="1"/>
  <c r="R30" i="56" s="1"/>
  <c r="AB30" i="56" s="1"/>
  <c r="D22" i="56"/>
  <c r="N22" i="56" s="1"/>
  <c r="X22" i="56" s="1"/>
  <c r="AA20" i="54"/>
  <c r="G30" i="56" s="1"/>
  <c r="Q30" i="56" s="1"/>
  <c r="AA30" i="56" s="1"/>
  <c r="N9" i="56"/>
  <c r="X9" i="56" s="1"/>
  <c r="E59" i="22"/>
  <c r="E22" i="22"/>
  <c r="Q24" i="54"/>
  <c r="Q50" i="54" s="1"/>
  <c r="D31" i="56"/>
  <c r="N31" i="56" s="1"/>
  <c r="X31" i="56" s="1"/>
  <c r="D30" i="56"/>
  <c r="N30" i="56" s="1"/>
  <c r="X30" i="56" s="1"/>
  <c r="N8" i="56"/>
  <c r="X8" i="56" s="1"/>
  <c r="N15" i="56"/>
  <c r="X15" i="56" s="1"/>
  <c r="V6" i="54"/>
  <c r="F23" i="56" s="1"/>
  <c r="P23" i="56" s="1"/>
  <c r="Z23" i="56" s="1"/>
  <c r="L32" i="54"/>
  <c r="H23" i="56" s="1"/>
  <c r="R23" i="56" s="1"/>
  <c r="AB23" i="56" s="1"/>
  <c r="Q6" i="54"/>
  <c r="AA4" i="54"/>
  <c r="G22" i="56" s="1"/>
  <c r="Q22" i="56" s="1"/>
  <c r="AA22" i="56" s="1"/>
  <c r="V22" i="54"/>
  <c r="V48" i="54" s="1"/>
  <c r="D28" i="56"/>
  <c r="N28" i="56" s="1"/>
  <c r="X28" i="56" s="1"/>
  <c r="L48" i="54"/>
  <c r="R15" i="56" s="1"/>
  <c r="AB15" i="56" s="1"/>
  <c r="J11" i="66"/>
  <c r="K10" i="58"/>
  <c r="J21" i="66"/>
  <c r="K20" i="58"/>
  <c r="J19" i="66"/>
  <c r="K18" i="58"/>
  <c r="K24" i="58"/>
  <c r="J25" i="66"/>
  <c r="K12" i="58"/>
  <c r="J13" i="66"/>
  <c r="J17" i="66"/>
  <c r="K16" i="58"/>
  <c r="K8" i="58"/>
  <c r="J9" i="66"/>
  <c r="K14" i="58"/>
  <c r="J15" i="66"/>
  <c r="J23" i="66"/>
  <c r="K22" i="58"/>
  <c r="J27" i="66"/>
  <c r="K26" i="58"/>
  <c r="AA12" i="54"/>
  <c r="G26" i="56" s="1"/>
  <c r="Q26" i="56" s="1"/>
  <c r="AA26" i="56" s="1"/>
  <c r="N17" i="56"/>
  <c r="X17" i="56" s="1"/>
  <c r="AA26" i="54"/>
  <c r="AA52" i="54" s="1"/>
  <c r="D24" i="56"/>
  <c r="N24" i="56" s="1"/>
  <c r="X24" i="56" s="1"/>
  <c r="N14" i="56"/>
  <c r="X14" i="56" s="1"/>
  <c r="D25" i="56"/>
  <c r="N25" i="56" s="1"/>
  <c r="X25" i="56" s="1"/>
  <c r="L30" i="54"/>
  <c r="H22" i="56" s="1"/>
  <c r="R22" i="56" s="1"/>
  <c r="AB22" i="56" s="1"/>
  <c r="V8" i="54"/>
  <c r="V34" i="54" s="1"/>
  <c r="L34" i="54"/>
  <c r="H24" i="56" s="1"/>
  <c r="R24" i="56" s="1"/>
  <c r="AB24" i="56" s="1"/>
  <c r="L40" i="54"/>
  <c r="R11" i="56" s="1"/>
  <c r="AB11" i="56" s="1"/>
  <c r="V14" i="54"/>
  <c r="V40" i="54" s="1"/>
  <c r="I6" i="67"/>
  <c r="K6" i="67" s="1"/>
  <c r="M11" i="63"/>
  <c r="M9" i="63"/>
  <c r="H6" i="64"/>
  <c r="N4" i="64" s="1"/>
  <c r="Q4" i="64" s="1"/>
  <c r="J6" i="65"/>
  <c r="P4" i="65" s="1"/>
  <c r="S4" i="65" s="1"/>
  <c r="AA24" i="54"/>
  <c r="Q16" i="56" s="1"/>
  <c r="AA16" i="56" s="1"/>
  <c r="V26" i="54"/>
  <c r="F33" i="56" s="1"/>
  <c r="P33" i="56" s="1"/>
  <c r="Z33" i="56" s="1"/>
  <c r="Q26" i="54"/>
  <c r="Q52" i="54" s="1"/>
  <c r="D26" i="56"/>
  <c r="N26" i="56" s="1"/>
  <c r="X26" i="56" s="1"/>
  <c r="D33" i="56"/>
  <c r="N33" i="56" s="1"/>
  <c r="X33" i="56" s="1"/>
  <c r="N10" i="56"/>
  <c r="X10" i="56" s="1"/>
  <c r="I8" i="67"/>
  <c r="K8" i="67" s="1"/>
  <c r="M13" i="63"/>
  <c r="H8" i="64"/>
  <c r="N5" i="64" s="1"/>
  <c r="Q5" i="64" s="1"/>
  <c r="J8" i="65"/>
  <c r="P5" i="65" s="1"/>
  <c r="S5" i="65" s="1"/>
  <c r="M15" i="63"/>
  <c r="Q12" i="54"/>
  <c r="Q38" i="54" s="1"/>
  <c r="V4" i="54"/>
  <c r="V30" i="54" s="1"/>
  <c r="D29" i="56"/>
  <c r="N29" i="56" s="1"/>
  <c r="X29" i="56" s="1"/>
  <c r="N13" i="56"/>
  <c r="X13" i="56" s="1"/>
  <c r="AA14" i="54"/>
  <c r="Q11" i="56" s="1"/>
  <c r="AA11" i="56" s="1"/>
  <c r="Q18" i="54"/>
  <c r="Q44" i="54" s="1"/>
  <c r="L44" i="54"/>
  <c r="R13" i="56" s="1"/>
  <c r="AB13" i="56" s="1"/>
  <c r="V18" i="54"/>
  <c r="V44" i="54" s="1"/>
  <c r="D27" i="56"/>
  <c r="N27" i="56" s="1"/>
  <c r="X27" i="56" s="1"/>
  <c r="Q14" i="54"/>
  <c r="Q40" i="54" s="1"/>
  <c r="M51" i="63"/>
  <c r="I26" i="67"/>
  <c r="K26" i="67" s="1"/>
  <c r="M49" i="63"/>
  <c r="J26" i="65"/>
  <c r="P14" i="65" s="1"/>
  <c r="H26" i="64"/>
  <c r="N14" i="64" s="1"/>
  <c r="M39" i="63"/>
  <c r="M37" i="63"/>
  <c r="I20" i="67"/>
  <c r="K20" i="67" s="1"/>
  <c r="J20" i="65"/>
  <c r="P11" i="65" s="1"/>
  <c r="S11" i="65" s="1"/>
  <c r="H20" i="64"/>
  <c r="N11" i="64" s="1"/>
  <c r="Q11" i="64" s="1"/>
  <c r="M27" i="63"/>
  <c r="J14" i="65"/>
  <c r="P8" i="65" s="1"/>
  <c r="S8" i="65" s="1"/>
  <c r="M25" i="63"/>
  <c r="I14" i="67"/>
  <c r="K14" i="67" s="1"/>
  <c r="H14" i="64"/>
  <c r="N8" i="64" s="1"/>
  <c r="Q8" i="64" s="1"/>
  <c r="M35" i="63"/>
  <c r="I18" i="67"/>
  <c r="K18" i="67" s="1"/>
  <c r="M33" i="63"/>
  <c r="J18" i="65"/>
  <c r="P10" i="65" s="1"/>
  <c r="S10" i="65" s="1"/>
  <c r="H18" i="64"/>
  <c r="N10" i="64" s="1"/>
  <c r="Q10" i="64" s="1"/>
  <c r="I12" i="67"/>
  <c r="K12" i="67" s="1"/>
  <c r="M23" i="63"/>
  <c r="M21" i="63"/>
  <c r="H12" i="64"/>
  <c r="N7" i="64" s="1"/>
  <c r="Q7" i="64" s="1"/>
  <c r="J12" i="65"/>
  <c r="P7" i="65" s="1"/>
  <c r="S7" i="65" s="1"/>
  <c r="M29" i="63"/>
  <c r="M31" i="63"/>
  <c r="I16" i="67"/>
  <c r="K16" i="67" s="1"/>
  <c r="H16" i="64"/>
  <c r="N9" i="64" s="1"/>
  <c r="Q9" i="64" s="1"/>
  <c r="J16" i="65"/>
  <c r="P9" i="65" s="1"/>
  <c r="S9" i="65" s="1"/>
  <c r="M19" i="63"/>
  <c r="I10" i="67"/>
  <c r="K10" i="67" s="1"/>
  <c r="M17" i="63"/>
  <c r="J10" i="65"/>
  <c r="P6" i="65" s="1"/>
  <c r="S6" i="65" s="1"/>
  <c r="H10" i="64"/>
  <c r="N6" i="64" s="1"/>
  <c r="Q6" i="64" s="1"/>
  <c r="I22" i="67"/>
  <c r="K22" i="67" s="1"/>
  <c r="J22" i="65"/>
  <c r="P12" i="65" s="1"/>
  <c r="S12" i="65" s="1"/>
  <c r="H22" i="64"/>
  <c r="N12" i="64" s="1"/>
  <c r="Q12" i="64" s="1"/>
  <c r="M41" i="63"/>
  <c r="M43" i="63"/>
  <c r="I24" i="67"/>
  <c r="K24" i="67" s="1"/>
  <c r="M45" i="63"/>
  <c r="M47" i="63"/>
  <c r="J24" i="65"/>
  <c r="P13" i="65" s="1"/>
  <c r="S13" i="65" s="1"/>
  <c r="H24" i="64"/>
  <c r="N13" i="64" s="1"/>
  <c r="Q13" i="64" s="1"/>
  <c r="L32" i="53"/>
  <c r="Q6" i="53"/>
  <c r="Q32" i="53" s="1"/>
  <c r="AA6" i="53"/>
  <c r="AA32" i="53" s="1"/>
  <c r="L22" i="53"/>
  <c r="L26" i="53"/>
  <c r="L16" i="53"/>
  <c r="L14" i="53"/>
  <c r="L18" i="53"/>
  <c r="L8" i="53"/>
  <c r="L20" i="53"/>
  <c r="L10" i="53"/>
  <c r="L24" i="53"/>
  <c r="L12" i="53"/>
  <c r="J13" i="29"/>
  <c r="J7" i="29"/>
  <c r="J25" i="29"/>
  <c r="J17" i="29"/>
  <c r="J19" i="29"/>
  <c r="J9" i="29"/>
  <c r="J5" i="29"/>
  <c r="J27" i="29"/>
  <c r="J23" i="29"/>
  <c r="J11" i="29"/>
  <c r="J21" i="29"/>
  <c r="J15" i="29"/>
  <c r="P14" i="56"/>
  <c r="Z14" i="56" s="1"/>
  <c r="AA32" i="54"/>
  <c r="G23" i="56"/>
  <c r="Q23" i="56" s="1"/>
  <c r="AA23" i="56" s="1"/>
  <c r="Q7" i="56"/>
  <c r="AA7" i="56" s="1"/>
  <c r="V50" i="54"/>
  <c r="F32" i="56"/>
  <c r="P32" i="56" s="1"/>
  <c r="Z32" i="56" s="1"/>
  <c r="P16" i="56"/>
  <c r="Z16" i="56" s="1"/>
  <c r="Q36" i="54"/>
  <c r="E25" i="56"/>
  <c r="O25" i="56" s="1"/>
  <c r="Y25" i="56" s="1"/>
  <c r="O9" i="56"/>
  <c r="Y9" i="56" s="1"/>
  <c r="Q34" i="54"/>
  <c r="E24" i="56"/>
  <c r="O24" i="56" s="1"/>
  <c r="Y24" i="56" s="1"/>
  <c r="O8" i="56"/>
  <c r="Y8" i="56" s="1"/>
  <c r="AA38" i="54"/>
  <c r="H32" i="56"/>
  <c r="R32" i="56" s="1"/>
  <c r="AB32" i="56" s="1"/>
  <c r="R16" i="56"/>
  <c r="AB16" i="56" s="1"/>
  <c r="Q8" i="56"/>
  <c r="AA8" i="56" s="1"/>
  <c r="H31" i="56"/>
  <c r="R31" i="56" s="1"/>
  <c r="AB31" i="56" s="1"/>
  <c r="Q48" i="54"/>
  <c r="O15" i="56"/>
  <c r="Y15" i="56" s="1"/>
  <c r="E31" i="56"/>
  <c r="O31" i="56" s="1"/>
  <c r="Y31" i="56" s="1"/>
  <c r="Q30" i="54"/>
  <c r="E22" i="56"/>
  <c r="O22" i="56" s="1"/>
  <c r="Y22" i="56" s="1"/>
  <c r="O6" i="56"/>
  <c r="Y6" i="56" s="1"/>
  <c r="AA36" i="54"/>
  <c r="G25" i="56"/>
  <c r="Q25" i="56" s="1"/>
  <c r="AA25" i="56" s="1"/>
  <c r="Q9" i="56"/>
  <c r="AA9" i="56" s="1"/>
  <c r="V42" i="54"/>
  <c r="F28" i="56"/>
  <c r="P28" i="56" s="1"/>
  <c r="Z28" i="56" s="1"/>
  <c r="P12" i="56"/>
  <c r="Z12" i="56" s="1"/>
  <c r="AA48" i="54"/>
  <c r="G31" i="56"/>
  <c r="Q31" i="56" s="1"/>
  <c r="AA31" i="56" s="1"/>
  <c r="Q15" i="56"/>
  <c r="AA15" i="56" s="1"/>
  <c r="AA30" i="54"/>
  <c r="H33" i="56"/>
  <c r="R33" i="56" s="1"/>
  <c r="AB33" i="56" s="1"/>
  <c r="R17" i="56"/>
  <c r="AB17" i="56" s="1"/>
  <c r="R12" i="56"/>
  <c r="AB12" i="56" s="1"/>
  <c r="H28" i="56"/>
  <c r="R28" i="56" s="1"/>
  <c r="AB28" i="56" s="1"/>
  <c r="Q46" i="54"/>
  <c r="E30" i="56"/>
  <c r="O30" i="56" s="1"/>
  <c r="Y30" i="56" s="1"/>
  <c r="O14" i="56"/>
  <c r="Y14" i="56" s="1"/>
  <c r="V38" i="54"/>
  <c r="P10" i="56"/>
  <c r="Z10" i="56" s="1"/>
  <c r="F26" i="56"/>
  <c r="P26" i="56" s="1"/>
  <c r="Z26" i="56" s="1"/>
  <c r="AA44" i="54"/>
  <c r="Q13" i="56"/>
  <c r="AA13" i="56" s="1"/>
  <c r="G29" i="56"/>
  <c r="Q29" i="56" s="1"/>
  <c r="AA29" i="56" s="1"/>
  <c r="R10" i="56"/>
  <c r="AB10" i="56" s="1"/>
  <c r="H26" i="56"/>
  <c r="R26" i="56" s="1"/>
  <c r="AB26" i="56" s="1"/>
  <c r="Q32" i="54"/>
  <c r="E23" i="56"/>
  <c r="O23" i="56" s="1"/>
  <c r="Y23" i="56" s="1"/>
  <c r="O7" i="56"/>
  <c r="Y7" i="56" s="1"/>
  <c r="V4" i="53"/>
  <c r="V30" i="53" s="1"/>
  <c r="L30" i="53"/>
  <c r="AA4" i="53"/>
  <c r="AA30" i="53" s="1"/>
  <c r="Q4" i="53"/>
  <c r="Q30" i="53" s="1"/>
  <c r="P6" i="53"/>
  <c r="K8" i="53"/>
  <c r="K32" i="53"/>
  <c r="Z30" i="53"/>
  <c r="U30" i="53"/>
  <c r="P32" i="53"/>
  <c r="Z6" i="53"/>
  <c r="U6" i="53"/>
  <c r="D2" i="51"/>
  <c r="B10" i="51"/>
  <c r="C5" i="108" l="1"/>
  <c r="X6" i="56"/>
  <c r="E28" i="56"/>
  <c r="O28" i="56" s="1"/>
  <c r="Y28" i="56" s="1"/>
  <c r="AA46" i="54"/>
  <c r="Q42" i="54"/>
  <c r="G24" i="56"/>
  <c r="Q24" i="56" s="1"/>
  <c r="AA24" i="56" s="1"/>
  <c r="P8" i="56"/>
  <c r="V32" i="54"/>
  <c r="V52" i="54"/>
  <c r="P7" i="56"/>
  <c r="E26" i="56"/>
  <c r="O26" i="56" s="1"/>
  <c r="Y26" i="56" s="1"/>
  <c r="F22" i="56"/>
  <c r="P22" i="56" s="1"/>
  <c r="Z22" i="56" s="1"/>
  <c r="F81" i="22"/>
  <c r="K87" i="30"/>
  <c r="H81" i="30"/>
  <c r="K87" i="22"/>
  <c r="K81" i="22"/>
  <c r="G87" i="30"/>
  <c r="M81" i="30"/>
  <c r="L87" i="22"/>
  <c r="L81" i="22"/>
  <c r="I87" i="30"/>
  <c r="K81" i="30"/>
  <c r="G87" i="22"/>
  <c r="I81" i="22"/>
  <c r="J87" i="30"/>
  <c r="F81" i="30"/>
  <c r="Q100" i="30" s="1"/>
  <c r="AQ100" i="30" s="1"/>
  <c r="H87" i="22"/>
  <c r="M81" i="22"/>
  <c r="L87" i="30"/>
  <c r="L81" i="30"/>
  <c r="I87" i="22"/>
  <c r="J81" i="22"/>
  <c r="F87" i="30"/>
  <c r="J81" i="30"/>
  <c r="J87" i="22"/>
  <c r="O10" i="56"/>
  <c r="H29" i="56"/>
  <c r="R29" i="56" s="1"/>
  <c r="AB29" i="56" s="1"/>
  <c r="H81" i="22"/>
  <c r="H87" i="30"/>
  <c r="G81" i="30"/>
  <c r="F87" i="22"/>
  <c r="G81" i="22"/>
  <c r="M87" i="30"/>
  <c r="I81" i="30"/>
  <c r="M87" i="22"/>
  <c r="L30" i="107"/>
  <c r="X30" i="107" s="1"/>
  <c r="X46" i="107" s="1"/>
  <c r="E15" i="108"/>
  <c r="AD115" i="67"/>
  <c r="H35" i="104"/>
  <c r="H41" i="39"/>
  <c r="L26" i="107"/>
  <c r="X26" i="107" s="1"/>
  <c r="X42" i="107" s="1"/>
  <c r="H35" i="100"/>
  <c r="AD71" i="67"/>
  <c r="E11" i="108"/>
  <c r="H41" i="35"/>
  <c r="K21" i="107"/>
  <c r="W21" i="107" s="1"/>
  <c r="W37" i="107" s="1"/>
  <c r="G35" i="95"/>
  <c r="AC16" i="67"/>
  <c r="D6" i="108"/>
  <c r="G41" i="30"/>
  <c r="M23" i="107"/>
  <c r="Y23" i="107" s="1"/>
  <c r="Y39" i="107" s="1"/>
  <c r="AE38" i="67"/>
  <c r="I41" i="32"/>
  <c r="I35" i="97"/>
  <c r="F8" i="108"/>
  <c r="L24" i="107"/>
  <c r="X24" i="107" s="1"/>
  <c r="X40" i="107" s="1"/>
  <c r="H35" i="98"/>
  <c r="AD49" i="67"/>
  <c r="E9" i="108"/>
  <c r="H41" i="33"/>
  <c r="K23" i="107"/>
  <c r="W23" i="107" s="1"/>
  <c r="W39" i="107" s="1"/>
  <c r="AC38" i="67"/>
  <c r="G35" i="97"/>
  <c r="G41" i="32"/>
  <c r="D8" i="108"/>
  <c r="J28" i="107"/>
  <c r="V28" i="107" s="1"/>
  <c r="V44" i="107" s="1"/>
  <c r="AB93" i="67"/>
  <c r="F35" i="102"/>
  <c r="C13" i="108"/>
  <c r="F41" i="37"/>
  <c r="J26" i="107"/>
  <c r="V26" i="107" s="1"/>
  <c r="V42" i="107" s="1"/>
  <c r="AB71" i="67"/>
  <c r="F35" i="100"/>
  <c r="C11" i="108"/>
  <c r="F41" i="35"/>
  <c r="Z26" i="107"/>
  <c r="AL26" i="107" s="1"/>
  <c r="AL42" i="107" s="1"/>
  <c r="AF71" i="67"/>
  <c r="J35" i="100"/>
  <c r="J41" i="35"/>
  <c r="G11" i="108"/>
  <c r="M29" i="107"/>
  <c r="Y29" i="107" s="1"/>
  <c r="Y45" i="107" s="1"/>
  <c r="I35" i="103"/>
  <c r="AE104" i="67"/>
  <c r="F14" i="108"/>
  <c r="I41" i="38"/>
  <c r="K26" i="107"/>
  <c r="W26" i="107" s="1"/>
  <c r="W42" i="107" s="1"/>
  <c r="AC71" i="67"/>
  <c r="D11" i="108"/>
  <c r="G35" i="100"/>
  <c r="G41" i="35"/>
  <c r="L28" i="107"/>
  <c r="X28" i="107" s="1"/>
  <c r="X44" i="107" s="1"/>
  <c r="AD93" i="67"/>
  <c r="H35" i="102"/>
  <c r="H41" i="37"/>
  <c r="E13" i="108"/>
  <c r="K29" i="107"/>
  <c r="W29" i="107" s="1"/>
  <c r="W45" i="107" s="1"/>
  <c r="G35" i="103"/>
  <c r="AC104" i="67"/>
  <c r="D14" i="108"/>
  <c r="G41" i="38"/>
  <c r="K28" i="107"/>
  <c r="W28" i="107" s="1"/>
  <c r="W44" i="107" s="1"/>
  <c r="G35" i="102"/>
  <c r="AC93" i="67"/>
  <c r="D13" i="108"/>
  <c r="G41" i="37"/>
  <c r="Z30" i="107"/>
  <c r="AL30" i="107" s="1"/>
  <c r="AL46" i="107" s="1"/>
  <c r="J35" i="104"/>
  <c r="G15" i="108"/>
  <c r="AF115" i="67"/>
  <c r="J41" i="39"/>
  <c r="Z24" i="107"/>
  <c r="AL24" i="107" s="1"/>
  <c r="AL40" i="107" s="1"/>
  <c r="J35" i="98"/>
  <c r="AF49" i="67"/>
  <c r="G9" i="108"/>
  <c r="J41" i="33"/>
  <c r="K20" i="107"/>
  <c r="W20" i="107" s="1"/>
  <c r="W36" i="107" s="1"/>
  <c r="D5" i="108"/>
  <c r="AC5" i="67"/>
  <c r="G35" i="93"/>
  <c r="G41" i="22"/>
  <c r="Z27" i="107"/>
  <c r="AL27" i="107" s="1"/>
  <c r="AL43" i="107" s="1"/>
  <c r="J41" i="36"/>
  <c r="G12" i="108"/>
  <c r="AF82" i="67"/>
  <c r="J35" i="101"/>
  <c r="Z25" i="107"/>
  <c r="AL25" i="107" s="1"/>
  <c r="AL41" i="107" s="1"/>
  <c r="G10" i="108"/>
  <c r="J35" i="99"/>
  <c r="AF60" i="67"/>
  <c r="J41" i="34"/>
  <c r="J31" i="107"/>
  <c r="V31" i="107" s="1"/>
  <c r="V47" i="107" s="1"/>
  <c r="AB126" i="67"/>
  <c r="C16" i="108"/>
  <c r="F35" i="105"/>
  <c r="F41" i="40"/>
  <c r="J23" i="107"/>
  <c r="V23" i="107" s="1"/>
  <c r="V39" i="107" s="1"/>
  <c r="AB38" i="67"/>
  <c r="C8" i="108"/>
  <c r="F35" i="97"/>
  <c r="F41" i="32"/>
  <c r="J29" i="107"/>
  <c r="V29" i="107" s="1"/>
  <c r="V45" i="107" s="1"/>
  <c r="AB104" i="67"/>
  <c r="C14" i="108"/>
  <c r="F35" i="103"/>
  <c r="F41" i="38"/>
  <c r="J21" i="107"/>
  <c r="V21" i="107" s="1"/>
  <c r="V37" i="107" s="1"/>
  <c r="AB16" i="67"/>
  <c r="C6" i="108"/>
  <c r="F35" i="95"/>
  <c r="F41" i="30"/>
  <c r="M30" i="107"/>
  <c r="Y30" i="107" s="1"/>
  <c r="Y46" i="107" s="1"/>
  <c r="F15" i="108"/>
  <c r="I35" i="104"/>
  <c r="AE115" i="67"/>
  <c r="I41" i="39"/>
  <c r="M27" i="107"/>
  <c r="Y27" i="107" s="1"/>
  <c r="Y43" i="107" s="1"/>
  <c r="I35" i="101"/>
  <c r="F12" i="108"/>
  <c r="AE82" i="67"/>
  <c r="I41" i="36"/>
  <c r="E7" i="108"/>
  <c r="K22" i="107"/>
  <c r="W22" i="107" s="1"/>
  <c r="W38" i="107" s="1"/>
  <c r="D7" i="108"/>
  <c r="AC27" i="67"/>
  <c r="G35" i="96"/>
  <c r="G41" i="31"/>
  <c r="M25" i="107"/>
  <c r="Y25" i="107" s="1"/>
  <c r="Y41" i="107" s="1"/>
  <c r="F10" i="108"/>
  <c r="AE60" i="67"/>
  <c r="I41" i="34"/>
  <c r="I35" i="99"/>
  <c r="Z29" i="107"/>
  <c r="AL29" i="107" s="1"/>
  <c r="AL45" i="107" s="1"/>
  <c r="J35" i="103"/>
  <c r="AF104" i="67"/>
  <c r="J41" i="38"/>
  <c r="G14" i="108"/>
  <c r="J22" i="107"/>
  <c r="V22" i="107" s="1"/>
  <c r="V38" i="107" s="1"/>
  <c r="AB27" i="67"/>
  <c r="F35" i="96"/>
  <c r="F41" i="31"/>
  <c r="C7" i="108"/>
  <c r="Z31" i="107"/>
  <c r="AL31" i="107" s="1"/>
  <c r="AL47" i="107" s="1"/>
  <c r="J35" i="105"/>
  <c r="G16" i="108"/>
  <c r="AF126" i="67"/>
  <c r="J41" i="40"/>
  <c r="M22" i="107"/>
  <c r="Y22" i="107" s="1"/>
  <c r="Y38" i="107" s="1"/>
  <c r="F7" i="108"/>
  <c r="I35" i="96"/>
  <c r="AE27" i="67"/>
  <c r="I41" i="31"/>
  <c r="M21" i="107"/>
  <c r="Y21" i="107" s="1"/>
  <c r="Y37" i="107" s="1"/>
  <c r="I35" i="95"/>
  <c r="AE16" i="67"/>
  <c r="F6" i="108"/>
  <c r="I41" i="30"/>
  <c r="J27" i="107"/>
  <c r="V27" i="107" s="1"/>
  <c r="V43" i="107" s="1"/>
  <c r="C12" i="108"/>
  <c r="AB82" i="67"/>
  <c r="F35" i="101"/>
  <c r="F41" i="36"/>
  <c r="J24" i="107"/>
  <c r="V24" i="107" s="1"/>
  <c r="V40" i="107" s="1"/>
  <c r="F35" i="98"/>
  <c r="AB49" i="67"/>
  <c r="C9" i="108"/>
  <c r="F41" i="33"/>
  <c r="J20" i="107"/>
  <c r="V20" i="107" s="1"/>
  <c r="V36" i="107" s="1"/>
  <c r="F35" i="93"/>
  <c r="AB5" i="67"/>
  <c r="F41" i="22"/>
  <c r="J51" i="35"/>
  <c r="F16" i="35"/>
  <c r="I51" i="35"/>
  <c r="M16" i="35"/>
  <c r="H51" i="35"/>
  <c r="L16" i="35"/>
  <c r="I16" i="35"/>
  <c r="G51" i="35"/>
  <c r="K16" i="35"/>
  <c r="F51" i="35"/>
  <c r="J16" i="35"/>
  <c r="M51" i="35"/>
  <c r="L51" i="35"/>
  <c r="H16" i="35"/>
  <c r="K51" i="35"/>
  <c r="G16" i="35"/>
  <c r="BB123" i="35" s="1"/>
  <c r="I41" i="100"/>
  <c r="F12" i="100"/>
  <c r="G41" i="100"/>
  <c r="L12" i="100"/>
  <c r="F41" i="100"/>
  <c r="K12" i="100"/>
  <c r="M41" i="100"/>
  <c r="J12" i="100"/>
  <c r="L41" i="100"/>
  <c r="I12" i="100"/>
  <c r="K41" i="100"/>
  <c r="H12" i="100"/>
  <c r="J41" i="100"/>
  <c r="G12" i="100"/>
  <c r="M12" i="100"/>
  <c r="H41" i="100"/>
  <c r="K50" i="39"/>
  <c r="G15" i="39"/>
  <c r="L50" i="39"/>
  <c r="J50" i="39"/>
  <c r="F15" i="39"/>
  <c r="J15" i="39"/>
  <c r="I50" i="39"/>
  <c r="M15" i="39"/>
  <c r="F50" i="39"/>
  <c r="H50" i="39"/>
  <c r="L15" i="39"/>
  <c r="G50" i="39"/>
  <c r="K15" i="39"/>
  <c r="H15" i="39"/>
  <c r="M50" i="39"/>
  <c r="I15" i="39"/>
  <c r="H40" i="104"/>
  <c r="L11" i="104"/>
  <c r="G40" i="104"/>
  <c r="M40" i="104"/>
  <c r="J11" i="104"/>
  <c r="L40" i="104"/>
  <c r="I11" i="104"/>
  <c r="K40" i="104"/>
  <c r="H11" i="104"/>
  <c r="J40" i="104"/>
  <c r="G11" i="104"/>
  <c r="I40" i="104"/>
  <c r="F11" i="104"/>
  <c r="M11" i="104"/>
  <c r="K11" i="104"/>
  <c r="F40" i="104"/>
  <c r="K51" i="38"/>
  <c r="G16" i="38"/>
  <c r="F51" i="38"/>
  <c r="J51" i="38"/>
  <c r="F16" i="38"/>
  <c r="J16" i="38"/>
  <c r="I51" i="38"/>
  <c r="M16" i="38"/>
  <c r="H16" i="38"/>
  <c r="H51" i="38"/>
  <c r="L16" i="38"/>
  <c r="G51" i="38"/>
  <c r="K16" i="38"/>
  <c r="L51" i="38"/>
  <c r="M51" i="38"/>
  <c r="I16" i="38"/>
  <c r="K41" i="103"/>
  <c r="H12" i="103"/>
  <c r="I41" i="103"/>
  <c r="F12" i="103"/>
  <c r="H41" i="103"/>
  <c r="M12" i="103"/>
  <c r="G41" i="103"/>
  <c r="L12" i="103"/>
  <c r="F41" i="103"/>
  <c r="K12" i="103"/>
  <c r="M41" i="103"/>
  <c r="J12" i="103"/>
  <c r="L41" i="103"/>
  <c r="I12" i="103"/>
  <c r="G12" i="103"/>
  <c r="J41" i="103"/>
  <c r="K50" i="35"/>
  <c r="G15" i="35"/>
  <c r="BA123" i="35" s="1"/>
  <c r="AY200" i="35" s="1"/>
  <c r="J50" i="35"/>
  <c r="F15" i="35"/>
  <c r="J15" i="35"/>
  <c r="I50" i="35"/>
  <c r="M15" i="35"/>
  <c r="H50" i="35"/>
  <c r="L15" i="35"/>
  <c r="F50" i="35"/>
  <c r="G50" i="35"/>
  <c r="K15" i="35"/>
  <c r="M50" i="35"/>
  <c r="I15" i="35"/>
  <c r="L50" i="35"/>
  <c r="H15" i="35"/>
  <c r="K40" i="100"/>
  <c r="H11" i="100"/>
  <c r="J40" i="100"/>
  <c r="G11" i="100"/>
  <c r="H40" i="100"/>
  <c r="M11" i="100"/>
  <c r="G40" i="100"/>
  <c r="L11" i="100"/>
  <c r="F40" i="100"/>
  <c r="K11" i="100"/>
  <c r="M40" i="100"/>
  <c r="J11" i="100"/>
  <c r="L40" i="100"/>
  <c r="I11" i="100"/>
  <c r="F11" i="100"/>
  <c r="I40" i="100"/>
  <c r="L40" i="105"/>
  <c r="K40" i="105"/>
  <c r="G11" i="105"/>
  <c r="F11" i="105"/>
  <c r="I40" i="105"/>
  <c r="M11" i="105"/>
  <c r="H40" i="105"/>
  <c r="L11" i="105"/>
  <c r="G40" i="105"/>
  <c r="K11" i="105"/>
  <c r="J40" i="105"/>
  <c r="F40" i="105"/>
  <c r="J11" i="105"/>
  <c r="M40" i="105"/>
  <c r="I11" i="105"/>
  <c r="H11" i="105"/>
  <c r="F51" i="31"/>
  <c r="J16" i="31"/>
  <c r="M51" i="31"/>
  <c r="I16" i="31"/>
  <c r="L51" i="31"/>
  <c r="H16" i="31"/>
  <c r="K51" i="31"/>
  <c r="G16" i="31"/>
  <c r="M16" i="31"/>
  <c r="J51" i="31"/>
  <c r="F16" i="31"/>
  <c r="I51" i="31"/>
  <c r="H51" i="31"/>
  <c r="L16" i="31"/>
  <c r="G51" i="31"/>
  <c r="K16" i="31"/>
  <c r="L41" i="96"/>
  <c r="I12" i="96"/>
  <c r="J41" i="96"/>
  <c r="G12" i="96"/>
  <c r="I41" i="96"/>
  <c r="F12" i="96"/>
  <c r="H41" i="96"/>
  <c r="M12" i="96"/>
  <c r="G41" i="96"/>
  <c r="L12" i="96"/>
  <c r="H12" i="96"/>
  <c r="F41" i="96"/>
  <c r="K12" i="96"/>
  <c r="M41" i="96"/>
  <c r="J12" i="96"/>
  <c r="K41" i="96"/>
  <c r="F50" i="36"/>
  <c r="J15" i="36"/>
  <c r="M50" i="36"/>
  <c r="I15" i="36"/>
  <c r="L50" i="36"/>
  <c r="H15" i="36"/>
  <c r="M15" i="36"/>
  <c r="K50" i="36"/>
  <c r="G15" i="36"/>
  <c r="J50" i="36"/>
  <c r="F15" i="36"/>
  <c r="I50" i="36"/>
  <c r="K15" i="36"/>
  <c r="H50" i="36"/>
  <c r="L15" i="36"/>
  <c r="G50" i="36"/>
  <c r="G40" i="101"/>
  <c r="F40" i="101"/>
  <c r="K11" i="101"/>
  <c r="L40" i="101"/>
  <c r="I11" i="101"/>
  <c r="K40" i="101"/>
  <c r="H11" i="101"/>
  <c r="J40" i="101"/>
  <c r="G11" i="101"/>
  <c r="I40" i="101"/>
  <c r="F11" i="101"/>
  <c r="H40" i="101"/>
  <c r="M11" i="101"/>
  <c r="L11" i="101"/>
  <c r="J11" i="101"/>
  <c r="M40" i="101"/>
  <c r="M12" i="105"/>
  <c r="J41" i="105"/>
  <c r="F12" i="105"/>
  <c r="H41" i="105"/>
  <c r="L12" i="105"/>
  <c r="G41" i="105"/>
  <c r="K12" i="105"/>
  <c r="I41" i="105"/>
  <c r="F41" i="105"/>
  <c r="J12" i="105"/>
  <c r="I12" i="105"/>
  <c r="M41" i="105"/>
  <c r="L41" i="105"/>
  <c r="H12" i="105"/>
  <c r="K41" i="105"/>
  <c r="G12" i="105"/>
  <c r="G50" i="31"/>
  <c r="K15" i="31"/>
  <c r="F50" i="31"/>
  <c r="J15" i="31"/>
  <c r="F15" i="31"/>
  <c r="M50" i="31"/>
  <c r="I15" i="31"/>
  <c r="L50" i="31"/>
  <c r="H15" i="31"/>
  <c r="J50" i="31"/>
  <c r="K50" i="31"/>
  <c r="G15" i="31"/>
  <c r="I50" i="31"/>
  <c r="M15" i="31"/>
  <c r="H50" i="31"/>
  <c r="L15" i="31"/>
  <c r="F40" i="96"/>
  <c r="M40" i="96"/>
  <c r="J11" i="96"/>
  <c r="L40" i="96"/>
  <c r="K40" i="96"/>
  <c r="H11" i="96"/>
  <c r="J40" i="96"/>
  <c r="G11" i="96"/>
  <c r="I40" i="96"/>
  <c r="F11" i="96"/>
  <c r="H40" i="96"/>
  <c r="M11" i="96"/>
  <c r="G40" i="96"/>
  <c r="L11" i="96"/>
  <c r="K11" i="96"/>
  <c r="I11" i="96"/>
  <c r="G51" i="34"/>
  <c r="K16" i="34"/>
  <c r="J51" i="34"/>
  <c r="F51" i="34"/>
  <c r="J16" i="34"/>
  <c r="M51" i="34"/>
  <c r="I16" i="34"/>
  <c r="L51" i="34"/>
  <c r="H16" i="34"/>
  <c r="K51" i="34"/>
  <c r="G16" i="34"/>
  <c r="F16" i="34"/>
  <c r="I51" i="34"/>
  <c r="M16" i="34"/>
  <c r="H51" i="34"/>
  <c r="L16" i="34"/>
  <c r="M41" i="99"/>
  <c r="K12" i="99"/>
  <c r="K41" i="99"/>
  <c r="I12" i="99"/>
  <c r="J41" i="99"/>
  <c r="H12" i="99"/>
  <c r="I41" i="99"/>
  <c r="G12" i="99"/>
  <c r="H41" i="99"/>
  <c r="F12" i="99"/>
  <c r="G41" i="99"/>
  <c r="M12" i="99"/>
  <c r="F41" i="99"/>
  <c r="L12" i="99"/>
  <c r="L41" i="99"/>
  <c r="J12" i="99"/>
  <c r="O17" i="56"/>
  <c r="Y17" i="56" s="1"/>
  <c r="J50" i="32"/>
  <c r="F15" i="32"/>
  <c r="I50" i="32"/>
  <c r="M15" i="32"/>
  <c r="H50" i="32"/>
  <c r="L15" i="32"/>
  <c r="G50" i="32"/>
  <c r="K15" i="32"/>
  <c r="I15" i="32"/>
  <c r="F50" i="32"/>
  <c r="J15" i="32"/>
  <c r="M50" i="32"/>
  <c r="L50" i="32"/>
  <c r="H15" i="32"/>
  <c r="K50" i="32"/>
  <c r="G15" i="32"/>
  <c r="F11" i="97"/>
  <c r="H40" i="97"/>
  <c r="M11" i="97"/>
  <c r="F40" i="97"/>
  <c r="K11" i="97"/>
  <c r="M40" i="97"/>
  <c r="J11" i="97"/>
  <c r="L40" i="97"/>
  <c r="I11" i="97"/>
  <c r="K40" i="97"/>
  <c r="H11" i="97"/>
  <c r="J40" i="97"/>
  <c r="G11" i="97"/>
  <c r="I40" i="97"/>
  <c r="G40" i="97"/>
  <c r="L11" i="97"/>
  <c r="M51" i="36"/>
  <c r="I16" i="36"/>
  <c r="L51" i="36"/>
  <c r="H16" i="36"/>
  <c r="L16" i="36"/>
  <c r="K51" i="36"/>
  <c r="G16" i="36"/>
  <c r="J51" i="36"/>
  <c r="F16" i="36"/>
  <c r="I51" i="36"/>
  <c r="M16" i="36"/>
  <c r="H51" i="36"/>
  <c r="G51" i="36"/>
  <c r="K16" i="36"/>
  <c r="F51" i="36"/>
  <c r="J16" i="36"/>
  <c r="M41" i="101"/>
  <c r="J12" i="101"/>
  <c r="K41" i="101"/>
  <c r="H12" i="101"/>
  <c r="J41" i="101"/>
  <c r="G12" i="101"/>
  <c r="I41" i="101"/>
  <c r="F12" i="101"/>
  <c r="H41" i="101"/>
  <c r="M12" i="101"/>
  <c r="G41" i="101"/>
  <c r="L12" i="101"/>
  <c r="F41" i="101"/>
  <c r="K12" i="101"/>
  <c r="I12" i="101"/>
  <c r="L41" i="101"/>
  <c r="M51" i="30"/>
  <c r="I16" i="30"/>
  <c r="L51" i="30"/>
  <c r="H16" i="30"/>
  <c r="H51" i="30"/>
  <c r="J16" i="30"/>
  <c r="K51" i="30"/>
  <c r="G16" i="30"/>
  <c r="L16" i="30"/>
  <c r="J51" i="30"/>
  <c r="F16" i="30"/>
  <c r="BB100" i="30" s="1"/>
  <c r="I51" i="30"/>
  <c r="M16" i="30"/>
  <c r="F51" i="30"/>
  <c r="G51" i="30"/>
  <c r="K16" i="30"/>
  <c r="I41" i="95"/>
  <c r="F12" i="95"/>
  <c r="G41" i="95"/>
  <c r="L12" i="95"/>
  <c r="F41" i="95"/>
  <c r="K12" i="95"/>
  <c r="M41" i="95"/>
  <c r="J12" i="95"/>
  <c r="L41" i="95"/>
  <c r="I12" i="95"/>
  <c r="K41" i="95"/>
  <c r="H12" i="95"/>
  <c r="J41" i="95"/>
  <c r="G12" i="95"/>
  <c r="H41" i="95"/>
  <c r="M12" i="95"/>
  <c r="Q17" i="56"/>
  <c r="AA17" i="56" s="1"/>
  <c r="I51" i="32"/>
  <c r="M16" i="32"/>
  <c r="H51" i="32"/>
  <c r="L16" i="32"/>
  <c r="H16" i="32"/>
  <c r="G51" i="32"/>
  <c r="K16" i="32"/>
  <c r="F51" i="32"/>
  <c r="J16" i="32"/>
  <c r="M51" i="32"/>
  <c r="I16" i="32"/>
  <c r="L51" i="32"/>
  <c r="K51" i="32"/>
  <c r="G16" i="32"/>
  <c r="J51" i="32"/>
  <c r="F16" i="32"/>
  <c r="H41" i="97"/>
  <c r="G41" i="97"/>
  <c r="L12" i="97"/>
  <c r="M41" i="97"/>
  <c r="J12" i="97"/>
  <c r="L41" i="97"/>
  <c r="I12" i="97"/>
  <c r="K41" i="97"/>
  <c r="H12" i="97"/>
  <c r="J41" i="97"/>
  <c r="G12" i="97"/>
  <c r="I41" i="97"/>
  <c r="F12" i="97"/>
  <c r="M12" i="97"/>
  <c r="K12" i="97"/>
  <c r="F41" i="97"/>
  <c r="I50" i="37"/>
  <c r="M15" i="37"/>
  <c r="J50" i="37"/>
  <c r="H50" i="37"/>
  <c r="L15" i="37"/>
  <c r="G50" i="37"/>
  <c r="K15" i="37"/>
  <c r="H15" i="37"/>
  <c r="F50" i="37"/>
  <c r="J15" i="37"/>
  <c r="L50" i="37"/>
  <c r="F15" i="37"/>
  <c r="M50" i="37"/>
  <c r="I15" i="37"/>
  <c r="K50" i="37"/>
  <c r="G15" i="37"/>
  <c r="J40" i="102"/>
  <c r="I40" i="102"/>
  <c r="F11" i="102"/>
  <c r="G40" i="102"/>
  <c r="L11" i="102"/>
  <c r="F40" i="102"/>
  <c r="K11" i="102"/>
  <c r="M40" i="102"/>
  <c r="J11" i="102"/>
  <c r="L40" i="102"/>
  <c r="I11" i="102"/>
  <c r="K40" i="102"/>
  <c r="H11" i="102"/>
  <c r="G11" i="102"/>
  <c r="M11" i="102"/>
  <c r="H40" i="102"/>
  <c r="F50" i="30"/>
  <c r="J15" i="30"/>
  <c r="G50" i="30"/>
  <c r="M50" i="30"/>
  <c r="I15" i="30"/>
  <c r="L50" i="30"/>
  <c r="H15" i="30"/>
  <c r="K15" i="30"/>
  <c r="K50" i="30"/>
  <c r="G15" i="30"/>
  <c r="J50" i="30"/>
  <c r="F15" i="30"/>
  <c r="BA100" i="30" s="1"/>
  <c r="AY200" i="30" s="1"/>
  <c r="I50" i="30"/>
  <c r="M15" i="30"/>
  <c r="H50" i="30"/>
  <c r="L15" i="30"/>
  <c r="K40" i="95"/>
  <c r="H11" i="95"/>
  <c r="H40" i="95"/>
  <c r="M11" i="95"/>
  <c r="G40" i="95"/>
  <c r="L11" i="95"/>
  <c r="F40" i="95"/>
  <c r="K11" i="95"/>
  <c r="M40" i="95"/>
  <c r="J11" i="95"/>
  <c r="L40" i="95"/>
  <c r="I11" i="95"/>
  <c r="J40" i="95"/>
  <c r="G11" i="95"/>
  <c r="F11" i="95"/>
  <c r="I40" i="95"/>
  <c r="E33" i="56"/>
  <c r="O33" i="56" s="1"/>
  <c r="Y33" i="56" s="1"/>
  <c r="J51" i="39"/>
  <c r="F16" i="39"/>
  <c r="I51" i="39"/>
  <c r="M16" i="39"/>
  <c r="K51" i="39"/>
  <c r="H51" i="39"/>
  <c r="L16" i="39"/>
  <c r="G51" i="39"/>
  <c r="K16" i="39"/>
  <c r="F51" i="39"/>
  <c r="J16" i="39"/>
  <c r="I16" i="39"/>
  <c r="M51" i="39"/>
  <c r="G16" i="39"/>
  <c r="L51" i="39"/>
  <c r="H16" i="39"/>
  <c r="L41" i="104"/>
  <c r="I12" i="104"/>
  <c r="K41" i="104"/>
  <c r="H12" i="104"/>
  <c r="J41" i="104"/>
  <c r="G12" i="104"/>
  <c r="I41" i="104"/>
  <c r="F12" i="104"/>
  <c r="H41" i="104"/>
  <c r="M12" i="104"/>
  <c r="G41" i="104"/>
  <c r="L12" i="104"/>
  <c r="F41" i="104"/>
  <c r="K12" i="104"/>
  <c r="M41" i="104"/>
  <c r="J12" i="104"/>
  <c r="P11" i="56"/>
  <c r="Z11" i="56" s="1"/>
  <c r="F27" i="56"/>
  <c r="P27" i="56" s="1"/>
  <c r="Z27" i="56" s="1"/>
  <c r="G33" i="56"/>
  <c r="Q33" i="56" s="1"/>
  <c r="AA33" i="56" s="1"/>
  <c r="L51" i="33"/>
  <c r="H16" i="33"/>
  <c r="K16" i="33"/>
  <c r="K51" i="33"/>
  <c r="G16" i="33"/>
  <c r="J51" i="33"/>
  <c r="F16" i="33"/>
  <c r="G51" i="33"/>
  <c r="I51" i="33"/>
  <c r="M16" i="33"/>
  <c r="H51" i="33"/>
  <c r="L16" i="33"/>
  <c r="BB101" i="33" s="1"/>
  <c r="F51" i="33"/>
  <c r="J16" i="33"/>
  <c r="M51" i="33"/>
  <c r="I16" i="33"/>
  <c r="J41" i="98"/>
  <c r="G12" i="98"/>
  <c r="H41" i="98"/>
  <c r="M12" i="98"/>
  <c r="G41" i="98"/>
  <c r="L12" i="98"/>
  <c r="F41" i="98"/>
  <c r="K12" i="98"/>
  <c r="M41" i="98"/>
  <c r="J12" i="98"/>
  <c r="L41" i="98"/>
  <c r="I12" i="98"/>
  <c r="K41" i="98"/>
  <c r="H12" i="98"/>
  <c r="F12" i="98"/>
  <c r="I41" i="98"/>
  <c r="H51" i="37"/>
  <c r="L16" i="37"/>
  <c r="G51" i="37"/>
  <c r="K16" i="37"/>
  <c r="G16" i="37"/>
  <c r="M16" i="37"/>
  <c r="F51" i="37"/>
  <c r="J16" i="37"/>
  <c r="M51" i="37"/>
  <c r="I16" i="37"/>
  <c r="L51" i="37"/>
  <c r="H16" i="37"/>
  <c r="K51" i="37"/>
  <c r="I51" i="37"/>
  <c r="J51" i="37"/>
  <c r="F16" i="37"/>
  <c r="H41" i="102"/>
  <c r="M12" i="102"/>
  <c r="F41" i="102"/>
  <c r="K12" i="102"/>
  <c r="M41" i="102"/>
  <c r="J12" i="102"/>
  <c r="L41" i="102"/>
  <c r="I12" i="102"/>
  <c r="K41" i="102"/>
  <c r="H12" i="102"/>
  <c r="J41" i="102"/>
  <c r="G12" i="102"/>
  <c r="I41" i="102"/>
  <c r="F12" i="102"/>
  <c r="L12" i="102"/>
  <c r="G41" i="102"/>
  <c r="L50" i="38"/>
  <c r="H15" i="38"/>
  <c r="K50" i="38"/>
  <c r="G15" i="38"/>
  <c r="M50" i="38"/>
  <c r="J50" i="38"/>
  <c r="F15" i="38"/>
  <c r="I50" i="38"/>
  <c r="M15" i="38"/>
  <c r="I15" i="38"/>
  <c r="H50" i="38"/>
  <c r="L15" i="38"/>
  <c r="K15" i="38"/>
  <c r="G50" i="38"/>
  <c r="F50" i="38"/>
  <c r="J15" i="38"/>
  <c r="M40" i="103"/>
  <c r="I11" i="103"/>
  <c r="J40" i="103"/>
  <c r="G11" i="103"/>
  <c r="I40" i="103"/>
  <c r="F11" i="103"/>
  <c r="H40" i="103"/>
  <c r="M11" i="103"/>
  <c r="G40" i="103"/>
  <c r="L11" i="103"/>
  <c r="F40" i="103"/>
  <c r="K11" i="103"/>
  <c r="J11" i="103"/>
  <c r="L40" i="103"/>
  <c r="H11" i="103"/>
  <c r="K40" i="103"/>
  <c r="M50" i="33"/>
  <c r="I15" i="33"/>
  <c r="L50" i="33"/>
  <c r="H15" i="33"/>
  <c r="L15" i="33"/>
  <c r="BA101" i="33" s="1"/>
  <c r="AY200" i="33" s="1"/>
  <c r="K50" i="33"/>
  <c r="G15" i="33"/>
  <c r="J50" i="33"/>
  <c r="F15" i="33"/>
  <c r="I50" i="33"/>
  <c r="M15" i="33"/>
  <c r="H50" i="33"/>
  <c r="G50" i="33"/>
  <c r="K15" i="33"/>
  <c r="F50" i="33"/>
  <c r="J15" i="33"/>
  <c r="L40" i="98"/>
  <c r="I11" i="98"/>
  <c r="K40" i="98"/>
  <c r="H11" i="98"/>
  <c r="I40" i="98"/>
  <c r="F11" i="98"/>
  <c r="H40" i="98"/>
  <c r="M11" i="98"/>
  <c r="G40" i="98"/>
  <c r="L11" i="98"/>
  <c r="F40" i="98"/>
  <c r="K11" i="98"/>
  <c r="M40" i="98"/>
  <c r="J11" i="98"/>
  <c r="G11" i="98"/>
  <c r="J40" i="98"/>
  <c r="H50" i="34"/>
  <c r="L15" i="34"/>
  <c r="G50" i="34"/>
  <c r="K15" i="34"/>
  <c r="F50" i="34"/>
  <c r="J15" i="34"/>
  <c r="G15" i="34"/>
  <c r="M50" i="34"/>
  <c r="I15" i="34"/>
  <c r="L50" i="34"/>
  <c r="H15" i="34"/>
  <c r="K50" i="34"/>
  <c r="J50" i="34"/>
  <c r="F15" i="34"/>
  <c r="I50" i="34"/>
  <c r="M15" i="34"/>
  <c r="G40" i="99"/>
  <c r="F40" i="99"/>
  <c r="L11" i="99"/>
  <c r="L40" i="99"/>
  <c r="J11" i="99"/>
  <c r="K40" i="99"/>
  <c r="I11" i="99"/>
  <c r="J40" i="99"/>
  <c r="H11" i="99"/>
  <c r="I40" i="99"/>
  <c r="G11" i="99"/>
  <c r="H40" i="99"/>
  <c r="F11" i="99"/>
  <c r="M11" i="99"/>
  <c r="M40" i="99"/>
  <c r="K11" i="99"/>
  <c r="O7" i="58"/>
  <c r="E33" i="80" s="1"/>
  <c r="O24" i="58"/>
  <c r="H19" i="30"/>
  <c r="G19" i="30"/>
  <c r="F19" i="30"/>
  <c r="BG100" i="30" s="1"/>
  <c r="J19" i="30"/>
  <c r="I19" i="30"/>
  <c r="M19" i="30"/>
  <c r="L19" i="30"/>
  <c r="K19" i="30"/>
  <c r="K14" i="95"/>
  <c r="J14" i="95"/>
  <c r="I14" i="95"/>
  <c r="L14" i="95"/>
  <c r="H14" i="95"/>
  <c r="G14" i="95"/>
  <c r="F14" i="95"/>
  <c r="M14" i="95"/>
  <c r="K56" i="36"/>
  <c r="J56" i="36"/>
  <c r="I56" i="36"/>
  <c r="H56" i="36"/>
  <c r="M56" i="36"/>
  <c r="G56" i="36"/>
  <c r="L56" i="36"/>
  <c r="F56" i="36"/>
  <c r="I44" i="101"/>
  <c r="H44" i="101"/>
  <c r="G44" i="101"/>
  <c r="J44" i="101"/>
  <c r="F44" i="101"/>
  <c r="M44" i="101"/>
  <c r="L44" i="101"/>
  <c r="K44" i="101"/>
  <c r="F56" i="35"/>
  <c r="M56" i="35"/>
  <c r="H56" i="35"/>
  <c r="L56" i="35"/>
  <c r="K56" i="35"/>
  <c r="J56" i="35"/>
  <c r="G56" i="35"/>
  <c r="I56" i="35"/>
  <c r="K44" i="100"/>
  <c r="J44" i="100"/>
  <c r="I44" i="100"/>
  <c r="H44" i="100"/>
  <c r="G44" i="100"/>
  <c r="L44" i="100"/>
  <c r="F44" i="100"/>
  <c r="M44" i="100"/>
  <c r="I56" i="34"/>
  <c r="H56" i="34"/>
  <c r="G56" i="34"/>
  <c r="F56" i="34"/>
  <c r="M56" i="34"/>
  <c r="J56" i="34"/>
  <c r="L56" i="34"/>
  <c r="K56" i="34"/>
  <c r="M44" i="99"/>
  <c r="L44" i="99"/>
  <c r="K44" i="99"/>
  <c r="J44" i="99"/>
  <c r="I44" i="99"/>
  <c r="H44" i="99"/>
  <c r="G44" i="99"/>
  <c r="F44" i="99"/>
  <c r="K56" i="30"/>
  <c r="J56" i="30"/>
  <c r="I56" i="30"/>
  <c r="H56" i="30"/>
  <c r="G56" i="30"/>
  <c r="M56" i="30"/>
  <c r="L56" i="30"/>
  <c r="F56" i="30"/>
  <c r="M44" i="95"/>
  <c r="F44" i="95"/>
  <c r="L44" i="95"/>
  <c r="K44" i="95"/>
  <c r="J44" i="95"/>
  <c r="I44" i="95"/>
  <c r="H44" i="95"/>
  <c r="G44" i="95"/>
  <c r="L56" i="33"/>
  <c r="K56" i="33"/>
  <c r="M56" i="33"/>
  <c r="J56" i="33"/>
  <c r="I56" i="33"/>
  <c r="H56" i="33"/>
  <c r="G56" i="33"/>
  <c r="F56" i="33"/>
  <c r="H44" i="98"/>
  <c r="G44" i="98"/>
  <c r="F44" i="98"/>
  <c r="I44" i="98"/>
  <c r="M44" i="98"/>
  <c r="L44" i="98"/>
  <c r="K44" i="98"/>
  <c r="J44" i="98"/>
  <c r="M56" i="38"/>
  <c r="L56" i="38"/>
  <c r="K56" i="38"/>
  <c r="J56" i="38"/>
  <c r="I56" i="38"/>
  <c r="G56" i="38"/>
  <c r="F56" i="38"/>
  <c r="H56" i="38"/>
  <c r="K44" i="103"/>
  <c r="F44" i="103"/>
  <c r="J44" i="103"/>
  <c r="I44" i="103"/>
  <c r="H44" i="103"/>
  <c r="G44" i="103"/>
  <c r="L44" i="103"/>
  <c r="M44" i="103"/>
  <c r="J56" i="31"/>
  <c r="I56" i="31"/>
  <c r="H56" i="31"/>
  <c r="G56" i="31"/>
  <c r="F56" i="31"/>
  <c r="L56" i="31"/>
  <c r="M56" i="31"/>
  <c r="K56" i="31"/>
  <c r="F44" i="96"/>
  <c r="M44" i="96"/>
  <c r="L44" i="96"/>
  <c r="K44" i="96"/>
  <c r="I44" i="96"/>
  <c r="J44" i="96"/>
  <c r="H44" i="96"/>
  <c r="G44" i="96"/>
  <c r="F56" i="39"/>
  <c r="M56" i="39"/>
  <c r="G56" i="39"/>
  <c r="L56" i="39"/>
  <c r="H56" i="39"/>
  <c r="K56" i="39"/>
  <c r="J56" i="39"/>
  <c r="I56" i="39"/>
  <c r="H44" i="104"/>
  <c r="G44" i="104"/>
  <c r="F44" i="104"/>
  <c r="M44" i="104"/>
  <c r="L44" i="104"/>
  <c r="K44" i="104"/>
  <c r="J44" i="104"/>
  <c r="I44" i="104"/>
  <c r="H56" i="37"/>
  <c r="G56" i="37"/>
  <c r="F56" i="37"/>
  <c r="I56" i="37"/>
  <c r="M56" i="37"/>
  <c r="L56" i="37"/>
  <c r="J56" i="37"/>
  <c r="K56" i="37"/>
  <c r="F44" i="102"/>
  <c r="M44" i="102"/>
  <c r="L44" i="102"/>
  <c r="K44" i="102"/>
  <c r="J44" i="102"/>
  <c r="I44" i="102"/>
  <c r="G44" i="102"/>
  <c r="H44" i="102"/>
  <c r="J44" i="105"/>
  <c r="I44" i="105"/>
  <c r="M44" i="105"/>
  <c r="H44" i="105"/>
  <c r="G44" i="105"/>
  <c r="F44" i="105"/>
  <c r="K44" i="105"/>
  <c r="L44" i="105"/>
  <c r="G56" i="32"/>
  <c r="F56" i="32"/>
  <c r="M56" i="32"/>
  <c r="L56" i="32"/>
  <c r="H56" i="32"/>
  <c r="K56" i="32"/>
  <c r="I56" i="32"/>
  <c r="J56" i="32"/>
  <c r="K44" i="97"/>
  <c r="J44" i="97"/>
  <c r="L44" i="97"/>
  <c r="I44" i="97"/>
  <c r="H44" i="97"/>
  <c r="G44" i="97"/>
  <c r="F44" i="97"/>
  <c r="M44" i="97"/>
  <c r="L10" i="58"/>
  <c r="L14" i="58"/>
  <c r="L16" i="58"/>
  <c r="L12" i="58"/>
  <c r="L24" i="58"/>
  <c r="L26" i="58"/>
  <c r="L18" i="58"/>
  <c r="L8" i="58"/>
  <c r="L22" i="58"/>
  <c r="L20" i="58"/>
  <c r="I14" i="93"/>
  <c r="H14" i="93"/>
  <c r="G14" i="93"/>
  <c r="F14" i="93"/>
  <c r="M14" i="93"/>
  <c r="L14" i="93"/>
  <c r="K14" i="93"/>
  <c r="J14" i="93"/>
  <c r="I44" i="93"/>
  <c r="H44" i="93"/>
  <c r="L44" i="93"/>
  <c r="G44" i="93"/>
  <c r="F44" i="93"/>
  <c r="M44" i="93"/>
  <c r="K44" i="93"/>
  <c r="J44" i="93"/>
  <c r="I19" i="22"/>
  <c r="J19" i="22"/>
  <c r="M19" i="22"/>
  <c r="K19" i="22"/>
  <c r="F19" i="22"/>
  <c r="G19" i="22"/>
  <c r="H19" i="22"/>
  <c r="L19" i="22"/>
  <c r="H56" i="40"/>
  <c r="G56" i="40"/>
  <c r="F56" i="40"/>
  <c r="M56" i="40"/>
  <c r="K56" i="40"/>
  <c r="L56" i="40"/>
  <c r="I56" i="40"/>
  <c r="J56" i="40"/>
  <c r="L51" i="40"/>
  <c r="I16" i="40"/>
  <c r="L16" i="40"/>
  <c r="K51" i="40"/>
  <c r="H16" i="40"/>
  <c r="J51" i="40"/>
  <c r="G16" i="40"/>
  <c r="I51" i="40"/>
  <c r="F16" i="40"/>
  <c r="H51" i="40"/>
  <c r="M16" i="40"/>
  <c r="F51" i="40"/>
  <c r="K16" i="40"/>
  <c r="M51" i="40"/>
  <c r="J16" i="40"/>
  <c r="G51" i="40"/>
  <c r="M50" i="40"/>
  <c r="J15" i="40"/>
  <c r="L50" i="40"/>
  <c r="I15" i="40"/>
  <c r="M15" i="40"/>
  <c r="K50" i="40"/>
  <c r="H15" i="40"/>
  <c r="J50" i="40"/>
  <c r="G15" i="40"/>
  <c r="H50" i="40"/>
  <c r="I50" i="40"/>
  <c r="F15" i="40"/>
  <c r="G50" i="40"/>
  <c r="L15" i="40"/>
  <c r="F50" i="40"/>
  <c r="K15" i="40"/>
  <c r="G28" i="56"/>
  <c r="Q28" i="56" s="1"/>
  <c r="AA28" i="56" s="1"/>
  <c r="Q12" i="56"/>
  <c r="AA12" i="56" s="1"/>
  <c r="V36" i="54"/>
  <c r="T9" i="56" s="1"/>
  <c r="AD9" i="56" s="1"/>
  <c r="P9" i="56"/>
  <c r="Z9" i="56" s="1"/>
  <c r="G27" i="56"/>
  <c r="Q27" i="56" s="1"/>
  <c r="AA27" i="56" s="1"/>
  <c r="Q14" i="56"/>
  <c r="AA14" i="56" s="1"/>
  <c r="Q10" i="56"/>
  <c r="AA10" i="56" s="1"/>
  <c r="AA50" i="54"/>
  <c r="U16" i="56" s="1"/>
  <c r="AE16" i="56" s="1"/>
  <c r="AA40" i="54"/>
  <c r="K27" i="56" s="1"/>
  <c r="U27" i="56" s="1"/>
  <c r="AE27" i="56" s="1"/>
  <c r="F24" i="56"/>
  <c r="P24" i="56" s="1"/>
  <c r="Z24" i="56" s="1"/>
  <c r="L56" i="22"/>
  <c r="M56" i="22"/>
  <c r="H56" i="22"/>
  <c r="G56" i="22"/>
  <c r="I56" i="22"/>
  <c r="F56" i="22"/>
  <c r="J56" i="22"/>
  <c r="K56" i="22"/>
  <c r="R9" i="56"/>
  <c r="AB9" i="56" s="1"/>
  <c r="P15" i="56"/>
  <c r="Z15" i="56" s="1"/>
  <c r="F31" i="56"/>
  <c r="P31" i="56" s="1"/>
  <c r="Z31" i="56" s="1"/>
  <c r="F30" i="56"/>
  <c r="P30" i="56" s="1"/>
  <c r="Z30" i="56" s="1"/>
  <c r="E32" i="56"/>
  <c r="O32" i="56" s="1"/>
  <c r="Y32" i="56" s="1"/>
  <c r="R7" i="56"/>
  <c r="AB7" i="56" s="1"/>
  <c r="O16" i="56"/>
  <c r="Y16" i="56" s="1"/>
  <c r="R14" i="56"/>
  <c r="AB14" i="56" s="1"/>
  <c r="P17" i="56"/>
  <c r="Z17" i="56" s="1"/>
  <c r="Q6" i="56"/>
  <c r="AA6" i="56" s="1"/>
  <c r="P6" i="56"/>
  <c r="Z6" i="56" s="1"/>
  <c r="R8" i="56"/>
  <c r="AB8" i="56" s="1"/>
  <c r="E29" i="56"/>
  <c r="O29" i="56" s="1"/>
  <c r="Y29" i="56" s="1"/>
  <c r="P13" i="56"/>
  <c r="Z13" i="56" s="1"/>
  <c r="R6" i="56"/>
  <c r="AB6" i="56" s="1"/>
  <c r="F29" i="56"/>
  <c r="P29" i="56" s="1"/>
  <c r="Z29" i="56" s="1"/>
  <c r="G32" i="56"/>
  <c r="Q32" i="56" s="1"/>
  <c r="AA32" i="56" s="1"/>
  <c r="H27" i="56"/>
  <c r="R27" i="56" s="1"/>
  <c r="AB27" i="56" s="1"/>
  <c r="AE34" i="67"/>
  <c r="Q34" i="67"/>
  <c r="AG34" i="67"/>
  <c r="T34" i="67"/>
  <c r="AF34" i="67"/>
  <c r="U34" i="67"/>
  <c r="AI34" i="67"/>
  <c r="V34" i="67"/>
  <c r="AD34" i="67"/>
  <c r="S34" i="67"/>
  <c r="AC34" i="67"/>
  <c r="R34" i="67"/>
  <c r="AB34" i="67"/>
  <c r="P34" i="67"/>
  <c r="AH34" i="67"/>
  <c r="W34" i="67"/>
  <c r="AH23" i="67"/>
  <c r="AF23" i="67"/>
  <c r="AB23" i="67"/>
  <c r="AC23" i="67"/>
  <c r="AD23" i="67"/>
  <c r="AE23" i="67"/>
  <c r="AG23" i="67"/>
  <c r="AI23" i="67"/>
  <c r="V23" i="67"/>
  <c r="R23" i="67"/>
  <c r="P23" i="67"/>
  <c r="Q23" i="67"/>
  <c r="T23" i="67"/>
  <c r="W23" i="67"/>
  <c r="S23" i="67"/>
  <c r="U23" i="67"/>
  <c r="O13" i="56"/>
  <c r="Y13" i="56" s="1"/>
  <c r="O11" i="56"/>
  <c r="Y11" i="56" s="1"/>
  <c r="E27" i="56"/>
  <c r="O27" i="56" s="1"/>
  <c r="Y27" i="56" s="1"/>
  <c r="AB111" i="67"/>
  <c r="AI111" i="67"/>
  <c r="AH111" i="67"/>
  <c r="AF111" i="67"/>
  <c r="AE111" i="67"/>
  <c r="AD111" i="67"/>
  <c r="AG111" i="67"/>
  <c r="AC111" i="67"/>
  <c r="R111" i="67"/>
  <c r="S111" i="67"/>
  <c r="T111" i="67"/>
  <c r="U111" i="67"/>
  <c r="Q111" i="67"/>
  <c r="V111" i="67"/>
  <c r="W111" i="67"/>
  <c r="P111" i="67"/>
  <c r="AB56" i="67"/>
  <c r="AI56" i="67"/>
  <c r="AG56" i="67"/>
  <c r="AH56" i="67"/>
  <c r="AF56" i="67"/>
  <c r="AE56" i="67"/>
  <c r="AD56" i="67"/>
  <c r="AC56" i="67"/>
  <c r="S56" i="67"/>
  <c r="T56" i="67"/>
  <c r="U56" i="67"/>
  <c r="V56" i="67"/>
  <c r="R56" i="67"/>
  <c r="W56" i="67"/>
  <c r="Q56" i="67"/>
  <c r="P56" i="67"/>
  <c r="AB78" i="67"/>
  <c r="AI78" i="67"/>
  <c r="AH78" i="67"/>
  <c r="AG78" i="67"/>
  <c r="AF78" i="67"/>
  <c r="AE78" i="67"/>
  <c r="AD78" i="67"/>
  <c r="AC78" i="67"/>
  <c r="S78" i="67"/>
  <c r="P78" i="67"/>
  <c r="T78" i="67"/>
  <c r="R78" i="67"/>
  <c r="U78" i="67"/>
  <c r="V78" i="67"/>
  <c r="Q78" i="67"/>
  <c r="W78" i="67"/>
  <c r="AB122" i="67"/>
  <c r="AI122" i="67"/>
  <c r="AG122" i="67"/>
  <c r="AH122" i="67"/>
  <c r="AF122" i="67"/>
  <c r="AE122" i="67"/>
  <c r="AD122" i="67"/>
  <c r="AC122" i="67"/>
  <c r="P122" i="67"/>
  <c r="Q122" i="67"/>
  <c r="R122" i="67"/>
  <c r="V122" i="67"/>
  <c r="T122" i="67"/>
  <c r="S122" i="67"/>
  <c r="W122" i="67"/>
  <c r="U122" i="67"/>
  <c r="AB89" i="67"/>
  <c r="AI89" i="67"/>
  <c r="AH89" i="67"/>
  <c r="AG89" i="67"/>
  <c r="AF89" i="67"/>
  <c r="AE89" i="67"/>
  <c r="AD89" i="67"/>
  <c r="AC89" i="67"/>
  <c r="V89" i="67"/>
  <c r="T89" i="67"/>
  <c r="W89" i="67"/>
  <c r="U89" i="67"/>
  <c r="P89" i="67"/>
  <c r="R89" i="67"/>
  <c r="Q89" i="67"/>
  <c r="S89" i="67"/>
  <c r="AB45" i="67"/>
  <c r="AI45" i="67"/>
  <c r="AH45" i="67"/>
  <c r="AF45" i="67"/>
  <c r="AE45" i="67"/>
  <c r="AG45" i="67"/>
  <c r="AD45" i="67"/>
  <c r="AC45" i="67"/>
  <c r="U45" i="67"/>
  <c r="Q45" i="67"/>
  <c r="W45" i="67"/>
  <c r="P45" i="67"/>
  <c r="R45" i="67"/>
  <c r="S45" i="67"/>
  <c r="V45" i="67"/>
  <c r="T45" i="67"/>
  <c r="AB67" i="67"/>
  <c r="AI67" i="67"/>
  <c r="AH67" i="67"/>
  <c r="AG67" i="67"/>
  <c r="AF67" i="67"/>
  <c r="AE67" i="67"/>
  <c r="AD67" i="67"/>
  <c r="AC67" i="67"/>
  <c r="T67" i="67"/>
  <c r="V67" i="67"/>
  <c r="U67" i="67"/>
  <c r="W67" i="67"/>
  <c r="P67" i="67"/>
  <c r="R67" i="67"/>
  <c r="Q67" i="67"/>
  <c r="S67" i="67"/>
  <c r="AB100" i="67"/>
  <c r="AI100" i="67"/>
  <c r="AH100" i="67"/>
  <c r="AG100" i="67"/>
  <c r="AF100" i="67"/>
  <c r="AE100" i="67"/>
  <c r="AD100" i="67"/>
  <c r="AC100" i="67"/>
  <c r="R100" i="67"/>
  <c r="T100" i="67"/>
  <c r="Q100" i="67"/>
  <c r="U100" i="67"/>
  <c r="V100" i="67"/>
  <c r="P100" i="67"/>
  <c r="W100" i="67"/>
  <c r="S100" i="67"/>
  <c r="AB133" i="67"/>
  <c r="AI133" i="67"/>
  <c r="AH133" i="67"/>
  <c r="AG133" i="67"/>
  <c r="AF133" i="67"/>
  <c r="AE133" i="67"/>
  <c r="AD133" i="67"/>
  <c r="AC133" i="67"/>
  <c r="Q133" i="67"/>
  <c r="R133" i="67"/>
  <c r="S133" i="67"/>
  <c r="P133" i="67"/>
  <c r="T133" i="67"/>
  <c r="W133" i="67"/>
  <c r="U133" i="67"/>
  <c r="V133" i="67"/>
  <c r="V10" i="53"/>
  <c r="V36" i="53" s="1"/>
  <c r="L36" i="53"/>
  <c r="AA10" i="53"/>
  <c r="AA36" i="53" s="1"/>
  <c r="Q10" i="53"/>
  <c r="Q36" i="53" s="1"/>
  <c r="AA14" i="53"/>
  <c r="AA40" i="53" s="1"/>
  <c r="Q14" i="53"/>
  <c r="Q40" i="53" s="1"/>
  <c r="V14" i="53"/>
  <c r="V40" i="53" s="1"/>
  <c r="L40" i="53"/>
  <c r="AA12" i="53"/>
  <c r="AA38" i="53" s="1"/>
  <c r="Q12" i="53"/>
  <c r="Q38" i="53" s="1"/>
  <c r="V12" i="53"/>
  <c r="V38" i="53" s="1"/>
  <c r="L38" i="53"/>
  <c r="V20" i="53"/>
  <c r="V46" i="53" s="1"/>
  <c r="L46" i="53"/>
  <c r="AA20" i="53"/>
  <c r="AA46" i="53" s="1"/>
  <c r="Q20" i="53"/>
  <c r="Q46" i="53" s="1"/>
  <c r="AA16" i="53"/>
  <c r="AA42" i="53" s="1"/>
  <c r="Q16" i="53"/>
  <c r="Q42" i="53" s="1"/>
  <c r="L42" i="53"/>
  <c r="V16" i="53"/>
  <c r="V42" i="53" s="1"/>
  <c r="V24" i="53"/>
  <c r="V50" i="53" s="1"/>
  <c r="L50" i="53"/>
  <c r="AA24" i="53"/>
  <c r="AA50" i="53" s="1"/>
  <c r="Q24" i="53"/>
  <c r="Q50" i="53" s="1"/>
  <c r="V8" i="53"/>
  <c r="V34" i="53" s="1"/>
  <c r="L34" i="53"/>
  <c r="AA8" i="53"/>
  <c r="AA34" i="53" s="1"/>
  <c r="Q8" i="53"/>
  <c r="Q34" i="53" s="1"/>
  <c r="V26" i="53"/>
  <c r="V52" i="53" s="1"/>
  <c r="L52" i="53"/>
  <c r="AA26" i="53"/>
  <c r="AA52" i="53" s="1"/>
  <c r="Q26" i="53"/>
  <c r="Q52" i="53" s="1"/>
  <c r="AA18" i="53"/>
  <c r="AA44" i="53" s="1"/>
  <c r="Q18" i="53"/>
  <c r="Q44" i="53" s="1"/>
  <c r="L44" i="53"/>
  <c r="V18" i="53"/>
  <c r="V44" i="53" s="1"/>
  <c r="V22" i="53"/>
  <c r="V48" i="53" s="1"/>
  <c r="L48" i="53"/>
  <c r="Q22" i="53"/>
  <c r="Q48" i="53" s="1"/>
  <c r="AA22" i="53"/>
  <c r="AA48" i="53" s="1"/>
  <c r="J24" i="56"/>
  <c r="T24" i="56" s="1"/>
  <c r="AD24" i="56" s="1"/>
  <c r="T8" i="56"/>
  <c r="AD8" i="56" s="1"/>
  <c r="U15" i="56"/>
  <c r="AE15" i="56" s="1"/>
  <c r="K31" i="56"/>
  <c r="U31" i="56" s="1"/>
  <c r="AE31" i="56" s="1"/>
  <c r="K28" i="56"/>
  <c r="U28" i="56" s="1"/>
  <c r="AE28" i="56" s="1"/>
  <c r="U12" i="56"/>
  <c r="AE12" i="56" s="1"/>
  <c r="I33" i="56"/>
  <c r="S33" i="56" s="1"/>
  <c r="AC33" i="56" s="1"/>
  <c r="S17" i="56"/>
  <c r="AC17" i="56" s="1"/>
  <c r="I28" i="56"/>
  <c r="S28" i="56" s="1"/>
  <c r="AC28" i="56" s="1"/>
  <c r="S12" i="56"/>
  <c r="AC12" i="56" s="1"/>
  <c r="I25" i="56"/>
  <c r="S25" i="56" s="1"/>
  <c r="AC25" i="56" s="1"/>
  <c r="S9" i="56"/>
  <c r="AC9" i="56" s="1"/>
  <c r="U7" i="56"/>
  <c r="AE7" i="56" s="1"/>
  <c r="K23" i="56"/>
  <c r="U23" i="56" s="1"/>
  <c r="AE23" i="56" s="1"/>
  <c r="T11" i="56"/>
  <c r="AD11" i="56" s="1"/>
  <c r="J27" i="56"/>
  <c r="T27" i="56" s="1"/>
  <c r="AD27" i="56" s="1"/>
  <c r="I29" i="56"/>
  <c r="S29" i="56" s="1"/>
  <c r="AC29" i="56" s="1"/>
  <c r="S13" i="56"/>
  <c r="AC13" i="56" s="1"/>
  <c r="J28" i="56"/>
  <c r="T28" i="56" s="1"/>
  <c r="AD28" i="56" s="1"/>
  <c r="T12" i="56"/>
  <c r="AD12" i="56" s="1"/>
  <c r="S6" i="56"/>
  <c r="AC6" i="56" s="1"/>
  <c r="I22" i="56"/>
  <c r="S22" i="56" s="1"/>
  <c r="AC22" i="56" s="1"/>
  <c r="J31" i="56"/>
  <c r="T31" i="56" s="1"/>
  <c r="AD31" i="56" s="1"/>
  <c r="T15" i="56"/>
  <c r="AD15" i="56" s="1"/>
  <c r="S11" i="56"/>
  <c r="AC11" i="56" s="1"/>
  <c r="I27" i="56"/>
  <c r="S27" i="56" s="1"/>
  <c r="AC27" i="56" s="1"/>
  <c r="I32" i="56"/>
  <c r="S32" i="56" s="1"/>
  <c r="AC32" i="56" s="1"/>
  <c r="S16" i="56"/>
  <c r="AC16" i="56" s="1"/>
  <c r="K33" i="56"/>
  <c r="U33" i="56" s="1"/>
  <c r="AE33" i="56" s="1"/>
  <c r="U17" i="56"/>
  <c r="AE17" i="56" s="1"/>
  <c r="J33" i="56"/>
  <c r="T33" i="56" s="1"/>
  <c r="AD33" i="56" s="1"/>
  <c r="T17" i="56"/>
  <c r="AD17" i="56" s="1"/>
  <c r="U6" i="56"/>
  <c r="AE6" i="56" s="1"/>
  <c r="K22" i="56"/>
  <c r="U22" i="56" s="1"/>
  <c r="AE22" i="56" s="1"/>
  <c r="K30" i="56"/>
  <c r="U30" i="56" s="1"/>
  <c r="AE30" i="56" s="1"/>
  <c r="U14" i="56"/>
  <c r="AE14" i="56" s="1"/>
  <c r="U10" i="56"/>
  <c r="AE10" i="56" s="1"/>
  <c r="K26" i="56"/>
  <c r="U26" i="56" s="1"/>
  <c r="AE26" i="56" s="1"/>
  <c r="J26" i="56"/>
  <c r="T26" i="56" s="1"/>
  <c r="AD26" i="56" s="1"/>
  <c r="T10" i="56"/>
  <c r="AD10" i="56" s="1"/>
  <c r="I23" i="56"/>
  <c r="S23" i="56" s="1"/>
  <c r="AC23" i="56" s="1"/>
  <c r="S7" i="56"/>
  <c r="AC7" i="56" s="1"/>
  <c r="K29" i="56"/>
  <c r="U29" i="56" s="1"/>
  <c r="AE29" i="56" s="1"/>
  <c r="U13" i="56"/>
  <c r="AE13" i="56" s="1"/>
  <c r="U9" i="56"/>
  <c r="AE9" i="56" s="1"/>
  <c r="K25" i="56"/>
  <c r="U25" i="56" s="1"/>
  <c r="AE25" i="56" s="1"/>
  <c r="S15" i="56"/>
  <c r="AC15" i="56" s="1"/>
  <c r="I31" i="56"/>
  <c r="S31" i="56" s="1"/>
  <c r="AC31" i="56" s="1"/>
  <c r="I24" i="56"/>
  <c r="S24" i="56" s="1"/>
  <c r="AC24" i="56" s="1"/>
  <c r="S8" i="56"/>
  <c r="AC8" i="56" s="1"/>
  <c r="J32" i="56"/>
  <c r="T32" i="56" s="1"/>
  <c r="AD32" i="56" s="1"/>
  <c r="T16" i="56"/>
  <c r="AD16" i="56" s="1"/>
  <c r="J23" i="56"/>
  <c r="T23" i="56" s="1"/>
  <c r="AD23" i="56" s="1"/>
  <c r="T7" i="56"/>
  <c r="AD7" i="56" s="1"/>
  <c r="J29" i="56"/>
  <c r="T29" i="56" s="1"/>
  <c r="AD29" i="56" s="1"/>
  <c r="T13" i="56"/>
  <c r="AD13" i="56" s="1"/>
  <c r="I30" i="56"/>
  <c r="S30" i="56" s="1"/>
  <c r="AC30" i="56" s="1"/>
  <c r="S14" i="56"/>
  <c r="AC14" i="56" s="1"/>
  <c r="S10" i="56"/>
  <c r="AC10" i="56" s="1"/>
  <c r="I26" i="56"/>
  <c r="S26" i="56" s="1"/>
  <c r="AC26" i="56" s="1"/>
  <c r="T6" i="56"/>
  <c r="AD6" i="56" s="1"/>
  <c r="J22" i="56"/>
  <c r="T22" i="56" s="1"/>
  <c r="AD22" i="56" s="1"/>
  <c r="U8" i="56"/>
  <c r="AE8" i="56" s="1"/>
  <c r="K24" i="56"/>
  <c r="U24" i="56" s="1"/>
  <c r="AE24" i="56" s="1"/>
  <c r="T14" i="56"/>
  <c r="AD14" i="56" s="1"/>
  <c r="J30" i="56"/>
  <c r="T30" i="56" s="1"/>
  <c r="AD30" i="56" s="1"/>
  <c r="Z8" i="53"/>
  <c r="K34" i="53"/>
  <c r="P34" i="53"/>
  <c r="K10" i="53"/>
  <c r="U32" i="53"/>
  <c r="U8" i="53"/>
  <c r="Z32" i="53"/>
  <c r="P8" i="53"/>
  <c r="B5" i="51"/>
  <c r="C6" i="51"/>
  <c r="C9" i="51"/>
  <c r="H35" i="95" l="1"/>
  <c r="Z7" i="56"/>
  <c r="AC49" i="67"/>
  <c r="Y10" i="56"/>
  <c r="H35" i="96"/>
  <c r="Z8" i="56"/>
  <c r="K32" i="56"/>
  <c r="U32" i="56" s="1"/>
  <c r="AE32" i="56" s="1"/>
  <c r="AD27" i="67"/>
  <c r="L22" i="107"/>
  <c r="H41" i="31"/>
  <c r="J85" i="35"/>
  <c r="H85" i="35"/>
  <c r="I85" i="36"/>
  <c r="I85" i="32"/>
  <c r="U11" i="56"/>
  <c r="AE11" i="56" s="1"/>
  <c r="AD16" i="67"/>
  <c r="E6" i="108"/>
  <c r="L21" i="107"/>
  <c r="X21" i="107" s="1"/>
  <c r="X37" i="107" s="1"/>
  <c r="H41" i="30"/>
  <c r="J85" i="33"/>
  <c r="F85" i="35"/>
  <c r="J85" i="40"/>
  <c r="J85" i="34"/>
  <c r="J85" i="38"/>
  <c r="F85" i="38"/>
  <c r="G85" i="37"/>
  <c r="G85" i="32"/>
  <c r="H85" i="39"/>
  <c r="F85" i="40"/>
  <c r="F85" i="31"/>
  <c r="AF48" i="107"/>
  <c r="AG48" i="107"/>
  <c r="AE48" i="107"/>
  <c r="G85" i="31"/>
  <c r="H85" i="37"/>
  <c r="J85" i="39"/>
  <c r="F85" i="37"/>
  <c r="I85" i="34"/>
  <c r="G85" i="38"/>
  <c r="H85" i="33"/>
  <c r="I85" i="39"/>
  <c r="F85" i="36"/>
  <c r="G85" i="35"/>
  <c r="K24" i="107"/>
  <c r="G41" i="33"/>
  <c r="I87" i="39"/>
  <c r="I87" i="32"/>
  <c r="G87" i="36"/>
  <c r="L81" i="39"/>
  <c r="G81" i="32"/>
  <c r="J81" i="36"/>
  <c r="J87" i="37"/>
  <c r="L87" i="33"/>
  <c r="I87" i="34"/>
  <c r="G81" i="37"/>
  <c r="F81" i="33"/>
  <c r="G81" i="34"/>
  <c r="M87" i="35"/>
  <c r="L87" i="31"/>
  <c r="H81" i="35"/>
  <c r="I81" i="31"/>
  <c r="J87" i="40"/>
  <c r="L87" i="38"/>
  <c r="H81" i="40"/>
  <c r="K81" i="38"/>
  <c r="G35" i="98"/>
  <c r="H87" i="39"/>
  <c r="H87" i="32"/>
  <c r="M87" i="36"/>
  <c r="J81" i="39"/>
  <c r="M81" i="32"/>
  <c r="H81" i="36"/>
  <c r="F87" i="37"/>
  <c r="F87" i="33"/>
  <c r="F87" i="34"/>
  <c r="F81" i="37"/>
  <c r="M81" i="33"/>
  <c r="L81" i="34"/>
  <c r="I87" i="35"/>
  <c r="M87" i="31"/>
  <c r="AQ200" i="30"/>
  <c r="AQ144" i="30"/>
  <c r="G81" i="35"/>
  <c r="Q123" i="35" s="1"/>
  <c r="AQ123" i="35" s="1"/>
  <c r="J81" i="31"/>
  <c r="K87" i="40"/>
  <c r="M87" i="38"/>
  <c r="I81" i="40"/>
  <c r="I81" i="38"/>
  <c r="D9" i="108"/>
  <c r="J87" i="39"/>
  <c r="L87" i="32"/>
  <c r="H87" i="36"/>
  <c r="K81" i="39"/>
  <c r="H81" i="32"/>
  <c r="M81" i="36"/>
  <c r="L87" i="37"/>
  <c r="H87" i="33"/>
  <c r="K87" i="34"/>
  <c r="L81" i="37"/>
  <c r="L81" i="33"/>
  <c r="Q101" i="33" s="1"/>
  <c r="AQ101" i="33" s="1"/>
  <c r="M81" i="34"/>
  <c r="J87" i="35"/>
  <c r="I87" i="31"/>
  <c r="K81" i="35"/>
  <c r="G81" i="31"/>
  <c r="H87" i="40"/>
  <c r="I87" i="38"/>
  <c r="F81" i="40"/>
  <c r="L81" i="38"/>
  <c r="K87" i="39"/>
  <c r="J87" i="32"/>
  <c r="I87" i="36"/>
  <c r="M81" i="39"/>
  <c r="F81" i="32"/>
  <c r="L81" i="36"/>
  <c r="H87" i="37"/>
  <c r="M87" i="33"/>
  <c r="M87" i="34"/>
  <c r="M81" i="37"/>
  <c r="H81" i="33"/>
  <c r="H81" i="34"/>
  <c r="F87" i="35"/>
  <c r="F87" i="31"/>
  <c r="J81" i="35"/>
  <c r="K81" i="31"/>
  <c r="M87" i="40"/>
  <c r="K87" i="38"/>
  <c r="K81" i="40"/>
  <c r="H81" i="38"/>
  <c r="G87" i="39"/>
  <c r="F87" i="32"/>
  <c r="L87" i="36"/>
  <c r="F81" i="39"/>
  <c r="K81" i="32"/>
  <c r="I81" i="36"/>
  <c r="M87" i="37"/>
  <c r="I87" i="33"/>
  <c r="L87" i="34"/>
  <c r="J81" i="37"/>
  <c r="K81" i="33"/>
  <c r="F81" i="34"/>
  <c r="H87" i="35"/>
  <c r="H87" i="31"/>
  <c r="F81" i="35"/>
  <c r="H81" i="31"/>
  <c r="I87" i="40"/>
  <c r="G87" i="38"/>
  <c r="L81" i="40"/>
  <c r="F81" i="38"/>
  <c r="L87" i="39"/>
  <c r="K87" i="32"/>
  <c r="J87" i="36"/>
  <c r="I81" i="39"/>
  <c r="I81" i="32"/>
  <c r="K81" i="36"/>
  <c r="K87" i="37"/>
  <c r="K87" i="33"/>
  <c r="G87" i="34"/>
  <c r="K81" i="37"/>
  <c r="J81" i="33"/>
  <c r="K81" i="34"/>
  <c r="G87" i="35"/>
  <c r="J87" i="31"/>
  <c r="I81" i="35"/>
  <c r="F81" i="31"/>
  <c r="G87" i="40"/>
  <c r="J87" i="38"/>
  <c r="J81" i="40"/>
  <c r="J81" i="38"/>
  <c r="F87" i="39"/>
  <c r="G87" i="32"/>
  <c r="K87" i="36"/>
  <c r="G81" i="39"/>
  <c r="L81" i="32"/>
  <c r="F81" i="36"/>
  <c r="G87" i="37"/>
  <c r="G87" i="33"/>
  <c r="H87" i="34"/>
  <c r="I81" i="37"/>
  <c r="G81" i="33"/>
  <c r="I81" i="34"/>
  <c r="K87" i="35"/>
  <c r="G87" i="31"/>
  <c r="L81" i="35"/>
  <c r="M81" i="31"/>
  <c r="L87" i="40"/>
  <c r="F87" i="38"/>
  <c r="M81" i="40"/>
  <c r="M81" i="38"/>
  <c r="M87" i="39"/>
  <c r="M87" i="32"/>
  <c r="F87" i="36"/>
  <c r="H81" i="39"/>
  <c r="J81" i="32"/>
  <c r="G81" i="36"/>
  <c r="I87" i="37"/>
  <c r="J87" i="33"/>
  <c r="J87" i="34"/>
  <c r="H81" i="37"/>
  <c r="I81" i="33"/>
  <c r="J81" i="34"/>
  <c r="L87" i="35"/>
  <c r="K87" i="31"/>
  <c r="M81" i="35"/>
  <c r="L81" i="31"/>
  <c r="F87" i="40"/>
  <c r="H87" i="38"/>
  <c r="G81" i="40"/>
  <c r="G81" i="38"/>
  <c r="AA22" i="107"/>
  <c r="AM22" i="107" s="1"/>
  <c r="AM38" i="107" s="1"/>
  <c r="H7" i="108"/>
  <c r="K35" i="96"/>
  <c r="AG27" i="67"/>
  <c r="K41" i="31"/>
  <c r="AA29" i="107"/>
  <c r="AM29" i="107" s="1"/>
  <c r="AM45" i="107" s="1"/>
  <c r="H14" i="108"/>
  <c r="AG104" i="67"/>
  <c r="K35" i="103"/>
  <c r="K41" i="38"/>
  <c r="AA26" i="107"/>
  <c r="AM26" i="107" s="1"/>
  <c r="AM42" i="107" s="1"/>
  <c r="H11" i="108"/>
  <c r="K35" i="100"/>
  <c r="AG71" i="67"/>
  <c r="K41" i="35"/>
  <c r="AB22" i="107"/>
  <c r="AN22" i="107" s="1"/>
  <c r="AN38" i="107" s="1"/>
  <c r="I7" i="108"/>
  <c r="L35" i="96"/>
  <c r="AH27" i="67"/>
  <c r="L41" i="31"/>
  <c r="Z20" i="107"/>
  <c r="AL20" i="107" s="1"/>
  <c r="AL36" i="107" s="1"/>
  <c r="J35" i="93"/>
  <c r="G5" i="108"/>
  <c r="AF5" i="67"/>
  <c r="J41" i="22"/>
  <c r="Z21" i="107"/>
  <c r="AL21" i="107" s="1"/>
  <c r="AL37" i="107" s="1"/>
  <c r="J35" i="95"/>
  <c r="AF16" i="67"/>
  <c r="J41" i="30"/>
  <c r="G6" i="108"/>
  <c r="F85" i="33"/>
  <c r="AB21" i="107"/>
  <c r="AN21" i="107" s="1"/>
  <c r="AN37" i="107" s="1"/>
  <c r="I6" i="108"/>
  <c r="L35" i="95"/>
  <c r="L41" i="30"/>
  <c r="AH16" i="67"/>
  <c r="AC31" i="107"/>
  <c r="AO31" i="107" s="1"/>
  <c r="AO47" i="107" s="1"/>
  <c r="J16" i="108"/>
  <c r="M41" i="40"/>
  <c r="M35" i="105"/>
  <c r="AI126" i="67"/>
  <c r="L27" i="107"/>
  <c r="X27" i="107" s="1"/>
  <c r="X43" i="107" s="1"/>
  <c r="E12" i="108"/>
  <c r="AD82" i="67"/>
  <c r="H35" i="101"/>
  <c r="H41" i="36"/>
  <c r="M24" i="107"/>
  <c r="Y24" i="107" s="1"/>
  <c r="Y40" i="107" s="1"/>
  <c r="AE49" i="67"/>
  <c r="F9" i="108"/>
  <c r="I35" i="98"/>
  <c r="I41" i="33"/>
  <c r="K31" i="107"/>
  <c r="W31" i="107" s="1"/>
  <c r="W47" i="107" s="1"/>
  <c r="AC126" i="67"/>
  <c r="G35" i="105"/>
  <c r="G41" i="40"/>
  <c r="D16" i="108"/>
  <c r="F85" i="30"/>
  <c r="AB20" i="107"/>
  <c r="AN20" i="107" s="1"/>
  <c r="AN36" i="107" s="1"/>
  <c r="I5" i="108"/>
  <c r="L35" i="93"/>
  <c r="AH5" i="67"/>
  <c r="L41" i="22"/>
  <c r="AC23" i="107"/>
  <c r="AO23" i="107" s="1"/>
  <c r="AO39" i="107" s="1"/>
  <c r="J8" i="108"/>
  <c r="M35" i="97"/>
  <c r="M41" i="32"/>
  <c r="AI38" i="67"/>
  <c r="AC24" i="107"/>
  <c r="AO24" i="107" s="1"/>
  <c r="AO40" i="107" s="1"/>
  <c r="J9" i="108"/>
  <c r="M35" i="98"/>
  <c r="M41" i="33"/>
  <c r="AI49" i="67"/>
  <c r="AA20" i="107"/>
  <c r="AM20" i="107" s="1"/>
  <c r="AM36" i="107" s="1"/>
  <c r="K35" i="93"/>
  <c r="H5" i="108"/>
  <c r="AG5" i="67"/>
  <c r="K41" i="22"/>
  <c r="AB25" i="107"/>
  <c r="AN25" i="107" s="1"/>
  <c r="AN41" i="107" s="1"/>
  <c r="I10" i="108"/>
  <c r="L35" i="99"/>
  <c r="AH60" i="67"/>
  <c r="L41" i="34"/>
  <c r="AA31" i="107"/>
  <c r="AM31" i="107" s="1"/>
  <c r="AM47" i="107" s="1"/>
  <c r="H16" i="108"/>
  <c r="K35" i="105"/>
  <c r="K41" i="40"/>
  <c r="AG126" i="67"/>
  <c r="M28" i="107"/>
  <c r="Y28" i="107" s="1"/>
  <c r="Y44" i="107" s="1"/>
  <c r="I35" i="102"/>
  <c r="F13" i="108"/>
  <c r="AE93" i="67"/>
  <c r="I41" i="37"/>
  <c r="F85" i="22"/>
  <c r="G85" i="30"/>
  <c r="AB28" i="107"/>
  <c r="AN28" i="107" s="1"/>
  <c r="AN44" i="107" s="1"/>
  <c r="I13" i="108"/>
  <c r="L35" i="102"/>
  <c r="AH93" i="67"/>
  <c r="L41" i="37"/>
  <c r="AC22" i="107"/>
  <c r="AO22" i="107" s="1"/>
  <c r="AO38" i="107" s="1"/>
  <c r="J7" i="108"/>
  <c r="M35" i="96"/>
  <c r="M41" i="31"/>
  <c r="AI27" i="67"/>
  <c r="AB30" i="107"/>
  <c r="AN30" i="107" s="1"/>
  <c r="AN46" i="107" s="1"/>
  <c r="I15" i="108"/>
  <c r="AH115" i="67"/>
  <c r="L41" i="39"/>
  <c r="L35" i="104"/>
  <c r="AC27" i="107"/>
  <c r="AO27" i="107" s="1"/>
  <c r="AO43" i="107" s="1"/>
  <c r="M35" i="101"/>
  <c r="J12" i="108"/>
  <c r="AI82" i="67"/>
  <c r="M41" i="36"/>
  <c r="AC28" i="107"/>
  <c r="AO28" i="107" s="1"/>
  <c r="AO44" i="107" s="1"/>
  <c r="J13" i="108"/>
  <c r="M35" i="102"/>
  <c r="AI93" i="67"/>
  <c r="M41" i="37"/>
  <c r="AA30" i="107"/>
  <c r="AM30" i="107" s="1"/>
  <c r="AM46" i="107" s="1"/>
  <c r="H15" i="108"/>
  <c r="AG115" i="67"/>
  <c r="K35" i="104"/>
  <c r="K41" i="39"/>
  <c r="K25" i="107"/>
  <c r="W25" i="107" s="1"/>
  <c r="W41" i="107" s="1"/>
  <c r="AC60" i="67"/>
  <c r="G35" i="99"/>
  <c r="G41" i="34"/>
  <c r="D10" i="108"/>
  <c r="Z22" i="107"/>
  <c r="AL22" i="107" s="1"/>
  <c r="AL38" i="107" s="1"/>
  <c r="G7" i="108"/>
  <c r="J35" i="96"/>
  <c r="AF27" i="67"/>
  <c r="J41" i="31"/>
  <c r="AA28" i="107"/>
  <c r="AM28" i="107" s="1"/>
  <c r="AM44" i="107" s="1"/>
  <c r="H13" i="108"/>
  <c r="K35" i="102"/>
  <c r="AG93" i="67"/>
  <c r="K41" i="37"/>
  <c r="AB27" i="107"/>
  <c r="AN27" i="107" s="1"/>
  <c r="AN43" i="107" s="1"/>
  <c r="I12" i="108"/>
  <c r="L41" i="36"/>
  <c r="L35" i="101"/>
  <c r="AH82" i="67"/>
  <c r="AA24" i="107"/>
  <c r="AM24" i="107" s="1"/>
  <c r="AM40" i="107" s="1"/>
  <c r="H9" i="108"/>
  <c r="K35" i="98"/>
  <c r="AG49" i="67"/>
  <c r="K41" i="33"/>
  <c r="AC30" i="107"/>
  <c r="AO30" i="107" s="1"/>
  <c r="AO46" i="107" s="1"/>
  <c r="J15" i="108"/>
  <c r="M35" i="104"/>
  <c r="M41" i="39"/>
  <c r="AI115" i="67"/>
  <c r="AC26" i="107"/>
  <c r="AO26" i="107" s="1"/>
  <c r="AO42" i="107" s="1"/>
  <c r="J11" i="108"/>
  <c r="M35" i="100"/>
  <c r="M41" i="35"/>
  <c r="AI71" i="67"/>
  <c r="K27" i="107"/>
  <c r="W27" i="107" s="1"/>
  <c r="W43" i="107" s="1"/>
  <c r="D12" i="108"/>
  <c r="AC82" i="67"/>
  <c r="G35" i="101"/>
  <c r="G41" i="36"/>
  <c r="L20" i="107"/>
  <c r="X20" i="107" s="1"/>
  <c r="X36" i="107" s="1"/>
  <c r="H35" i="93"/>
  <c r="E5" i="108"/>
  <c r="AD5" i="67"/>
  <c r="H41" i="22"/>
  <c r="M20" i="107"/>
  <c r="Y20" i="107" s="1"/>
  <c r="Y36" i="107" s="1"/>
  <c r="F5" i="108"/>
  <c r="AE5" i="67"/>
  <c r="I35" i="93"/>
  <c r="I41" i="22"/>
  <c r="L29" i="107"/>
  <c r="X29" i="107" s="1"/>
  <c r="X45" i="107" s="1"/>
  <c r="AD104" i="67"/>
  <c r="E14" i="108"/>
  <c r="H35" i="103"/>
  <c r="H41" i="38"/>
  <c r="L23" i="107"/>
  <c r="X23" i="107" s="1"/>
  <c r="X39" i="107" s="1"/>
  <c r="AD38" i="67"/>
  <c r="E8" i="108"/>
  <c r="H41" i="32"/>
  <c r="H35" i="97"/>
  <c r="I85" i="31"/>
  <c r="AA21" i="107"/>
  <c r="AM21" i="107" s="1"/>
  <c r="AM37" i="107" s="1"/>
  <c r="H6" i="108"/>
  <c r="K35" i="95"/>
  <c r="AG16" i="67"/>
  <c r="K41" i="30"/>
  <c r="AB26" i="107"/>
  <c r="AN26" i="107" s="1"/>
  <c r="AN42" i="107" s="1"/>
  <c r="I11" i="108"/>
  <c r="L35" i="100"/>
  <c r="AH71" i="67"/>
  <c r="L41" i="35"/>
  <c r="AC21" i="107"/>
  <c r="AO21" i="107" s="1"/>
  <c r="AO37" i="107" s="1"/>
  <c r="J6" i="108"/>
  <c r="M35" i="95"/>
  <c r="AI16" i="67"/>
  <c r="M41" i="30"/>
  <c r="L31" i="107"/>
  <c r="X31" i="107" s="1"/>
  <c r="X47" i="107" s="1"/>
  <c r="AD126" i="67"/>
  <c r="E16" i="108"/>
  <c r="H35" i="105"/>
  <c r="H41" i="40"/>
  <c r="Z23" i="107"/>
  <c r="AL23" i="107" s="1"/>
  <c r="AL39" i="107" s="1"/>
  <c r="J35" i="97"/>
  <c r="G8" i="108"/>
  <c r="AF38" i="67"/>
  <c r="J41" i="32"/>
  <c r="AB23" i="107"/>
  <c r="AN23" i="107" s="1"/>
  <c r="AN39" i="107" s="1"/>
  <c r="I8" i="108"/>
  <c r="L35" i="97"/>
  <c r="AH38" i="67"/>
  <c r="L41" i="32"/>
  <c r="M31" i="107"/>
  <c r="Y31" i="107" s="1"/>
  <c r="Y47" i="107" s="1"/>
  <c r="I35" i="105"/>
  <c r="AE126" i="67"/>
  <c r="I41" i="40"/>
  <c r="F16" i="108"/>
  <c r="G85" i="22"/>
  <c r="AC20" i="107"/>
  <c r="AO20" i="107" s="1"/>
  <c r="AO36" i="107" s="1"/>
  <c r="J5" i="108"/>
  <c r="M41" i="22"/>
  <c r="M35" i="93"/>
  <c r="AI5" i="67"/>
  <c r="AA25" i="107"/>
  <c r="AM25" i="107" s="1"/>
  <c r="AM41" i="107" s="1"/>
  <c r="H10" i="108"/>
  <c r="K35" i="99"/>
  <c r="AG60" i="67"/>
  <c r="K41" i="34"/>
  <c r="AA23" i="107"/>
  <c r="AM23" i="107" s="1"/>
  <c r="AM39" i="107" s="1"/>
  <c r="H8" i="108"/>
  <c r="K35" i="97"/>
  <c r="K41" i="32"/>
  <c r="AG38" i="67"/>
  <c r="Z28" i="107"/>
  <c r="AL28" i="107" s="1"/>
  <c r="AL44" i="107" s="1"/>
  <c r="G13" i="108"/>
  <c r="AF93" i="67"/>
  <c r="J35" i="102"/>
  <c r="J41" i="37"/>
  <c r="M26" i="107"/>
  <c r="Y26" i="107" s="1"/>
  <c r="Y42" i="107" s="1"/>
  <c r="AE71" i="67"/>
  <c r="F11" i="108"/>
  <c r="I41" i="35"/>
  <c r="I35" i="100"/>
  <c r="I85" i="30"/>
  <c r="I85" i="38"/>
  <c r="AB24" i="107"/>
  <c r="AN24" i="107" s="1"/>
  <c r="AN40" i="107" s="1"/>
  <c r="I9" i="108"/>
  <c r="L35" i="98"/>
  <c r="AH49" i="67"/>
  <c r="L41" i="33"/>
  <c r="AB31" i="107"/>
  <c r="AN31" i="107" s="1"/>
  <c r="AN47" i="107" s="1"/>
  <c r="I16" i="108"/>
  <c r="L35" i="105"/>
  <c r="AH126" i="67"/>
  <c r="L41" i="40"/>
  <c r="AB29" i="107"/>
  <c r="AN29" i="107" s="1"/>
  <c r="AN45" i="107" s="1"/>
  <c r="I14" i="108"/>
  <c r="L41" i="38"/>
  <c r="L35" i="103"/>
  <c r="AH104" i="67"/>
  <c r="AA27" i="107"/>
  <c r="AM27" i="107" s="1"/>
  <c r="AM43" i="107" s="1"/>
  <c r="H12" i="108"/>
  <c r="K35" i="101"/>
  <c r="AG82" i="67"/>
  <c r="K41" i="36"/>
  <c r="AC29" i="107"/>
  <c r="AO29" i="107" s="1"/>
  <c r="AO45" i="107" s="1"/>
  <c r="J14" i="108"/>
  <c r="M35" i="103"/>
  <c r="AI104" i="67"/>
  <c r="M41" i="38"/>
  <c r="K30" i="107"/>
  <c r="W30" i="107" s="1"/>
  <c r="W46" i="107" s="1"/>
  <c r="D15" i="108"/>
  <c r="AC115" i="67"/>
  <c r="G35" i="104"/>
  <c r="G41" i="39"/>
  <c r="L25" i="107"/>
  <c r="X25" i="107" s="1"/>
  <c r="X41" i="107" s="1"/>
  <c r="E10" i="108"/>
  <c r="H35" i="99"/>
  <c r="AD60" i="67"/>
  <c r="H41" i="34"/>
  <c r="J85" i="36"/>
  <c r="BB200" i="33"/>
  <c r="BB144" i="33"/>
  <c r="BA200" i="35"/>
  <c r="BA144" i="35"/>
  <c r="BG144" i="30"/>
  <c r="BG200" i="30"/>
  <c r="BB144" i="35"/>
  <c r="BB200" i="35"/>
  <c r="BA200" i="30"/>
  <c r="BA144" i="30"/>
  <c r="BA144" i="33"/>
  <c r="BA200" i="33"/>
  <c r="BB200" i="30"/>
  <c r="BB144" i="30"/>
  <c r="E14" i="80"/>
  <c r="G93" i="35"/>
  <c r="Y123" i="35" s="1"/>
  <c r="AY123" i="35" s="1"/>
  <c r="AW200" i="35" s="1"/>
  <c r="F93" i="35"/>
  <c r="H92" i="37"/>
  <c r="I92" i="37"/>
  <c r="G92" i="35"/>
  <c r="X123" i="35" s="1"/>
  <c r="AX123" i="35" s="1"/>
  <c r="AX144" i="35" s="1"/>
  <c r="F92" i="35"/>
  <c r="F93" i="31"/>
  <c r="G93" i="31"/>
  <c r="H93" i="39"/>
  <c r="I93" i="39"/>
  <c r="G92" i="34"/>
  <c r="F92" i="34"/>
  <c r="I93" i="37"/>
  <c r="H93" i="37"/>
  <c r="F93" i="30"/>
  <c r="Y100" i="30" s="1"/>
  <c r="AY100" i="30" s="1"/>
  <c r="AW200" i="30" s="1"/>
  <c r="G93" i="30"/>
  <c r="G92" i="39"/>
  <c r="F92" i="39"/>
  <c r="G93" i="40"/>
  <c r="F93" i="40"/>
  <c r="G93" i="37"/>
  <c r="F93" i="37"/>
  <c r="F93" i="33"/>
  <c r="G93" i="33"/>
  <c r="I92" i="33"/>
  <c r="H92" i="33"/>
  <c r="X101" i="33" s="1"/>
  <c r="AX101" i="33" s="1"/>
  <c r="AX144" i="33" s="1"/>
  <c r="J25" i="56"/>
  <c r="T25" i="56" s="1"/>
  <c r="AD25" i="56" s="1"/>
  <c r="F93" i="39"/>
  <c r="G93" i="39"/>
  <c r="G92" i="40"/>
  <c r="F92" i="40"/>
  <c r="G92" i="37"/>
  <c r="F92" i="37"/>
  <c r="F92" i="33"/>
  <c r="G92" i="33"/>
  <c r="I93" i="33"/>
  <c r="H93" i="33"/>
  <c r="Y101" i="33" s="1"/>
  <c r="AY101" i="33" s="1"/>
  <c r="AW200" i="33" s="1"/>
  <c r="I92" i="39"/>
  <c r="H92" i="39"/>
  <c r="I92" i="38"/>
  <c r="H92" i="38"/>
  <c r="H92" i="34"/>
  <c r="I92" i="34"/>
  <c r="F92" i="38"/>
  <c r="G92" i="38"/>
  <c r="I92" i="30"/>
  <c r="H92" i="30"/>
  <c r="H92" i="32"/>
  <c r="I92" i="32"/>
  <c r="G92" i="31"/>
  <c r="F92" i="31"/>
  <c r="G93" i="34"/>
  <c r="F93" i="34"/>
  <c r="F92" i="30"/>
  <c r="X100" i="30" s="1"/>
  <c r="AX100" i="30" s="1"/>
  <c r="AX144" i="30" s="1"/>
  <c r="G92" i="30"/>
  <c r="I93" i="38"/>
  <c r="H93" i="38"/>
  <c r="I93" i="34"/>
  <c r="H93" i="34"/>
  <c r="F93" i="38"/>
  <c r="G93" i="38"/>
  <c r="I93" i="30"/>
  <c r="H93" i="30"/>
  <c r="H93" i="32"/>
  <c r="I93" i="32"/>
  <c r="F93" i="36"/>
  <c r="G93" i="36"/>
  <c r="G92" i="32"/>
  <c r="F92" i="32"/>
  <c r="I92" i="35"/>
  <c r="H92" i="35"/>
  <c r="I92" i="40"/>
  <c r="H92" i="40"/>
  <c r="I92" i="31"/>
  <c r="H92" i="31"/>
  <c r="H92" i="36"/>
  <c r="I92" i="36"/>
  <c r="G92" i="36"/>
  <c r="F92" i="36"/>
  <c r="G93" i="32"/>
  <c r="F93" i="32"/>
  <c r="I93" i="35"/>
  <c r="H93" i="35"/>
  <c r="H93" i="40"/>
  <c r="I93" i="40"/>
  <c r="H93" i="31"/>
  <c r="I93" i="31"/>
  <c r="I93" i="36"/>
  <c r="H93" i="36"/>
  <c r="O8" i="58"/>
  <c r="E33" i="81" s="1"/>
  <c r="O25" i="58"/>
  <c r="O30" i="58"/>
  <c r="O13" i="58"/>
  <c r="E33" i="86" s="1"/>
  <c r="O16" i="58"/>
  <c r="E33" i="89" s="1"/>
  <c r="O33" i="58"/>
  <c r="O27" i="58"/>
  <c r="O10" i="58"/>
  <c r="E33" i="83" s="1"/>
  <c r="O17" i="58"/>
  <c r="E22" i="40" s="1"/>
  <c r="O34" i="58"/>
  <c r="O29" i="58"/>
  <c r="O12" i="58"/>
  <c r="E14" i="85" s="1"/>
  <c r="O14" i="58"/>
  <c r="E14" i="87" s="1"/>
  <c r="O31" i="58"/>
  <c r="O11" i="58"/>
  <c r="E14" i="84" s="1"/>
  <c r="O28" i="58"/>
  <c r="O15" i="58"/>
  <c r="E33" i="88" s="1"/>
  <c r="O32" i="58"/>
  <c r="O9" i="58"/>
  <c r="E14" i="82" s="1"/>
  <c r="O26" i="58"/>
  <c r="E22" i="30"/>
  <c r="E59" i="30"/>
  <c r="E46" i="95"/>
  <c r="E16" i="95"/>
  <c r="I19" i="33"/>
  <c r="H19" i="33"/>
  <c r="G19" i="33"/>
  <c r="K19" i="33"/>
  <c r="F19" i="33"/>
  <c r="M19" i="33"/>
  <c r="L19" i="33"/>
  <c r="BG101" i="33" s="1"/>
  <c r="J19" i="33"/>
  <c r="F14" i="98"/>
  <c r="M14" i="98"/>
  <c r="L14" i="98"/>
  <c r="K14" i="98"/>
  <c r="J14" i="98"/>
  <c r="G14" i="98"/>
  <c r="I14" i="98"/>
  <c r="H14" i="98"/>
  <c r="K19" i="35"/>
  <c r="J19" i="35"/>
  <c r="M19" i="35"/>
  <c r="I19" i="35"/>
  <c r="L19" i="35"/>
  <c r="H19" i="35"/>
  <c r="G19" i="35"/>
  <c r="BG123" i="35" s="1"/>
  <c r="F19" i="35"/>
  <c r="I14" i="100"/>
  <c r="H14" i="100"/>
  <c r="L14" i="100"/>
  <c r="J14" i="100"/>
  <c r="G14" i="100"/>
  <c r="F14" i="100"/>
  <c r="M14" i="100"/>
  <c r="K14" i="100"/>
  <c r="G19" i="31"/>
  <c r="F19" i="31"/>
  <c r="M19" i="31"/>
  <c r="L19" i="31"/>
  <c r="K19" i="31"/>
  <c r="I19" i="31"/>
  <c r="J19" i="31"/>
  <c r="H19" i="31"/>
  <c r="L14" i="96"/>
  <c r="K14" i="96"/>
  <c r="J14" i="96"/>
  <c r="I14" i="96"/>
  <c r="H14" i="96"/>
  <c r="G14" i="96"/>
  <c r="M14" i="96"/>
  <c r="F14" i="96"/>
  <c r="M19" i="37"/>
  <c r="L19" i="37"/>
  <c r="K19" i="37"/>
  <c r="J19" i="37"/>
  <c r="G19" i="37"/>
  <c r="I19" i="37"/>
  <c r="F19" i="37"/>
  <c r="H19" i="37"/>
  <c r="L14" i="102"/>
  <c r="K14" i="102"/>
  <c r="J14" i="102"/>
  <c r="G14" i="102"/>
  <c r="M14" i="102"/>
  <c r="I14" i="102"/>
  <c r="H14" i="102"/>
  <c r="F14" i="102"/>
  <c r="J19" i="38"/>
  <c r="I19" i="38"/>
  <c r="H19" i="38"/>
  <c r="G19" i="38"/>
  <c r="L19" i="38"/>
  <c r="F19" i="38"/>
  <c r="M19" i="38"/>
  <c r="K19" i="38"/>
  <c r="I14" i="103"/>
  <c r="H14" i="103"/>
  <c r="G14" i="103"/>
  <c r="F14" i="103"/>
  <c r="M14" i="103"/>
  <c r="L14" i="103"/>
  <c r="J14" i="103"/>
  <c r="K14" i="103"/>
  <c r="G14" i="105"/>
  <c r="J14" i="105"/>
  <c r="F14" i="105"/>
  <c r="M14" i="105"/>
  <c r="H14" i="105"/>
  <c r="L14" i="105"/>
  <c r="K14" i="105"/>
  <c r="I14" i="105"/>
  <c r="F19" i="34"/>
  <c r="M19" i="34"/>
  <c r="L19" i="34"/>
  <c r="G19" i="34"/>
  <c r="K19" i="34"/>
  <c r="H19" i="34"/>
  <c r="J19" i="34"/>
  <c r="I19" i="34"/>
  <c r="L14" i="99"/>
  <c r="G14" i="99"/>
  <c r="K14" i="99"/>
  <c r="J14" i="99"/>
  <c r="M14" i="99"/>
  <c r="I14" i="99"/>
  <c r="H14" i="99"/>
  <c r="F14" i="99"/>
  <c r="L19" i="32"/>
  <c r="K19" i="32"/>
  <c r="J19" i="32"/>
  <c r="F19" i="32"/>
  <c r="I19" i="32"/>
  <c r="H19" i="32"/>
  <c r="G19" i="32"/>
  <c r="M19" i="32"/>
  <c r="I14" i="97"/>
  <c r="H14" i="97"/>
  <c r="L14" i="97"/>
  <c r="G14" i="97"/>
  <c r="F14" i="97"/>
  <c r="M14" i="97"/>
  <c r="J14" i="97"/>
  <c r="K14" i="97"/>
  <c r="H19" i="36"/>
  <c r="G19" i="36"/>
  <c r="J19" i="36"/>
  <c r="F19" i="36"/>
  <c r="I19" i="36"/>
  <c r="M19" i="36"/>
  <c r="L19" i="36"/>
  <c r="K19" i="36"/>
  <c r="G14" i="101"/>
  <c r="F14" i="101"/>
  <c r="M14" i="101"/>
  <c r="L14" i="101"/>
  <c r="J14" i="101"/>
  <c r="K14" i="101"/>
  <c r="I14" i="101"/>
  <c r="H14" i="101"/>
  <c r="K19" i="39"/>
  <c r="J19" i="39"/>
  <c r="I19" i="39"/>
  <c r="H19" i="39"/>
  <c r="G19" i="39"/>
  <c r="M19" i="39"/>
  <c r="F19" i="39"/>
  <c r="L19" i="39"/>
  <c r="F14" i="104"/>
  <c r="M14" i="104"/>
  <c r="L14" i="104"/>
  <c r="I14" i="104"/>
  <c r="G14" i="104"/>
  <c r="K14" i="104"/>
  <c r="J14" i="104"/>
  <c r="H14" i="104"/>
  <c r="J19" i="40"/>
  <c r="I19" i="40"/>
  <c r="H19" i="40"/>
  <c r="M19" i="40"/>
  <c r="K19" i="40"/>
  <c r="G19" i="40"/>
  <c r="F19" i="40"/>
  <c r="L19" i="40"/>
  <c r="Q15" i="29"/>
  <c r="Q14" i="29"/>
  <c r="U14" i="29" s="1"/>
  <c r="Q13" i="29"/>
  <c r="U13" i="29" s="1"/>
  <c r="Q12" i="29"/>
  <c r="U12" i="29" s="1"/>
  <c r="Q11" i="29"/>
  <c r="U11" i="29" s="1"/>
  <c r="Q10" i="29"/>
  <c r="U10" i="29" s="1"/>
  <c r="Q9" i="29"/>
  <c r="U9" i="29" s="1"/>
  <c r="Q8" i="29"/>
  <c r="U8" i="29" s="1"/>
  <c r="Q7" i="29"/>
  <c r="U7" i="29" s="1"/>
  <c r="Q6" i="29"/>
  <c r="U6" i="29" s="1"/>
  <c r="Q5" i="29"/>
  <c r="U5" i="29" s="1"/>
  <c r="Q4" i="29"/>
  <c r="U4" i="29" s="1"/>
  <c r="T7" i="63"/>
  <c r="U7" i="63"/>
  <c r="W8" i="63"/>
  <c r="V8" i="63"/>
  <c r="W12" i="63"/>
  <c r="V12" i="63"/>
  <c r="W16" i="63"/>
  <c r="V16" i="63"/>
  <c r="W17" i="63"/>
  <c r="V17" i="63"/>
  <c r="W9" i="63"/>
  <c r="V9" i="63"/>
  <c r="T17" i="63"/>
  <c r="U17" i="63"/>
  <c r="W13" i="63"/>
  <c r="V13" i="63"/>
  <c r="T13" i="63"/>
  <c r="U13" i="63"/>
  <c r="V14" i="63"/>
  <c r="W14" i="63"/>
  <c r="T14" i="63"/>
  <c r="U14" i="63"/>
  <c r="T9" i="63"/>
  <c r="U9" i="63"/>
  <c r="T12" i="63"/>
  <c r="U12" i="63"/>
  <c r="T16" i="63"/>
  <c r="U16" i="63"/>
  <c r="W10" i="63"/>
  <c r="V10" i="63"/>
  <c r="T11" i="63"/>
  <c r="U11" i="63"/>
  <c r="W7" i="63"/>
  <c r="V7" i="63"/>
  <c r="T15" i="63"/>
  <c r="U15" i="63"/>
  <c r="W15" i="63"/>
  <c r="V15" i="63"/>
  <c r="W11" i="63"/>
  <c r="V11" i="63"/>
  <c r="T8" i="63"/>
  <c r="U8" i="63"/>
  <c r="T10" i="63"/>
  <c r="U10" i="63"/>
  <c r="V20" i="67"/>
  <c r="AI20" i="67"/>
  <c r="R20" i="67"/>
  <c r="AH20" i="67"/>
  <c r="S20" i="67"/>
  <c r="AE20" i="67"/>
  <c r="AD20" i="67"/>
  <c r="W20" i="67"/>
  <c r="AC20" i="67"/>
  <c r="AB20" i="67"/>
  <c r="U20" i="67"/>
  <c r="T20" i="67"/>
  <c r="P20" i="67"/>
  <c r="AG20" i="67"/>
  <c r="AF20" i="67"/>
  <c r="Q20" i="67"/>
  <c r="S31" i="67"/>
  <c r="AI31" i="67"/>
  <c r="R31" i="67"/>
  <c r="AH31" i="67"/>
  <c r="W31" i="67"/>
  <c r="AE31" i="67"/>
  <c r="V31" i="67"/>
  <c r="AD31" i="67"/>
  <c r="AC31" i="67"/>
  <c r="AB31" i="67"/>
  <c r="P31" i="67"/>
  <c r="T31" i="67"/>
  <c r="AG31" i="67"/>
  <c r="Q31" i="67"/>
  <c r="AF31" i="67"/>
  <c r="U31" i="67"/>
  <c r="AG64" i="67"/>
  <c r="AF64" i="67"/>
  <c r="Q64" i="67"/>
  <c r="AC64" i="67"/>
  <c r="U64" i="67"/>
  <c r="AB64" i="67"/>
  <c r="T64" i="67"/>
  <c r="P64" i="67"/>
  <c r="AG119" i="67"/>
  <c r="U119" i="67"/>
  <c r="AF119" i="67"/>
  <c r="T119" i="67"/>
  <c r="P119" i="67"/>
  <c r="AC119" i="67"/>
  <c r="AB119" i="67"/>
  <c r="Q119" i="67"/>
  <c r="AE97" i="67"/>
  <c r="S97" i="67"/>
  <c r="R97" i="67"/>
  <c r="AI97" i="67"/>
  <c r="W97" i="67"/>
  <c r="AH97" i="67"/>
  <c r="V97" i="67"/>
  <c r="AD97" i="67"/>
  <c r="AG108" i="67"/>
  <c r="AF108" i="67"/>
  <c r="Q108" i="67"/>
  <c r="AC108" i="67"/>
  <c r="U108" i="67"/>
  <c r="AB108" i="67"/>
  <c r="T108" i="67"/>
  <c r="P108" i="67"/>
  <c r="AG53" i="67"/>
  <c r="U53" i="67"/>
  <c r="AF53" i="67"/>
  <c r="T53" i="67"/>
  <c r="P53" i="67"/>
  <c r="AC53" i="67"/>
  <c r="AB53" i="67"/>
  <c r="Q53" i="67"/>
  <c r="S86" i="67"/>
  <c r="AE86" i="67"/>
  <c r="W86" i="67"/>
  <c r="R86" i="67"/>
  <c r="V86" i="67"/>
  <c r="AI86" i="67"/>
  <c r="AH86" i="67"/>
  <c r="AD86" i="67"/>
  <c r="AG86" i="67"/>
  <c r="AF86" i="67"/>
  <c r="AC86" i="67"/>
  <c r="U86" i="67"/>
  <c r="AB86" i="67"/>
  <c r="T86" i="67"/>
  <c r="P86" i="67"/>
  <c r="Q86" i="67"/>
  <c r="AG130" i="67"/>
  <c r="AF130" i="67"/>
  <c r="Q130" i="67"/>
  <c r="AC130" i="67"/>
  <c r="U130" i="67"/>
  <c r="AB130" i="67"/>
  <c r="T130" i="67"/>
  <c r="P130" i="67"/>
  <c r="AE75" i="67"/>
  <c r="R75" i="67"/>
  <c r="AI75" i="67"/>
  <c r="W75" i="67"/>
  <c r="AH75" i="67"/>
  <c r="V75" i="67"/>
  <c r="AD75" i="67"/>
  <c r="S75" i="67"/>
  <c r="R64" i="67"/>
  <c r="AE64" i="67"/>
  <c r="W64" i="67"/>
  <c r="AH64" i="67"/>
  <c r="AD64" i="67"/>
  <c r="V64" i="67"/>
  <c r="S64" i="67"/>
  <c r="AI64" i="67"/>
  <c r="AE53" i="67"/>
  <c r="S53" i="67"/>
  <c r="R53" i="67"/>
  <c r="AI53" i="67"/>
  <c r="W53" i="67"/>
  <c r="AD53" i="67"/>
  <c r="AH53" i="67"/>
  <c r="V53" i="67"/>
  <c r="R130" i="67"/>
  <c r="AE130" i="67"/>
  <c r="W130" i="67"/>
  <c r="V130" i="67"/>
  <c r="S130" i="67"/>
  <c r="AI130" i="67"/>
  <c r="AH130" i="67"/>
  <c r="AD130" i="67"/>
  <c r="S42" i="67"/>
  <c r="AE42" i="67"/>
  <c r="R42" i="67"/>
  <c r="V42" i="67"/>
  <c r="W42" i="67"/>
  <c r="AI42" i="67"/>
  <c r="AH42" i="67"/>
  <c r="AD42" i="67"/>
  <c r="AG42" i="67"/>
  <c r="AF42" i="67"/>
  <c r="AC42" i="67"/>
  <c r="AB42" i="67"/>
  <c r="U42" i="67"/>
  <c r="T42" i="67"/>
  <c r="Q42" i="67"/>
  <c r="P42" i="67"/>
  <c r="AG75" i="67"/>
  <c r="U75" i="67"/>
  <c r="AF75" i="67"/>
  <c r="T75" i="67"/>
  <c r="P75" i="67"/>
  <c r="AC75" i="67"/>
  <c r="AB75" i="67"/>
  <c r="Q75" i="67"/>
  <c r="AG97" i="67"/>
  <c r="U97" i="67"/>
  <c r="AF97" i="67"/>
  <c r="T97" i="67"/>
  <c r="P97" i="67"/>
  <c r="AC97" i="67"/>
  <c r="AB97" i="67"/>
  <c r="Q97" i="67"/>
  <c r="R108" i="67"/>
  <c r="AE108" i="67"/>
  <c r="W108" i="67"/>
  <c r="AH108" i="67"/>
  <c r="AD108" i="67"/>
  <c r="V108" i="67"/>
  <c r="S108" i="67"/>
  <c r="AI108" i="67"/>
  <c r="AE119" i="67"/>
  <c r="S119" i="67"/>
  <c r="R119" i="67"/>
  <c r="AI119" i="67"/>
  <c r="W119" i="67"/>
  <c r="AH119" i="67"/>
  <c r="V119" i="67"/>
  <c r="AD119" i="67"/>
  <c r="U10" i="53"/>
  <c r="P10" i="53"/>
  <c r="K36" i="53"/>
  <c r="P36" i="53"/>
  <c r="U34" i="53"/>
  <c r="K12" i="53"/>
  <c r="Z34" i="53"/>
  <c r="Z10" i="53"/>
  <c r="W31" i="63" l="1"/>
  <c r="AC15" i="63"/>
  <c r="Y31" i="63" s="1"/>
  <c r="AC10" i="63"/>
  <c r="Y26" i="63" s="1"/>
  <c r="W26" i="63"/>
  <c r="AC12" i="63"/>
  <c r="Y28" i="63" s="1"/>
  <c r="W28" i="63"/>
  <c r="V27" i="63"/>
  <c r="AB11" i="63"/>
  <c r="X27" i="63" s="1"/>
  <c r="V30" i="63"/>
  <c r="AB14" i="63"/>
  <c r="X30" i="63" s="1"/>
  <c r="AB17" i="63"/>
  <c r="X33" i="63" s="1"/>
  <c r="V33" i="63"/>
  <c r="W25" i="63"/>
  <c r="AC9" i="63"/>
  <c r="Y25" i="63" s="1"/>
  <c r="AC8" i="63"/>
  <c r="Y24" i="63" s="1"/>
  <c r="W24" i="63"/>
  <c r="V26" i="63"/>
  <c r="AB10" i="63"/>
  <c r="X26" i="63" s="1"/>
  <c r="V31" i="63"/>
  <c r="AB15" i="63"/>
  <c r="X31" i="63" s="1"/>
  <c r="V32" i="63"/>
  <c r="AB16" i="63"/>
  <c r="X32" i="63" s="1"/>
  <c r="W30" i="63"/>
  <c r="AC14" i="63"/>
  <c r="Y30" i="63" s="1"/>
  <c r="AB9" i="63"/>
  <c r="X25" i="63" s="1"/>
  <c r="V25" i="63"/>
  <c r="W23" i="63"/>
  <c r="AC7" i="63"/>
  <c r="Y23" i="63" s="1"/>
  <c r="AC17" i="63"/>
  <c r="Y33" i="63" s="1"/>
  <c r="W33" i="63"/>
  <c r="V24" i="63"/>
  <c r="AB8" i="63"/>
  <c r="X24" i="63" s="1"/>
  <c r="V28" i="63"/>
  <c r="AB12" i="63"/>
  <c r="X28" i="63" s="1"/>
  <c r="V29" i="63"/>
  <c r="AB13" i="63"/>
  <c r="X29" i="63" s="1"/>
  <c r="V23" i="63"/>
  <c r="AB7" i="63"/>
  <c r="X23" i="63" s="1"/>
  <c r="W27" i="63"/>
  <c r="AC11" i="63"/>
  <c r="Y27" i="63" s="1"/>
  <c r="W29" i="63"/>
  <c r="AC13" i="63"/>
  <c r="Y29" i="63" s="1"/>
  <c r="W32" i="63"/>
  <c r="AC16" i="63"/>
  <c r="Y32" i="63" s="1"/>
  <c r="X22" i="107"/>
  <c r="X38" i="107" s="1"/>
  <c r="H85" i="30"/>
  <c r="W24" i="107"/>
  <c r="W40" i="107" s="1"/>
  <c r="M35" i="99"/>
  <c r="AI60" i="67"/>
  <c r="M41" i="34"/>
  <c r="J10" i="108"/>
  <c r="AC25" i="107"/>
  <c r="AO25" i="107" s="1"/>
  <c r="AO41" i="107" s="1"/>
  <c r="F85" i="32"/>
  <c r="F85" i="34"/>
  <c r="AQ144" i="33"/>
  <c r="AQ200" i="33"/>
  <c r="F85" i="39"/>
  <c r="AQ144" i="35"/>
  <c r="AQ200" i="35"/>
  <c r="M85" i="38"/>
  <c r="L85" i="33"/>
  <c r="I85" i="40"/>
  <c r="M85" i="30"/>
  <c r="H85" i="32"/>
  <c r="G85" i="36"/>
  <c r="L85" i="36"/>
  <c r="J85" i="30"/>
  <c r="K85" i="38"/>
  <c r="J85" i="37"/>
  <c r="L85" i="39"/>
  <c r="I85" i="37"/>
  <c r="M85" i="33"/>
  <c r="M85" i="40"/>
  <c r="G85" i="39"/>
  <c r="L85" i="40"/>
  <c r="H85" i="40"/>
  <c r="H85" i="22"/>
  <c r="K85" i="33"/>
  <c r="K85" i="35"/>
  <c r="I85" i="35"/>
  <c r="M85" i="22"/>
  <c r="G85" i="34"/>
  <c r="M85" i="36"/>
  <c r="K85" i="22"/>
  <c r="H85" i="36"/>
  <c r="H85" i="34"/>
  <c r="L85" i="38"/>
  <c r="J85" i="32"/>
  <c r="K85" i="30"/>
  <c r="I85" i="22"/>
  <c r="M85" i="39"/>
  <c r="L85" i="31"/>
  <c r="K85" i="34"/>
  <c r="J85" i="31"/>
  <c r="M85" i="37"/>
  <c r="L85" i="37"/>
  <c r="L85" i="34"/>
  <c r="AN48" i="107"/>
  <c r="L85" i="22"/>
  <c r="I85" i="33"/>
  <c r="K85" i="36"/>
  <c r="L85" i="32"/>
  <c r="L85" i="35"/>
  <c r="H85" i="38"/>
  <c r="M85" i="35"/>
  <c r="K85" i="37"/>
  <c r="J85" i="22"/>
  <c r="K85" i="31"/>
  <c r="K85" i="32"/>
  <c r="K85" i="39"/>
  <c r="M85" i="31"/>
  <c r="K85" i="40"/>
  <c r="M85" i="32"/>
  <c r="G85" i="40"/>
  <c r="L85" i="30"/>
  <c r="AV200" i="33"/>
  <c r="AV200" i="30"/>
  <c r="AY144" i="35"/>
  <c r="AY144" i="30"/>
  <c r="AY144" i="33"/>
  <c r="AV200" i="35"/>
  <c r="BG200" i="35"/>
  <c r="BG144" i="35"/>
  <c r="BG200" i="33"/>
  <c r="BG144" i="33"/>
  <c r="E59" i="40"/>
  <c r="E14" i="88"/>
  <c r="E14" i="81"/>
  <c r="E14" i="90"/>
  <c r="E33" i="90"/>
  <c r="E14" i="86"/>
  <c r="E33" i="85"/>
  <c r="E33" i="87"/>
  <c r="E14" i="89"/>
  <c r="E33" i="82"/>
  <c r="E33" i="84"/>
  <c r="E22" i="33"/>
  <c r="E59" i="33"/>
  <c r="E46" i="98"/>
  <c r="E16" i="98"/>
  <c r="E22" i="34"/>
  <c r="E59" i="34"/>
  <c r="E46" i="99"/>
  <c r="E16" i="99"/>
  <c r="E14" i="83"/>
  <c r="E22" i="37"/>
  <c r="E59" i="37"/>
  <c r="E16" i="102"/>
  <c r="E46" i="102"/>
  <c r="E59" i="39"/>
  <c r="E22" i="39"/>
  <c r="E46" i="104"/>
  <c r="E16" i="104"/>
  <c r="E59" i="35"/>
  <c r="E22" i="35"/>
  <c r="E16" i="100"/>
  <c r="E46" i="100"/>
  <c r="E22" i="36"/>
  <c r="E59" i="36"/>
  <c r="E46" i="101"/>
  <c r="E16" i="101"/>
  <c r="E59" i="32"/>
  <c r="E22" i="32"/>
  <c r="E16" i="97"/>
  <c r="E46" i="97"/>
  <c r="E59" i="38"/>
  <c r="E22" i="38"/>
  <c r="E16" i="103"/>
  <c r="E46" i="103"/>
  <c r="E16" i="105"/>
  <c r="E46" i="105"/>
  <c r="E59" i="31"/>
  <c r="E22" i="31"/>
  <c r="E46" i="96"/>
  <c r="E16" i="96"/>
  <c r="H48" i="38"/>
  <c r="L13" i="38"/>
  <c r="H13" i="38"/>
  <c r="L48" i="38"/>
  <c r="L10" i="103"/>
  <c r="L39" i="103"/>
  <c r="H10" i="103"/>
  <c r="H39" i="103"/>
  <c r="K48" i="35"/>
  <c r="G13" i="35"/>
  <c r="K13" i="35"/>
  <c r="G48" i="35"/>
  <c r="G39" i="100"/>
  <c r="K10" i="100"/>
  <c r="K39" i="100"/>
  <c r="G10" i="100"/>
  <c r="H48" i="36"/>
  <c r="L13" i="36"/>
  <c r="H13" i="36"/>
  <c r="L48" i="36"/>
  <c r="L39" i="101"/>
  <c r="H10" i="101"/>
  <c r="H39" i="101"/>
  <c r="L10" i="101"/>
  <c r="L39" i="105"/>
  <c r="H10" i="105"/>
  <c r="H39" i="105"/>
  <c r="L10" i="105"/>
  <c r="H48" i="40"/>
  <c r="L48" i="40"/>
  <c r="L13" i="40"/>
  <c r="H13" i="40"/>
  <c r="G48" i="30"/>
  <c r="K13" i="30"/>
  <c r="K48" i="30"/>
  <c r="G13" i="30"/>
  <c r="G10" i="95"/>
  <c r="G39" i="95"/>
  <c r="K10" i="95"/>
  <c r="K39" i="95"/>
  <c r="I48" i="38"/>
  <c r="M13" i="38"/>
  <c r="M48" i="38"/>
  <c r="I13" i="38"/>
  <c r="M10" i="103"/>
  <c r="M39" i="103"/>
  <c r="I39" i="103"/>
  <c r="I10" i="103"/>
  <c r="J48" i="35"/>
  <c r="F48" i="35"/>
  <c r="F13" i="35"/>
  <c r="J13" i="35"/>
  <c r="F39" i="100"/>
  <c r="J10" i="100"/>
  <c r="J39" i="100"/>
  <c r="F10" i="100"/>
  <c r="M13" i="36"/>
  <c r="M48" i="36"/>
  <c r="I13" i="36"/>
  <c r="I48" i="36"/>
  <c r="M39" i="101"/>
  <c r="I10" i="101"/>
  <c r="M10" i="101"/>
  <c r="I39" i="101"/>
  <c r="I10" i="105"/>
  <c r="M39" i="105"/>
  <c r="I39" i="105"/>
  <c r="M10" i="105"/>
  <c r="M13" i="40"/>
  <c r="I48" i="40"/>
  <c r="I13" i="40"/>
  <c r="M48" i="40"/>
  <c r="F48" i="30"/>
  <c r="F13" i="30"/>
  <c r="J13" i="30"/>
  <c r="J48" i="30"/>
  <c r="F10" i="95"/>
  <c r="F39" i="95"/>
  <c r="J10" i="95"/>
  <c r="J39" i="95"/>
  <c r="K13" i="34"/>
  <c r="K48" i="34"/>
  <c r="G13" i="34"/>
  <c r="G48" i="34"/>
  <c r="G39" i="99"/>
  <c r="G10" i="99"/>
  <c r="K39" i="99"/>
  <c r="K10" i="99"/>
  <c r="F13" i="33"/>
  <c r="F48" i="33"/>
  <c r="J13" i="33"/>
  <c r="J48" i="33"/>
  <c r="J10" i="98"/>
  <c r="J39" i="98"/>
  <c r="F10" i="98"/>
  <c r="F39" i="98"/>
  <c r="J48" i="38"/>
  <c r="F13" i="38"/>
  <c r="J13" i="38"/>
  <c r="F48" i="38"/>
  <c r="F39" i="103"/>
  <c r="J10" i="103"/>
  <c r="J39" i="103"/>
  <c r="F10" i="103"/>
  <c r="F48" i="34"/>
  <c r="J13" i="34"/>
  <c r="F13" i="34"/>
  <c r="J48" i="34"/>
  <c r="F10" i="99"/>
  <c r="F39" i="99"/>
  <c r="J10" i="99"/>
  <c r="J39" i="99"/>
  <c r="J48" i="32"/>
  <c r="F13" i="32"/>
  <c r="F48" i="32"/>
  <c r="J13" i="32"/>
  <c r="F39" i="97"/>
  <c r="J10" i="97"/>
  <c r="J39" i="97"/>
  <c r="F10" i="97"/>
  <c r="J13" i="37"/>
  <c r="J48" i="37"/>
  <c r="F48" i="37"/>
  <c r="F13" i="37"/>
  <c r="J39" i="102"/>
  <c r="F10" i="102"/>
  <c r="F39" i="102"/>
  <c r="J10" i="102"/>
  <c r="F39" i="105"/>
  <c r="J10" i="105"/>
  <c r="J39" i="105"/>
  <c r="F10" i="105"/>
  <c r="F13" i="40"/>
  <c r="J48" i="40"/>
  <c r="J13" i="40"/>
  <c r="F48" i="40"/>
  <c r="I48" i="39"/>
  <c r="M13" i="39"/>
  <c r="I13" i="39"/>
  <c r="M48" i="39"/>
  <c r="I10" i="104"/>
  <c r="I39" i="104"/>
  <c r="M10" i="104"/>
  <c r="M39" i="104"/>
  <c r="G48" i="33"/>
  <c r="K13" i="33"/>
  <c r="K48" i="33"/>
  <c r="G13" i="33"/>
  <c r="K39" i="98"/>
  <c r="G10" i="98"/>
  <c r="G39" i="98"/>
  <c r="K10" i="98"/>
  <c r="G13" i="38"/>
  <c r="K48" i="38"/>
  <c r="G48" i="38"/>
  <c r="K13" i="38"/>
  <c r="G39" i="103"/>
  <c r="K10" i="103"/>
  <c r="K39" i="103"/>
  <c r="G10" i="103"/>
  <c r="K48" i="32"/>
  <c r="G48" i="32"/>
  <c r="G13" i="32"/>
  <c r="K13" i="32"/>
  <c r="G39" i="97"/>
  <c r="K10" i="97"/>
  <c r="K39" i="97"/>
  <c r="G10" i="97"/>
  <c r="H13" i="39"/>
  <c r="L48" i="39"/>
  <c r="H48" i="39"/>
  <c r="L13" i="39"/>
  <c r="L39" i="104"/>
  <c r="H10" i="104"/>
  <c r="H39" i="104"/>
  <c r="L10" i="104"/>
  <c r="G48" i="31"/>
  <c r="K13" i="31"/>
  <c r="G13" i="31"/>
  <c r="K48" i="31"/>
  <c r="G10" i="96"/>
  <c r="G39" i="96"/>
  <c r="K10" i="96"/>
  <c r="K39" i="96"/>
  <c r="H48" i="30"/>
  <c r="L13" i="30"/>
  <c r="H13" i="30"/>
  <c r="L48" i="30"/>
  <c r="H39" i="95"/>
  <c r="L10" i="95"/>
  <c r="L39" i="95"/>
  <c r="H10" i="95"/>
  <c r="H48" i="33"/>
  <c r="L13" i="33"/>
  <c r="L48" i="33"/>
  <c r="H13" i="33"/>
  <c r="L39" i="98"/>
  <c r="H10" i="98"/>
  <c r="H39" i="98"/>
  <c r="L10" i="98"/>
  <c r="M48" i="37"/>
  <c r="I13" i="37"/>
  <c r="I48" i="37"/>
  <c r="M13" i="37"/>
  <c r="I39" i="102"/>
  <c r="M10" i="102"/>
  <c r="M39" i="102"/>
  <c r="I10" i="102"/>
  <c r="H13" i="35"/>
  <c r="H48" i="35"/>
  <c r="L13" i="35"/>
  <c r="L48" i="35"/>
  <c r="L10" i="100"/>
  <c r="L39" i="100"/>
  <c r="H10" i="100"/>
  <c r="H39" i="100"/>
  <c r="K10" i="105"/>
  <c r="K39" i="105"/>
  <c r="G10" i="105"/>
  <c r="G39" i="105"/>
  <c r="K48" i="40"/>
  <c r="K13" i="40"/>
  <c r="G48" i="40"/>
  <c r="G13" i="40"/>
  <c r="J48" i="31"/>
  <c r="F48" i="31"/>
  <c r="J13" i="31"/>
  <c r="F13" i="31"/>
  <c r="J39" i="96"/>
  <c r="F10" i="96"/>
  <c r="F39" i="96"/>
  <c r="J10" i="96"/>
  <c r="M13" i="30"/>
  <c r="M48" i="30"/>
  <c r="I48" i="30"/>
  <c r="I13" i="30"/>
  <c r="I39" i="95"/>
  <c r="M10" i="95"/>
  <c r="I10" i="95"/>
  <c r="M39" i="95"/>
  <c r="I48" i="33"/>
  <c r="I13" i="33"/>
  <c r="M13" i="33"/>
  <c r="M48" i="33"/>
  <c r="I10" i="98"/>
  <c r="I39" i="98"/>
  <c r="M10" i="98"/>
  <c r="M39" i="98"/>
  <c r="H48" i="37"/>
  <c r="L48" i="37"/>
  <c r="H13" i="37"/>
  <c r="L13" i="37"/>
  <c r="H10" i="102"/>
  <c r="H39" i="102"/>
  <c r="L39" i="102"/>
  <c r="L10" i="102"/>
  <c r="I48" i="35"/>
  <c r="M13" i="35"/>
  <c r="M48" i="35"/>
  <c r="I13" i="35"/>
  <c r="M10" i="100"/>
  <c r="M39" i="100"/>
  <c r="I10" i="100"/>
  <c r="I39" i="100"/>
  <c r="K13" i="37"/>
  <c r="K48" i="37"/>
  <c r="G13" i="37"/>
  <c r="G48" i="37"/>
  <c r="G10" i="102"/>
  <c r="G39" i="102"/>
  <c r="K10" i="102"/>
  <c r="K39" i="102"/>
  <c r="L48" i="34"/>
  <c r="H13" i="34"/>
  <c r="H48" i="34"/>
  <c r="L13" i="34"/>
  <c r="H10" i="99"/>
  <c r="H39" i="99"/>
  <c r="L10" i="99"/>
  <c r="L39" i="99"/>
  <c r="K48" i="39"/>
  <c r="G13" i="39"/>
  <c r="G48" i="39"/>
  <c r="K13" i="39"/>
  <c r="K39" i="104"/>
  <c r="G10" i="104"/>
  <c r="G39" i="104"/>
  <c r="K10" i="104"/>
  <c r="K48" i="36"/>
  <c r="G48" i="36"/>
  <c r="K13" i="36"/>
  <c r="G13" i="36"/>
  <c r="K10" i="101"/>
  <c r="G39" i="101"/>
  <c r="K39" i="101"/>
  <c r="G10" i="101"/>
  <c r="L48" i="32"/>
  <c r="H13" i="32"/>
  <c r="L13" i="32"/>
  <c r="H48" i="32"/>
  <c r="L10" i="97"/>
  <c r="L39" i="97"/>
  <c r="H10" i="97"/>
  <c r="H39" i="97"/>
  <c r="L13" i="31"/>
  <c r="L48" i="31"/>
  <c r="H13" i="31"/>
  <c r="H48" i="31"/>
  <c r="H10" i="96"/>
  <c r="H39" i="96"/>
  <c r="L10" i="96"/>
  <c r="L39" i="96"/>
  <c r="I48" i="34"/>
  <c r="M48" i="34"/>
  <c r="I13" i="34"/>
  <c r="M13" i="34"/>
  <c r="I39" i="99"/>
  <c r="M10" i="99"/>
  <c r="M39" i="99"/>
  <c r="I10" i="99"/>
  <c r="F48" i="39"/>
  <c r="J48" i="39"/>
  <c r="F13" i="39"/>
  <c r="J13" i="39"/>
  <c r="J10" i="104"/>
  <c r="J39" i="104"/>
  <c r="F10" i="104"/>
  <c r="F39" i="104"/>
  <c r="F48" i="36"/>
  <c r="J13" i="36"/>
  <c r="J48" i="36"/>
  <c r="F13" i="36"/>
  <c r="J10" i="101"/>
  <c r="J39" i="101"/>
  <c r="F10" i="101"/>
  <c r="F39" i="101"/>
  <c r="I13" i="32"/>
  <c r="I48" i="32"/>
  <c r="M13" i="32"/>
  <c r="M48" i="32"/>
  <c r="M10" i="97"/>
  <c r="M39" i="97"/>
  <c r="I10" i="97"/>
  <c r="I39" i="97"/>
  <c r="M48" i="31"/>
  <c r="I13" i="31"/>
  <c r="I48" i="31"/>
  <c r="M13" i="31"/>
  <c r="I39" i="96"/>
  <c r="M10" i="96"/>
  <c r="M39" i="96"/>
  <c r="I10" i="96"/>
  <c r="I52" i="30"/>
  <c r="I17" i="30"/>
  <c r="H52" i="30"/>
  <c r="H17" i="30"/>
  <c r="G52" i="30"/>
  <c r="M52" i="30"/>
  <c r="F52" i="30"/>
  <c r="F17" i="30"/>
  <c r="BC100" i="30" s="1"/>
  <c r="M17" i="30"/>
  <c r="L17" i="30"/>
  <c r="K52" i="30"/>
  <c r="K17" i="30"/>
  <c r="J52" i="30"/>
  <c r="J17" i="30"/>
  <c r="G17" i="30"/>
  <c r="L52" i="30"/>
  <c r="J42" i="95"/>
  <c r="K13" i="95"/>
  <c r="I42" i="95"/>
  <c r="J13" i="95"/>
  <c r="I13" i="95"/>
  <c r="H42" i="95"/>
  <c r="L13" i="95"/>
  <c r="M42" i="95"/>
  <c r="H13" i="95"/>
  <c r="L42" i="95"/>
  <c r="G13" i="95"/>
  <c r="K42" i="95"/>
  <c r="F13" i="95"/>
  <c r="G42" i="95"/>
  <c r="F42" i="95"/>
  <c r="M13" i="95"/>
  <c r="F52" i="39"/>
  <c r="F17" i="39"/>
  <c r="J17" i="39"/>
  <c r="I52" i="39"/>
  <c r="M52" i="39"/>
  <c r="M17" i="39"/>
  <c r="L52" i="39"/>
  <c r="L17" i="39"/>
  <c r="I17" i="39"/>
  <c r="K52" i="39"/>
  <c r="K17" i="39"/>
  <c r="H52" i="39"/>
  <c r="H17" i="39"/>
  <c r="G52" i="39"/>
  <c r="G17" i="39"/>
  <c r="J52" i="39"/>
  <c r="G42" i="104"/>
  <c r="H13" i="104"/>
  <c r="F42" i="104"/>
  <c r="G13" i="104"/>
  <c r="M42" i="104"/>
  <c r="F13" i="104"/>
  <c r="H42" i="104"/>
  <c r="I13" i="104"/>
  <c r="I42" i="104"/>
  <c r="M13" i="104"/>
  <c r="K42" i="104"/>
  <c r="L13" i="104"/>
  <c r="K13" i="104"/>
  <c r="L42" i="104"/>
  <c r="J42" i="104"/>
  <c r="J13" i="104"/>
  <c r="M52" i="32"/>
  <c r="M17" i="32"/>
  <c r="L52" i="32"/>
  <c r="L17" i="32"/>
  <c r="K52" i="32"/>
  <c r="K17" i="32"/>
  <c r="I52" i="32"/>
  <c r="J52" i="32"/>
  <c r="J17" i="32"/>
  <c r="I17" i="32"/>
  <c r="G52" i="32"/>
  <c r="G17" i="32"/>
  <c r="H52" i="32"/>
  <c r="F52" i="32"/>
  <c r="F17" i="32"/>
  <c r="H17" i="32"/>
  <c r="I42" i="97"/>
  <c r="J13" i="97"/>
  <c r="H42" i="97"/>
  <c r="I13" i="97"/>
  <c r="G42" i="97"/>
  <c r="H13" i="97"/>
  <c r="F42" i="97"/>
  <c r="G13" i="97"/>
  <c r="K42" i="97"/>
  <c r="M13" i="97"/>
  <c r="L13" i="97"/>
  <c r="K13" i="97"/>
  <c r="M42" i="97"/>
  <c r="F13" i="97"/>
  <c r="L42" i="97"/>
  <c r="J42" i="97"/>
  <c r="L42" i="105"/>
  <c r="L13" i="105"/>
  <c r="K42" i="105"/>
  <c r="K13" i="105"/>
  <c r="J42" i="105"/>
  <c r="J13" i="105"/>
  <c r="I42" i="105"/>
  <c r="I13" i="105"/>
  <c r="H42" i="105"/>
  <c r="G42" i="105"/>
  <c r="F42" i="105"/>
  <c r="M13" i="105"/>
  <c r="G13" i="105"/>
  <c r="H13" i="105"/>
  <c r="F13" i="105"/>
  <c r="M42" i="105"/>
  <c r="J52" i="31"/>
  <c r="J17" i="31"/>
  <c r="M52" i="31"/>
  <c r="I52" i="31"/>
  <c r="I17" i="31"/>
  <c r="H52" i="31"/>
  <c r="H17" i="31"/>
  <c r="G52" i="31"/>
  <c r="G17" i="31"/>
  <c r="L52" i="31"/>
  <c r="L17" i="31"/>
  <c r="F52" i="31"/>
  <c r="F17" i="31"/>
  <c r="K52" i="31"/>
  <c r="K17" i="31"/>
  <c r="M17" i="31"/>
  <c r="F42" i="96"/>
  <c r="G13" i="96"/>
  <c r="M42" i="96"/>
  <c r="F13" i="96"/>
  <c r="L42" i="96"/>
  <c r="M13" i="96"/>
  <c r="K42" i="96"/>
  <c r="L13" i="96"/>
  <c r="I13" i="96"/>
  <c r="H13" i="96"/>
  <c r="J13" i="96"/>
  <c r="J42" i="96"/>
  <c r="I42" i="96"/>
  <c r="H42" i="96"/>
  <c r="G42" i="96"/>
  <c r="K13" i="96"/>
  <c r="H52" i="33"/>
  <c r="H17" i="33"/>
  <c r="G52" i="33"/>
  <c r="G17" i="33"/>
  <c r="F52" i="33"/>
  <c r="F17" i="33"/>
  <c r="L52" i="33"/>
  <c r="K52" i="33"/>
  <c r="M52" i="33"/>
  <c r="M17" i="33"/>
  <c r="J52" i="33"/>
  <c r="J17" i="33"/>
  <c r="K17" i="33"/>
  <c r="I52" i="33"/>
  <c r="I17" i="33"/>
  <c r="L17" i="33"/>
  <c r="BC101" i="33" s="1"/>
  <c r="L42" i="98"/>
  <c r="M13" i="98"/>
  <c r="K42" i="98"/>
  <c r="L13" i="98"/>
  <c r="J42" i="98"/>
  <c r="K13" i="98"/>
  <c r="I42" i="98"/>
  <c r="J13" i="98"/>
  <c r="H42" i="98"/>
  <c r="G42" i="98"/>
  <c r="G13" i="98"/>
  <c r="F42" i="98"/>
  <c r="M42" i="98"/>
  <c r="I13" i="98"/>
  <c r="F13" i="98"/>
  <c r="H13" i="98"/>
  <c r="G52" i="38"/>
  <c r="G17" i="38"/>
  <c r="J17" i="38"/>
  <c r="F52" i="38"/>
  <c r="F17" i="38"/>
  <c r="M52" i="38"/>
  <c r="M17" i="38"/>
  <c r="L52" i="38"/>
  <c r="L17" i="38"/>
  <c r="I52" i="38"/>
  <c r="I17" i="38"/>
  <c r="K52" i="38"/>
  <c r="H52" i="38"/>
  <c r="H17" i="38"/>
  <c r="K17" i="38"/>
  <c r="J52" i="38"/>
  <c r="L42" i="103"/>
  <c r="M13" i="103"/>
  <c r="K42" i="103"/>
  <c r="L13" i="103"/>
  <c r="J42" i="103"/>
  <c r="K13" i="103"/>
  <c r="I42" i="103"/>
  <c r="G13" i="103"/>
  <c r="H42" i="103"/>
  <c r="H13" i="103"/>
  <c r="F13" i="103"/>
  <c r="G42" i="103"/>
  <c r="F42" i="103"/>
  <c r="J13" i="103"/>
  <c r="I13" i="103"/>
  <c r="M42" i="103"/>
  <c r="F52" i="35"/>
  <c r="F17" i="35"/>
  <c r="M52" i="35"/>
  <c r="M17" i="35"/>
  <c r="L52" i="35"/>
  <c r="L17" i="35"/>
  <c r="I17" i="35"/>
  <c r="K52" i="35"/>
  <c r="K17" i="35"/>
  <c r="J17" i="35"/>
  <c r="H52" i="35"/>
  <c r="H17" i="35"/>
  <c r="G52" i="35"/>
  <c r="G17" i="35"/>
  <c r="BC123" i="35" s="1"/>
  <c r="J52" i="35"/>
  <c r="I52" i="35"/>
  <c r="J42" i="100"/>
  <c r="K13" i="100"/>
  <c r="I42" i="100"/>
  <c r="J13" i="100"/>
  <c r="H42" i="100"/>
  <c r="I13" i="100"/>
  <c r="L42" i="100"/>
  <c r="G13" i="100"/>
  <c r="M42" i="100"/>
  <c r="H13" i="100"/>
  <c r="K42" i="100"/>
  <c r="F13" i="100"/>
  <c r="G42" i="100"/>
  <c r="F42" i="100"/>
  <c r="M13" i="100"/>
  <c r="L13" i="100"/>
  <c r="K52" i="34"/>
  <c r="K17" i="34"/>
  <c r="G17" i="34"/>
  <c r="J52" i="34"/>
  <c r="J17" i="34"/>
  <c r="I52" i="34"/>
  <c r="I17" i="34"/>
  <c r="G52" i="34"/>
  <c r="F52" i="34"/>
  <c r="H52" i="34"/>
  <c r="H17" i="34"/>
  <c r="M52" i="34"/>
  <c r="M17" i="34"/>
  <c r="L52" i="34"/>
  <c r="L17" i="34"/>
  <c r="F17" i="34"/>
  <c r="G42" i="99"/>
  <c r="F42" i="99"/>
  <c r="H13" i="99"/>
  <c r="M42" i="99"/>
  <c r="G13" i="99"/>
  <c r="L42" i="99"/>
  <c r="F13" i="99"/>
  <c r="M13" i="99"/>
  <c r="L13" i="99"/>
  <c r="K42" i="99"/>
  <c r="K13" i="99"/>
  <c r="H42" i="99"/>
  <c r="J42" i="99"/>
  <c r="J13" i="99"/>
  <c r="I42" i="99"/>
  <c r="I13" i="99"/>
  <c r="I52" i="36"/>
  <c r="I17" i="36"/>
  <c r="M52" i="36"/>
  <c r="H52" i="36"/>
  <c r="H17" i="36"/>
  <c r="G52" i="36"/>
  <c r="G17" i="36"/>
  <c r="M17" i="36"/>
  <c r="L52" i="36"/>
  <c r="F52" i="36"/>
  <c r="F17" i="36"/>
  <c r="L17" i="36"/>
  <c r="K52" i="36"/>
  <c r="K17" i="36"/>
  <c r="J52" i="36"/>
  <c r="J17" i="36"/>
  <c r="F42" i="101"/>
  <c r="G13" i="101"/>
  <c r="M42" i="101"/>
  <c r="F13" i="101"/>
  <c r="L42" i="101"/>
  <c r="M13" i="101"/>
  <c r="H42" i="101"/>
  <c r="G42" i="101"/>
  <c r="I13" i="101"/>
  <c r="L13" i="101"/>
  <c r="K13" i="101"/>
  <c r="K42" i="101"/>
  <c r="J42" i="101"/>
  <c r="I42" i="101"/>
  <c r="J13" i="101"/>
  <c r="H13" i="101"/>
  <c r="H42" i="93"/>
  <c r="F13" i="93"/>
  <c r="G42" i="93"/>
  <c r="M13" i="93"/>
  <c r="F42" i="93"/>
  <c r="L13" i="93"/>
  <c r="G13" i="93"/>
  <c r="M42" i="93"/>
  <c r="L42" i="93"/>
  <c r="K42" i="93"/>
  <c r="J42" i="93"/>
  <c r="K13" i="93"/>
  <c r="I42" i="93"/>
  <c r="J13" i="93"/>
  <c r="I13" i="93"/>
  <c r="H13" i="93"/>
  <c r="L52" i="37"/>
  <c r="L17" i="37"/>
  <c r="K52" i="37"/>
  <c r="K17" i="37"/>
  <c r="J52" i="37"/>
  <c r="J17" i="37"/>
  <c r="H17" i="37"/>
  <c r="I52" i="37"/>
  <c r="I17" i="37"/>
  <c r="H52" i="37"/>
  <c r="G17" i="37"/>
  <c r="F52" i="37"/>
  <c r="F17" i="37"/>
  <c r="M52" i="37"/>
  <c r="M17" i="37"/>
  <c r="G52" i="37"/>
  <c r="I42" i="102"/>
  <c r="J13" i="102"/>
  <c r="H42" i="102"/>
  <c r="I13" i="102"/>
  <c r="H13" i="102"/>
  <c r="G42" i="102"/>
  <c r="M13" i="102"/>
  <c r="F42" i="102"/>
  <c r="L13" i="102"/>
  <c r="M42" i="102"/>
  <c r="K13" i="102"/>
  <c r="L42" i="102"/>
  <c r="G13" i="102"/>
  <c r="F13" i="102"/>
  <c r="K42" i="102"/>
  <c r="J42" i="102"/>
  <c r="M52" i="40"/>
  <c r="G17" i="40"/>
  <c r="F52" i="40"/>
  <c r="L52" i="40"/>
  <c r="F17" i="40"/>
  <c r="K52" i="40"/>
  <c r="M17" i="40"/>
  <c r="J52" i="40"/>
  <c r="L17" i="40"/>
  <c r="H17" i="40"/>
  <c r="I52" i="40"/>
  <c r="K17" i="40"/>
  <c r="H52" i="40"/>
  <c r="J17" i="40"/>
  <c r="G52" i="40"/>
  <c r="I17" i="40"/>
  <c r="F52" i="22"/>
  <c r="M52" i="22"/>
  <c r="F17" i="22"/>
  <c r="L52" i="22"/>
  <c r="K52" i="22"/>
  <c r="I52" i="22"/>
  <c r="I17" i="22"/>
  <c r="H52" i="22"/>
  <c r="J52" i="22"/>
  <c r="G17" i="22"/>
  <c r="J17" i="22"/>
  <c r="H17" i="22"/>
  <c r="G52" i="22"/>
  <c r="K17" i="22"/>
  <c r="M17" i="22"/>
  <c r="L17" i="22"/>
  <c r="K14" i="53"/>
  <c r="K38" i="53"/>
  <c r="Z12" i="53"/>
  <c r="P12" i="53"/>
  <c r="U36" i="53"/>
  <c r="P38" i="53"/>
  <c r="Z36" i="53"/>
  <c r="U12" i="53"/>
  <c r="G85" i="33" l="1"/>
  <c r="H85" i="31"/>
  <c r="M85" i="34"/>
  <c r="AO48" i="107"/>
  <c r="AM48" i="107"/>
  <c r="BC144" i="35"/>
  <c r="BC200" i="35"/>
  <c r="BC200" i="30"/>
  <c r="BC144" i="30"/>
  <c r="BC144" i="33"/>
  <c r="BC200" i="33"/>
  <c r="I91" i="40"/>
  <c r="H91" i="40"/>
  <c r="G91" i="37"/>
  <c r="F91" i="37"/>
  <c r="I91" i="33"/>
  <c r="H91" i="33"/>
  <c r="W101" i="33" s="1"/>
  <c r="AW101" i="33" s="1"/>
  <c r="AW144" i="33" s="1"/>
  <c r="I91" i="38"/>
  <c r="H91" i="38"/>
  <c r="I91" i="31"/>
  <c r="H91" i="31"/>
  <c r="G91" i="39"/>
  <c r="F91" i="39"/>
  <c r="H91" i="34"/>
  <c r="I91" i="34"/>
  <c r="G91" i="32"/>
  <c r="F91" i="32"/>
  <c r="I91" i="36"/>
  <c r="H91" i="36"/>
  <c r="I91" i="32"/>
  <c r="H91" i="32"/>
  <c r="H91" i="37"/>
  <c r="I91" i="37"/>
  <c r="G91" i="36"/>
  <c r="F91" i="36"/>
  <c r="H91" i="39"/>
  <c r="I91" i="39"/>
  <c r="F91" i="34"/>
  <c r="G91" i="34"/>
  <c r="G91" i="31"/>
  <c r="F91" i="31"/>
  <c r="I91" i="30"/>
  <c r="H91" i="30"/>
  <c r="F91" i="33"/>
  <c r="G91" i="33"/>
  <c r="F91" i="38"/>
  <c r="G91" i="38"/>
  <c r="F91" i="30"/>
  <c r="W100" i="30" s="1"/>
  <c r="AW100" i="30" s="1"/>
  <c r="AW144" i="30" s="1"/>
  <c r="G91" i="30"/>
  <c r="F91" i="35"/>
  <c r="G91" i="35"/>
  <c r="W123" i="35" s="1"/>
  <c r="AW123" i="35" s="1"/>
  <c r="AW144" i="35" s="1"/>
  <c r="G91" i="40"/>
  <c r="F91" i="40"/>
  <c r="I91" i="35"/>
  <c r="H91" i="35"/>
  <c r="Z14" i="53"/>
  <c r="U38" i="53"/>
  <c r="K40" i="53"/>
  <c r="P40" i="53"/>
  <c r="Z38" i="53"/>
  <c r="P14" i="53"/>
  <c r="U14" i="53"/>
  <c r="K16" i="53"/>
  <c r="AU200" i="30" l="1"/>
  <c r="AU200" i="33"/>
  <c r="AU200" i="35"/>
  <c r="Y18" i="90"/>
  <c r="P16" i="53"/>
  <c r="K42" i="53"/>
  <c r="U40" i="53"/>
  <c r="Z40" i="53"/>
  <c r="U16" i="53"/>
  <c r="P42" i="53"/>
  <c r="K18" i="53"/>
  <c r="Z16" i="53"/>
  <c r="P44" i="53" l="1"/>
  <c r="U42" i="53"/>
  <c r="Z18" i="53"/>
  <c r="K44" i="53"/>
  <c r="U18" i="53"/>
  <c r="Z42" i="53"/>
  <c r="K20" i="53"/>
  <c r="P18" i="53"/>
  <c r="P10" i="22"/>
  <c r="P9" i="22"/>
  <c r="P8" i="22"/>
  <c r="P7" i="22"/>
  <c r="P6" i="22"/>
  <c r="AA62" i="22" l="1"/>
  <c r="P53" i="22"/>
  <c r="AA53" i="22"/>
  <c r="P61" i="22"/>
  <c r="U61" i="22"/>
  <c r="P50" i="22"/>
  <c r="AA50" i="22"/>
  <c r="P58" i="22"/>
  <c r="AA58" i="22"/>
  <c r="U58" i="22"/>
  <c r="P59" i="22"/>
  <c r="AA59" i="22"/>
  <c r="AA51" i="22"/>
  <c r="U59" i="22"/>
  <c r="P51" i="22"/>
  <c r="U62" i="22"/>
  <c r="AA54" i="22"/>
  <c r="P54" i="22"/>
  <c r="P62" i="22"/>
  <c r="AA61" i="22"/>
  <c r="P60" i="22"/>
  <c r="AA60" i="22"/>
  <c r="U60" i="22"/>
  <c r="P52" i="22"/>
  <c r="AA52" i="22"/>
  <c r="Z44" i="53"/>
  <c r="Z20" i="53"/>
  <c r="P20" i="53"/>
  <c r="U44" i="53"/>
  <c r="U20" i="53"/>
  <c r="K46" i="53"/>
  <c r="K22" i="53"/>
  <c r="P46" i="53"/>
  <c r="K48" i="53" l="1"/>
  <c r="P22" i="53"/>
  <c r="P48" i="53"/>
  <c r="Z22" i="53"/>
  <c r="U22" i="53"/>
  <c r="U46" i="53"/>
  <c r="K24" i="53"/>
  <c r="Z46" i="53"/>
  <c r="D2" i="41"/>
  <c r="P50" i="53" l="1"/>
  <c r="U24" i="53"/>
  <c r="P24" i="53"/>
  <c r="U48" i="53"/>
  <c r="K26" i="53"/>
  <c r="Z24" i="53"/>
  <c r="Z48" i="53"/>
  <c r="K50" i="53"/>
  <c r="Z26" i="53" l="1"/>
  <c r="K52" i="53"/>
  <c r="P26" i="53"/>
  <c r="U26" i="53"/>
  <c r="U50" i="53"/>
  <c r="Z50" i="53"/>
  <c r="P52" i="53"/>
  <c r="Z52" i="53" l="1"/>
  <c r="U52" i="53"/>
  <c r="L194" i="22" l="1"/>
  <c r="BN194" i="22" s="1"/>
  <c r="H194" i="22"/>
  <c r="G194" i="22"/>
  <c r="L193" i="22"/>
  <c r="BN193" i="22" s="1"/>
  <c r="H193" i="22"/>
  <c r="G193" i="22"/>
  <c r="L192" i="22"/>
  <c r="BN192" i="22" s="1"/>
  <c r="H192" i="22"/>
  <c r="G192" i="22"/>
  <c r="L191" i="22"/>
  <c r="BN191" i="22" s="1"/>
  <c r="H191" i="22"/>
  <c r="G191" i="22"/>
  <c r="L190" i="22"/>
  <c r="BN190" i="22" s="1"/>
  <c r="H190" i="22"/>
  <c r="G190" i="22"/>
  <c r="L189" i="22"/>
  <c r="BN189" i="22" s="1"/>
  <c r="H189" i="22"/>
  <c r="G189" i="22"/>
  <c r="L188" i="22"/>
  <c r="BN188" i="22" s="1"/>
  <c r="H188" i="22"/>
  <c r="G188" i="22"/>
  <c r="L187" i="22"/>
  <c r="BN187" i="22" s="1"/>
  <c r="H187" i="22"/>
  <c r="G187" i="22"/>
  <c r="L186" i="22"/>
  <c r="BN186" i="22" s="1"/>
  <c r="H186" i="22"/>
  <c r="G186" i="22"/>
  <c r="L185" i="22"/>
  <c r="BN185" i="22" s="1"/>
  <c r="H185" i="22"/>
  <c r="G185" i="22"/>
  <c r="L184" i="22"/>
  <c r="BN184" i="22" s="1"/>
  <c r="H184" i="22"/>
  <c r="G184" i="22"/>
  <c r="L183" i="22"/>
  <c r="BN183" i="22" s="1"/>
  <c r="H183" i="22"/>
  <c r="G183" i="22"/>
  <c r="L182" i="22"/>
  <c r="BN182" i="22" s="1"/>
  <c r="H182" i="22"/>
  <c r="G182" i="22"/>
  <c r="L181" i="22"/>
  <c r="BN181" i="22" s="1"/>
  <c r="H181" i="22"/>
  <c r="G181" i="22"/>
  <c r="L180" i="22"/>
  <c r="BN180" i="22" s="1"/>
  <c r="H180" i="22"/>
  <c r="G180" i="22"/>
  <c r="L179" i="22"/>
  <c r="BN179" i="22" s="1"/>
  <c r="H179" i="22"/>
  <c r="G179" i="22"/>
  <c r="L178" i="22"/>
  <c r="BN178" i="22" s="1"/>
  <c r="H178" i="22"/>
  <c r="G178" i="22"/>
  <c r="L177" i="22"/>
  <c r="H177" i="22"/>
  <c r="G177" i="22"/>
  <c r="L176" i="22"/>
  <c r="BN176" i="22" s="1"/>
  <c r="H176" i="22"/>
  <c r="G176" i="22"/>
  <c r="L175" i="22"/>
  <c r="BN175" i="22" s="1"/>
  <c r="H175" i="22"/>
  <c r="G175" i="22"/>
  <c r="L142" i="22"/>
  <c r="BN142" i="22" s="1"/>
  <c r="H142" i="22"/>
  <c r="G142" i="22"/>
  <c r="L141" i="22"/>
  <c r="BN141" i="22" s="1"/>
  <c r="H141" i="22"/>
  <c r="G141" i="22"/>
  <c r="L140" i="22"/>
  <c r="BN140" i="22" s="1"/>
  <c r="H140" i="22"/>
  <c r="G140" i="22"/>
  <c r="L139" i="22"/>
  <c r="BN139" i="22" s="1"/>
  <c r="H139" i="22"/>
  <c r="G139" i="22"/>
  <c r="L138" i="22"/>
  <c r="BN138" i="22" s="1"/>
  <c r="H138" i="22"/>
  <c r="G138" i="22"/>
  <c r="L137" i="22"/>
  <c r="BN137" i="22" s="1"/>
  <c r="H137" i="22"/>
  <c r="G137" i="22"/>
  <c r="L136" i="22"/>
  <c r="BN136" i="22" s="1"/>
  <c r="H136" i="22"/>
  <c r="G136" i="22"/>
  <c r="L135" i="22"/>
  <c r="BN135" i="22" s="1"/>
  <c r="H135" i="22"/>
  <c r="G135" i="22"/>
  <c r="L134" i="22"/>
  <c r="BN134" i="22" s="1"/>
  <c r="H134" i="22"/>
  <c r="G134" i="22"/>
  <c r="L133" i="22"/>
  <c r="BN133" i="22" s="1"/>
  <c r="H133" i="22"/>
  <c r="G133" i="22"/>
  <c r="L132" i="22"/>
  <c r="BN132" i="22" s="1"/>
  <c r="H132" i="22"/>
  <c r="G132" i="22"/>
  <c r="L131" i="22"/>
  <c r="BN131" i="22" s="1"/>
  <c r="H131" i="22"/>
  <c r="G131" i="22"/>
  <c r="L130" i="22"/>
  <c r="BN130" i="22" s="1"/>
  <c r="H130" i="22"/>
  <c r="G130" i="22"/>
  <c r="L129" i="22"/>
  <c r="BN129" i="22" s="1"/>
  <c r="H129" i="22"/>
  <c r="G129" i="22"/>
  <c r="L128" i="22"/>
  <c r="BN128" i="22" s="1"/>
  <c r="H128" i="22"/>
  <c r="G128" i="22"/>
  <c r="L127" i="22"/>
  <c r="BN127" i="22" s="1"/>
  <c r="H127" i="22"/>
  <c r="G127" i="22"/>
  <c r="L126" i="22"/>
  <c r="BN126" i="22" s="1"/>
  <c r="H126" i="22"/>
  <c r="G126" i="22"/>
  <c r="L125" i="22"/>
  <c r="BN125" i="22" s="1"/>
  <c r="H125" i="22"/>
  <c r="G125" i="22"/>
  <c r="L124" i="22"/>
  <c r="BN124" i="22" s="1"/>
  <c r="H124" i="22"/>
  <c r="G124" i="22"/>
  <c r="L123" i="22"/>
  <c r="BN123" i="22" s="1"/>
  <c r="H123" i="22"/>
  <c r="G123" i="22"/>
  <c r="F194" i="22"/>
  <c r="F193" i="22"/>
  <c r="F192" i="22"/>
  <c r="F191" i="22"/>
  <c r="F190" i="22"/>
  <c r="F189" i="22"/>
  <c r="F188" i="22"/>
  <c r="F187" i="22"/>
  <c r="F186" i="22"/>
  <c r="F185" i="22"/>
  <c r="F184" i="22"/>
  <c r="F183" i="22"/>
  <c r="F182" i="22"/>
  <c r="F181" i="22"/>
  <c r="F180" i="22"/>
  <c r="F179" i="22"/>
  <c r="F178" i="22"/>
  <c r="F177" i="22"/>
  <c r="F176" i="22"/>
  <c r="F175" i="22"/>
  <c r="F142" i="22"/>
  <c r="F141" i="22"/>
  <c r="F140" i="22"/>
  <c r="F139" i="22"/>
  <c r="F138" i="22"/>
  <c r="F137" i="22"/>
  <c r="F136" i="22"/>
  <c r="F135" i="22"/>
  <c r="F134" i="22"/>
  <c r="F133" i="22"/>
  <c r="F132" i="22"/>
  <c r="F131" i="22"/>
  <c r="F130" i="22"/>
  <c r="F129" i="22"/>
  <c r="F128" i="22"/>
  <c r="F127" i="22"/>
  <c r="F126" i="22"/>
  <c r="F125" i="22"/>
  <c r="F124" i="22"/>
  <c r="F123" i="22"/>
  <c r="V128" i="22" l="1"/>
  <c r="AV128" i="22" s="1"/>
  <c r="U128" i="22"/>
  <c r="AU128" i="22" s="1"/>
  <c r="V123" i="22"/>
  <c r="AV123" i="22" s="1"/>
  <c r="S123" i="22"/>
  <c r="AS123" i="22" s="1"/>
  <c r="U123" i="22"/>
  <c r="AU123" i="22" s="1"/>
  <c r="T123" i="22"/>
  <c r="AT123" i="22" s="1"/>
  <c r="U131" i="22"/>
  <c r="AU131" i="22" s="1"/>
  <c r="V131" i="22"/>
  <c r="AV131" i="22" s="1"/>
  <c r="U139" i="22"/>
  <c r="AU139" i="22" s="1"/>
  <c r="V139" i="22"/>
  <c r="AV139" i="22" s="1"/>
  <c r="U179" i="22"/>
  <c r="AU179" i="22" s="1"/>
  <c r="V179" i="22"/>
  <c r="AV179" i="22" s="1"/>
  <c r="U187" i="22"/>
  <c r="AU187" i="22" s="1"/>
  <c r="V187" i="22"/>
  <c r="AV187" i="22" s="1"/>
  <c r="V136" i="22"/>
  <c r="AV136" i="22" s="1"/>
  <c r="U136" i="22"/>
  <c r="AU136" i="22" s="1"/>
  <c r="U184" i="22"/>
  <c r="AU184" i="22" s="1"/>
  <c r="V184" i="22"/>
  <c r="AV184" i="22" s="1"/>
  <c r="U126" i="22"/>
  <c r="AU126" i="22" s="1"/>
  <c r="V126" i="22"/>
  <c r="AV126" i="22" s="1"/>
  <c r="U134" i="22"/>
  <c r="AU134" i="22" s="1"/>
  <c r="V134" i="22"/>
  <c r="AV134" i="22" s="1"/>
  <c r="U142" i="22"/>
  <c r="AU142" i="22" s="1"/>
  <c r="V142" i="22"/>
  <c r="AV142" i="22" s="1"/>
  <c r="U182" i="22"/>
  <c r="AU182" i="22" s="1"/>
  <c r="V182" i="22"/>
  <c r="AV182" i="22" s="1"/>
  <c r="U190" i="22"/>
  <c r="AU190" i="22" s="1"/>
  <c r="V190" i="22"/>
  <c r="AV190" i="22" s="1"/>
  <c r="U129" i="22"/>
  <c r="AU129" i="22" s="1"/>
  <c r="V129" i="22"/>
  <c r="AV129" i="22" s="1"/>
  <c r="U137" i="22"/>
  <c r="AU137" i="22" s="1"/>
  <c r="V137" i="22"/>
  <c r="AV137" i="22" s="1"/>
  <c r="U177" i="22"/>
  <c r="AU177" i="22" s="1"/>
  <c r="V177" i="22"/>
  <c r="AV177" i="22" s="1"/>
  <c r="U185" i="22"/>
  <c r="AU185" i="22" s="1"/>
  <c r="V185" i="22"/>
  <c r="AV185" i="22" s="1"/>
  <c r="U193" i="22"/>
  <c r="AU193" i="22" s="1"/>
  <c r="V193" i="22"/>
  <c r="AV193" i="22" s="1"/>
  <c r="U192" i="22"/>
  <c r="AU192" i="22" s="1"/>
  <c r="V192" i="22"/>
  <c r="AV192" i="22" s="1"/>
  <c r="U124" i="22"/>
  <c r="AU124" i="22" s="1"/>
  <c r="V124" i="22"/>
  <c r="AV124" i="22" s="1"/>
  <c r="V132" i="22"/>
  <c r="AV132" i="22" s="1"/>
  <c r="U132" i="22"/>
  <c r="AU132" i="22" s="1"/>
  <c r="V140" i="22"/>
  <c r="AV140" i="22" s="1"/>
  <c r="U140" i="22"/>
  <c r="AU140" i="22" s="1"/>
  <c r="U180" i="22"/>
  <c r="AU180" i="22" s="1"/>
  <c r="V180" i="22"/>
  <c r="AV180" i="22" s="1"/>
  <c r="U188" i="22"/>
  <c r="AU188" i="22" s="1"/>
  <c r="V188" i="22"/>
  <c r="AV188" i="22" s="1"/>
  <c r="U127" i="22"/>
  <c r="AU127" i="22" s="1"/>
  <c r="V127" i="22"/>
  <c r="AV127" i="22" s="1"/>
  <c r="U135" i="22"/>
  <c r="AU135" i="22" s="1"/>
  <c r="V135" i="22"/>
  <c r="AV135" i="22" s="1"/>
  <c r="T175" i="22"/>
  <c r="AT175" i="22" s="1"/>
  <c r="U175" i="22"/>
  <c r="AU175" i="22" s="1"/>
  <c r="V175" i="22"/>
  <c r="AV175" i="22" s="1"/>
  <c r="S175" i="22"/>
  <c r="AS175" i="22" s="1"/>
  <c r="U183" i="22"/>
  <c r="AU183" i="22" s="1"/>
  <c r="V183" i="22"/>
  <c r="AV183" i="22" s="1"/>
  <c r="U191" i="22"/>
  <c r="AU191" i="22" s="1"/>
  <c r="V191" i="22"/>
  <c r="AV191" i="22" s="1"/>
  <c r="U176" i="22"/>
  <c r="AU176" i="22" s="1"/>
  <c r="V176" i="22"/>
  <c r="AV176" i="22" s="1"/>
  <c r="V130" i="22"/>
  <c r="AV130" i="22" s="1"/>
  <c r="U130" i="22"/>
  <c r="AU130" i="22" s="1"/>
  <c r="V138" i="22"/>
  <c r="AV138" i="22" s="1"/>
  <c r="U138" i="22"/>
  <c r="AU138" i="22" s="1"/>
  <c r="U178" i="22"/>
  <c r="AU178" i="22" s="1"/>
  <c r="V178" i="22"/>
  <c r="AV178" i="22" s="1"/>
  <c r="U186" i="22"/>
  <c r="AU186" i="22" s="1"/>
  <c r="V186" i="22"/>
  <c r="AV186" i="22" s="1"/>
  <c r="V194" i="22"/>
  <c r="AV194" i="22" s="1"/>
  <c r="U194" i="22"/>
  <c r="AU194" i="22" s="1"/>
  <c r="U125" i="22"/>
  <c r="AU125" i="22" s="1"/>
  <c r="V125" i="22"/>
  <c r="AV125" i="22" s="1"/>
  <c r="U133" i="22"/>
  <c r="AU133" i="22" s="1"/>
  <c r="V133" i="22"/>
  <c r="AV133" i="22" s="1"/>
  <c r="U141" i="22"/>
  <c r="AU141" i="22" s="1"/>
  <c r="V141" i="22"/>
  <c r="AV141" i="22" s="1"/>
  <c r="U181" i="22"/>
  <c r="AU181" i="22" s="1"/>
  <c r="V181" i="22"/>
  <c r="AV181" i="22" s="1"/>
  <c r="U189" i="22"/>
  <c r="AU189" i="22" s="1"/>
  <c r="V189" i="22"/>
  <c r="AV189" i="22" s="1"/>
  <c r="K136" i="22"/>
  <c r="M136" i="22" s="1"/>
  <c r="P136" i="22"/>
  <c r="AP136" i="22" s="1"/>
  <c r="R176" i="22"/>
  <c r="AR176" i="22" s="1"/>
  <c r="Q176" i="22"/>
  <c r="AQ176" i="22" s="1"/>
  <c r="P176" i="22"/>
  <c r="AP176" i="22" s="1"/>
  <c r="O176" i="22"/>
  <c r="O192" i="22"/>
  <c r="Q192" i="22"/>
  <c r="AQ192" i="22" s="1"/>
  <c r="R192" i="22"/>
  <c r="AR192" i="22" s="1"/>
  <c r="P192" i="22"/>
  <c r="AP192" i="22" s="1"/>
  <c r="K131" i="22"/>
  <c r="M131" i="22" s="1"/>
  <c r="P131" i="22"/>
  <c r="AP131" i="22" s="1"/>
  <c r="K139" i="22"/>
  <c r="M139" i="22" s="1"/>
  <c r="P139" i="22"/>
  <c r="AP139" i="22" s="1"/>
  <c r="R179" i="22"/>
  <c r="AR179" i="22" s="1"/>
  <c r="Q179" i="22"/>
  <c r="AQ179" i="22" s="1"/>
  <c r="P179" i="22"/>
  <c r="AP179" i="22" s="1"/>
  <c r="O179" i="22"/>
  <c r="R187" i="22"/>
  <c r="AR187" i="22" s="1"/>
  <c r="Q187" i="22"/>
  <c r="AQ187" i="22" s="1"/>
  <c r="P187" i="22"/>
  <c r="AP187" i="22" s="1"/>
  <c r="O187" i="22"/>
  <c r="O184" i="22"/>
  <c r="Q184" i="22"/>
  <c r="AQ184" i="22" s="1"/>
  <c r="P184" i="22"/>
  <c r="AP184" i="22" s="1"/>
  <c r="R184" i="22"/>
  <c r="AR184" i="22" s="1"/>
  <c r="K126" i="22"/>
  <c r="M126" i="22" s="1"/>
  <c r="P126" i="22"/>
  <c r="AP126" i="22" s="1"/>
  <c r="K134" i="22"/>
  <c r="M134" i="22" s="1"/>
  <c r="P134" i="22"/>
  <c r="AP134" i="22" s="1"/>
  <c r="K142" i="22"/>
  <c r="M142" i="22" s="1"/>
  <c r="P142" i="22"/>
  <c r="AP142" i="22" s="1"/>
  <c r="R182" i="22"/>
  <c r="AR182" i="22" s="1"/>
  <c r="P182" i="22"/>
  <c r="AP182" i="22" s="1"/>
  <c r="O182" i="22"/>
  <c r="Q182" i="22"/>
  <c r="AQ182" i="22" s="1"/>
  <c r="R190" i="22"/>
  <c r="P190" i="22"/>
  <c r="AP190" i="22" s="1"/>
  <c r="O190" i="22"/>
  <c r="Q190" i="22"/>
  <c r="AQ190" i="22" s="1"/>
  <c r="K129" i="22"/>
  <c r="M129" i="22" s="1"/>
  <c r="P129" i="22"/>
  <c r="AP129" i="22" s="1"/>
  <c r="K137" i="22"/>
  <c r="M137" i="22" s="1"/>
  <c r="P137" i="22"/>
  <c r="AP137" i="22" s="1"/>
  <c r="R185" i="22"/>
  <c r="AR185" i="22" s="1"/>
  <c r="Q185" i="22"/>
  <c r="AQ185" i="22" s="1"/>
  <c r="P185" i="22"/>
  <c r="AP185" i="22" s="1"/>
  <c r="O185" i="22"/>
  <c r="R193" i="22"/>
  <c r="AR193" i="22" s="1"/>
  <c r="Q193" i="22"/>
  <c r="AQ193" i="22" s="1"/>
  <c r="P193" i="22"/>
  <c r="AP193" i="22" s="1"/>
  <c r="O193" i="22"/>
  <c r="K128" i="22"/>
  <c r="M128" i="22" s="1"/>
  <c r="P128" i="22"/>
  <c r="AP128" i="22" s="1"/>
  <c r="P124" i="22"/>
  <c r="AP124" i="22" s="1"/>
  <c r="K132" i="22"/>
  <c r="M132" i="22" s="1"/>
  <c r="P132" i="22"/>
  <c r="AP132" i="22" s="1"/>
  <c r="K140" i="22"/>
  <c r="M140" i="22" s="1"/>
  <c r="P140" i="22"/>
  <c r="AP140" i="22" s="1"/>
  <c r="O180" i="22"/>
  <c r="Q180" i="22"/>
  <c r="AQ180" i="22" s="1"/>
  <c r="R180" i="22"/>
  <c r="AR180" i="22" s="1"/>
  <c r="P180" i="22"/>
  <c r="AP180" i="22" s="1"/>
  <c r="O188" i="22"/>
  <c r="Q188" i="22"/>
  <c r="AQ188" i="22" s="1"/>
  <c r="R188" i="22"/>
  <c r="AR188" i="22" s="1"/>
  <c r="P188" i="22"/>
  <c r="AP188" i="22" s="1"/>
  <c r="K127" i="22"/>
  <c r="M127" i="22" s="1"/>
  <c r="P127" i="22"/>
  <c r="AP127" i="22" s="1"/>
  <c r="K135" i="22"/>
  <c r="M135" i="22" s="1"/>
  <c r="P135" i="22"/>
  <c r="AP135" i="22" s="1"/>
  <c r="O175" i="22"/>
  <c r="Q175" i="22"/>
  <c r="AQ175" i="22" s="1"/>
  <c r="P175" i="22"/>
  <c r="AP175" i="22" s="1"/>
  <c r="R175" i="22"/>
  <c r="AR175" i="22" s="1"/>
  <c r="R183" i="22"/>
  <c r="AR183" i="22" s="1"/>
  <c r="Q183" i="22"/>
  <c r="AQ183" i="22" s="1"/>
  <c r="P183" i="22"/>
  <c r="AP183" i="22" s="1"/>
  <c r="O183" i="22"/>
  <c r="R191" i="22"/>
  <c r="AR191" i="22" s="1"/>
  <c r="Q191" i="22"/>
  <c r="AQ191" i="22" s="1"/>
  <c r="P191" i="22"/>
  <c r="AP191" i="22" s="1"/>
  <c r="O191" i="22"/>
  <c r="K138" i="22"/>
  <c r="M138" i="22" s="1"/>
  <c r="P138" i="22"/>
  <c r="AP138" i="22" s="1"/>
  <c r="R178" i="22"/>
  <c r="AR178" i="22" s="1"/>
  <c r="P178" i="22"/>
  <c r="AP178" i="22" s="1"/>
  <c r="O178" i="22"/>
  <c r="Q178" i="22"/>
  <c r="AQ178" i="22" s="1"/>
  <c r="R186" i="22"/>
  <c r="AR186" i="22" s="1"/>
  <c r="P186" i="22"/>
  <c r="AP186" i="22" s="1"/>
  <c r="O186" i="22"/>
  <c r="Q186" i="22"/>
  <c r="AQ186" i="22" s="1"/>
  <c r="R194" i="22"/>
  <c r="AR194" i="22" s="1"/>
  <c r="P194" i="22"/>
  <c r="AP194" i="22" s="1"/>
  <c r="O194" i="22"/>
  <c r="Q194" i="22"/>
  <c r="AQ194" i="22" s="1"/>
  <c r="K130" i="22"/>
  <c r="M130" i="22" s="1"/>
  <c r="P130" i="22"/>
  <c r="AP130" i="22" s="1"/>
  <c r="K125" i="22"/>
  <c r="M125" i="22" s="1"/>
  <c r="P125" i="22"/>
  <c r="AP125" i="22" s="1"/>
  <c r="K133" i="22"/>
  <c r="M133" i="22" s="1"/>
  <c r="P133" i="22"/>
  <c r="AP133" i="22" s="1"/>
  <c r="K141" i="22"/>
  <c r="M141" i="22" s="1"/>
  <c r="P141" i="22"/>
  <c r="AP141" i="22" s="1"/>
  <c r="R181" i="22"/>
  <c r="AR181" i="22" s="1"/>
  <c r="Q181" i="22"/>
  <c r="AQ181" i="22" s="1"/>
  <c r="P181" i="22"/>
  <c r="AP181" i="22" s="1"/>
  <c r="O181" i="22"/>
  <c r="R189" i="22"/>
  <c r="AR189" i="22" s="1"/>
  <c r="Q189" i="22"/>
  <c r="AQ189" i="22" s="1"/>
  <c r="P189" i="22"/>
  <c r="AP189" i="22" s="1"/>
  <c r="O189" i="22"/>
  <c r="P177" i="22"/>
  <c r="AP177" i="22" s="1"/>
  <c r="Q177" i="22"/>
  <c r="AQ177" i="22" s="1"/>
  <c r="O177" i="22"/>
  <c r="P123" i="22"/>
  <c r="AP123" i="22" s="1"/>
  <c r="K192" i="22"/>
  <c r="M192" i="22" s="1"/>
  <c r="BF192" i="22"/>
  <c r="BG192" i="22"/>
  <c r="BH192" i="22"/>
  <c r="BM192" i="22"/>
  <c r="BE192" i="22"/>
  <c r="K179" i="22"/>
  <c r="BE179" i="22"/>
  <c r="BF179" i="22"/>
  <c r="BG179" i="22"/>
  <c r="BH179" i="22"/>
  <c r="BM179" i="22"/>
  <c r="K187" i="22"/>
  <c r="M187" i="22" s="1"/>
  <c r="BE187" i="22"/>
  <c r="BH187" i="22"/>
  <c r="BG187" i="22"/>
  <c r="BM187" i="22"/>
  <c r="BF187" i="22"/>
  <c r="K182" i="22"/>
  <c r="BE182" i="22"/>
  <c r="BF182" i="22"/>
  <c r="BG182" i="22"/>
  <c r="BH182" i="22"/>
  <c r="BM182" i="22"/>
  <c r="K190" i="22"/>
  <c r="M190" i="22" s="1"/>
  <c r="BE190" i="22"/>
  <c r="BF190" i="22"/>
  <c r="BG190" i="22"/>
  <c r="BH190" i="22"/>
  <c r="BM190" i="22"/>
  <c r="K176" i="22"/>
  <c r="BE176" i="22"/>
  <c r="BF176" i="22"/>
  <c r="BG176" i="22"/>
  <c r="BH176" i="22"/>
  <c r="BM176" i="22"/>
  <c r="K185" i="22"/>
  <c r="M185" i="22" s="1"/>
  <c r="BE185" i="22"/>
  <c r="BG185" i="22"/>
  <c r="BH185" i="22"/>
  <c r="BM185" i="22"/>
  <c r="BF185" i="22"/>
  <c r="K193" i="22"/>
  <c r="M193" i="22" s="1"/>
  <c r="BE193" i="22"/>
  <c r="BF193" i="22"/>
  <c r="BG193" i="22"/>
  <c r="BH193" i="22"/>
  <c r="BM193" i="22"/>
  <c r="K180" i="22"/>
  <c r="BE180" i="22"/>
  <c r="BG180" i="22"/>
  <c r="BH180" i="22"/>
  <c r="BF180" i="22"/>
  <c r="BM180" i="22"/>
  <c r="K188" i="22"/>
  <c r="M188" i="22" s="1"/>
  <c r="BE188" i="22"/>
  <c r="BF188" i="22"/>
  <c r="BG188" i="22"/>
  <c r="BH188" i="22"/>
  <c r="BM188" i="22"/>
  <c r="K184" i="22"/>
  <c r="M184" i="22" s="1"/>
  <c r="BE184" i="22"/>
  <c r="BF184" i="22"/>
  <c r="BG184" i="22"/>
  <c r="BM184" i="22"/>
  <c r="BH184" i="22"/>
  <c r="BF175" i="22"/>
  <c r="BG175" i="22"/>
  <c r="BH175" i="22"/>
  <c r="BE175" i="22"/>
  <c r="BM175" i="22"/>
  <c r="K183" i="22"/>
  <c r="M183" i="22" s="1"/>
  <c r="BE183" i="22"/>
  <c r="BF183" i="22"/>
  <c r="BG183" i="22"/>
  <c r="BH183" i="22"/>
  <c r="BM183" i="22"/>
  <c r="K191" i="22"/>
  <c r="M191" i="22" s="1"/>
  <c r="BE191" i="22"/>
  <c r="BF191" i="22"/>
  <c r="BG191" i="22"/>
  <c r="BM191" i="22"/>
  <c r="BH191" i="22"/>
  <c r="K178" i="22"/>
  <c r="BE178" i="22"/>
  <c r="BF178" i="22"/>
  <c r="BG178" i="22"/>
  <c r="BH178" i="22"/>
  <c r="AK178" i="22"/>
  <c r="BK178" i="22" s="1"/>
  <c r="AL178" i="22"/>
  <c r="BL178" i="22" s="1"/>
  <c r="BM178" i="22"/>
  <c r="K186" i="22"/>
  <c r="M186" i="22" s="1"/>
  <c r="BE186" i="22"/>
  <c r="BF186" i="22"/>
  <c r="BG186" i="22"/>
  <c r="BH186" i="22"/>
  <c r="BM186" i="22"/>
  <c r="K194" i="22"/>
  <c r="M194" i="22" s="1"/>
  <c r="BG194" i="22"/>
  <c r="BH194" i="22"/>
  <c r="BM194" i="22"/>
  <c r="BE194" i="22"/>
  <c r="BF194" i="22"/>
  <c r="K181" i="22"/>
  <c r="BE181" i="22"/>
  <c r="BF181" i="22"/>
  <c r="BG181" i="22"/>
  <c r="BH181" i="22"/>
  <c r="BM181" i="22"/>
  <c r="K189" i="22"/>
  <c r="M189" i="22" s="1"/>
  <c r="BE189" i="22"/>
  <c r="BF189" i="22"/>
  <c r="BG189" i="22"/>
  <c r="BH189" i="22"/>
  <c r="BM189" i="22"/>
  <c r="W134" i="22"/>
  <c r="AW134" i="22" s="1"/>
  <c r="Y134" i="22"/>
  <c r="AY134" i="22" s="1"/>
  <c r="X134" i="22"/>
  <c r="AX134" i="22" s="1"/>
  <c r="Y190" i="22"/>
  <c r="AY190" i="22" s="1"/>
  <c r="X190" i="22"/>
  <c r="AX190" i="22" s="1"/>
  <c r="W190" i="22"/>
  <c r="AW190" i="22" s="1"/>
  <c r="W123" i="22"/>
  <c r="AW123" i="22" s="1"/>
  <c r="Y123" i="22"/>
  <c r="AY123" i="22" s="1"/>
  <c r="X123" i="22"/>
  <c r="AX123" i="22" s="1"/>
  <c r="W126" i="22"/>
  <c r="AW126" i="22" s="1"/>
  <c r="X126" i="22"/>
  <c r="AX126" i="22" s="1"/>
  <c r="Y126" i="22"/>
  <c r="AY126" i="22" s="1"/>
  <c r="Y182" i="22"/>
  <c r="AY182" i="22" s="1"/>
  <c r="W182" i="22"/>
  <c r="AW182" i="22" s="1"/>
  <c r="X182" i="22"/>
  <c r="AX182" i="22" s="1"/>
  <c r="Y129" i="22"/>
  <c r="AY129" i="22" s="1"/>
  <c r="X129" i="22"/>
  <c r="AX129" i="22" s="1"/>
  <c r="W129" i="22"/>
  <c r="AW129" i="22" s="1"/>
  <c r="Y137" i="22"/>
  <c r="AY137" i="22" s="1"/>
  <c r="X137" i="22"/>
  <c r="AX137" i="22" s="1"/>
  <c r="W137" i="22"/>
  <c r="AW137" i="22" s="1"/>
  <c r="Y177" i="22"/>
  <c r="AY177" i="22" s="1"/>
  <c r="X177" i="22"/>
  <c r="AX177" i="22" s="1"/>
  <c r="W177" i="22"/>
  <c r="AW177" i="22" s="1"/>
  <c r="Y185" i="22"/>
  <c r="AY185" i="22" s="1"/>
  <c r="W185" i="22"/>
  <c r="AW185" i="22" s="1"/>
  <c r="X185" i="22"/>
  <c r="AX185" i="22" s="1"/>
  <c r="Y193" i="22"/>
  <c r="AY193" i="22" s="1"/>
  <c r="X193" i="22"/>
  <c r="AX193" i="22" s="1"/>
  <c r="W193" i="22"/>
  <c r="AW193" i="22" s="1"/>
  <c r="Y124" i="22"/>
  <c r="AY124" i="22" s="1"/>
  <c r="X124" i="22"/>
  <c r="AX124" i="22" s="1"/>
  <c r="W124" i="22"/>
  <c r="AW124" i="22" s="1"/>
  <c r="Y132" i="22"/>
  <c r="AY132" i="22" s="1"/>
  <c r="X132" i="22"/>
  <c r="AX132" i="22" s="1"/>
  <c r="W132" i="22"/>
  <c r="AW132" i="22" s="1"/>
  <c r="Y140" i="22"/>
  <c r="AY140" i="22" s="1"/>
  <c r="X140" i="22"/>
  <c r="AX140" i="22" s="1"/>
  <c r="W140" i="22"/>
  <c r="AW140" i="22" s="1"/>
  <c r="Y180" i="22"/>
  <c r="AY180" i="22" s="1"/>
  <c r="X180" i="22"/>
  <c r="AX180" i="22" s="1"/>
  <c r="W180" i="22"/>
  <c r="AW180" i="22" s="1"/>
  <c r="Y188" i="22"/>
  <c r="AY188" i="22" s="1"/>
  <c r="X188" i="22"/>
  <c r="AX188" i="22" s="1"/>
  <c r="W188" i="22"/>
  <c r="AW188" i="22" s="1"/>
  <c r="W139" i="22"/>
  <c r="AW139" i="22" s="1"/>
  <c r="Y139" i="22"/>
  <c r="AY139" i="22" s="1"/>
  <c r="X139" i="22"/>
  <c r="AX139" i="22" s="1"/>
  <c r="Y127" i="22"/>
  <c r="AY127" i="22" s="1"/>
  <c r="X127" i="22"/>
  <c r="AX127" i="22" s="1"/>
  <c r="W127" i="22"/>
  <c r="AW127" i="22" s="1"/>
  <c r="Y135" i="22"/>
  <c r="AY135" i="22" s="1"/>
  <c r="X135" i="22"/>
  <c r="AX135" i="22" s="1"/>
  <c r="W135" i="22"/>
  <c r="AW135" i="22" s="1"/>
  <c r="Y175" i="22"/>
  <c r="AY175" i="22" s="1"/>
  <c r="X175" i="22"/>
  <c r="AX175" i="22" s="1"/>
  <c r="W175" i="22"/>
  <c r="AW175" i="22" s="1"/>
  <c r="Y183" i="22"/>
  <c r="AY183" i="22" s="1"/>
  <c r="X183" i="22"/>
  <c r="AX183" i="22" s="1"/>
  <c r="W183" i="22"/>
  <c r="AW183" i="22" s="1"/>
  <c r="Y191" i="22"/>
  <c r="AY191" i="22" s="1"/>
  <c r="X191" i="22"/>
  <c r="AX191" i="22" s="1"/>
  <c r="W191" i="22"/>
  <c r="AW191" i="22" s="1"/>
  <c r="W131" i="22"/>
  <c r="AW131" i="22" s="1"/>
  <c r="Y131" i="22"/>
  <c r="AY131" i="22" s="1"/>
  <c r="X131" i="22"/>
  <c r="AX131" i="22" s="1"/>
  <c r="Y187" i="22"/>
  <c r="AY187" i="22" s="1"/>
  <c r="X187" i="22"/>
  <c r="AX187" i="22" s="1"/>
  <c r="W187" i="22"/>
  <c r="AW187" i="22" s="1"/>
  <c r="Y142" i="22"/>
  <c r="AY142" i="22" s="1"/>
  <c r="X142" i="22"/>
  <c r="AX142" i="22" s="1"/>
  <c r="W142" i="22"/>
  <c r="AW142" i="22" s="1"/>
  <c r="X130" i="22"/>
  <c r="AX130" i="22" s="1"/>
  <c r="W130" i="22"/>
  <c r="AW130" i="22" s="1"/>
  <c r="Y130" i="22"/>
  <c r="AY130" i="22" s="1"/>
  <c r="X138" i="22"/>
  <c r="AX138" i="22" s="1"/>
  <c r="W138" i="22"/>
  <c r="AW138" i="22" s="1"/>
  <c r="Y138" i="22"/>
  <c r="AY138" i="22" s="1"/>
  <c r="X178" i="22"/>
  <c r="AX178" i="22" s="1"/>
  <c r="W178" i="22"/>
  <c r="AW178" i="22" s="1"/>
  <c r="Y178" i="22"/>
  <c r="AY178" i="22" s="1"/>
  <c r="X186" i="22"/>
  <c r="AX186" i="22" s="1"/>
  <c r="W186" i="22"/>
  <c r="AW186" i="22" s="1"/>
  <c r="Y186" i="22"/>
  <c r="AY186" i="22" s="1"/>
  <c r="X194" i="22"/>
  <c r="AX194" i="22" s="1"/>
  <c r="W194" i="22"/>
  <c r="AW194" i="22" s="1"/>
  <c r="Y194" i="22"/>
  <c r="AY194" i="22" s="1"/>
  <c r="Y179" i="22"/>
  <c r="AY179" i="22" s="1"/>
  <c r="X179" i="22"/>
  <c r="AX179" i="22" s="1"/>
  <c r="W179" i="22"/>
  <c r="AW179" i="22" s="1"/>
  <c r="W125" i="22"/>
  <c r="AW125" i="22" s="1"/>
  <c r="Y125" i="22"/>
  <c r="AY125" i="22" s="1"/>
  <c r="X125" i="22"/>
  <c r="AX125" i="22" s="1"/>
  <c r="W133" i="22"/>
  <c r="AW133" i="22" s="1"/>
  <c r="Y133" i="22"/>
  <c r="AY133" i="22" s="1"/>
  <c r="X133" i="22"/>
  <c r="AX133" i="22" s="1"/>
  <c r="W141" i="22"/>
  <c r="AW141" i="22" s="1"/>
  <c r="Y141" i="22"/>
  <c r="AY141" i="22" s="1"/>
  <c r="X141" i="22"/>
  <c r="AX141" i="22" s="1"/>
  <c r="W181" i="22"/>
  <c r="AW181" i="22" s="1"/>
  <c r="X181" i="22"/>
  <c r="AX181" i="22" s="1"/>
  <c r="Y181" i="22"/>
  <c r="AY181" i="22" s="1"/>
  <c r="W189" i="22"/>
  <c r="AW189" i="22" s="1"/>
  <c r="Y189" i="22"/>
  <c r="AY189" i="22" s="1"/>
  <c r="X189" i="22"/>
  <c r="AX189" i="22" s="1"/>
  <c r="X128" i="22"/>
  <c r="AX128" i="22" s="1"/>
  <c r="W128" i="22"/>
  <c r="AW128" i="22" s="1"/>
  <c r="Y128" i="22"/>
  <c r="AY128" i="22" s="1"/>
  <c r="X136" i="22"/>
  <c r="AX136" i="22" s="1"/>
  <c r="W136" i="22"/>
  <c r="AW136" i="22" s="1"/>
  <c r="Y136" i="22"/>
  <c r="AY136" i="22" s="1"/>
  <c r="Y176" i="22"/>
  <c r="AY176" i="22" s="1"/>
  <c r="X176" i="22"/>
  <c r="AX176" i="22" s="1"/>
  <c r="W176" i="22"/>
  <c r="AW176" i="22" s="1"/>
  <c r="Y184" i="22"/>
  <c r="AY184" i="22" s="1"/>
  <c r="X184" i="22"/>
  <c r="AX184" i="22" s="1"/>
  <c r="W184" i="22"/>
  <c r="AW184" i="22" s="1"/>
  <c r="Y192" i="22"/>
  <c r="AY192" i="22" s="1"/>
  <c r="X192" i="22"/>
  <c r="AX192" i="22" s="1"/>
  <c r="W192" i="22"/>
  <c r="AW192" i="22" s="1"/>
  <c r="Q135" i="22"/>
  <c r="AQ135" i="22" s="1"/>
  <c r="O135" i="22"/>
  <c r="Q138" i="22"/>
  <c r="AQ138" i="22" s="1"/>
  <c r="O138" i="22"/>
  <c r="T178" i="22"/>
  <c r="AT178" i="22" s="1"/>
  <c r="AZ178" i="22"/>
  <c r="BJ178" i="22"/>
  <c r="BA178" i="22"/>
  <c r="BB178" i="22"/>
  <c r="BC178" i="22"/>
  <c r="BI178" i="22"/>
  <c r="S178" i="22"/>
  <c r="AS178" i="22" s="1"/>
  <c r="BD178" i="22"/>
  <c r="Q141" i="22"/>
  <c r="AQ141" i="22" s="1"/>
  <c r="O141" i="22"/>
  <c r="BC181" i="22"/>
  <c r="S181" i="22"/>
  <c r="AS181" i="22" s="1"/>
  <c r="T181" i="22"/>
  <c r="AT181" i="22" s="1"/>
  <c r="BI181" i="22"/>
  <c r="AZ181" i="22"/>
  <c r="BJ181" i="22"/>
  <c r="BA181" i="22"/>
  <c r="BB181" i="22"/>
  <c r="BD181" i="22"/>
  <c r="AK181" i="22"/>
  <c r="BK181" i="22" s="1"/>
  <c r="AL181" i="22"/>
  <c r="BL181" i="22" s="1"/>
  <c r="BI189" i="22"/>
  <c r="AZ189" i="22"/>
  <c r="BJ189" i="22"/>
  <c r="BA189" i="22"/>
  <c r="AK189" i="22"/>
  <c r="BK189" i="22" s="1"/>
  <c r="BB189" i="22"/>
  <c r="AL189" i="22"/>
  <c r="BL189" i="22" s="1"/>
  <c r="BC189" i="22"/>
  <c r="S189" i="22"/>
  <c r="AS189" i="22" s="1"/>
  <c r="BD189" i="22"/>
  <c r="T189" i="22"/>
  <c r="AT189" i="22" s="1"/>
  <c r="Q136" i="22"/>
  <c r="AQ136" i="22" s="1"/>
  <c r="O136" i="22"/>
  <c r="AZ184" i="22"/>
  <c r="BJ184" i="22"/>
  <c r="BB184" i="22"/>
  <c r="AL184" i="22"/>
  <c r="BL184" i="22" s="1"/>
  <c r="BC184" i="22"/>
  <c r="BD184" i="22"/>
  <c r="S184" i="22"/>
  <c r="AS184" i="22" s="1"/>
  <c r="T184" i="22"/>
  <c r="AT184" i="22" s="1"/>
  <c r="BA184" i="22"/>
  <c r="BI184" i="22"/>
  <c r="AK184" i="22"/>
  <c r="BK184" i="22" s="1"/>
  <c r="BD192" i="22"/>
  <c r="S192" i="22"/>
  <c r="AS192" i="22" s="1"/>
  <c r="T192" i="22"/>
  <c r="AT192" i="22" s="1"/>
  <c r="BI192" i="22"/>
  <c r="AZ192" i="22"/>
  <c r="BJ192" i="22"/>
  <c r="BB192" i="22"/>
  <c r="AL192" i="22"/>
  <c r="BL192" i="22" s="1"/>
  <c r="BA192" i="22"/>
  <c r="BC192" i="22"/>
  <c r="AK192" i="22"/>
  <c r="BK192" i="22" s="1"/>
  <c r="O123" i="22"/>
  <c r="Q123" i="22"/>
  <c r="AQ123" i="22" s="1"/>
  <c r="O131" i="22"/>
  <c r="Q131" i="22"/>
  <c r="AQ131" i="22" s="1"/>
  <c r="Q139" i="22"/>
  <c r="AQ139" i="22" s="1"/>
  <c r="O139" i="22"/>
  <c r="S179" i="22"/>
  <c r="AS179" i="22" s="1"/>
  <c r="BI179" i="22"/>
  <c r="AZ179" i="22"/>
  <c r="BJ179" i="22"/>
  <c r="BA179" i="22"/>
  <c r="AK179" i="22"/>
  <c r="BK179" i="22" s="1"/>
  <c r="BB179" i="22"/>
  <c r="AL179" i="22"/>
  <c r="BL179" i="22" s="1"/>
  <c r="T179" i="22"/>
  <c r="AT179" i="22" s="1"/>
  <c r="BC179" i="22"/>
  <c r="BD179" i="22"/>
  <c r="BA187" i="22"/>
  <c r="AK187" i="22"/>
  <c r="BK187" i="22" s="1"/>
  <c r="BB187" i="22"/>
  <c r="AL187" i="22"/>
  <c r="BL187" i="22" s="1"/>
  <c r="BC187" i="22"/>
  <c r="BD187" i="22"/>
  <c r="S187" i="22"/>
  <c r="AS187" i="22" s="1"/>
  <c r="BI187" i="22"/>
  <c r="BJ187" i="22"/>
  <c r="T187" i="22"/>
  <c r="AT187" i="22" s="1"/>
  <c r="AZ187" i="22"/>
  <c r="BA183" i="22"/>
  <c r="AK183" i="22"/>
  <c r="BK183" i="22" s="1"/>
  <c r="BC183" i="22"/>
  <c r="BD183" i="22"/>
  <c r="S183" i="22"/>
  <c r="AS183" i="22" s="1"/>
  <c r="T183" i="22"/>
  <c r="AT183" i="22" s="1"/>
  <c r="BJ183" i="22"/>
  <c r="AL183" i="22"/>
  <c r="BL183" i="22" s="1"/>
  <c r="BB183" i="22"/>
  <c r="AZ183" i="22"/>
  <c r="BI183" i="22"/>
  <c r="Q130" i="22"/>
  <c r="AQ130" i="22" s="1"/>
  <c r="O130" i="22"/>
  <c r="BB186" i="22"/>
  <c r="AL186" i="22"/>
  <c r="BL186" i="22" s="1"/>
  <c r="BC186" i="22"/>
  <c r="BD186" i="22"/>
  <c r="S186" i="22"/>
  <c r="AS186" i="22" s="1"/>
  <c r="T186" i="22"/>
  <c r="AT186" i="22" s="1"/>
  <c r="AZ186" i="22"/>
  <c r="BJ186" i="22"/>
  <c r="BA186" i="22"/>
  <c r="BI186" i="22"/>
  <c r="AK186" i="22"/>
  <c r="BK186" i="22" s="1"/>
  <c r="Q133" i="22"/>
  <c r="AQ133" i="22" s="1"/>
  <c r="O133" i="22"/>
  <c r="Q128" i="22"/>
  <c r="AQ128" i="22" s="1"/>
  <c r="O128" i="22"/>
  <c r="AZ176" i="22"/>
  <c r="BJ176" i="22"/>
  <c r="BB176" i="22"/>
  <c r="AL176" i="22"/>
  <c r="BL176" i="22" s="1"/>
  <c r="BC176" i="22"/>
  <c r="BD176" i="22"/>
  <c r="S176" i="22"/>
  <c r="AS176" i="22" s="1"/>
  <c r="BA176" i="22"/>
  <c r="BI176" i="22"/>
  <c r="AK176" i="22"/>
  <c r="BK176" i="22" s="1"/>
  <c r="T176" i="22"/>
  <c r="AT176" i="22" s="1"/>
  <c r="O126" i="22"/>
  <c r="Q126" i="22"/>
  <c r="AQ126" i="22" s="1"/>
  <c r="Q134" i="22"/>
  <c r="AQ134" i="22" s="1"/>
  <c r="O134" i="22"/>
  <c r="Q142" i="22"/>
  <c r="AQ142" i="22" s="1"/>
  <c r="O142" i="22"/>
  <c r="BB182" i="22"/>
  <c r="AL182" i="22"/>
  <c r="BL182" i="22" s="1"/>
  <c r="BD182" i="22"/>
  <c r="S182" i="22"/>
  <c r="AS182" i="22" s="1"/>
  <c r="T182" i="22"/>
  <c r="AT182" i="22" s="1"/>
  <c r="BI182" i="22"/>
  <c r="BC182" i="22"/>
  <c r="BJ182" i="22"/>
  <c r="AK182" i="22"/>
  <c r="BK182" i="22" s="1"/>
  <c r="AZ182" i="22"/>
  <c r="BA182" i="22"/>
  <c r="T190" i="22"/>
  <c r="AT190" i="22" s="1"/>
  <c r="BI190" i="22"/>
  <c r="AZ190" i="22"/>
  <c r="BJ190" i="22"/>
  <c r="BA190" i="22"/>
  <c r="AK190" i="22"/>
  <c r="BK190" i="22" s="1"/>
  <c r="BB190" i="22"/>
  <c r="AL190" i="22"/>
  <c r="BL190" i="22" s="1"/>
  <c r="AR190" i="22"/>
  <c r="BD190" i="22"/>
  <c r="S190" i="22"/>
  <c r="AS190" i="22" s="1"/>
  <c r="BC190" i="22"/>
  <c r="O129" i="22"/>
  <c r="Q129" i="22"/>
  <c r="AQ129" i="22" s="1"/>
  <c r="O137" i="22"/>
  <c r="Q137" i="22"/>
  <c r="AQ137" i="22" s="1"/>
  <c r="BA177" i="22"/>
  <c r="BB177" i="22"/>
  <c r="BC177" i="22"/>
  <c r="T177" i="22"/>
  <c r="AT177" i="22" s="1"/>
  <c r="S177" i="22"/>
  <c r="AS177" i="22" s="1"/>
  <c r="BA185" i="22"/>
  <c r="AK185" i="22"/>
  <c r="BK185" i="22" s="1"/>
  <c r="BB185" i="22"/>
  <c r="BC185" i="22"/>
  <c r="BD185" i="22"/>
  <c r="S185" i="22"/>
  <c r="AS185" i="22" s="1"/>
  <c r="T185" i="22"/>
  <c r="AT185" i="22" s="1"/>
  <c r="AZ185" i="22"/>
  <c r="BJ185" i="22"/>
  <c r="BI185" i="22"/>
  <c r="AL185" i="22"/>
  <c r="BL185" i="22" s="1"/>
  <c r="BC193" i="22"/>
  <c r="BD193" i="22"/>
  <c r="S193" i="22"/>
  <c r="AS193" i="22" s="1"/>
  <c r="T193" i="22"/>
  <c r="AT193" i="22" s="1"/>
  <c r="BI193" i="22"/>
  <c r="BA193" i="22"/>
  <c r="AK193" i="22"/>
  <c r="BK193" i="22" s="1"/>
  <c r="AZ193" i="22"/>
  <c r="BB193" i="22"/>
  <c r="BJ193" i="22"/>
  <c r="AL193" i="22"/>
  <c r="BL193" i="22" s="1"/>
  <c r="Q124" i="22"/>
  <c r="AQ124" i="22" s="1"/>
  <c r="O124" i="22"/>
  <c r="O132" i="22"/>
  <c r="Q132" i="22"/>
  <c r="AQ132" i="22" s="1"/>
  <c r="O140" i="22"/>
  <c r="Q140" i="22"/>
  <c r="AQ140" i="22" s="1"/>
  <c r="BD180" i="22"/>
  <c r="T180" i="22"/>
  <c r="AT180" i="22" s="1"/>
  <c r="BI180" i="22"/>
  <c r="AZ180" i="22"/>
  <c r="BJ180" i="22"/>
  <c r="BA180" i="22"/>
  <c r="AK180" i="22"/>
  <c r="BK180" i="22" s="1"/>
  <c r="S180" i="22"/>
  <c r="AS180" i="22" s="1"/>
  <c r="BB180" i="22"/>
  <c r="BC180" i="22"/>
  <c r="AL180" i="22"/>
  <c r="BL180" i="22" s="1"/>
  <c r="AZ188" i="22"/>
  <c r="BJ188" i="22"/>
  <c r="BA188" i="22"/>
  <c r="AK188" i="22"/>
  <c r="BK188" i="22" s="1"/>
  <c r="BB188" i="22"/>
  <c r="AL188" i="22"/>
  <c r="BL188" i="22" s="1"/>
  <c r="BC188" i="22"/>
  <c r="BD188" i="22"/>
  <c r="T188" i="22"/>
  <c r="AT188" i="22" s="1"/>
  <c r="S188" i="22"/>
  <c r="AS188" i="22" s="1"/>
  <c r="BI188" i="22"/>
  <c r="S191" i="22"/>
  <c r="AS191" i="22" s="1"/>
  <c r="T191" i="22"/>
  <c r="AT191" i="22" s="1"/>
  <c r="BI191" i="22"/>
  <c r="AZ191" i="22"/>
  <c r="BJ191" i="22"/>
  <c r="BA191" i="22"/>
  <c r="AK191" i="22"/>
  <c r="BK191" i="22" s="1"/>
  <c r="BC191" i="22"/>
  <c r="BB191" i="22"/>
  <c r="BD191" i="22"/>
  <c r="AL191" i="22"/>
  <c r="BL191" i="22" s="1"/>
  <c r="Q127" i="22"/>
  <c r="AQ127" i="22" s="1"/>
  <c r="O127" i="22"/>
  <c r="BB194" i="22"/>
  <c r="AL194" i="22"/>
  <c r="BL194" i="22" s="1"/>
  <c r="BC194" i="22"/>
  <c r="BD194" i="22"/>
  <c r="S194" i="22"/>
  <c r="AS194" i="22" s="1"/>
  <c r="T194" i="22"/>
  <c r="AT194" i="22" s="1"/>
  <c r="AZ194" i="22"/>
  <c r="BJ194" i="22"/>
  <c r="AK194" i="22"/>
  <c r="BK194" i="22" s="1"/>
  <c r="BA194" i="22"/>
  <c r="BI194" i="22"/>
  <c r="Q125" i="22"/>
  <c r="AQ125" i="22" s="1"/>
  <c r="O125" i="22"/>
  <c r="BN177" i="22"/>
  <c r="S128" i="22"/>
  <c r="AS128" i="22" s="1"/>
  <c r="BG128" i="22"/>
  <c r="BI128" i="22"/>
  <c r="T128" i="22"/>
  <c r="AT128" i="22" s="1"/>
  <c r="BH128" i="22"/>
  <c r="BJ128" i="22"/>
  <c r="BM128" i="22"/>
  <c r="AL128" i="22"/>
  <c r="BL128" i="22" s="1"/>
  <c r="BA128" i="22"/>
  <c r="BB128" i="22"/>
  <c r="BD128" i="22"/>
  <c r="AK128" i="22"/>
  <c r="BK128" i="22" s="1"/>
  <c r="BC128" i="22"/>
  <c r="R128" i="22"/>
  <c r="AR128" i="22" s="1"/>
  <c r="AZ128" i="22"/>
  <c r="BI136" i="22"/>
  <c r="BJ136" i="22"/>
  <c r="AL136" i="22"/>
  <c r="BL136" i="22" s="1"/>
  <c r="T136" i="22"/>
  <c r="AT136" i="22" s="1"/>
  <c r="BH136" i="22"/>
  <c r="BG136" i="22"/>
  <c r="BM136" i="22"/>
  <c r="AZ136" i="22"/>
  <c r="BD136" i="22"/>
  <c r="BA136" i="22"/>
  <c r="R136" i="22"/>
  <c r="AR136" i="22" s="1"/>
  <c r="BB136" i="22"/>
  <c r="AK136" i="22"/>
  <c r="BK136" i="22" s="1"/>
  <c r="S136" i="22"/>
  <c r="AS136" i="22" s="1"/>
  <c r="BC136" i="22"/>
  <c r="BA126" i="22"/>
  <c r="BI126" i="22"/>
  <c r="BB126" i="22"/>
  <c r="BJ126" i="22"/>
  <c r="BC126" i="22"/>
  <c r="AL126" i="22"/>
  <c r="BL126" i="22" s="1"/>
  <c r="S126" i="22"/>
  <c r="AS126" i="22" s="1"/>
  <c r="BG126" i="22"/>
  <c r="T126" i="22"/>
  <c r="AT126" i="22" s="1"/>
  <c r="BH126" i="22"/>
  <c r="R126" i="22"/>
  <c r="AR126" i="22" s="1"/>
  <c r="AK126" i="22"/>
  <c r="BK126" i="22" s="1"/>
  <c r="AZ126" i="22"/>
  <c r="BD126" i="22"/>
  <c r="BM126" i="22"/>
  <c r="BA134" i="22"/>
  <c r="BI134" i="22"/>
  <c r="BB134" i="22"/>
  <c r="BJ134" i="22"/>
  <c r="BC134" i="22"/>
  <c r="AL134" i="22"/>
  <c r="BL134" i="22" s="1"/>
  <c r="S134" i="22"/>
  <c r="AS134" i="22" s="1"/>
  <c r="BG134" i="22"/>
  <c r="T134" i="22"/>
  <c r="AT134" i="22" s="1"/>
  <c r="BH134" i="22"/>
  <c r="BD134" i="22"/>
  <c r="AK134" i="22"/>
  <c r="BK134" i="22" s="1"/>
  <c r="R134" i="22"/>
  <c r="AR134" i="22" s="1"/>
  <c r="BM134" i="22"/>
  <c r="AZ134" i="22"/>
  <c r="AK142" i="22"/>
  <c r="BK142" i="22" s="1"/>
  <c r="BI142" i="22"/>
  <c r="BJ142" i="22"/>
  <c r="AL142" i="22"/>
  <c r="BL142" i="22" s="1"/>
  <c r="BB142" i="22"/>
  <c r="BC142" i="22"/>
  <c r="R142" i="22"/>
  <c r="AR142" i="22" s="1"/>
  <c r="BD142" i="22"/>
  <c r="AZ142" i="22"/>
  <c r="S142" i="22"/>
  <c r="AS142" i="22" s="1"/>
  <c r="BG142" i="22"/>
  <c r="T142" i="22"/>
  <c r="AT142" i="22" s="1"/>
  <c r="BH142" i="22"/>
  <c r="BA142" i="22"/>
  <c r="BM142" i="22"/>
  <c r="AL131" i="22"/>
  <c r="BL131" i="22" s="1"/>
  <c r="BC131" i="22"/>
  <c r="R131" i="22"/>
  <c r="AR131" i="22" s="1"/>
  <c r="BD131" i="22"/>
  <c r="S131" i="22"/>
  <c r="AS131" i="22" s="1"/>
  <c r="BG131" i="22"/>
  <c r="BM131" i="22"/>
  <c r="BI131" i="22"/>
  <c r="AZ131" i="22"/>
  <c r="AK131" i="22"/>
  <c r="BK131" i="22" s="1"/>
  <c r="BH131" i="22"/>
  <c r="BJ131" i="22"/>
  <c r="T131" i="22"/>
  <c r="AT131" i="22" s="1"/>
  <c r="BB131" i="22"/>
  <c r="BA131" i="22"/>
  <c r="AL129" i="22"/>
  <c r="BL129" i="22" s="1"/>
  <c r="BM129" i="22"/>
  <c r="AZ129" i="22"/>
  <c r="BA129" i="22"/>
  <c r="BC129" i="22"/>
  <c r="BI129" i="22"/>
  <c r="R129" i="22"/>
  <c r="AR129" i="22" s="1"/>
  <c r="BD129" i="22"/>
  <c r="S129" i="22"/>
  <c r="AS129" i="22" s="1"/>
  <c r="T129" i="22"/>
  <c r="AT129" i="22" s="1"/>
  <c r="BJ129" i="22"/>
  <c r="BB129" i="22"/>
  <c r="AK129" i="22"/>
  <c r="BK129" i="22" s="1"/>
  <c r="BG129" i="22"/>
  <c r="BH129" i="22"/>
  <c r="AL137" i="22"/>
  <c r="BL137" i="22" s="1"/>
  <c r="BI137" i="22"/>
  <c r="AK137" i="22"/>
  <c r="BK137" i="22" s="1"/>
  <c r="AZ137" i="22"/>
  <c r="T137" i="22"/>
  <c r="AT137" i="22" s="1"/>
  <c r="BJ137" i="22"/>
  <c r="BA137" i="22"/>
  <c r="BB137" i="22"/>
  <c r="BM137" i="22"/>
  <c r="BC137" i="22"/>
  <c r="BH137" i="22"/>
  <c r="R137" i="22"/>
  <c r="AR137" i="22" s="1"/>
  <c r="BD137" i="22"/>
  <c r="S137" i="22"/>
  <c r="AS137" i="22" s="1"/>
  <c r="BG137" i="22"/>
  <c r="S124" i="22"/>
  <c r="AS124" i="22" s="1"/>
  <c r="BG124" i="22"/>
  <c r="BI124" i="22"/>
  <c r="T124" i="22"/>
  <c r="AT124" i="22" s="1"/>
  <c r="BH124" i="22"/>
  <c r="BJ124" i="22"/>
  <c r="BM124" i="22"/>
  <c r="AL124" i="22"/>
  <c r="BL124" i="22" s="1"/>
  <c r="BA124" i="22"/>
  <c r="BB124" i="22"/>
  <c r="AZ124" i="22"/>
  <c r="BC124" i="22"/>
  <c r="BD124" i="22"/>
  <c r="AK124" i="22"/>
  <c r="BK124" i="22" s="1"/>
  <c r="R124" i="22"/>
  <c r="AR124" i="22" s="1"/>
  <c r="S132" i="22"/>
  <c r="AS132" i="22" s="1"/>
  <c r="BG132" i="22"/>
  <c r="BI132" i="22"/>
  <c r="T132" i="22"/>
  <c r="AT132" i="22" s="1"/>
  <c r="BH132" i="22"/>
  <c r="BJ132" i="22"/>
  <c r="BM132" i="22"/>
  <c r="AL132" i="22"/>
  <c r="BL132" i="22" s="1"/>
  <c r="BA132" i="22"/>
  <c r="BB132" i="22"/>
  <c r="AK132" i="22"/>
  <c r="BK132" i="22" s="1"/>
  <c r="R132" i="22"/>
  <c r="AR132" i="22" s="1"/>
  <c r="AZ132" i="22"/>
  <c r="BC132" i="22"/>
  <c r="BD132" i="22"/>
  <c r="BI140" i="22"/>
  <c r="BJ140" i="22"/>
  <c r="AL140" i="22"/>
  <c r="BL140" i="22" s="1"/>
  <c r="T140" i="22"/>
  <c r="AT140" i="22" s="1"/>
  <c r="BH140" i="22"/>
  <c r="BM140" i="22"/>
  <c r="S140" i="22"/>
  <c r="AS140" i="22" s="1"/>
  <c r="AZ140" i="22"/>
  <c r="R140" i="22"/>
  <c r="AR140" i="22" s="1"/>
  <c r="BG140" i="22"/>
  <c r="BA140" i="22"/>
  <c r="BD140" i="22"/>
  <c r="AK140" i="22"/>
  <c r="BK140" i="22" s="1"/>
  <c r="BB140" i="22"/>
  <c r="BC140" i="22"/>
  <c r="AL127" i="22"/>
  <c r="BL127" i="22" s="1"/>
  <c r="BC127" i="22"/>
  <c r="R127" i="22"/>
  <c r="AR127" i="22" s="1"/>
  <c r="BD127" i="22"/>
  <c r="S127" i="22"/>
  <c r="AS127" i="22" s="1"/>
  <c r="BG127" i="22"/>
  <c r="BM127" i="22"/>
  <c r="BI127" i="22"/>
  <c r="AZ127" i="22"/>
  <c r="BJ127" i="22"/>
  <c r="BA127" i="22"/>
  <c r="AK127" i="22"/>
  <c r="BK127" i="22" s="1"/>
  <c r="BB127" i="22"/>
  <c r="BH127" i="22"/>
  <c r="T127" i="22"/>
  <c r="AT127" i="22" s="1"/>
  <c r="AL135" i="22"/>
  <c r="BL135" i="22" s="1"/>
  <c r="BC135" i="22"/>
  <c r="R135" i="22"/>
  <c r="AR135" i="22" s="1"/>
  <c r="BD135" i="22"/>
  <c r="S135" i="22"/>
  <c r="AS135" i="22" s="1"/>
  <c r="BG135" i="22"/>
  <c r="BM135" i="22"/>
  <c r="BI135" i="22"/>
  <c r="AZ135" i="22"/>
  <c r="T135" i="22"/>
  <c r="AT135" i="22" s="1"/>
  <c r="BA135" i="22"/>
  <c r="BB135" i="22"/>
  <c r="BJ135" i="22"/>
  <c r="BH135" i="22"/>
  <c r="AK135" i="22"/>
  <c r="BK135" i="22" s="1"/>
  <c r="BI175" i="22"/>
  <c r="AL175" i="22"/>
  <c r="BL175" i="22" s="1"/>
  <c r="BJ175" i="22"/>
  <c r="AL123" i="22"/>
  <c r="BL123" i="22" s="1"/>
  <c r="BJ123" i="22"/>
  <c r="BI123" i="22"/>
  <c r="BA130" i="22"/>
  <c r="BI130" i="22"/>
  <c r="BB130" i="22"/>
  <c r="BJ130" i="22"/>
  <c r="BC130" i="22"/>
  <c r="AL130" i="22"/>
  <c r="BL130" i="22" s="1"/>
  <c r="S130" i="22"/>
  <c r="AS130" i="22" s="1"/>
  <c r="BG130" i="22"/>
  <c r="T130" i="22"/>
  <c r="AT130" i="22" s="1"/>
  <c r="BH130" i="22"/>
  <c r="AZ130" i="22"/>
  <c r="R130" i="22"/>
  <c r="AR130" i="22" s="1"/>
  <c r="BD130" i="22"/>
  <c r="BM130" i="22"/>
  <c r="AK130" i="22"/>
  <c r="BK130" i="22" s="1"/>
  <c r="BI138" i="22"/>
  <c r="BJ138" i="22"/>
  <c r="AL138" i="22"/>
  <c r="BL138" i="22" s="1"/>
  <c r="BB138" i="22"/>
  <c r="AK138" i="22"/>
  <c r="BK138" i="22" s="1"/>
  <c r="BC138" i="22"/>
  <c r="R138" i="22"/>
  <c r="AR138" i="22" s="1"/>
  <c r="BD138" i="22"/>
  <c r="S138" i="22"/>
  <c r="AS138" i="22" s="1"/>
  <c r="BG138" i="22"/>
  <c r="BA138" i="22"/>
  <c r="T138" i="22"/>
  <c r="AT138" i="22" s="1"/>
  <c r="BH138" i="22"/>
  <c r="AZ138" i="22"/>
  <c r="BM138" i="22"/>
  <c r="AL139" i="22"/>
  <c r="BL139" i="22" s="1"/>
  <c r="BI139" i="22"/>
  <c r="R139" i="22"/>
  <c r="AR139" i="22" s="1"/>
  <c r="BD139" i="22"/>
  <c r="S139" i="22"/>
  <c r="AS139" i="22" s="1"/>
  <c r="BG139" i="22"/>
  <c r="BB139" i="22"/>
  <c r="BJ139" i="22"/>
  <c r="T139" i="22"/>
  <c r="AT139" i="22" s="1"/>
  <c r="BH139" i="22"/>
  <c r="AK139" i="22"/>
  <c r="BK139" i="22" s="1"/>
  <c r="BM139" i="22"/>
  <c r="AZ139" i="22"/>
  <c r="BC139" i="22"/>
  <c r="BA139" i="22"/>
  <c r="AL125" i="22"/>
  <c r="BL125" i="22" s="1"/>
  <c r="BM125" i="22"/>
  <c r="AZ125" i="22"/>
  <c r="BA125" i="22"/>
  <c r="BC125" i="22"/>
  <c r="BI125" i="22"/>
  <c r="R125" i="22"/>
  <c r="AR125" i="22" s="1"/>
  <c r="BD125" i="22"/>
  <c r="BH125" i="22"/>
  <c r="AK125" i="22"/>
  <c r="BK125" i="22" s="1"/>
  <c r="BB125" i="22"/>
  <c r="BG125" i="22"/>
  <c r="S125" i="22"/>
  <c r="AS125" i="22" s="1"/>
  <c r="BJ125" i="22"/>
  <c r="T125" i="22"/>
  <c r="AT125" i="22" s="1"/>
  <c r="AL133" i="22"/>
  <c r="BL133" i="22" s="1"/>
  <c r="BM133" i="22"/>
  <c r="AZ133" i="22"/>
  <c r="BA133" i="22"/>
  <c r="BC133" i="22"/>
  <c r="BI133" i="22"/>
  <c r="R133" i="22"/>
  <c r="AR133" i="22" s="1"/>
  <c r="BD133" i="22"/>
  <c r="BB133" i="22"/>
  <c r="S133" i="22"/>
  <c r="AS133" i="22" s="1"/>
  <c r="BJ133" i="22"/>
  <c r="BG133" i="22"/>
  <c r="T133" i="22"/>
  <c r="AT133" i="22" s="1"/>
  <c r="AK133" i="22"/>
  <c r="BK133" i="22" s="1"/>
  <c r="BH133" i="22"/>
  <c r="AL141" i="22"/>
  <c r="BL141" i="22" s="1"/>
  <c r="BI141" i="22"/>
  <c r="AZ141" i="22"/>
  <c r="T141" i="22"/>
  <c r="AT141" i="22" s="1"/>
  <c r="BM141" i="22"/>
  <c r="BA141" i="22"/>
  <c r="BH141" i="22"/>
  <c r="BB141" i="22"/>
  <c r="AK141" i="22"/>
  <c r="BK141" i="22" s="1"/>
  <c r="BC141" i="22"/>
  <c r="R141" i="22"/>
  <c r="AR141" i="22" s="1"/>
  <c r="BD141" i="22"/>
  <c r="BJ141" i="22"/>
  <c r="S141" i="22"/>
  <c r="AS141" i="22" s="1"/>
  <c r="BG141" i="22"/>
  <c r="AZ123" i="22"/>
  <c r="BH123" i="22"/>
  <c r="BG123" i="22"/>
  <c r="BC123" i="22"/>
  <c r="BB123" i="22"/>
  <c r="BM123" i="22"/>
  <c r="BA123" i="22"/>
  <c r="BB175" i="22"/>
  <c r="BA175" i="22"/>
  <c r="AZ175" i="22"/>
  <c r="BC175" i="22"/>
  <c r="F152" i="22"/>
  <c r="G152" i="22"/>
  <c r="H152" i="22"/>
  <c r="L152" i="22"/>
  <c r="BN152" i="22" s="1"/>
  <c r="F153" i="22"/>
  <c r="G153" i="22"/>
  <c r="H153" i="22"/>
  <c r="L153" i="22"/>
  <c r="BN153" i="22" s="1"/>
  <c r="F154" i="22"/>
  <c r="G154" i="22"/>
  <c r="H154" i="22"/>
  <c r="L154" i="22"/>
  <c r="BN154" i="22" s="1"/>
  <c r="F155" i="22"/>
  <c r="G155" i="22"/>
  <c r="H155" i="22"/>
  <c r="L155" i="22"/>
  <c r="BN155" i="22" s="1"/>
  <c r="F156" i="22"/>
  <c r="G156" i="22"/>
  <c r="H156" i="22"/>
  <c r="L156" i="22"/>
  <c r="BN156" i="22" s="1"/>
  <c r="F157" i="22"/>
  <c r="G157" i="22"/>
  <c r="H157" i="22"/>
  <c r="L157" i="22"/>
  <c r="BN157" i="22" s="1"/>
  <c r="F158" i="22"/>
  <c r="G158" i="22"/>
  <c r="H158" i="22"/>
  <c r="L158" i="22"/>
  <c r="BN158" i="22" s="1"/>
  <c r="F159" i="22"/>
  <c r="G159" i="22"/>
  <c r="H159" i="22"/>
  <c r="L159" i="22"/>
  <c r="BN159" i="22" s="1"/>
  <c r="F160" i="22"/>
  <c r="G160" i="22"/>
  <c r="H160" i="22"/>
  <c r="L160" i="22"/>
  <c r="BN160" i="22" s="1"/>
  <c r="F161" i="22"/>
  <c r="G161" i="22"/>
  <c r="H161" i="22"/>
  <c r="L161" i="22"/>
  <c r="BN161" i="22" s="1"/>
  <c r="F162" i="22"/>
  <c r="G162" i="22"/>
  <c r="H162" i="22"/>
  <c r="L162" i="22"/>
  <c r="BN162" i="22" s="1"/>
  <c r="F163" i="22"/>
  <c r="G163" i="22"/>
  <c r="H163" i="22"/>
  <c r="L163" i="22"/>
  <c r="BN163" i="22" s="1"/>
  <c r="F164" i="22"/>
  <c r="G164" i="22"/>
  <c r="H164" i="22"/>
  <c r="L164" i="22"/>
  <c r="BN164" i="22" s="1"/>
  <c r="F165" i="22"/>
  <c r="G165" i="22"/>
  <c r="H165" i="22"/>
  <c r="L165" i="22"/>
  <c r="BN165" i="22" s="1"/>
  <c r="F166" i="22"/>
  <c r="G166" i="22"/>
  <c r="H166" i="22"/>
  <c r="L166" i="22"/>
  <c r="BN166" i="22" s="1"/>
  <c r="F167" i="22"/>
  <c r="G167" i="22"/>
  <c r="H167" i="22"/>
  <c r="L167" i="22"/>
  <c r="BN167" i="22" s="1"/>
  <c r="F168" i="22"/>
  <c r="G168" i="22"/>
  <c r="H168" i="22"/>
  <c r="L168" i="22"/>
  <c r="BN168" i="22" s="1"/>
  <c r="F169" i="22"/>
  <c r="G169" i="22"/>
  <c r="H169" i="22"/>
  <c r="L169" i="22"/>
  <c r="BN169" i="22" s="1"/>
  <c r="F170" i="22"/>
  <c r="G170" i="22"/>
  <c r="H170" i="22"/>
  <c r="L170" i="22"/>
  <c r="BN170" i="22" s="1"/>
  <c r="L151" i="22"/>
  <c r="AN151" i="22"/>
  <c r="H151" i="22"/>
  <c r="G151" i="22"/>
  <c r="F151" i="22"/>
  <c r="F100" i="22"/>
  <c r="G100" i="22"/>
  <c r="H100" i="22"/>
  <c r="L100" i="22"/>
  <c r="BN100" i="22" s="1"/>
  <c r="F101" i="22"/>
  <c r="G101" i="22"/>
  <c r="H101" i="22"/>
  <c r="L101" i="22"/>
  <c r="BN101" i="22" s="1"/>
  <c r="F102" i="22"/>
  <c r="G102" i="22"/>
  <c r="H102" i="22"/>
  <c r="L102" i="22"/>
  <c r="BN102" i="22" s="1"/>
  <c r="F103" i="22"/>
  <c r="G103" i="22"/>
  <c r="H103" i="22"/>
  <c r="L103" i="22"/>
  <c r="BN103" i="22" s="1"/>
  <c r="F104" i="22"/>
  <c r="G104" i="22"/>
  <c r="H104" i="22"/>
  <c r="L104" i="22"/>
  <c r="BN104" i="22" s="1"/>
  <c r="F105" i="22"/>
  <c r="G105" i="22"/>
  <c r="H105" i="22"/>
  <c r="L105" i="22"/>
  <c r="BN105" i="22" s="1"/>
  <c r="F106" i="22"/>
  <c r="G106" i="22"/>
  <c r="H106" i="22"/>
  <c r="L106" i="22"/>
  <c r="BN106" i="22" s="1"/>
  <c r="F107" i="22"/>
  <c r="G107" i="22"/>
  <c r="H107" i="22"/>
  <c r="L107" i="22"/>
  <c r="BN107" i="22" s="1"/>
  <c r="F108" i="22"/>
  <c r="G108" i="22"/>
  <c r="H108" i="22"/>
  <c r="L108" i="22"/>
  <c r="BN108" i="22" s="1"/>
  <c r="F109" i="22"/>
  <c r="G109" i="22"/>
  <c r="H109" i="22"/>
  <c r="L109" i="22"/>
  <c r="BN109" i="22" s="1"/>
  <c r="F110" i="22"/>
  <c r="G110" i="22"/>
  <c r="H110" i="22"/>
  <c r="L110" i="22"/>
  <c r="BN110" i="22" s="1"/>
  <c r="F111" i="22"/>
  <c r="G111" i="22"/>
  <c r="H111" i="22"/>
  <c r="L111" i="22"/>
  <c r="BN111" i="22" s="1"/>
  <c r="F112" i="22"/>
  <c r="G112" i="22"/>
  <c r="H112" i="22"/>
  <c r="L112" i="22"/>
  <c r="BN112" i="22" s="1"/>
  <c r="F113" i="22"/>
  <c r="G113" i="22"/>
  <c r="H113" i="22"/>
  <c r="L113" i="22"/>
  <c r="BN113" i="22" s="1"/>
  <c r="F114" i="22"/>
  <c r="G114" i="22"/>
  <c r="H114" i="22"/>
  <c r="L114" i="22"/>
  <c r="BN114" i="22" s="1"/>
  <c r="F115" i="22"/>
  <c r="G115" i="22"/>
  <c r="H115" i="22"/>
  <c r="L115" i="22"/>
  <c r="BN115" i="22" s="1"/>
  <c r="F116" i="22"/>
  <c r="G116" i="22"/>
  <c r="H116" i="22"/>
  <c r="L116" i="22"/>
  <c r="BN116" i="22" s="1"/>
  <c r="F117" i="22"/>
  <c r="G117" i="22"/>
  <c r="H117" i="22"/>
  <c r="L117" i="22"/>
  <c r="BN117" i="22" s="1"/>
  <c r="F118" i="22"/>
  <c r="G118" i="22"/>
  <c r="H118" i="22"/>
  <c r="L118" i="22"/>
  <c r="BN118" i="22" s="1"/>
  <c r="H99" i="22"/>
  <c r="L99" i="22"/>
  <c r="G99" i="22"/>
  <c r="F99" i="22"/>
  <c r="R27" i="22"/>
  <c r="R26" i="22"/>
  <c r="R24" i="22"/>
  <c r="AG22" i="24"/>
  <c r="AG23" i="24"/>
  <c r="AG24" i="24"/>
  <c r="AG25" i="24"/>
  <c r="AG26" i="24"/>
  <c r="AG27" i="24"/>
  <c r="AG28" i="24"/>
  <c r="AG29" i="24"/>
  <c r="AG30" i="24"/>
  <c r="AG31" i="24"/>
  <c r="AG32" i="24"/>
  <c r="AG33" i="24"/>
  <c r="AG89" i="24"/>
  <c r="AG88" i="24"/>
  <c r="AG87" i="24"/>
  <c r="AG86" i="24"/>
  <c r="AG85" i="24"/>
  <c r="AG84" i="24"/>
  <c r="AG83" i="24"/>
  <c r="AG82" i="24"/>
  <c r="AG81" i="24"/>
  <c r="AG80" i="24"/>
  <c r="AG90" i="24" s="1"/>
  <c r="AG79" i="24"/>
  <c r="AG78" i="24"/>
  <c r="AG75" i="24"/>
  <c r="AG74" i="24"/>
  <c r="AG73" i="24"/>
  <c r="AG72" i="24"/>
  <c r="AG71" i="24"/>
  <c r="AG70" i="24"/>
  <c r="AG69" i="24"/>
  <c r="AG68" i="24"/>
  <c r="AG67" i="24"/>
  <c r="AG66" i="24"/>
  <c r="AG65" i="24"/>
  <c r="AG64" i="24"/>
  <c r="AG61" i="24"/>
  <c r="AG60" i="24"/>
  <c r="AG59" i="24"/>
  <c r="AG58" i="24"/>
  <c r="AG57" i="24"/>
  <c r="AG56" i="24"/>
  <c r="AG55" i="24"/>
  <c r="AG54" i="24"/>
  <c r="AG53" i="24"/>
  <c r="AG52" i="24"/>
  <c r="AG51" i="24"/>
  <c r="AG50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F90" i="24"/>
  <c r="AF76" i="24"/>
  <c r="AF62" i="24"/>
  <c r="AF48" i="24"/>
  <c r="AF34" i="24"/>
  <c r="U151" i="22" l="1"/>
  <c r="AU151" i="22" s="1"/>
  <c r="V151" i="22"/>
  <c r="AV151" i="22" s="1"/>
  <c r="S151" i="22"/>
  <c r="AS151" i="22" s="1"/>
  <c r="T151" i="22"/>
  <c r="AT151" i="22" s="1"/>
  <c r="T99" i="22"/>
  <c r="Q99" i="22"/>
  <c r="AQ99" i="22" s="1"/>
  <c r="U99" i="22"/>
  <c r="AU99" i="22" s="1"/>
  <c r="V99" i="22"/>
  <c r="AV99" i="22" s="1"/>
  <c r="S99" i="22"/>
  <c r="AS99" i="22" s="1"/>
  <c r="V165" i="22"/>
  <c r="AV165" i="22" s="1"/>
  <c r="U165" i="22"/>
  <c r="AU165" i="22" s="1"/>
  <c r="V169" i="22"/>
  <c r="AV169" i="22" s="1"/>
  <c r="U169" i="22"/>
  <c r="AU169" i="22" s="1"/>
  <c r="V157" i="22"/>
  <c r="AV157" i="22" s="1"/>
  <c r="U157" i="22"/>
  <c r="AU157" i="22" s="1"/>
  <c r="U118" i="22"/>
  <c r="AU118" i="22" s="1"/>
  <c r="V118" i="22"/>
  <c r="AV118" i="22" s="1"/>
  <c r="V114" i="22"/>
  <c r="AV114" i="22" s="1"/>
  <c r="U114" i="22"/>
  <c r="AU114" i="22" s="1"/>
  <c r="V110" i="22"/>
  <c r="AV110" i="22" s="1"/>
  <c r="U110" i="22"/>
  <c r="AU110" i="22" s="1"/>
  <c r="V106" i="22"/>
  <c r="AV106" i="22" s="1"/>
  <c r="U106" i="22"/>
  <c r="AU106" i="22" s="1"/>
  <c r="U163" i="22"/>
  <c r="AU163" i="22" s="1"/>
  <c r="V163" i="22"/>
  <c r="AV163" i="22" s="1"/>
  <c r="U155" i="22"/>
  <c r="AU155" i="22" s="1"/>
  <c r="V155" i="22"/>
  <c r="AV155" i="22" s="1"/>
  <c r="V153" i="22"/>
  <c r="AV153" i="22" s="1"/>
  <c r="U153" i="22"/>
  <c r="AU153" i="22" s="1"/>
  <c r="U116" i="22"/>
  <c r="AU116" i="22" s="1"/>
  <c r="V116" i="22"/>
  <c r="AV116" i="22" s="1"/>
  <c r="U112" i="22"/>
  <c r="AU112" i="22" s="1"/>
  <c r="V112" i="22"/>
  <c r="AV112" i="22" s="1"/>
  <c r="U108" i="22"/>
  <c r="AU108" i="22" s="1"/>
  <c r="V108" i="22"/>
  <c r="AV108" i="22" s="1"/>
  <c r="U104" i="22"/>
  <c r="AU104" i="22" s="1"/>
  <c r="V104" i="22"/>
  <c r="AV104" i="22" s="1"/>
  <c r="V102" i="22"/>
  <c r="AV102" i="22" s="1"/>
  <c r="U102" i="22"/>
  <c r="AU102" i="22" s="1"/>
  <c r="V100" i="22"/>
  <c r="AV100" i="22" s="1"/>
  <c r="U100" i="22"/>
  <c r="AU100" i="22" s="1"/>
  <c r="U170" i="22"/>
  <c r="AU170" i="22" s="1"/>
  <c r="V170" i="22"/>
  <c r="AV170" i="22" s="1"/>
  <c r="U168" i="22"/>
  <c r="AU168" i="22" s="1"/>
  <c r="V168" i="22"/>
  <c r="AV168" i="22" s="1"/>
  <c r="U166" i="22"/>
  <c r="AU166" i="22" s="1"/>
  <c r="V166" i="22"/>
  <c r="AV166" i="22" s="1"/>
  <c r="U164" i="22"/>
  <c r="AU164" i="22" s="1"/>
  <c r="V164" i="22"/>
  <c r="AV164" i="22" s="1"/>
  <c r="U162" i="22"/>
  <c r="AU162" i="22" s="1"/>
  <c r="V162" i="22"/>
  <c r="AV162" i="22" s="1"/>
  <c r="U160" i="22"/>
  <c r="AU160" i="22" s="1"/>
  <c r="V160" i="22"/>
  <c r="AV160" i="22" s="1"/>
  <c r="U158" i="22"/>
  <c r="AU158" i="22" s="1"/>
  <c r="V158" i="22"/>
  <c r="AV158" i="22" s="1"/>
  <c r="U156" i="22"/>
  <c r="AU156" i="22" s="1"/>
  <c r="V156" i="22"/>
  <c r="AV156" i="22" s="1"/>
  <c r="U154" i="22"/>
  <c r="AU154" i="22" s="1"/>
  <c r="V154" i="22"/>
  <c r="AV154" i="22" s="1"/>
  <c r="U152" i="22"/>
  <c r="AU152" i="22" s="1"/>
  <c r="V152" i="22"/>
  <c r="AV152" i="22" s="1"/>
  <c r="V161" i="22"/>
  <c r="AV161" i="22" s="1"/>
  <c r="U161" i="22"/>
  <c r="AU161" i="22" s="1"/>
  <c r="U159" i="22"/>
  <c r="AU159" i="22" s="1"/>
  <c r="V159" i="22"/>
  <c r="AV159" i="22" s="1"/>
  <c r="U167" i="22"/>
  <c r="AU167" i="22" s="1"/>
  <c r="V167" i="22"/>
  <c r="AV167" i="22" s="1"/>
  <c r="U117" i="22"/>
  <c r="AU117" i="22" s="1"/>
  <c r="V117" i="22"/>
  <c r="AV117" i="22" s="1"/>
  <c r="U115" i="22"/>
  <c r="AU115" i="22" s="1"/>
  <c r="V115" i="22"/>
  <c r="AV115" i="22" s="1"/>
  <c r="U113" i="22"/>
  <c r="AU113" i="22" s="1"/>
  <c r="V113" i="22"/>
  <c r="AV113" i="22" s="1"/>
  <c r="U111" i="22"/>
  <c r="AU111" i="22" s="1"/>
  <c r="V111" i="22"/>
  <c r="AV111" i="22" s="1"/>
  <c r="U109" i="22"/>
  <c r="AU109" i="22" s="1"/>
  <c r="V109" i="22"/>
  <c r="AV109" i="22" s="1"/>
  <c r="U107" i="22"/>
  <c r="AU107" i="22" s="1"/>
  <c r="V107" i="22"/>
  <c r="AV107" i="22" s="1"/>
  <c r="U105" i="22"/>
  <c r="AU105" i="22" s="1"/>
  <c r="V105" i="22"/>
  <c r="AV105" i="22" s="1"/>
  <c r="U103" i="22"/>
  <c r="AU103" i="22" s="1"/>
  <c r="V103" i="22"/>
  <c r="AV103" i="22" s="1"/>
  <c r="U101" i="22"/>
  <c r="AU101" i="22" s="1"/>
  <c r="V101" i="22"/>
  <c r="AV101" i="22" s="1"/>
  <c r="O161" i="22"/>
  <c r="P161" i="22"/>
  <c r="AP161" i="22" s="1"/>
  <c r="Q161" i="22"/>
  <c r="AQ161" i="22" s="1"/>
  <c r="R161" i="22"/>
  <c r="AR161" i="22" s="1"/>
  <c r="O165" i="22"/>
  <c r="P165" i="22"/>
  <c r="AP165" i="22" s="1"/>
  <c r="Q165" i="22"/>
  <c r="AQ165" i="22" s="1"/>
  <c r="R165" i="22"/>
  <c r="AR165" i="22" s="1"/>
  <c r="P114" i="22"/>
  <c r="AP114" i="22" s="1"/>
  <c r="P108" i="22"/>
  <c r="AP108" i="22" s="1"/>
  <c r="P104" i="22"/>
  <c r="AP104" i="22" s="1"/>
  <c r="O169" i="22"/>
  <c r="P169" i="22"/>
  <c r="AP169" i="22" s="1"/>
  <c r="Q169" i="22"/>
  <c r="AQ169" i="22" s="1"/>
  <c r="R169" i="22"/>
  <c r="AR169" i="22" s="1"/>
  <c r="P118" i="22"/>
  <c r="AP118" i="22" s="1"/>
  <c r="P112" i="22"/>
  <c r="AP112" i="22" s="1"/>
  <c r="P106" i="22"/>
  <c r="AP106" i="22" s="1"/>
  <c r="Q170" i="22"/>
  <c r="AQ170" i="22" s="1"/>
  <c r="R170" i="22"/>
  <c r="AR170" i="22" s="1"/>
  <c r="O170" i="22"/>
  <c r="P170" i="22"/>
  <c r="AP170" i="22" s="1"/>
  <c r="Q168" i="22"/>
  <c r="AQ168" i="22" s="1"/>
  <c r="R168" i="22"/>
  <c r="AR168" i="22" s="1"/>
  <c r="O168" i="22"/>
  <c r="P168" i="22"/>
  <c r="AP168" i="22" s="1"/>
  <c r="Q166" i="22"/>
  <c r="AQ166" i="22" s="1"/>
  <c r="R166" i="22"/>
  <c r="AR166" i="22" s="1"/>
  <c r="O166" i="22"/>
  <c r="P166" i="22"/>
  <c r="AP166" i="22" s="1"/>
  <c r="Q164" i="22"/>
  <c r="AQ164" i="22" s="1"/>
  <c r="R164" i="22"/>
  <c r="AR164" i="22" s="1"/>
  <c r="O164" i="22"/>
  <c r="P164" i="22"/>
  <c r="AP164" i="22" s="1"/>
  <c r="Q162" i="22"/>
  <c r="AQ162" i="22" s="1"/>
  <c r="R162" i="22"/>
  <c r="AR162" i="22" s="1"/>
  <c r="O162" i="22"/>
  <c r="P162" i="22"/>
  <c r="AP162" i="22" s="1"/>
  <c r="Q160" i="22"/>
  <c r="AQ160" i="22" s="1"/>
  <c r="R160" i="22"/>
  <c r="AR160" i="22" s="1"/>
  <c r="O160" i="22"/>
  <c r="P160" i="22"/>
  <c r="AP160" i="22" s="1"/>
  <c r="Q158" i="22"/>
  <c r="AQ158" i="22" s="1"/>
  <c r="R158" i="22"/>
  <c r="AR158" i="22" s="1"/>
  <c r="O158" i="22"/>
  <c r="P158" i="22"/>
  <c r="AP158" i="22" s="1"/>
  <c r="Q156" i="22"/>
  <c r="AQ156" i="22" s="1"/>
  <c r="R156" i="22"/>
  <c r="AR156" i="22" s="1"/>
  <c r="O156" i="22"/>
  <c r="P156" i="22"/>
  <c r="AP156" i="22" s="1"/>
  <c r="Q154" i="22"/>
  <c r="AQ154" i="22" s="1"/>
  <c r="R154" i="22"/>
  <c r="AR154" i="22" s="1"/>
  <c r="O154" i="22"/>
  <c r="P154" i="22"/>
  <c r="AP154" i="22" s="1"/>
  <c r="Q152" i="22"/>
  <c r="AQ152" i="22" s="1"/>
  <c r="R152" i="22"/>
  <c r="AR152" i="22" s="1"/>
  <c r="O152" i="22"/>
  <c r="P152" i="22"/>
  <c r="AP152" i="22" s="1"/>
  <c r="O167" i="22"/>
  <c r="P167" i="22"/>
  <c r="AP167" i="22" s="1"/>
  <c r="Q167" i="22"/>
  <c r="AQ167" i="22" s="1"/>
  <c r="R167" i="22"/>
  <c r="AR167" i="22" s="1"/>
  <c r="O155" i="22"/>
  <c r="P155" i="22"/>
  <c r="AP155" i="22" s="1"/>
  <c r="Q155" i="22"/>
  <c r="AQ155" i="22" s="1"/>
  <c r="R155" i="22"/>
  <c r="AR155" i="22" s="1"/>
  <c r="P116" i="22"/>
  <c r="AP116" i="22" s="1"/>
  <c r="P110" i="22"/>
  <c r="AP110" i="22" s="1"/>
  <c r="Q151" i="22"/>
  <c r="AQ151" i="22" s="1"/>
  <c r="R151" i="22"/>
  <c r="AR151" i="22" s="1"/>
  <c r="P151" i="22"/>
  <c r="AP151" i="22" s="1"/>
  <c r="O151" i="22"/>
  <c r="O163" i="22"/>
  <c r="P163" i="22"/>
  <c r="AP163" i="22" s="1"/>
  <c r="Q163" i="22"/>
  <c r="AQ163" i="22" s="1"/>
  <c r="R163" i="22"/>
  <c r="AR163" i="22" s="1"/>
  <c r="O157" i="22"/>
  <c r="P157" i="22"/>
  <c r="AP157" i="22" s="1"/>
  <c r="Q157" i="22"/>
  <c r="AQ157" i="22" s="1"/>
  <c r="R157" i="22"/>
  <c r="AR157" i="22" s="1"/>
  <c r="O153" i="22"/>
  <c r="P153" i="22"/>
  <c r="AP153" i="22" s="1"/>
  <c r="Q153" i="22"/>
  <c r="AQ153" i="22" s="1"/>
  <c r="R153" i="22"/>
  <c r="AR153" i="22" s="1"/>
  <c r="P117" i="22"/>
  <c r="AP117" i="22" s="1"/>
  <c r="P115" i="22"/>
  <c r="AP115" i="22" s="1"/>
  <c r="P113" i="22"/>
  <c r="AP113" i="22" s="1"/>
  <c r="P111" i="22"/>
  <c r="AP111" i="22" s="1"/>
  <c r="P109" i="22"/>
  <c r="AP109" i="22" s="1"/>
  <c r="P107" i="22"/>
  <c r="AP107" i="22" s="1"/>
  <c r="P105" i="22"/>
  <c r="AP105" i="22" s="1"/>
  <c r="P103" i="22"/>
  <c r="AP103" i="22" s="1"/>
  <c r="O159" i="22"/>
  <c r="P159" i="22"/>
  <c r="AP159" i="22" s="1"/>
  <c r="Q159" i="22"/>
  <c r="AQ159" i="22" s="1"/>
  <c r="R159" i="22"/>
  <c r="AR159" i="22" s="1"/>
  <c r="P101" i="22"/>
  <c r="AP101" i="22" s="1"/>
  <c r="P99" i="22"/>
  <c r="AP99" i="22" s="1"/>
  <c r="P102" i="22"/>
  <c r="AP102" i="22" s="1"/>
  <c r="P100" i="22"/>
  <c r="AP100" i="22" s="1"/>
  <c r="K162" i="22"/>
  <c r="BF162" i="22"/>
  <c r="BG162" i="22"/>
  <c r="BH162" i="22"/>
  <c r="BE162" i="22"/>
  <c r="BM162" i="22"/>
  <c r="K166" i="22"/>
  <c r="BF166" i="22"/>
  <c r="BG166" i="22"/>
  <c r="BH166" i="22"/>
  <c r="BE166" i="22"/>
  <c r="BM166" i="22"/>
  <c r="K156" i="22"/>
  <c r="BF156" i="22"/>
  <c r="BG156" i="22"/>
  <c r="BH156" i="22"/>
  <c r="BE156" i="22"/>
  <c r="BM156" i="22"/>
  <c r="K154" i="22"/>
  <c r="BF154" i="22"/>
  <c r="BG154" i="22"/>
  <c r="BH154" i="22"/>
  <c r="BE154" i="22"/>
  <c r="BM154" i="22"/>
  <c r="BF152" i="22"/>
  <c r="BG152" i="22"/>
  <c r="BH152" i="22"/>
  <c r="BE152" i="22"/>
  <c r="BM152" i="22"/>
  <c r="K160" i="22"/>
  <c r="BF160" i="22"/>
  <c r="BG160" i="22"/>
  <c r="BH160" i="22"/>
  <c r="BE160" i="22"/>
  <c r="BM160" i="22"/>
  <c r="K164" i="22"/>
  <c r="BF164" i="22"/>
  <c r="BG164" i="22"/>
  <c r="BH164" i="22"/>
  <c r="BM164" i="22"/>
  <c r="BE164" i="22"/>
  <c r="BG151" i="22"/>
  <c r="BC151" i="22"/>
  <c r="BM151" i="22"/>
  <c r="BF151" i="22"/>
  <c r="BH151" i="22"/>
  <c r="BE151" i="22"/>
  <c r="K169" i="22"/>
  <c r="BG169" i="22"/>
  <c r="BH169" i="22"/>
  <c r="BE169" i="22"/>
  <c r="BF169" i="22"/>
  <c r="BM169" i="22"/>
  <c r="K167" i="22"/>
  <c r="BG167" i="22"/>
  <c r="BH167" i="22"/>
  <c r="BE167" i="22"/>
  <c r="BF167" i="22"/>
  <c r="BM167" i="22"/>
  <c r="K165" i="22"/>
  <c r="BG165" i="22"/>
  <c r="BH165" i="22"/>
  <c r="BM165" i="22"/>
  <c r="BF165" i="22"/>
  <c r="BE165" i="22"/>
  <c r="K163" i="22"/>
  <c r="BG163" i="22"/>
  <c r="BH163" i="22"/>
  <c r="BM163" i="22"/>
  <c r="BE163" i="22"/>
  <c r="BF163" i="22"/>
  <c r="K161" i="22"/>
  <c r="BG161" i="22"/>
  <c r="BH161" i="22"/>
  <c r="BE161" i="22"/>
  <c r="BF161" i="22"/>
  <c r="BM161" i="22"/>
  <c r="K159" i="22"/>
  <c r="BG159" i="22"/>
  <c r="BH159" i="22"/>
  <c r="BM159" i="22"/>
  <c r="BE159" i="22"/>
  <c r="BF159" i="22"/>
  <c r="K157" i="22"/>
  <c r="BG157" i="22"/>
  <c r="BH157" i="22"/>
  <c r="BE157" i="22"/>
  <c r="BM157" i="22"/>
  <c r="BF157" i="22"/>
  <c r="K155" i="22"/>
  <c r="BG155" i="22"/>
  <c r="BH155" i="22"/>
  <c r="BF155" i="22"/>
  <c r="BM155" i="22"/>
  <c r="BE155" i="22"/>
  <c r="K153" i="22"/>
  <c r="BG153" i="22"/>
  <c r="BH153" i="22"/>
  <c r="BE153" i="22"/>
  <c r="BF153" i="22"/>
  <c r="BM153" i="22"/>
  <c r="K170" i="22"/>
  <c r="BF170" i="22"/>
  <c r="BG170" i="22"/>
  <c r="BH170" i="22"/>
  <c r="BE170" i="22"/>
  <c r="BM170" i="22"/>
  <c r="K158" i="22"/>
  <c r="BF158" i="22"/>
  <c r="BG158" i="22"/>
  <c r="BH158" i="22"/>
  <c r="BM158" i="22"/>
  <c r="BE158" i="22"/>
  <c r="K168" i="22"/>
  <c r="BF168" i="22"/>
  <c r="BG168" i="22"/>
  <c r="BH168" i="22"/>
  <c r="BE168" i="22"/>
  <c r="BM168" i="22"/>
  <c r="Y116" i="22"/>
  <c r="AY116" i="22" s="1"/>
  <c r="X116" i="22"/>
  <c r="AX116" i="22" s="1"/>
  <c r="W116" i="22"/>
  <c r="AW116" i="22" s="1"/>
  <c r="Y108" i="22"/>
  <c r="AY108" i="22" s="1"/>
  <c r="X108" i="22"/>
  <c r="AX108" i="22" s="1"/>
  <c r="W108" i="22"/>
  <c r="AW108" i="22" s="1"/>
  <c r="Y100" i="22"/>
  <c r="AY100" i="22" s="1"/>
  <c r="X100" i="22"/>
  <c r="AX100" i="22" s="1"/>
  <c r="W100" i="22"/>
  <c r="AW100" i="22" s="1"/>
  <c r="W114" i="22"/>
  <c r="AW114" i="22" s="1"/>
  <c r="X114" i="22"/>
  <c r="AX114" i="22" s="1"/>
  <c r="Y114" i="22"/>
  <c r="AY114" i="22" s="1"/>
  <c r="W104" i="22"/>
  <c r="AW104" i="22" s="1"/>
  <c r="X104" i="22"/>
  <c r="AX104" i="22" s="1"/>
  <c r="Y104" i="22"/>
  <c r="AY104" i="22" s="1"/>
  <c r="Y170" i="22"/>
  <c r="AY170" i="22" s="1"/>
  <c r="X170" i="22"/>
  <c r="AX170" i="22" s="1"/>
  <c r="W170" i="22"/>
  <c r="AW170" i="22" s="1"/>
  <c r="W168" i="22"/>
  <c r="AW168" i="22" s="1"/>
  <c r="Y168" i="22"/>
  <c r="AY168" i="22" s="1"/>
  <c r="X168" i="22"/>
  <c r="AX168" i="22" s="1"/>
  <c r="Y166" i="22"/>
  <c r="AY166" i="22" s="1"/>
  <c r="W166" i="22"/>
  <c r="AW166" i="22" s="1"/>
  <c r="X166" i="22"/>
  <c r="AX166" i="22" s="1"/>
  <c r="Y164" i="22"/>
  <c r="AY164" i="22" s="1"/>
  <c r="X164" i="22"/>
  <c r="AX164" i="22" s="1"/>
  <c r="W164" i="22"/>
  <c r="AW164" i="22" s="1"/>
  <c r="Y162" i="22"/>
  <c r="AY162" i="22" s="1"/>
  <c r="X162" i="22"/>
  <c r="AX162" i="22" s="1"/>
  <c r="W162" i="22"/>
  <c r="AW162" i="22" s="1"/>
  <c r="W160" i="22"/>
  <c r="AW160" i="22" s="1"/>
  <c r="Y160" i="22"/>
  <c r="AY160" i="22" s="1"/>
  <c r="X160" i="22"/>
  <c r="AX160" i="22" s="1"/>
  <c r="Y158" i="22"/>
  <c r="AY158" i="22" s="1"/>
  <c r="W158" i="22"/>
  <c r="AW158" i="22" s="1"/>
  <c r="X158" i="22"/>
  <c r="AX158" i="22" s="1"/>
  <c r="Y156" i="22"/>
  <c r="AY156" i="22" s="1"/>
  <c r="X156" i="22"/>
  <c r="AX156" i="22" s="1"/>
  <c r="W156" i="22"/>
  <c r="AW156" i="22" s="1"/>
  <c r="Y154" i="22"/>
  <c r="AY154" i="22" s="1"/>
  <c r="X154" i="22"/>
  <c r="AX154" i="22" s="1"/>
  <c r="W154" i="22"/>
  <c r="AW154" i="22" s="1"/>
  <c r="W152" i="22"/>
  <c r="AW152" i="22" s="1"/>
  <c r="Y152" i="22"/>
  <c r="AY152" i="22" s="1"/>
  <c r="X152" i="22"/>
  <c r="AX152" i="22" s="1"/>
  <c r="W118" i="22"/>
  <c r="AW118" i="22" s="1"/>
  <c r="X118" i="22"/>
  <c r="AX118" i="22" s="1"/>
  <c r="Y118" i="22"/>
  <c r="AY118" i="22" s="1"/>
  <c r="W106" i="22"/>
  <c r="AW106" i="22" s="1"/>
  <c r="X106" i="22"/>
  <c r="AX106" i="22" s="1"/>
  <c r="Y106" i="22"/>
  <c r="AY106" i="22" s="1"/>
  <c r="W99" i="22"/>
  <c r="AW99" i="22" s="1"/>
  <c r="X99" i="22"/>
  <c r="AX99" i="22" s="1"/>
  <c r="Y99" i="22"/>
  <c r="AY99" i="22" s="1"/>
  <c r="Y151" i="22"/>
  <c r="AY151" i="22" s="1"/>
  <c r="X151" i="22"/>
  <c r="AX151" i="22" s="1"/>
  <c r="W151" i="22"/>
  <c r="AW151" i="22" s="1"/>
  <c r="W110" i="22"/>
  <c r="AW110" i="22" s="1"/>
  <c r="X110" i="22"/>
  <c r="AX110" i="22" s="1"/>
  <c r="Y110" i="22"/>
  <c r="AY110" i="22" s="1"/>
  <c r="W115" i="22"/>
  <c r="AW115" i="22" s="1"/>
  <c r="X115" i="22"/>
  <c r="AX115" i="22" s="1"/>
  <c r="Y115" i="22"/>
  <c r="AY115" i="22" s="1"/>
  <c r="X111" i="22"/>
  <c r="AX111" i="22" s="1"/>
  <c r="W111" i="22"/>
  <c r="AW111" i="22" s="1"/>
  <c r="Y111" i="22"/>
  <c r="AY111" i="22" s="1"/>
  <c r="W107" i="22"/>
  <c r="AW107" i="22" s="1"/>
  <c r="X107" i="22"/>
  <c r="AX107" i="22" s="1"/>
  <c r="Y107" i="22"/>
  <c r="AY107" i="22" s="1"/>
  <c r="X103" i="22"/>
  <c r="AX103" i="22" s="1"/>
  <c r="Y103" i="22"/>
  <c r="AY103" i="22" s="1"/>
  <c r="W103" i="22"/>
  <c r="AW103" i="22" s="1"/>
  <c r="W101" i="22"/>
  <c r="AW101" i="22" s="1"/>
  <c r="X101" i="22"/>
  <c r="AX101" i="22" s="1"/>
  <c r="Y101" i="22"/>
  <c r="AY101" i="22" s="1"/>
  <c r="W112" i="22"/>
  <c r="AW112" i="22" s="1"/>
  <c r="X112" i="22"/>
  <c r="AX112" i="22" s="1"/>
  <c r="Y112" i="22"/>
  <c r="AY112" i="22" s="1"/>
  <c r="W102" i="22"/>
  <c r="AW102" i="22" s="1"/>
  <c r="X102" i="22"/>
  <c r="AX102" i="22" s="1"/>
  <c r="Y102" i="22"/>
  <c r="AY102" i="22" s="1"/>
  <c r="W117" i="22"/>
  <c r="AW117" i="22" s="1"/>
  <c r="X117" i="22"/>
  <c r="AX117" i="22" s="1"/>
  <c r="Y117" i="22"/>
  <c r="AY117" i="22" s="1"/>
  <c r="W113" i="22"/>
  <c r="AW113" i="22" s="1"/>
  <c r="Y113" i="22"/>
  <c r="AY113" i="22" s="1"/>
  <c r="X113" i="22"/>
  <c r="AX113" i="22" s="1"/>
  <c r="W109" i="22"/>
  <c r="AW109" i="22" s="1"/>
  <c r="X109" i="22"/>
  <c r="AX109" i="22" s="1"/>
  <c r="Y109" i="22"/>
  <c r="AY109" i="22" s="1"/>
  <c r="Y105" i="22"/>
  <c r="AY105" i="22" s="1"/>
  <c r="W105" i="22"/>
  <c r="AW105" i="22" s="1"/>
  <c r="X105" i="22"/>
  <c r="AX105" i="22" s="1"/>
  <c r="Y169" i="22"/>
  <c r="AY169" i="22" s="1"/>
  <c r="X169" i="22"/>
  <c r="AX169" i="22" s="1"/>
  <c r="W169" i="22"/>
  <c r="AW169" i="22" s="1"/>
  <c r="Y167" i="22"/>
  <c r="AY167" i="22" s="1"/>
  <c r="X167" i="22"/>
  <c r="AX167" i="22" s="1"/>
  <c r="W167" i="22"/>
  <c r="AW167" i="22" s="1"/>
  <c r="X165" i="22"/>
  <c r="AX165" i="22" s="1"/>
  <c r="W165" i="22"/>
  <c r="AW165" i="22" s="1"/>
  <c r="Y165" i="22"/>
  <c r="AY165" i="22" s="1"/>
  <c r="X163" i="22"/>
  <c r="AX163" i="22" s="1"/>
  <c r="Y163" i="22"/>
  <c r="AY163" i="22" s="1"/>
  <c r="W163" i="22"/>
  <c r="AW163" i="22" s="1"/>
  <c r="Y161" i="22"/>
  <c r="AY161" i="22" s="1"/>
  <c r="X161" i="22"/>
  <c r="AX161" i="22" s="1"/>
  <c r="W161" i="22"/>
  <c r="AW161" i="22" s="1"/>
  <c r="Y159" i="22"/>
  <c r="AY159" i="22" s="1"/>
  <c r="X159" i="22"/>
  <c r="AX159" i="22" s="1"/>
  <c r="W159" i="22"/>
  <c r="AW159" i="22" s="1"/>
  <c r="X157" i="22"/>
  <c r="AX157" i="22" s="1"/>
  <c r="W157" i="22"/>
  <c r="AW157" i="22" s="1"/>
  <c r="Y157" i="22"/>
  <c r="AY157" i="22" s="1"/>
  <c r="X155" i="22"/>
  <c r="AX155" i="22" s="1"/>
  <c r="Y155" i="22"/>
  <c r="AY155" i="22" s="1"/>
  <c r="W155" i="22"/>
  <c r="AW155" i="22" s="1"/>
  <c r="Y153" i="22"/>
  <c r="AY153" i="22" s="1"/>
  <c r="X153" i="22"/>
  <c r="AX153" i="22" s="1"/>
  <c r="W153" i="22"/>
  <c r="AW153" i="22" s="1"/>
  <c r="AO138" i="22"/>
  <c r="BO138" i="22" s="1"/>
  <c r="AO194" i="22"/>
  <c r="BO194" i="22" s="1"/>
  <c r="Q118" i="22"/>
  <c r="AQ118" i="22" s="1"/>
  <c r="O118" i="22"/>
  <c r="O114" i="22"/>
  <c r="Q114" i="22"/>
  <c r="AQ114" i="22" s="1"/>
  <c r="O108" i="22"/>
  <c r="Q108" i="22"/>
  <c r="AQ108" i="22" s="1"/>
  <c r="O106" i="22"/>
  <c r="Q106" i="22"/>
  <c r="AQ106" i="22" s="1"/>
  <c r="Q102" i="22"/>
  <c r="AQ102" i="22" s="1"/>
  <c r="O102" i="22"/>
  <c r="AO130" i="22"/>
  <c r="BO130" i="22" s="1"/>
  <c r="AO137" i="22"/>
  <c r="BO137" i="22" s="1"/>
  <c r="AO186" i="22"/>
  <c r="BO186" i="22" s="1"/>
  <c r="O116" i="22"/>
  <c r="Q116" i="22"/>
  <c r="AQ116" i="22" s="1"/>
  <c r="O112" i="22"/>
  <c r="Q112" i="22"/>
  <c r="AQ112" i="22" s="1"/>
  <c r="Q110" i="22"/>
  <c r="AQ110" i="22" s="1"/>
  <c r="O110" i="22"/>
  <c r="O104" i="22"/>
  <c r="Q104" i="22"/>
  <c r="AQ104" i="22" s="1"/>
  <c r="AO141" i="22"/>
  <c r="BO141" i="22" s="1"/>
  <c r="AO129" i="22"/>
  <c r="BO129" i="22" s="1"/>
  <c r="AO128" i="22"/>
  <c r="BO128" i="22" s="1"/>
  <c r="AO136" i="22"/>
  <c r="BO136" i="22" s="1"/>
  <c r="AO131" i="22"/>
  <c r="BO131" i="22" s="1"/>
  <c r="AO140" i="22"/>
  <c r="BO140" i="22" s="1"/>
  <c r="AO133" i="22"/>
  <c r="BO133" i="22" s="1"/>
  <c r="AO125" i="22"/>
  <c r="BO125" i="22" s="1"/>
  <c r="O115" i="22"/>
  <c r="Q115" i="22"/>
  <c r="AQ115" i="22" s="1"/>
  <c r="O111" i="22"/>
  <c r="Q111" i="22"/>
  <c r="AQ111" i="22" s="1"/>
  <c r="O109" i="22"/>
  <c r="Q109" i="22"/>
  <c r="AQ109" i="22" s="1"/>
  <c r="Q105" i="22"/>
  <c r="AQ105" i="22" s="1"/>
  <c r="O105" i="22"/>
  <c r="O103" i="22"/>
  <c r="Q103" i="22"/>
  <c r="AQ103" i="22" s="1"/>
  <c r="O101" i="22"/>
  <c r="Q101" i="22"/>
  <c r="AQ101" i="22" s="1"/>
  <c r="AO139" i="22"/>
  <c r="BO139" i="22" s="1"/>
  <c r="O117" i="22"/>
  <c r="Q117" i="22"/>
  <c r="AQ117" i="22" s="1"/>
  <c r="Q113" i="22"/>
  <c r="AQ113" i="22" s="1"/>
  <c r="O113" i="22"/>
  <c r="O107" i="22"/>
  <c r="Q107" i="22"/>
  <c r="AQ107" i="22" s="1"/>
  <c r="AO142" i="22"/>
  <c r="BO142" i="22" s="1"/>
  <c r="AO134" i="22"/>
  <c r="BO134" i="22" s="1"/>
  <c r="AO127" i="22"/>
  <c r="BO127" i="22" s="1"/>
  <c r="AO132" i="22"/>
  <c r="BO132" i="22" s="1"/>
  <c r="AO135" i="22"/>
  <c r="BO135" i="22" s="1"/>
  <c r="AO126" i="22"/>
  <c r="BO126" i="22" s="1"/>
  <c r="AO193" i="22"/>
  <c r="BO193" i="22" s="1"/>
  <c r="AO185" i="22"/>
  <c r="BO185" i="22" s="1"/>
  <c r="AO189" i="22"/>
  <c r="BO189" i="22" s="1"/>
  <c r="AO183" i="22"/>
  <c r="BO183" i="22" s="1"/>
  <c r="AO188" i="22"/>
  <c r="BO188" i="22" s="1"/>
  <c r="AO184" i="22"/>
  <c r="BO184" i="22" s="1"/>
  <c r="AO192" i="22"/>
  <c r="BO192" i="22" s="1"/>
  <c r="AO191" i="22"/>
  <c r="BO191" i="22" s="1"/>
  <c r="AO190" i="22"/>
  <c r="BO190" i="22" s="1"/>
  <c r="AO187" i="22"/>
  <c r="BO187" i="22" s="1"/>
  <c r="O100" i="22"/>
  <c r="Q100" i="22"/>
  <c r="AQ100" i="22" s="1"/>
  <c r="BN151" i="22"/>
  <c r="BN196" i="22" s="1"/>
  <c r="BJ151" i="22"/>
  <c r="BI151" i="22"/>
  <c r="AL151" i="22"/>
  <c r="BL151" i="22" s="1"/>
  <c r="AZ169" i="22"/>
  <c r="BJ169" i="22"/>
  <c r="BA169" i="22"/>
  <c r="AK169" i="22"/>
  <c r="BK169" i="22" s="1"/>
  <c r="BB169" i="22"/>
  <c r="AL169" i="22"/>
  <c r="BL169" i="22" s="1"/>
  <c r="BD169" i="22"/>
  <c r="S169" i="22"/>
  <c r="AS169" i="22" s="1"/>
  <c r="BC169" i="22"/>
  <c r="BI169" i="22"/>
  <c r="T169" i="22"/>
  <c r="AT169" i="22" s="1"/>
  <c r="AZ165" i="22"/>
  <c r="BJ165" i="22"/>
  <c r="BA165" i="22"/>
  <c r="AK165" i="22"/>
  <c r="BK165" i="22" s="1"/>
  <c r="BB165" i="22"/>
  <c r="AL165" i="22"/>
  <c r="BL165" i="22" s="1"/>
  <c r="BD165" i="22"/>
  <c r="S165" i="22"/>
  <c r="AS165" i="22" s="1"/>
  <c r="T165" i="22"/>
  <c r="AT165" i="22" s="1"/>
  <c r="BI165" i="22"/>
  <c r="BC165" i="22"/>
  <c r="BD163" i="22"/>
  <c r="S163" i="22"/>
  <c r="AS163" i="22" s="1"/>
  <c r="T163" i="22"/>
  <c r="AT163" i="22" s="1"/>
  <c r="AZ163" i="22"/>
  <c r="BJ163" i="22"/>
  <c r="BA163" i="22"/>
  <c r="AK163" i="22"/>
  <c r="BK163" i="22" s="1"/>
  <c r="BC163" i="22"/>
  <c r="BI163" i="22"/>
  <c r="AL163" i="22"/>
  <c r="BL163" i="22" s="1"/>
  <c r="BB163" i="22"/>
  <c r="AZ161" i="22"/>
  <c r="BJ161" i="22"/>
  <c r="BA161" i="22"/>
  <c r="AK161" i="22"/>
  <c r="BK161" i="22" s="1"/>
  <c r="BB161" i="22"/>
  <c r="AL161" i="22"/>
  <c r="BL161" i="22" s="1"/>
  <c r="BD161" i="22"/>
  <c r="S161" i="22"/>
  <c r="AS161" i="22" s="1"/>
  <c r="T161" i="22"/>
  <c r="AT161" i="22" s="1"/>
  <c r="BC161" i="22"/>
  <c r="BI161" i="22"/>
  <c r="BD159" i="22"/>
  <c r="S159" i="22"/>
  <c r="AS159" i="22" s="1"/>
  <c r="T159" i="22"/>
  <c r="AT159" i="22" s="1"/>
  <c r="AZ159" i="22"/>
  <c r="BJ159" i="22"/>
  <c r="BA159" i="22"/>
  <c r="AK159" i="22"/>
  <c r="BK159" i="22" s="1"/>
  <c r="AL159" i="22"/>
  <c r="BL159" i="22" s="1"/>
  <c r="BB159" i="22"/>
  <c r="BI159" i="22"/>
  <c r="BC159" i="22"/>
  <c r="AZ157" i="22"/>
  <c r="BJ157" i="22"/>
  <c r="BA157" i="22"/>
  <c r="AK157" i="22"/>
  <c r="BK157" i="22" s="1"/>
  <c r="BB157" i="22"/>
  <c r="AL157" i="22"/>
  <c r="BL157" i="22" s="1"/>
  <c r="BD157" i="22"/>
  <c r="S157" i="22"/>
  <c r="AS157" i="22" s="1"/>
  <c r="BI157" i="22"/>
  <c r="BC157" i="22"/>
  <c r="T157" i="22"/>
  <c r="AT157" i="22" s="1"/>
  <c r="BD155" i="22"/>
  <c r="S155" i="22"/>
  <c r="AS155" i="22" s="1"/>
  <c r="T155" i="22"/>
  <c r="AT155" i="22" s="1"/>
  <c r="AZ155" i="22"/>
  <c r="BJ155" i="22"/>
  <c r="BA155" i="22"/>
  <c r="AK155" i="22"/>
  <c r="BK155" i="22" s="1"/>
  <c r="BB155" i="22"/>
  <c r="BC155" i="22"/>
  <c r="BI155" i="22"/>
  <c r="AL155" i="22"/>
  <c r="BL155" i="22" s="1"/>
  <c r="AZ153" i="22"/>
  <c r="BJ153" i="22"/>
  <c r="BA153" i="22"/>
  <c r="AK153" i="22"/>
  <c r="BK153" i="22" s="1"/>
  <c r="BB153" i="22"/>
  <c r="AL153" i="22"/>
  <c r="BL153" i="22" s="1"/>
  <c r="BD153" i="22"/>
  <c r="S153" i="22"/>
  <c r="AS153" i="22" s="1"/>
  <c r="T153" i="22"/>
  <c r="AT153" i="22" s="1"/>
  <c r="BC153" i="22"/>
  <c r="BI153" i="22"/>
  <c r="BJ117" i="22"/>
  <c r="AK117" i="22"/>
  <c r="BK117" i="22" s="1"/>
  <c r="AL117" i="22"/>
  <c r="BL117" i="22" s="1"/>
  <c r="S117" i="22"/>
  <c r="AS117" i="22" s="1"/>
  <c r="BG117" i="22"/>
  <c r="BI117" i="22"/>
  <c r="T117" i="22"/>
  <c r="AT117" i="22" s="1"/>
  <c r="BH117" i="22"/>
  <c r="BM117" i="22"/>
  <c r="R117" i="22"/>
  <c r="AR117" i="22" s="1"/>
  <c r="AZ117" i="22"/>
  <c r="BC117" i="22"/>
  <c r="BA117" i="22"/>
  <c r="BD117" i="22"/>
  <c r="BB117" i="22"/>
  <c r="BJ113" i="22"/>
  <c r="AK113" i="22"/>
  <c r="BK113" i="22" s="1"/>
  <c r="AL113" i="22"/>
  <c r="BL113" i="22" s="1"/>
  <c r="S113" i="22"/>
  <c r="AS113" i="22" s="1"/>
  <c r="BG113" i="22"/>
  <c r="BD113" i="22"/>
  <c r="T113" i="22"/>
  <c r="AT113" i="22" s="1"/>
  <c r="BH113" i="22"/>
  <c r="BM113" i="22"/>
  <c r="BC113" i="22"/>
  <c r="BI113" i="22"/>
  <c r="AZ113" i="22"/>
  <c r="BA113" i="22"/>
  <c r="BB113" i="22"/>
  <c r="R113" i="22"/>
  <c r="AR113" i="22" s="1"/>
  <c r="BJ107" i="22"/>
  <c r="AK107" i="22"/>
  <c r="BK107" i="22" s="1"/>
  <c r="AL107" i="22"/>
  <c r="BL107" i="22" s="1"/>
  <c r="BA107" i="22"/>
  <c r="AZ107" i="22"/>
  <c r="BB107" i="22"/>
  <c r="BI107" i="22"/>
  <c r="BC107" i="22"/>
  <c r="R107" i="22"/>
  <c r="AR107" i="22" s="1"/>
  <c r="BD107" i="22"/>
  <c r="S107" i="22"/>
  <c r="AS107" i="22" s="1"/>
  <c r="BG107" i="22"/>
  <c r="BM107" i="22"/>
  <c r="T107" i="22"/>
  <c r="AT107" i="22" s="1"/>
  <c r="BH107" i="22"/>
  <c r="BD167" i="22"/>
  <c r="S167" i="22"/>
  <c r="AS167" i="22" s="1"/>
  <c r="T167" i="22"/>
  <c r="AT167" i="22" s="1"/>
  <c r="AZ167" i="22"/>
  <c r="BJ167" i="22"/>
  <c r="BA167" i="22"/>
  <c r="AK167" i="22"/>
  <c r="BK167" i="22" s="1"/>
  <c r="BB167" i="22"/>
  <c r="BC167" i="22"/>
  <c r="BI167" i="22"/>
  <c r="AL167" i="22"/>
  <c r="BL167" i="22" s="1"/>
  <c r="BG99" i="22"/>
  <c r="BJ115" i="22"/>
  <c r="AK115" i="22"/>
  <c r="BK115" i="22" s="1"/>
  <c r="AL115" i="22"/>
  <c r="BL115" i="22" s="1"/>
  <c r="BA115" i="22"/>
  <c r="BB115" i="22"/>
  <c r="BM115" i="22"/>
  <c r="BC115" i="22"/>
  <c r="R115" i="22"/>
  <c r="AR115" i="22" s="1"/>
  <c r="BD115" i="22"/>
  <c r="BI115" i="22"/>
  <c r="S115" i="22"/>
  <c r="AS115" i="22" s="1"/>
  <c r="BG115" i="22"/>
  <c r="T115" i="22"/>
  <c r="AT115" i="22" s="1"/>
  <c r="BH115" i="22"/>
  <c r="AZ115" i="22"/>
  <c r="BJ105" i="22"/>
  <c r="AK105" i="22"/>
  <c r="BK105" i="22" s="1"/>
  <c r="AL105" i="22"/>
  <c r="BL105" i="22" s="1"/>
  <c r="S105" i="22"/>
  <c r="AS105" i="22" s="1"/>
  <c r="BG105" i="22"/>
  <c r="BC105" i="22"/>
  <c r="T105" i="22"/>
  <c r="AT105" i="22" s="1"/>
  <c r="BH105" i="22"/>
  <c r="R105" i="22"/>
  <c r="AR105" i="22" s="1"/>
  <c r="BM105" i="22"/>
  <c r="AZ105" i="22"/>
  <c r="BA105" i="22"/>
  <c r="BI105" i="22"/>
  <c r="BB105" i="22"/>
  <c r="BD105" i="22"/>
  <c r="BJ109" i="22"/>
  <c r="AK109" i="22"/>
  <c r="BK109" i="22" s="1"/>
  <c r="AL109" i="22"/>
  <c r="BL109" i="22" s="1"/>
  <c r="S109" i="22"/>
  <c r="AS109" i="22" s="1"/>
  <c r="BG109" i="22"/>
  <c r="T109" i="22"/>
  <c r="AT109" i="22" s="1"/>
  <c r="BH109" i="22"/>
  <c r="BM109" i="22"/>
  <c r="BC109" i="22"/>
  <c r="AZ109" i="22"/>
  <c r="R109" i="22"/>
  <c r="AR109" i="22" s="1"/>
  <c r="BA109" i="22"/>
  <c r="BI109" i="22"/>
  <c r="BB109" i="22"/>
  <c r="BD109" i="22"/>
  <c r="BJ101" i="22"/>
  <c r="AK101" i="22"/>
  <c r="BK101" i="22" s="1"/>
  <c r="AL101" i="22"/>
  <c r="BL101" i="22" s="1"/>
  <c r="S101" i="22"/>
  <c r="AS101" i="22" s="1"/>
  <c r="BG101" i="22"/>
  <c r="R101" i="22"/>
  <c r="AR101" i="22" s="1"/>
  <c r="BI101" i="22"/>
  <c r="T101" i="22"/>
  <c r="AT101" i="22" s="1"/>
  <c r="BH101" i="22"/>
  <c r="BC101" i="22"/>
  <c r="BM101" i="22"/>
  <c r="AZ101" i="22"/>
  <c r="BD101" i="22"/>
  <c r="BA101" i="22"/>
  <c r="BB101" i="22"/>
  <c r="BI118" i="22"/>
  <c r="AK118" i="22"/>
  <c r="BK118" i="22" s="1"/>
  <c r="AL118" i="22"/>
  <c r="BL118" i="22" s="1"/>
  <c r="BM118" i="22"/>
  <c r="AZ118" i="22"/>
  <c r="BG118" i="22"/>
  <c r="BJ118" i="22"/>
  <c r="BA118" i="22"/>
  <c r="S118" i="22"/>
  <c r="AS118" i="22" s="1"/>
  <c r="BB118" i="22"/>
  <c r="T118" i="22"/>
  <c r="AT118" i="22" s="1"/>
  <c r="BC118" i="22"/>
  <c r="R118" i="22"/>
  <c r="AR118" i="22" s="1"/>
  <c r="BD118" i="22"/>
  <c r="BH118" i="22"/>
  <c r="BJ116" i="22"/>
  <c r="AK116" i="22"/>
  <c r="BK116" i="22" s="1"/>
  <c r="AL116" i="22"/>
  <c r="BL116" i="22" s="1"/>
  <c r="BC116" i="22"/>
  <c r="R116" i="22"/>
  <c r="AR116" i="22" s="1"/>
  <c r="BD116" i="22"/>
  <c r="BI116" i="22"/>
  <c r="BB116" i="22"/>
  <c r="S116" i="22"/>
  <c r="AS116" i="22" s="1"/>
  <c r="BG116" i="22"/>
  <c r="BA116" i="22"/>
  <c r="T116" i="22"/>
  <c r="AT116" i="22" s="1"/>
  <c r="BH116" i="22"/>
  <c r="BM116" i="22"/>
  <c r="AZ116" i="22"/>
  <c r="BJ114" i="22"/>
  <c r="AK114" i="22"/>
  <c r="BK114" i="22" s="1"/>
  <c r="BM114" i="22"/>
  <c r="AZ114" i="22"/>
  <c r="S114" i="22"/>
  <c r="AS114" i="22" s="1"/>
  <c r="BA114" i="22"/>
  <c r="BB114" i="22"/>
  <c r="BG114" i="22"/>
  <c r="BH114" i="22"/>
  <c r="BI114" i="22"/>
  <c r="BC114" i="22"/>
  <c r="T114" i="22"/>
  <c r="AT114" i="22" s="1"/>
  <c r="AL114" i="22"/>
  <c r="BL114" i="22" s="1"/>
  <c r="R114" i="22"/>
  <c r="AR114" i="22" s="1"/>
  <c r="BD114" i="22"/>
  <c r="BJ112" i="22"/>
  <c r="AK112" i="22"/>
  <c r="BK112" i="22" s="1"/>
  <c r="BC112" i="22"/>
  <c r="BI112" i="22"/>
  <c r="R112" i="22"/>
  <c r="AR112" i="22" s="1"/>
  <c r="BD112" i="22"/>
  <c r="BA112" i="22"/>
  <c r="BB112" i="22"/>
  <c r="AL112" i="22"/>
  <c r="BL112" i="22" s="1"/>
  <c r="S112" i="22"/>
  <c r="AS112" i="22" s="1"/>
  <c r="BG112" i="22"/>
  <c r="T112" i="22"/>
  <c r="AT112" i="22" s="1"/>
  <c r="BH112" i="22"/>
  <c r="BM112" i="22"/>
  <c r="AZ112" i="22"/>
  <c r="BJ110" i="22"/>
  <c r="AK110" i="22"/>
  <c r="BK110" i="22" s="1"/>
  <c r="BM110" i="22"/>
  <c r="T110" i="22"/>
  <c r="AT110" i="22" s="1"/>
  <c r="AZ110" i="22"/>
  <c r="S110" i="22"/>
  <c r="AS110" i="22" s="1"/>
  <c r="BA110" i="22"/>
  <c r="BG110" i="22"/>
  <c r="AL110" i="22"/>
  <c r="BL110" i="22" s="1"/>
  <c r="BB110" i="22"/>
  <c r="BC110" i="22"/>
  <c r="BI110" i="22"/>
  <c r="BH110" i="22"/>
  <c r="R110" i="22"/>
  <c r="AR110" i="22" s="1"/>
  <c r="BD110" i="22"/>
  <c r="BJ108" i="22"/>
  <c r="AK108" i="22"/>
  <c r="BK108" i="22" s="1"/>
  <c r="BC108" i="22"/>
  <c r="BA108" i="22"/>
  <c r="R108" i="22"/>
  <c r="AR108" i="22" s="1"/>
  <c r="BD108" i="22"/>
  <c r="BB108" i="22"/>
  <c r="S108" i="22"/>
  <c r="AS108" i="22" s="1"/>
  <c r="BG108" i="22"/>
  <c r="BI108" i="22"/>
  <c r="T108" i="22"/>
  <c r="AT108" i="22" s="1"/>
  <c r="BH108" i="22"/>
  <c r="AL108" i="22"/>
  <c r="BL108" i="22" s="1"/>
  <c r="BM108" i="22"/>
  <c r="AZ108" i="22"/>
  <c r="BJ106" i="22"/>
  <c r="AK106" i="22"/>
  <c r="BK106" i="22" s="1"/>
  <c r="BI106" i="22"/>
  <c r="BM106" i="22"/>
  <c r="AL106" i="22"/>
  <c r="BL106" i="22" s="1"/>
  <c r="AZ106" i="22"/>
  <c r="BG106" i="22"/>
  <c r="BA106" i="22"/>
  <c r="BB106" i="22"/>
  <c r="S106" i="22"/>
  <c r="AS106" i="22" s="1"/>
  <c r="T106" i="22"/>
  <c r="AT106" i="22" s="1"/>
  <c r="BC106" i="22"/>
  <c r="BH106" i="22"/>
  <c r="R106" i="22"/>
  <c r="AR106" i="22" s="1"/>
  <c r="BD106" i="22"/>
  <c r="BJ104" i="22"/>
  <c r="AK104" i="22"/>
  <c r="BK104" i="22" s="1"/>
  <c r="BC104" i="22"/>
  <c r="R104" i="22"/>
  <c r="AR104" i="22" s="1"/>
  <c r="BD104" i="22"/>
  <c r="AL104" i="22"/>
  <c r="BL104" i="22" s="1"/>
  <c r="BA104" i="22"/>
  <c r="S104" i="22"/>
  <c r="AS104" i="22" s="1"/>
  <c r="BG104" i="22"/>
  <c r="BB104" i="22"/>
  <c r="T104" i="22"/>
  <c r="AT104" i="22" s="1"/>
  <c r="BH104" i="22"/>
  <c r="BM104" i="22"/>
  <c r="BI104" i="22"/>
  <c r="AZ104" i="22"/>
  <c r="BJ102" i="22"/>
  <c r="AK102" i="22"/>
  <c r="BK102" i="22" s="1"/>
  <c r="BM102" i="22"/>
  <c r="AZ102" i="22"/>
  <c r="BI102" i="22"/>
  <c r="BA102" i="22"/>
  <c r="S102" i="22"/>
  <c r="AS102" i="22" s="1"/>
  <c r="AL102" i="22"/>
  <c r="BL102" i="22" s="1"/>
  <c r="BB102" i="22"/>
  <c r="BG102" i="22"/>
  <c r="BC102" i="22"/>
  <c r="BH102" i="22"/>
  <c r="R102" i="22"/>
  <c r="AR102" i="22" s="1"/>
  <c r="BD102" i="22"/>
  <c r="T102" i="22"/>
  <c r="AT102" i="22" s="1"/>
  <c r="BJ100" i="22"/>
  <c r="AK100" i="22"/>
  <c r="BK100" i="22" s="1"/>
  <c r="AL100" i="22"/>
  <c r="BL100" i="22" s="1"/>
  <c r="BC100" i="22"/>
  <c r="R100" i="22"/>
  <c r="AR100" i="22" s="1"/>
  <c r="BD100" i="22"/>
  <c r="S100" i="22"/>
  <c r="AS100" i="22" s="1"/>
  <c r="BG100" i="22"/>
  <c r="BB100" i="22"/>
  <c r="T100" i="22"/>
  <c r="AT100" i="22" s="1"/>
  <c r="BH100" i="22"/>
  <c r="BI100" i="22"/>
  <c r="BM100" i="22"/>
  <c r="BA100" i="22"/>
  <c r="AZ100" i="22"/>
  <c r="BJ111" i="22"/>
  <c r="AK111" i="22"/>
  <c r="BK111" i="22" s="1"/>
  <c r="AL111" i="22"/>
  <c r="BL111" i="22" s="1"/>
  <c r="BI111" i="22"/>
  <c r="BA111" i="22"/>
  <c r="BM111" i="22"/>
  <c r="BB111" i="22"/>
  <c r="BC111" i="22"/>
  <c r="R111" i="22"/>
  <c r="AR111" i="22" s="1"/>
  <c r="BD111" i="22"/>
  <c r="AZ111" i="22"/>
  <c r="S111" i="22"/>
  <c r="AS111" i="22" s="1"/>
  <c r="BG111" i="22"/>
  <c r="T111" i="22"/>
  <c r="AT111" i="22" s="1"/>
  <c r="BH111" i="22"/>
  <c r="BJ103" i="22"/>
  <c r="AK103" i="22"/>
  <c r="BK103" i="22" s="1"/>
  <c r="AL103" i="22"/>
  <c r="BL103" i="22" s="1"/>
  <c r="BA103" i="22"/>
  <c r="BB103" i="22"/>
  <c r="BC103" i="22"/>
  <c r="BM103" i="22"/>
  <c r="R103" i="22"/>
  <c r="AR103" i="22" s="1"/>
  <c r="BD103" i="22"/>
  <c r="AZ103" i="22"/>
  <c r="BI103" i="22"/>
  <c r="S103" i="22"/>
  <c r="AS103" i="22" s="1"/>
  <c r="BG103" i="22"/>
  <c r="T103" i="22"/>
  <c r="AT103" i="22" s="1"/>
  <c r="BH103" i="22"/>
  <c r="T170" i="22"/>
  <c r="AT170" i="22" s="1"/>
  <c r="BI170" i="22"/>
  <c r="AZ170" i="22"/>
  <c r="BJ170" i="22"/>
  <c r="BB170" i="22"/>
  <c r="AL170" i="22"/>
  <c r="BL170" i="22" s="1"/>
  <c r="BC170" i="22"/>
  <c r="AK170" i="22"/>
  <c r="BK170" i="22" s="1"/>
  <c r="BA170" i="22"/>
  <c r="BD170" i="22"/>
  <c r="S170" i="22"/>
  <c r="AS170" i="22" s="1"/>
  <c r="BB168" i="22"/>
  <c r="AL168" i="22"/>
  <c r="BL168" i="22" s="1"/>
  <c r="BC168" i="22"/>
  <c r="BD168" i="22"/>
  <c r="T168" i="22"/>
  <c r="AT168" i="22" s="1"/>
  <c r="BI168" i="22"/>
  <c r="AZ168" i="22"/>
  <c r="S168" i="22"/>
  <c r="AS168" i="22" s="1"/>
  <c r="BA168" i="22"/>
  <c r="BJ168" i="22"/>
  <c r="AK168" i="22"/>
  <c r="BK168" i="22" s="1"/>
  <c r="T166" i="22"/>
  <c r="AT166" i="22" s="1"/>
  <c r="BI166" i="22"/>
  <c r="AZ166" i="22"/>
  <c r="BJ166" i="22"/>
  <c r="BB166" i="22"/>
  <c r="AL166" i="22"/>
  <c r="BL166" i="22" s="1"/>
  <c r="BC166" i="22"/>
  <c r="AK166" i="22"/>
  <c r="BK166" i="22" s="1"/>
  <c r="S166" i="22"/>
  <c r="AS166" i="22" s="1"/>
  <c r="BA166" i="22"/>
  <c r="BD166" i="22"/>
  <c r="BB164" i="22"/>
  <c r="AL164" i="22"/>
  <c r="BL164" i="22" s="1"/>
  <c r="BC164" i="22"/>
  <c r="BD164" i="22"/>
  <c r="T164" i="22"/>
  <c r="AT164" i="22" s="1"/>
  <c r="BI164" i="22"/>
  <c r="BJ164" i="22"/>
  <c r="AK164" i="22"/>
  <c r="BK164" i="22" s="1"/>
  <c r="BA164" i="22"/>
  <c r="S164" i="22"/>
  <c r="AS164" i="22" s="1"/>
  <c r="AZ164" i="22"/>
  <c r="T162" i="22"/>
  <c r="AT162" i="22" s="1"/>
  <c r="BI162" i="22"/>
  <c r="AZ162" i="22"/>
  <c r="BJ162" i="22"/>
  <c r="BB162" i="22"/>
  <c r="AL162" i="22"/>
  <c r="BL162" i="22" s="1"/>
  <c r="BC162" i="22"/>
  <c r="BA162" i="22"/>
  <c r="BD162" i="22"/>
  <c r="AK162" i="22"/>
  <c r="BK162" i="22" s="1"/>
  <c r="S162" i="22"/>
  <c r="AS162" i="22" s="1"/>
  <c r="BB160" i="22"/>
  <c r="AL160" i="22"/>
  <c r="BL160" i="22" s="1"/>
  <c r="BC160" i="22"/>
  <c r="BD160" i="22"/>
  <c r="T160" i="22"/>
  <c r="AT160" i="22" s="1"/>
  <c r="BI160" i="22"/>
  <c r="S160" i="22"/>
  <c r="AS160" i="22" s="1"/>
  <c r="AZ160" i="22"/>
  <c r="BA160" i="22"/>
  <c r="AK160" i="22"/>
  <c r="BK160" i="22" s="1"/>
  <c r="BJ160" i="22"/>
  <c r="T158" i="22"/>
  <c r="AT158" i="22" s="1"/>
  <c r="BI158" i="22"/>
  <c r="AZ158" i="22"/>
  <c r="BJ158" i="22"/>
  <c r="BB158" i="22"/>
  <c r="AL158" i="22"/>
  <c r="BL158" i="22" s="1"/>
  <c r="BC158" i="22"/>
  <c r="AK158" i="22"/>
  <c r="BK158" i="22" s="1"/>
  <c r="S158" i="22"/>
  <c r="AS158" i="22" s="1"/>
  <c r="BD158" i="22"/>
  <c r="BA158" i="22"/>
  <c r="BB156" i="22"/>
  <c r="AL156" i="22"/>
  <c r="BL156" i="22" s="1"/>
  <c r="BC156" i="22"/>
  <c r="BD156" i="22"/>
  <c r="T156" i="22"/>
  <c r="AT156" i="22" s="1"/>
  <c r="BI156" i="22"/>
  <c r="BA156" i="22"/>
  <c r="BJ156" i="22"/>
  <c r="AK156" i="22"/>
  <c r="BK156" i="22" s="1"/>
  <c r="S156" i="22"/>
  <c r="AS156" i="22" s="1"/>
  <c r="AZ156" i="22"/>
  <c r="T154" i="22"/>
  <c r="AT154" i="22" s="1"/>
  <c r="BI154" i="22"/>
  <c r="AZ154" i="22"/>
  <c r="BJ154" i="22"/>
  <c r="BB154" i="22"/>
  <c r="AL154" i="22"/>
  <c r="BL154" i="22" s="1"/>
  <c r="BC154" i="22"/>
  <c r="S154" i="22"/>
  <c r="AS154" i="22" s="1"/>
  <c r="BA154" i="22"/>
  <c r="BD154" i="22"/>
  <c r="AK154" i="22"/>
  <c r="BK154" i="22" s="1"/>
  <c r="BB152" i="22"/>
  <c r="AL152" i="22"/>
  <c r="BL152" i="22" s="1"/>
  <c r="BC152" i="22"/>
  <c r="BD152" i="22"/>
  <c r="T152" i="22"/>
  <c r="AT152" i="22" s="1"/>
  <c r="BI152" i="22"/>
  <c r="AK152" i="22"/>
  <c r="BK152" i="22" s="1"/>
  <c r="BJ152" i="22"/>
  <c r="S152" i="22"/>
  <c r="AS152" i="22" s="1"/>
  <c r="AZ152" i="22"/>
  <c r="BA152" i="22"/>
  <c r="BN99" i="22"/>
  <c r="BA151" i="22"/>
  <c r="AZ151" i="22"/>
  <c r="BB151" i="22"/>
  <c r="BM99" i="22"/>
  <c r="BA99" i="22"/>
  <c r="BB99" i="22"/>
  <c r="BC99" i="22"/>
  <c r="AB54" i="22"/>
  <c r="AG62" i="24"/>
  <c r="AG48" i="24"/>
  <c r="AG76" i="24"/>
  <c r="AG34" i="24"/>
  <c r="AV144" i="22" l="1"/>
  <c r="AU144" i="22"/>
  <c r="AW196" i="22"/>
  <c r="AW198" i="40" s="1"/>
  <c r="AW200" i="22"/>
  <c r="AW206" i="40" s="1"/>
  <c r="BO222" i="40" s="1"/>
  <c r="AX144" i="22"/>
  <c r="AX146" i="40" s="1"/>
  <c r="AW144" i="22"/>
  <c r="AW146" i="40" s="1"/>
  <c r="AY196" i="22"/>
  <c r="AY198" i="40" s="1"/>
  <c r="AY200" i="22"/>
  <c r="AP196" i="22"/>
  <c r="AP198" i="40" s="1"/>
  <c r="BO215" i="40" s="1"/>
  <c r="F10" i="106" s="1"/>
  <c r="AQ196" i="22"/>
  <c r="AQ198" i="40" s="1"/>
  <c r="BO216" i="40" s="1"/>
  <c r="F11" i="106" s="1"/>
  <c r="AS196" i="22"/>
  <c r="AS198" i="40" s="1"/>
  <c r="AU196" i="22"/>
  <c r="AU198" i="40" s="1"/>
  <c r="AV196" i="22"/>
  <c r="AV198" i="40" s="1"/>
  <c r="BN200" i="22"/>
  <c r="BN206" i="40" s="1"/>
  <c r="BO231" i="40" s="1"/>
  <c r="F40" i="106" s="1"/>
  <c r="BN144" i="22"/>
  <c r="BN146" i="40" s="1"/>
  <c r="AQ200" i="22"/>
  <c r="AQ206" i="40" s="1"/>
  <c r="AQ144" i="22"/>
  <c r="AQ146" i="40" s="1"/>
  <c r="AY144" i="22"/>
  <c r="AY146" i="40" s="1"/>
  <c r="AV200" i="22"/>
  <c r="AU200" i="22"/>
  <c r="AP200" i="22"/>
  <c r="AP206" i="40" s="1"/>
  <c r="AP144" i="22"/>
  <c r="AP146" i="40" s="1"/>
  <c r="BC196" i="22"/>
  <c r="BC198" i="40" s="1"/>
  <c r="BC144" i="22"/>
  <c r="BC146" i="40" s="1"/>
  <c r="BC200" i="22"/>
  <c r="BC206" i="40" s="1"/>
  <c r="BA196" i="22"/>
  <c r="BA198" i="40" s="1"/>
  <c r="BB196" i="22"/>
  <c r="BB198" i="40" s="1"/>
  <c r="BB200" i="22"/>
  <c r="BB206" i="40" s="1"/>
  <c r="BO227" i="40" s="1"/>
  <c r="F24" i="106" s="1"/>
  <c r="BB144" i="22"/>
  <c r="BB146" i="40" s="1"/>
  <c r="AS144" i="22"/>
  <c r="AS146" i="40" s="1"/>
  <c r="AS200" i="22"/>
  <c r="AS206" i="40" s="1"/>
  <c r="BO218" i="40" s="1"/>
  <c r="BA144" i="22"/>
  <c r="BA146" i="40" s="1"/>
  <c r="BA200" i="22"/>
  <c r="BA206" i="40" s="1"/>
  <c r="BO226" i="40" s="1"/>
  <c r="F23" i="106" s="1"/>
  <c r="BG144" i="22"/>
  <c r="BG146" i="40" s="1"/>
  <c r="AT196" i="22"/>
  <c r="AT198" i="40" s="1"/>
  <c r="BM144" i="22"/>
  <c r="BM146" i="40" s="1"/>
  <c r="BN198" i="40"/>
  <c r="K116" i="22"/>
  <c r="M116" i="22" s="1"/>
  <c r="K107" i="22"/>
  <c r="M107" i="22" s="1"/>
  <c r="K110" i="22"/>
  <c r="K113" i="22"/>
  <c r="K108" i="22"/>
  <c r="K106" i="22"/>
  <c r="K103" i="22"/>
  <c r="K112" i="22"/>
  <c r="K109" i="22"/>
  <c r="K118" i="22"/>
  <c r="K115" i="22"/>
  <c r="K105" i="22"/>
  <c r="K100" i="22"/>
  <c r="K102" i="22"/>
  <c r="K114" i="22"/>
  <c r="K111" i="22"/>
  <c r="K104" i="22"/>
  <c r="K101" i="22"/>
  <c r="K117" i="22"/>
  <c r="O9" i="1"/>
  <c r="O10" i="1"/>
  <c r="O11" i="1"/>
  <c r="O12" i="1"/>
  <c r="O8" i="1"/>
  <c r="AY206" i="40" l="1"/>
  <c r="BO224" i="40" s="1"/>
  <c r="AU206" i="40"/>
  <c r="BO220" i="40" s="1"/>
  <c r="F14" i="106" s="1"/>
  <c r="AV206" i="40"/>
  <c r="BO221" i="40" s="1"/>
  <c r="H14" i="106" s="1"/>
  <c r="BO212" i="40"/>
  <c r="F7" i="106" s="1"/>
  <c r="BO211" i="40"/>
  <c r="F6" i="106" s="1"/>
  <c r="F19" i="106"/>
  <c r="BO228" i="40"/>
  <c r="F25" i="106" s="1"/>
  <c r="F13" i="106"/>
  <c r="AO107" i="22"/>
  <c r="BO107" i="22" s="1"/>
  <c r="AO116" i="22"/>
  <c r="BO116" i="22" s="1"/>
  <c r="M108" i="22"/>
  <c r="M110" i="22"/>
  <c r="M113" i="22"/>
  <c r="M102" i="22"/>
  <c r="M112" i="22"/>
  <c r="M114" i="22"/>
  <c r="M104" i="22"/>
  <c r="M100" i="22"/>
  <c r="M103" i="22"/>
  <c r="M118" i="22"/>
  <c r="M109" i="22"/>
  <c r="M117" i="22"/>
  <c r="M101" i="22"/>
  <c r="M105" i="22"/>
  <c r="M106" i="22"/>
  <c r="M111" i="22"/>
  <c r="M115" i="22"/>
  <c r="M159" i="22"/>
  <c r="AO159" i="22" s="1"/>
  <c r="M163" i="22"/>
  <c r="AO163" i="22" s="1"/>
  <c r="M167" i="22"/>
  <c r="AO167" i="22" s="1"/>
  <c r="M160" i="22"/>
  <c r="AO160" i="22" s="1"/>
  <c r="M164" i="22"/>
  <c r="AO164" i="22" s="1"/>
  <c r="M168" i="22"/>
  <c r="AO168" i="22" s="1"/>
  <c r="M161" i="22"/>
  <c r="AO161" i="22" s="1"/>
  <c r="M165" i="22"/>
  <c r="AO165" i="22" s="1"/>
  <c r="M169" i="22"/>
  <c r="AO169" i="22" s="1"/>
  <c r="M162" i="22"/>
  <c r="AO162" i="22" s="1"/>
  <c r="M166" i="22"/>
  <c r="AO166" i="22" s="1"/>
  <c r="F21" i="106" l="1"/>
  <c r="AO117" i="22"/>
  <c r="BO117" i="22" s="1"/>
  <c r="AO118" i="22"/>
  <c r="BO118" i="22" s="1"/>
  <c r="AO110" i="22"/>
  <c r="BO110" i="22" s="1"/>
  <c r="AO106" i="22"/>
  <c r="BO106" i="22" s="1"/>
  <c r="AO105" i="22"/>
  <c r="BO105" i="22" s="1"/>
  <c r="AO112" i="22"/>
  <c r="BO112" i="22" s="1"/>
  <c r="AO115" i="22"/>
  <c r="BO115" i="22" s="1"/>
  <c r="AO108" i="22"/>
  <c r="BO108" i="22" s="1"/>
  <c r="AO104" i="22"/>
  <c r="BO104" i="22" s="1"/>
  <c r="AO114" i="22"/>
  <c r="BO114" i="22" s="1"/>
  <c r="AO101" i="22"/>
  <c r="BO101" i="22" s="1"/>
  <c r="AO102" i="22"/>
  <c r="BO102" i="22" s="1"/>
  <c r="AO109" i="22"/>
  <c r="BO109" i="22" s="1"/>
  <c r="AO113" i="22"/>
  <c r="BO113" i="22" s="1"/>
  <c r="AO103" i="22"/>
  <c r="BO103" i="22" s="1"/>
  <c r="AO111" i="22"/>
  <c r="BO111" i="22" s="1"/>
  <c r="AO100" i="22"/>
  <c r="BO100" i="22" s="1"/>
  <c r="BO169" i="22"/>
  <c r="BO159" i="22"/>
  <c r="BO166" i="22"/>
  <c r="BO162" i="22"/>
  <c r="BO165" i="22"/>
  <c r="BO167" i="22"/>
  <c r="BO163" i="22"/>
  <c r="BO161" i="22"/>
  <c r="BO168" i="22"/>
  <c r="BO164" i="22"/>
  <c r="BO160" i="22"/>
  <c r="T46" i="22"/>
  <c r="B78" i="24"/>
  <c r="B64" i="24"/>
  <c r="B50" i="24"/>
  <c r="B36" i="24"/>
  <c r="B22" i="24"/>
  <c r="AE90" i="24"/>
  <c r="Z90" i="24"/>
  <c r="Y90" i="24"/>
  <c r="X90" i="24"/>
  <c r="W90" i="24"/>
  <c r="U90" i="24"/>
  <c r="T90" i="24"/>
  <c r="S90" i="24"/>
  <c r="R90" i="24"/>
  <c r="M90" i="24"/>
  <c r="L90" i="24"/>
  <c r="K90" i="24"/>
  <c r="J90" i="24"/>
  <c r="H90" i="24"/>
  <c r="G90" i="24"/>
  <c r="F90" i="24"/>
  <c r="E90" i="24"/>
  <c r="AA89" i="24"/>
  <c r="V89" i="24"/>
  <c r="N89" i="24"/>
  <c r="I89" i="24"/>
  <c r="AA88" i="24"/>
  <c r="V88" i="24"/>
  <c r="N88" i="24"/>
  <c r="I88" i="24"/>
  <c r="AA87" i="24"/>
  <c r="V87" i="24"/>
  <c r="N87" i="24"/>
  <c r="I87" i="24"/>
  <c r="AA86" i="24"/>
  <c r="V86" i="24"/>
  <c r="N86" i="24"/>
  <c r="I86" i="24"/>
  <c r="AA85" i="24"/>
  <c r="V85" i="24"/>
  <c r="N85" i="24"/>
  <c r="I85" i="24"/>
  <c r="AA84" i="24"/>
  <c r="V84" i="24"/>
  <c r="N84" i="24"/>
  <c r="I84" i="24"/>
  <c r="AA83" i="24"/>
  <c r="V83" i="24"/>
  <c r="N83" i="24"/>
  <c r="I83" i="24"/>
  <c r="AA82" i="24"/>
  <c r="V82" i="24"/>
  <c r="N82" i="24"/>
  <c r="I82" i="24"/>
  <c r="AA81" i="24"/>
  <c r="V81" i="24"/>
  <c r="N81" i="24"/>
  <c r="I81" i="24"/>
  <c r="AA80" i="24"/>
  <c r="V80" i="24"/>
  <c r="N80" i="24"/>
  <c r="I80" i="24"/>
  <c r="AA79" i="24"/>
  <c r="V79" i="24"/>
  <c r="N79" i="24"/>
  <c r="I79" i="24"/>
  <c r="AA78" i="24"/>
  <c r="V78" i="24"/>
  <c r="N78" i="24"/>
  <c r="I78" i="24"/>
  <c r="AE76" i="24"/>
  <c r="Z76" i="24"/>
  <c r="Y76" i="24"/>
  <c r="X76" i="24"/>
  <c r="W76" i="24"/>
  <c r="U76" i="24"/>
  <c r="T76" i="24"/>
  <c r="S76" i="24"/>
  <c r="R76" i="24"/>
  <c r="M76" i="24"/>
  <c r="L76" i="24"/>
  <c r="K76" i="24"/>
  <c r="J76" i="24"/>
  <c r="H76" i="24"/>
  <c r="G76" i="24"/>
  <c r="F76" i="24"/>
  <c r="E76" i="24"/>
  <c r="AA75" i="24"/>
  <c r="V75" i="24"/>
  <c r="N75" i="24"/>
  <c r="I75" i="24"/>
  <c r="AA74" i="24"/>
  <c r="V74" i="24"/>
  <c r="N74" i="24"/>
  <c r="I74" i="24"/>
  <c r="AA73" i="24"/>
  <c r="V73" i="24"/>
  <c r="N73" i="24"/>
  <c r="I73" i="24"/>
  <c r="AA72" i="24"/>
  <c r="V72" i="24"/>
  <c r="N72" i="24"/>
  <c r="I72" i="24"/>
  <c r="AA71" i="24"/>
  <c r="V71" i="24"/>
  <c r="N71" i="24"/>
  <c r="I71" i="24"/>
  <c r="AA70" i="24"/>
  <c r="V70" i="24"/>
  <c r="N70" i="24"/>
  <c r="I70" i="24"/>
  <c r="AA69" i="24"/>
  <c r="V69" i="24"/>
  <c r="N69" i="24"/>
  <c r="I69" i="24"/>
  <c r="AA68" i="24"/>
  <c r="V68" i="24"/>
  <c r="N68" i="24"/>
  <c r="I68" i="24"/>
  <c r="AA67" i="24"/>
  <c r="V67" i="24"/>
  <c r="N67" i="24"/>
  <c r="I67" i="24"/>
  <c r="AA66" i="24"/>
  <c r="V66" i="24"/>
  <c r="N66" i="24"/>
  <c r="I66" i="24"/>
  <c r="AA65" i="24"/>
  <c r="V65" i="24"/>
  <c r="N65" i="24"/>
  <c r="I65" i="24"/>
  <c r="AA64" i="24"/>
  <c r="V64" i="24"/>
  <c r="N64" i="24"/>
  <c r="I64" i="24"/>
  <c r="AE62" i="24"/>
  <c r="Z62" i="24"/>
  <c r="Y62" i="24"/>
  <c r="X62" i="24"/>
  <c r="W62" i="24"/>
  <c r="U62" i="24"/>
  <c r="T62" i="24"/>
  <c r="S62" i="24"/>
  <c r="R62" i="24"/>
  <c r="M62" i="24"/>
  <c r="L62" i="24"/>
  <c r="K62" i="24"/>
  <c r="J62" i="24"/>
  <c r="H62" i="24"/>
  <c r="G62" i="24"/>
  <c r="F62" i="24"/>
  <c r="E62" i="24"/>
  <c r="AA61" i="24"/>
  <c r="V61" i="24"/>
  <c r="N61" i="24"/>
  <c r="I61" i="24"/>
  <c r="AA60" i="24"/>
  <c r="V60" i="24"/>
  <c r="N60" i="24"/>
  <c r="I60" i="24"/>
  <c r="AA59" i="24"/>
  <c r="V59" i="24"/>
  <c r="N59" i="24"/>
  <c r="I59" i="24"/>
  <c r="AA58" i="24"/>
  <c r="V58" i="24"/>
  <c r="N58" i="24"/>
  <c r="I58" i="24"/>
  <c r="AA57" i="24"/>
  <c r="V57" i="24"/>
  <c r="N57" i="24"/>
  <c r="I57" i="24"/>
  <c r="AA56" i="24"/>
  <c r="V56" i="24"/>
  <c r="N56" i="24"/>
  <c r="I56" i="24"/>
  <c r="AA55" i="24"/>
  <c r="V55" i="24"/>
  <c r="N55" i="24"/>
  <c r="I55" i="24"/>
  <c r="AA54" i="24"/>
  <c r="V54" i="24"/>
  <c r="N54" i="24"/>
  <c r="I54" i="24"/>
  <c r="AA53" i="24"/>
  <c r="V53" i="24"/>
  <c r="N53" i="24"/>
  <c r="I53" i="24"/>
  <c r="AA52" i="24"/>
  <c r="V52" i="24"/>
  <c r="N52" i="24"/>
  <c r="I52" i="24"/>
  <c r="AA51" i="24"/>
  <c r="V51" i="24"/>
  <c r="N51" i="24"/>
  <c r="I51" i="24"/>
  <c r="AA50" i="24"/>
  <c r="V50" i="24"/>
  <c r="N50" i="24"/>
  <c r="I50" i="24"/>
  <c r="AE48" i="24"/>
  <c r="Z48" i="24"/>
  <c r="Y48" i="24"/>
  <c r="X48" i="24"/>
  <c r="W48" i="24"/>
  <c r="U48" i="24"/>
  <c r="T48" i="24"/>
  <c r="S48" i="24"/>
  <c r="R48" i="24"/>
  <c r="M48" i="24"/>
  <c r="L48" i="24"/>
  <c r="K48" i="24"/>
  <c r="J48" i="24"/>
  <c r="H48" i="24"/>
  <c r="G48" i="24"/>
  <c r="F48" i="24"/>
  <c r="E48" i="24"/>
  <c r="AA47" i="24"/>
  <c r="V47" i="24"/>
  <c r="N47" i="24"/>
  <c r="I47" i="24"/>
  <c r="AA46" i="24"/>
  <c r="V46" i="24"/>
  <c r="N46" i="24"/>
  <c r="I46" i="24"/>
  <c r="AA45" i="24"/>
  <c r="V45" i="24"/>
  <c r="N45" i="24"/>
  <c r="I45" i="24"/>
  <c r="AA44" i="24"/>
  <c r="V44" i="24"/>
  <c r="N44" i="24"/>
  <c r="I44" i="24"/>
  <c r="AA43" i="24"/>
  <c r="V43" i="24"/>
  <c r="N43" i="24"/>
  <c r="I43" i="24"/>
  <c r="AA42" i="24"/>
  <c r="V42" i="24"/>
  <c r="N42" i="24"/>
  <c r="I42" i="24"/>
  <c r="AA41" i="24"/>
  <c r="V41" i="24"/>
  <c r="N41" i="24"/>
  <c r="I41" i="24"/>
  <c r="AA40" i="24"/>
  <c r="V40" i="24"/>
  <c r="N40" i="24"/>
  <c r="I40" i="24"/>
  <c r="AA39" i="24"/>
  <c r="V39" i="24"/>
  <c r="N39" i="24"/>
  <c r="I39" i="24"/>
  <c r="AA38" i="24"/>
  <c r="V38" i="24"/>
  <c r="N38" i="24"/>
  <c r="I38" i="24"/>
  <c r="AA37" i="24"/>
  <c r="V37" i="24"/>
  <c r="N37" i="24"/>
  <c r="I37" i="24"/>
  <c r="AA36" i="24"/>
  <c r="V36" i="24"/>
  <c r="N36" i="24"/>
  <c r="I36" i="24"/>
  <c r="AE34" i="24"/>
  <c r="Z34" i="24"/>
  <c r="Y34" i="24"/>
  <c r="X34" i="24"/>
  <c r="W34" i="24"/>
  <c r="U34" i="24"/>
  <c r="T34" i="24"/>
  <c r="S34" i="24"/>
  <c r="R34" i="24"/>
  <c r="M34" i="24"/>
  <c r="L34" i="24"/>
  <c r="K34" i="24"/>
  <c r="J34" i="24"/>
  <c r="H34" i="24"/>
  <c r="G34" i="24"/>
  <c r="F34" i="24"/>
  <c r="E34" i="24"/>
  <c r="AA33" i="24"/>
  <c r="V33" i="24"/>
  <c r="N33" i="24"/>
  <c r="I33" i="24"/>
  <c r="AA32" i="24"/>
  <c r="V32" i="24"/>
  <c r="N32" i="24"/>
  <c r="I32" i="24"/>
  <c r="AA31" i="24"/>
  <c r="V31" i="24"/>
  <c r="N31" i="24"/>
  <c r="I31" i="24"/>
  <c r="AA30" i="24"/>
  <c r="V30" i="24"/>
  <c r="N30" i="24"/>
  <c r="I30" i="24"/>
  <c r="AA29" i="24"/>
  <c r="V29" i="24"/>
  <c r="N29" i="24"/>
  <c r="I29" i="24"/>
  <c r="AA28" i="24"/>
  <c r="V28" i="24"/>
  <c r="N28" i="24"/>
  <c r="I28" i="24"/>
  <c r="AA27" i="24"/>
  <c r="V27" i="24"/>
  <c r="N27" i="24"/>
  <c r="I27" i="24"/>
  <c r="AA26" i="24"/>
  <c r="V26" i="24"/>
  <c r="N26" i="24"/>
  <c r="I26" i="24"/>
  <c r="AA25" i="24"/>
  <c r="V25" i="24"/>
  <c r="N25" i="24"/>
  <c r="I25" i="24"/>
  <c r="AA24" i="24"/>
  <c r="V24" i="24"/>
  <c r="N24" i="24"/>
  <c r="I24" i="24"/>
  <c r="AA23" i="24"/>
  <c r="V23" i="24"/>
  <c r="N23" i="24"/>
  <c r="I23" i="24"/>
  <c r="AA22" i="24"/>
  <c r="V22" i="24"/>
  <c r="N22" i="24"/>
  <c r="I22" i="24"/>
  <c r="D2" i="24"/>
  <c r="AT23" i="58" l="1"/>
  <c r="AZ88" i="67"/>
  <c r="AZ54" i="67"/>
  <c r="G6" i="56"/>
  <c r="M4" i="107"/>
  <c r="AA5" i="108"/>
  <c r="U11" i="79"/>
  <c r="U11" i="93"/>
  <c r="AA13" i="108"/>
  <c r="AZ62" i="67"/>
  <c r="M12" i="107"/>
  <c r="AT31" i="58"/>
  <c r="AZ96" i="67"/>
  <c r="G14" i="56"/>
  <c r="U11" i="102"/>
  <c r="U11" i="87"/>
  <c r="AZ61" i="67"/>
  <c r="AT30" i="58"/>
  <c r="AZ95" i="67"/>
  <c r="G13" i="56"/>
  <c r="M11" i="107"/>
  <c r="AA12" i="108"/>
  <c r="U11" i="86"/>
  <c r="U11" i="101"/>
  <c r="AT24" i="58"/>
  <c r="AZ89" i="67"/>
  <c r="AZ55" i="67"/>
  <c r="G7" i="56"/>
  <c r="M5" i="107"/>
  <c r="AA6" i="108"/>
  <c r="U11" i="95"/>
  <c r="U11" i="80"/>
  <c r="AT32" i="58"/>
  <c r="AZ97" i="67"/>
  <c r="AZ63" i="67"/>
  <c r="G15" i="56"/>
  <c r="AA14" i="108"/>
  <c r="M13" i="107"/>
  <c r="U11" i="103"/>
  <c r="U11" i="88"/>
  <c r="AA7" i="108"/>
  <c r="G8" i="56"/>
  <c r="M6" i="107"/>
  <c r="AZ56" i="67"/>
  <c r="AT25" i="58"/>
  <c r="AZ90" i="67"/>
  <c r="U11" i="81"/>
  <c r="U11" i="96"/>
  <c r="AA15" i="108"/>
  <c r="M14" i="107"/>
  <c r="G16" i="56"/>
  <c r="AZ64" i="67"/>
  <c r="AT33" i="58"/>
  <c r="AZ98" i="67"/>
  <c r="U11" i="89"/>
  <c r="U11" i="104"/>
  <c r="AZ57" i="67"/>
  <c r="AT26" i="58"/>
  <c r="AZ91" i="67"/>
  <c r="G9" i="56"/>
  <c r="M7" i="107"/>
  <c r="AA8" i="108"/>
  <c r="U11" i="82"/>
  <c r="U11" i="97"/>
  <c r="AZ65" i="67"/>
  <c r="AT34" i="58"/>
  <c r="AZ99" i="67"/>
  <c r="G17" i="56"/>
  <c r="M15" i="107"/>
  <c r="AA16" i="108"/>
  <c r="U11" i="105"/>
  <c r="U11" i="90"/>
  <c r="M8" i="107"/>
  <c r="G10" i="56"/>
  <c r="AA9" i="108"/>
  <c r="AZ58" i="67"/>
  <c r="AT27" i="58"/>
  <c r="AZ92" i="67"/>
  <c r="U11" i="98"/>
  <c r="U11" i="83"/>
  <c r="AZ59" i="67"/>
  <c r="AT28" i="58"/>
  <c r="AZ93" i="67"/>
  <c r="G11" i="56"/>
  <c r="AA10" i="108"/>
  <c r="M9" i="107"/>
  <c r="U11" i="99"/>
  <c r="U11" i="84"/>
  <c r="AA11" i="108"/>
  <c r="M10" i="107"/>
  <c r="G12" i="56"/>
  <c r="AT29" i="58"/>
  <c r="AZ94" i="67"/>
  <c r="AZ60" i="67"/>
  <c r="U11" i="100"/>
  <c r="U11" i="85"/>
  <c r="F6" i="56"/>
  <c r="AS23" i="58"/>
  <c r="AY88" i="67"/>
  <c r="L4" i="107"/>
  <c r="Z5" i="108"/>
  <c r="AY54" i="67"/>
  <c r="T11" i="93"/>
  <c r="T11" i="79"/>
  <c r="I15" i="107"/>
  <c r="C17" i="56"/>
  <c r="AP34" i="58"/>
  <c r="AV99" i="67"/>
  <c r="W16" i="108"/>
  <c r="AV65" i="67"/>
  <c r="Q11" i="90"/>
  <c r="Q11" i="105"/>
  <c r="AS24" i="58"/>
  <c r="AY89" i="67"/>
  <c r="L5" i="107"/>
  <c r="Z6" i="108"/>
  <c r="AY55" i="67"/>
  <c r="F7" i="56"/>
  <c r="T11" i="95"/>
  <c r="T11" i="80"/>
  <c r="Y7" i="108"/>
  <c r="AX90" i="67"/>
  <c r="E8" i="56"/>
  <c r="K6" i="107"/>
  <c r="AX56" i="67"/>
  <c r="AR25" i="58"/>
  <c r="S11" i="81"/>
  <c r="S11" i="96"/>
  <c r="J7" i="107"/>
  <c r="X8" i="108"/>
  <c r="AW57" i="67"/>
  <c r="AQ26" i="58"/>
  <c r="D9" i="56"/>
  <c r="AW91" i="67"/>
  <c r="R11" i="97"/>
  <c r="R11" i="82"/>
  <c r="C10" i="56"/>
  <c r="I8" i="107"/>
  <c r="AV58" i="67"/>
  <c r="AP27" i="58"/>
  <c r="AV92" i="67"/>
  <c r="W9" i="108"/>
  <c r="Q11" i="98"/>
  <c r="Q11" i="83"/>
  <c r="AS32" i="58"/>
  <c r="AY97" i="67"/>
  <c r="L13" i="107"/>
  <c r="Z14" i="108"/>
  <c r="AY63" i="67"/>
  <c r="F15" i="56"/>
  <c r="T11" i="88"/>
  <c r="T11" i="103"/>
  <c r="Y15" i="108"/>
  <c r="E16" i="56"/>
  <c r="K14" i="107"/>
  <c r="AX64" i="67"/>
  <c r="AR33" i="58"/>
  <c r="AX98" i="67"/>
  <c r="S11" i="104"/>
  <c r="S11" i="89"/>
  <c r="J15" i="107"/>
  <c r="X16" i="108"/>
  <c r="AW65" i="67"/>
  <c r="D17" i="56"/>
  <c r="AW99" i="67"/>
  <c r="AQ34" i="58"/>
  <c r="R11" i="90"/>
  <c r="R11" i="105"/>
  <c r="K13" i="107"/>
  <c r="Y14" i="108"/>
  <c r="AX63" i="67"/>
  <c r="E15" i="56"/>
  <c r="AX97" i="67"/>
  <c r="AR32" i="58"/>
  <c r="S11" i="88"/>
  <c r="S11" i="103"/>
  <c r="AS25" i="58"/>
  <c r="AY90" i="67"/>
  <c r="AY56" i="67"/>
  <c r="Z7" i="108"/>
  <c r="F8" i="56"/>
  <c r="L6" i="107"/>
  <c r="T11" i="96"/>
  <c r="T11" i="81"/>
  <c r="X9" i="108"/>
  <c r="D10" i="56"/>
  <c r="J8" i="107"/>
  <c r="AW58" i="67"/>
  <c r="AW92" i="67"/>
  <c r="AQ27" i="58"/>
  <c r="R11" i="98"/>
  <c r="R11" i="83"/>
  <c r="AS26" i="58"/>
  <c r="AY91" i="67"/>
  <c r="L7" i="107"/>
  <c r="Z8" i="108"/>
  <c r="AY57" i="67"/>
  <c r="F9" i="56"/>
  <c r="T11" i="97"/>
  <c r="T11" i="82"/>
  <c r="Y9" i="108"/>
  <c r="AR27" i="58"/>
  <c r="E10" i="56"/>
  <c r="K8" i="107"/>
  <c r="AX58" i="67"/>
  <c r="AX92" i="67"/>
  <c r="S11" i="98"/>
  <c r="S11" i="83"/>
  <c r="J9" i="107"/>
  <c r="X10" i="108"/>
  <c r="AW59" i="67"/>
  <c r="D11" i="56"/>
  <c r="AQ28" i="58"/>
  <c r="AW93" i="67"/>
  <c r="R11" i="99"/>
  <c r="R11" i="84"/>
  <c r="C12" i="56"/>
  <c r="I10" i="107"/>
  <c r="AV60" i="67"/>
  <c r="AP29" i="58"/>
  <c r="AV94" i="67"/>
  <c r="W11" i="108"/>
  <c r="Q11" i="85"/>
  <c r="Q11" i="100"/>
  <c r="AS34" i="58"/>
  <c r="AY99" i="67"/>
  <c r="L15" i="107"/>
  <c r="Z16" i="108"/>
  <c r="AY65" i="67"/>
  <c r="F17" i="56"/>
  <c r="T11" i="105"/>
  <c r="T11" i="90"/>
  <c r="X15" i="108"/>
  <c r="AW98" i="67"/>
  <c r="D16" i="56"/>
  <c r="J14" i="107"/>
  <c r="AW64" i="67"/>
  <c r="AQ33" i="58"/>
  <c r="R11" i="104"/>
  <c r="R11" i="89"/>
  <c r="K7" i="107"/>
  <c r="Y8" i="108"/>
  <c r="AX57" i="67"/>
  <c r="AR26" i="58"/>
  <c r="E9" i="56"/>
  <c r="AX91" i="67"/>
  <c r="S11" i="97"/>
  <c r="S11" i="82"/>
  <c r="AS27" i="58"/>
  <c r="AY92" i="67"/>
  <c r="F10" i="56"/>
  <c r="L8" i="107"/>
  <c r="Z9" i="108"/>
  <c r="AY58" i="67"/>
  <c r="T11" i="83"/>
  <c r="T11" i="98"/>
  <c r="K9" i="107"/>
  <c r="Y10" i="108"/>
  <c r="AX59" i="67"/>
  <c r="AX93" i="67"/>
  <c r="E11" i="56"/>
  <c r="AR28" i="58"/>
  <c r="S11" i="99"/>
  <c r="S11" i="84"/>
  <c r="X11" i="108"/>
  <c r="D12" i="56"/>
  <c r="J10" i="107"/>
  <c r="AW60" i="67"/>
  <c r="AW94" i="67"/>
  <c r="AQ29" i="58"/>
  <c r="R11" i="100"/>
  <c r="R11" i="85"/>
  <c r="W12" i="108"/>
  <c r="C13" i="56"/>
  <c r="I11" i="107"/>
  <c r="AV61" i="67"/>
  <c r="AP30" i="58"/>
  <c r="AV95" i="67"/>
  <c r="Q11" i="101"/>
  <c r="Q11" i="86"/>
  <c r="X7" i="108"/>
  <c r="AW90" i="67"/>
  <c r="D8" i="56"/>
  <c r="J6" i="107"/>
  <c r="AW56" i="67"/>
  <c r="AQ25" i="58"/>
  <c r="R11" i="96"/>
  <c r="R11" i="81"/>
  <c r="AS33" i="58"/>
  <c r="AY98" i="67"/>
  <c r="Z15" i="108"/>
  <c r="F16" i="56"/>
  <c r="L14" i="107"/>
  <c r="AY64" i="67"/>
  <c r="T11" i="104"/>
  <c r="T11" i="89"/>
  <c r="AP23" i="58"/>
  <c r="C6" i="56"/>
  <c r="AV88" i="67"/>
  <c r="I4" i="107"/>
  <c r="W5" i="108"/>
  <c r="AV54" i="67"/>
  <c r="Q11" i="93"/>
  <c r="Q11" i="79"/>
  <c r="AS28" i="58"/>
  <c r="AY93" i="67"/>
  <c r="L9" i="107"/>
  <c r="Z10" i="108"/>
  <c r="AY59" i="67"/>
  <c r="F11" i="56"/>
  <c r="T11" i="84"/>
  <c r="T11" i="99"/>
  <c r="Y11" i="108"/>
  <c r="E12" i="56"/>
  <c r="K10" i="107"/>
  <c r="AX60" i="67"/>
  <c r="AX94" i="67"/>
  <c r="AR29" i="58"/>
  <c r="S11" i="85"/>
  <c r="S11" i="100"/>
  <c r="J11" i="107"/>
  <c r="X12" i="108"/>
  <c r="AW61" i="67"/>
  <c r="D13" i="56"/>
  <c r="AW95" i="67"/>
  <c r="AQ30" i="58"/>
  <c r="R11" i="86"/>
  <c r="R11" i="101"/>
  <c r="C14" i="56"/>
  <c r="I12" i="107"/>
  <c r="AV62" i="67"/>
  <c r="AP31" i="58"/>
  <c r="AV96" i="67"/>
  <c r="W13" i="108"/>
  <c r="Q11" i="102"/>
  <c r="Q11" i="87"/>
  <c r="W8" i="108"/>
  <c r="AV57" i="67"/>
  <c r="C9" i="56"/>
  <c r="AP26" i="58"/>
  <c r="AV91" i="67"/>
  <c r="I7" i="107"/>
  <c r="Q11" i="97"/>
  <c r="Q11" i="82"/>
  <c r="Y11" i="82" s="1"/>
  <c r="AQ23" i="58"/>
  <c r="AW88" i="67"/>
  <c r="J4" i="107"/>
  <c r="X5" i="108"/>
  <c r="AW54" i="67"/>
  <c r="D6" i="56"/>
  <c r="R11" i="79"/>
  <c r="R11" i="93"/>
  <c r="I5" i="107"/>
  <c r="C7" i="56"/>
  <c r="AP24" i="58"/>
  <c r="AV89" i="67"/>
  <c r="W6" i="108"/>
  <c r="AV55" i="67"/>
  <c r="Q11" i="80"/>
  <c r="Q11" i="95"/>
  <c r="AS29" i="58"/>
  <c r="AY94" i="67"/>
  <c r="F12" i="56"/>
  <c r="AY60" i="67"/>
  <c r="Z11" i="108"/>
  <c r="L10" i="107"/>
  <c r="T11" i="100"/>
  <c r="T11" i="85"/>
  <c r="K11" i="107"/>
  <c r="Y12" i="108"/>
  <c r="AX61" i="67"/>
  <c r="E13" i="56"/>
  <c r="AX95" i="67"/>
  <c r="AR30" i="58"/>
  <c r="S11" i="86"/>
  <c r="S11" i="101"/>
  <c r="X13" i="108"/>
  <c r="D14" i="56"/>
  <c r="J12" i="107"/>
  <c r="AW62" i="67"/>
  <c r="AQ31" i="58"/>
  <c r="AW96" i="67"/>
  <c r="R11" i="102"/>
  <c r="R11" i="87"/>
  <c r="C15" i="56"/>
  <c r="AP32" i="58"/>
  <c r="AV97" i="67"/>
  <c r="I13" i="107"/>
  <c r="W14" i="108"/>
  <c r="AV63" i="67"/>
  <c r="Q11" i="103"/>
  <c r="Q11" i="88"/>
  <c r="K5" i="107"/>
  <c r="Y6" i="108"/>
  <c r="AX55" i="67"/>
  <c r="E7" i="56"/>
  <c r="AR24" i="58"/>
  <c r="AX89" i="67"/>
  <c r="S11" i="80"/>
  <c r="S11" i="95"/>
  <c r="AS31" i="58"/>
  <c r="AY96" i="67"/>
  <c r="Z13" i="108"/>
  <c r="F14" i="56"/>
  <c r="L12" i="107"/>
  <c r="AY62" i="67"/>
  <c r="T11" i="87"/>
  <c r="T11" i="102"/>
  <c r="W10" i="108"/>
  <c r="C11" i="56"/>
  <c r="AP28" i="58"/>
  <c r="AV93" i="67"/>
  <c r="AV59" i="67"/>
  <c r="I9" i="107"/>
  <c r="Q11" i="99"/>
  <c r="Q11" i="84"/>
  <c r="Y11" i="84" s="1"/>
  <c r="K15" i="107"/>
  <c r="Y16" i="108"/>
  <c r="AX65" i="67"/>
  <c r="E17" i="56"/>
  <c r="AR34" i="58"/>
  <c r="AX99" i="67"/>
  <c r="S11" i="90"/>
  <c r="S11" i="105"/>
  <c r="E6" i="56"/>
  <c r="AR23" i="58"/>
  <c r="AX88" i="67"/>
  <c r="K4" i="107"/>
  <c r="Y5" i="108"/>
  <c r="AX54" i="67"/>
  <c r="S11" i="79"/>
  <c r="S11" i="93"/>
  <c r="J5" i="107"/>
  <c r="X6" i="108"/>
  <c r="AW55" i="67"/>
  <c r="D7" i="56"/>
  <c r="AQ24" i="58"/>
  <c r="AW89" i="67"/>
  <c r="R11" i="95"/>
  <c r="R11" i="80"/>
  <c r="W7" i="108"/>
  <c r="C8" i="56"/>
  <c r="I6" i="107"/>
  <c r="AV56" i="67"/>
  <c r="AP25" i="58"/>
  <c r="AV90" i="67"/>
  <c r="Q11" i="96"/>
  <c r="Q11" i="81"/>
  <c r="Y11" i="81" s="1"/>
  <c r="AS30" i="58"/>
  <c r="AY95" i="67"/>
  <c r="L11" i="107"/>
  <c r="Z12" i="108"/>
  <c r="AY61" i="67"/>
  <c r="F13" i="56"/>
  <c r="T11" i="101"/>
  <c r="T11" i="86"/>
  <c r="Y13" i="108"/>
  <c r="E14" i="56"/>
  <c r="K12" i="107"/>
  <c r="AX62" i="67"/>
  <c r="AX96" i="67"/>
  <c r="AR31" i="58"/>
  <c r="S11" i="102"/>
  <c r="S11" i="87"/>
  <c r="J13" i="107"/>
  <c r="X14" i="108"/>
  <c r="AW63" i="67"/>
  <c r="D15" i="56"/>
  <c r="AW97" i="67"/>
  <c r="AQ32" i="58"/>
  <c r="R11" i="103"/>
  <c r="R11" i="88"/>
  <c r="W15" i="108"/>
  <c r="C16" i="56"/>
  <c r="I14" i="107"/>
  <c r="AV64" i="67"/>
  <c r="AP33" i="58"/>
  <c r="AV98" i="67"/>
  <c r="Q11" i="89"/>
  <c r="Q11" i="104"/>
  <c r="AU6" i="58"/>
  <c r="BA38" i="67"/>
  <c r="H6" i="55"/>
  <c r="BA72" i="67"/>
  <c r="V6" i="79"/>
  <c r="V16" i="79" s="1"/>
  <c r="V6" i="93"/>
  <c r="V16" i="93" s="1"/>
  <c r="N4" i="46"/>
  <c r="AZ73" i="67"/>
  <c r="G7" i="55"/>
  <c r="AT7" i="58"/>
  <c r="AZ39" i="67"/>
  <c r="U6" i="80"/>
  <c r="U6" i="95"/>
  <c r="M5" i="46"/>
  <c r="BC78" i="67"/>
  <c r="J12" i="55"/>
  <c r="AW12" i="58"/>
  <c r="BC44" i="67"/>
  <c r="P10" i="46"/>
  <c r="X6" i="100"/>
  <c r="X16" i="100" s="1"/>
  <c r="X6" i="85"/>
  <c r="X16" i="85" s="1"/>
  <c r="BB45" i="67"/>
  <c r="BB79" i="67"/>
  <c r="I13" i="55"/>
  <c r="AV13" i="58"/>
  <c r="W6" i="86"/>
  <c r="W16" i="86" s="1"/>
  <c r="O11" i="46"/>
  <c r="W6" i="101"/>
  <c r="W16" i="101" s="1"/>
  <c r="H14" i="55"/>
  <c r="BA80" i="67"/>
  <c r="AU14" i="58"/>
  <c r="BA46" i="67"/>
  <c r="V6" i="102"/>
  <c r="V16" i="102" s="1"/>
  <c r="V6" i="87"/>
  <c r="V16" i="87" s="1"/>
  <c r="N12" i="46"/>
  <c r="AZ81" i="67"/>
  <c r="G15" i="55"/>
  <c r="AZ47" i="67"/>
  <c r="AT15" i="58"/>
  <c r="M13" i="46"/>
  <c r="U6" i="103"/>
  <c r="U6" i="88"/>
  <c r="H12" i="55"/>
  <c r="AU12" i="58"/>
  <c r="BA44" i="67"/>
  <c r="BA78" i="67"/>
  <c r="V6" i="85"/>
  <c r="V16" i="85" s="1"/>
  <c r="N10" i="46"/>
  <c r="V6" i="100"/>
  <c r="V16" i="100" s="1"/>
  <c r="BB78" i="67"/>
  <c r="I12" i="55"/>
  <c r="AV12" i="58"/>
  <c r="BB44" i="67"/>
  <c r="O10" i="46"/>
  <c r="W6" i="100"/>
  <c r="W16" i="100" s="1"/>
  <c r="W6" i="85"/>
  <c r="W16" i="85" s="1"/>
  <c r="I6" i="55"/>
  <c r="BB72" i="67"/>
  <c r="AV6" i="58"/>
  <c r="BB38" i="67"/>
  <c r="O4" i="46"/>
  <c r="W6" i="93"/>
  <c r="W16" i="93" s="1"/>
  <c r="W6" i="79"/>
  <c r="W16" i="79" s="1"/>
  <c r="BA39" i="67"/>
  <c r="BA73" i="67"/>
  <c r="H7" i="55"/>
  <c r="AU7" i="58"/>
  <c r="V6" i="80"/>
  <c r="V16" i="80" s="1"/>
  <c r="N5" i="46"/>
  <c r="V6" i="95"/>
  <c r="V16" i="95" s="1"/>
  <c r="AT8" i="58"/>
  <c r="AZ40" i="67"/>
  <c r="G8" i="55"/>
  <c r="AZ74" i="67"/>
  <c r="U6" i="96"/>
  <c r="U6" i="81"/>
  <c r="M6" i="46"/>
  <c r="AW13" i="58"/>
  <c r="BC45" i="67"/>
  <c r="BC79" i="67"/>
  <c r="J13" i="55"/>
  <c r="X6" i="101"/>
  <c r="X16" i="101" s="1"/>
  <c r="P11" i="46"/>
  <c r="X6" i="86"/>
  <c r="X16" i="86" s="1"/>
  <c r="BB80" i="67"/>
  <c r="I14" i="55"/>
  <c r="AV14" i="58"/>
  <c r="BB46" i="67"/>
  <c r="O12" i="46"/>
  <c r="W6" i="102"/>
  <c r="W16" i="102" s="1"/>
  <c r="W6" i="87"/>
  <c r="W16" i="87" s="1"/>
  <c r="BA47" i="67"/>
  <c r="BA81" i="67"/>
  <c r="H15" i="55"/>
  <c r="AU15" i="58"/>
  <c r="V6" i="103"/>
  <c r="V16" i="103" s="1"/>
  <c r="V6" i="88"/>
  <c r="V16" i="88" s="1"/>
  <c r="N13" i="46"/>
  <c r="AT16" i="58"/>
  <c r="AZ48" i="67"/>
  <c r="G16" i="55"/>
  <c r="AZ82" i="67"/>
  <c r="U6" i="89"/>
  <c r="U16" i="89" s="1"/>
  <c r="M14" i="46"/>
  <c r="U6" i="104"/>
  <c r="BC76" i="67"/>
  <c r="J10" i="55"/>
  <c r="AW10" i="58"/>
  <c r="BC42" i="67"/>
  <c r="P8" i="46"/>
  <c r="X6" i="83"/>
  <c r="X16" i="83" s="1"/>
  <c r="X6" i="98"/>
  <c r="X16" i="98" s="1"/>
  <c r="BA45" i="67"/>
  <c r="BA79" i="67"/>
  <c r="H13" i="55"/>
  <c r="AU13" i="58"/>
  <c r="N11" i="46"/>
  <c r="V6" i="86"/>
  <c r="V16" i="86" s="1"/>
  <c r="V6" i="101"/>
  <c r="V16" i="101" s="1"/>
  <c r="BC72" i="67"/>
  <c r="J6" i="55"/>
  <c r="AW6" i="58"/>
  <c r="BC38" i="67"/>
  <c r="P4" i="46"/>
  <c r="X6" i="93"/>
  <c r="X16" i="93" s="1"/>
  <c r="X6" i="79"/>
  <c r="X16" i="79" s="1"/>
  <c r="BB39" i="67"/>
  <c r="BB73" i="67"/>
  <c r="I7" i="55"/>
  <c r="AV7" i="58"/>
  <c r="W6" i="95"/>
  <c r="W16" i="95" s="1"/>
  <c r="O5" i="46"/>
  <c r="W6" i="80"/>
  <c r="W16" i="80" s="1"/>
  <c r="H8" i="55"/>
  <c r="AU8" i="58"/>
  <c r="BA40" i="67"/>
  <c r="BA74" i="67"/>
  <c r="V6" i="81"/>
  <c r="V16" i="81" s="1"/>
  <c r="V6" i="96"/>
  <c r="V16" i="96" s="1"/>
  <c r="N6" i="46"/>
  <c r="AZ75" i="67"/>
  <c r="G9" i="55"/>
  <c r="AZ41" i="67"/>
  <c r="AT9" i="58"/>
  <c r="M7" i="46"/>
  <c r="U6" i="97"/>
  <c r="U6" i="82"/>
  <c r="BC80" i="67"/>
  <c r="J14" i="55"/>
  <c r="AW14" i="58"/>
  <c r="BC46" i="67"/>
  <c r="P12" i="46"/>
  <c r="X6" i="87"/>
  <c r="X16" i="87" s="1"/>
  <c r="X6" i="102"/>
  <c r="X16" i="102" s="1"/>
  <c r="BB47" i="67"/>
  <c r="AV15" i="58"/>
  <c r="BB81" i="67"/>
  <c r="I15" i="55"/>
  <c r="W6" i="103"/>
  <c r="W16" i="103" s="1"/>
  <c r="W6" i="88"/>
  <c r="W16" i="88" s="1"/>
  <c r="O13" i="46"/>
  <c r="H16" i="55"/>
  <c r="AU16" i="58"/>
  <c r="BA82" i="67"/>
  <c r="BA48" i="67"/>
  <c r="V6" i="89"/>
  <c r="V16" i="89" s="1"/>
  <c r="N14" i="46"/>
  <c r="V6" i="104"/>
  <c r="V16" i="104" s="1"/>
  <c r="AZ49" i="67"/>
  <c r="AZ83" i="67"/>
  <c r="G17" i="55"/>
  <c r="AT17" i="58"/>
  <c r="U6" i="90"/>
  <c r="M15" i="46"/>
  <c r="U6" i="105"/>
  <c r="U16" i="105" s="1"/>
  <c r="BB43" i="67"/>
  <c r="BB77" i="67"/>
  <c r="AV11" i="58"/>
  <c r="I11" i="55"/>
  <c r="W6" i="99"/>
  <c r="W16" i="99" s="1"/>
  <c r="W6" i="84"/>
  <c r="W16" i="84" s="1"/>
  <c r="O9" i="46"/>
  <c r="AW11" i="58"/>
  <c r="BC43" i="67"/>
  <c r="BC77" i="67"/>
  <c r="J11" i="55"/>
  <c r="X6" i="99"/>
  <c r="X16" i="99" s="1"/>
  <c r="X6" i="84"/>
  <c r="X16" i="84" s="1"/>
  <c r="P9" i="46"/>
  <c r="AW7" i="58"/>
  <c r="BC39" i="67"/>
  <c r="BC73" i="67"/>
  <c r="J7" i="55"/>
  <c r="X6" i="95"/>
  <c r="X16" i="95" s="1"/>
  <c r="P5" i="46"/>
  <c r="X6" i="80"/>
  <c r="X16" i="80" s="1"/>
  <c r="BB74" i="67"/>
  <c r="I8" i="55"/>
  <c r="AV8" i="58"/>
  <c r="BB40" i="67"/>
  <c r="O6" i="46"/>
  <c r="W6" i="81"/>
  <c r="W16" i="81" s="1"/>
  <c r="W6" i="96"/>
  <c r="W16" i="96" s="1"/>
  <c r="BA41" i="67"/>
  <c r="BA75" i="67"/>
  <c r="H9" i="55"/>
  <c r="AU9" i="58"/>
  <c r="N7" i="46"/>
  <c r="V6" i="82"/>
  <c r="V16" i="82" s="1"/>
  <c r="V6" i="97"/>
  <c r="V16" i="97" s="1"/>
  <c r="AT10" i="58"/>
  <c r="AZ42" i="67"/>
  <c r="G10" i="55"/>
  <c r="AZ76" i="67"/>
  <c r="U6" i="98"/>
  <c r="U16" i="98" s="1"/>
  <c r="U6" i="83"/>
  <c r="U16" i="83" s="1"/>
  <c r="M8" i="46"/>
  <c r="AW15" i="58"/>
  <c r="BC47" i="67"/>
  <c r="BC81" i="67"/>
  <c r="J15" i="55"/>
  <c r="X6" i="103"/>
  <c r="X16" i="103" s="1"/>
  <c r="X6" i="88"/>
  <c r="X16" i="88" s="1"/>
  <c r="P13" i="46"/>
  <c r="BB82" i="67"/>
  <c r="I16" i="55"/>
  <c r="AV16" i="58"/>
  <c r="BB48" i="67"/>
  <c r="O14" i="46"/>
  <c r="W6" i="104"/>
  <c r="W16" i="104" s="1"/>
  <c r="W6" i="89"/>
  <c r="W16" i="89" s="1"/>
  <c r="BA49" i="67"/>
  <c r="BA83" i="67"/>
  <c r="H17" i="55"/>
  <c r="AU17" i="58"/>
  <c r="N15" i="46"/>
  <c r="V6" i="105"/>
  <c r="V16" i="105" s="1"/>
  <c r="V6" i="90"/>
  <c r="V16" i="90" s="1"/>
  <c r="AT14" i="58"/>
  <c r="AZ46" i="67"/>
  <c r="G14" i="55"/>
  <c r="AZ80" i="67"/>
  <c r="U6" i="102"/>
  <c r="M12" i="46"/>
  <c r="U6" i="87"/>
  <c r="BC74" i="67"/>
  <c r="J8" i="55"/>
  <c r="AW8" i="58"/>
  <c r="BC40" i="67"/>
  <c r="X6" i="81"/>
  <c r="X16" i="81" s="1"/>
  <c r="P6" i="46"/>
  <c r="X6" i="96"/>
  <c r="X16" i="96" s="1"/>
  <c r="AV9" i="58"/>
  <c r="BB41" i="67"/>
  <c r="BB75" i="67"/>
  <c r="I9" i="55"/>
  <c r="W6" i="97"/>
  <c r="W16" i="97" s="1"/>
  <c r="W6" i="82"/>
  <c r="W16" i="82" s="1"/>
  <c r="O7" i="46"/>
  <c r="H10" i="55"/>
  <c r="AU10" i="58"/>
  <c r="BA42" i="67"/>
  <c r="BA76" i="67"/>
  <c r="V6" i="98"/>
  <c r="V16" i="98" s="1"/>
  <c r="N8" i="46"/>
  <c r="V6" i="83"/>
  <c r="V16" i="83" s="1"/>
  <c r="AZ77" i="67"/>
  <c r="G11" i="55"/>
  <c r="AT11" i="58"/>
  <c r="AZ43" i="67"/>
  <c r="M9" i="46"/>
  <c r="U6" i="99"/>
  <c r="U16" i="99" s="1"/>
  <c r="U6" i="84"/>
  <c r="BC82" i="67"/>
  <c r="J16" i="55"/>
  <c r="AW16" i="58"/>
  <c r="BC48" i="67"/>
  <c r="P14" i="46"/>
  <c r="X6" i="89"/>
  <c r="X16" i="89" s="1"/>
  <c r="X6" i="104"/>
  <c r="X16" i="104" s="1"/>
  <c r="BB49" i="67"/>
  <c r="BB83" i="67"/>
  <c r="I17" i="55"/>
  <c r="AV17" i="58"/>
  <c r="W6" i="105"/>
  <c r="W16" i="105" s="1"/>
  <c r="W6" i="90"/>
  <c r="W16" i="90" s="1"/>
  <c r="O15" i="46"/>
  <c r="AZ79" i="67"/>
  <c r="AZ45" i="67"/>
  <c r="G13" i="55"/>
  <c r="AT13" i="58"/>
  <c r="M11" i="46"/>
  <c r="U6" i="86"/>
  <c r="U6" i="101"/>
  <c r="AZ72" i="67"/>
  <c r="G6" i="55"/>
  <c r="AZ38" i="67"/>
  <c r="AT6" i="58"/>
  <c r="M4" i="46"/>
  <c r="U6" i="79"/>
  <c r="U16" i="79" s="1"/>
  <c r="U6" i="93"/>
  <c r="AW9" i="58"/>
  <c r="BC41" i="67"/>
  <c r="BC75" i="67"/>
  <c r="J9" i="55"/>
  <c r="P7" i="46"/>
  <c r="X6" i="82"/>
  <c r="X16" i="82" s="1"/>
  <c r="X6" i="97"/>
  <c r="X16" i="97" s="1"/>
  <c r="BB76" i="67"/>
  <c r="I10" i="55"/>
  <c r="AV10" i="58"/>
  <c r="BB42" i="67"/>
  <c r="O8" i="46"/>
  <c r="W6" i="83"/>
  <c r="W16" i="83" s="1"/>
  <c r="W6" i="98"/>
  <c r="W16" i="98" s="1"/>
  <c r="BA43" i="67"/>
  <c r="BA77" i="67"/>
  <c r="H11" i="55"/>
  <c r="AU11" i="58"/>
  <c r="V6" i="84"/>
  <c r="V16" i="84" s="1"/>
  <c r="V6" i="99"/>
  <c r="V16" i="99" s="1"/>
  <c r="N9" i="46"/>
  <c r="AT12" i="58"/>
  <c r="AZ44" i="67"/>
  <c r="G12" i="55"/>
  <c r="AZ78" i="67"/>
  <c r="U6" i="85"/>
  <c r="M10" i="46"/>
  <c r="U6" i="100"/>
  <c r="AW17" i="58"/>
  <c r="BC49" i="67"/>
  <c r="BC83" i="67"/>
  <c r="J17" i="55"/>
  <c r="X6" i="105"/>
  <c r="X16" i="105" s="1"/>
  <c r="P15" i="46"/>
  <c r="X6" i="90"/>
  <c r="X16" i="90" s="1"/>
  <c r="AQ6" i="58"/>
  <c r="AW38" i="67"/>
  <c r="AW72" i="67"/>
  <c r="D6" i="55"/>
  <c r="R6" i="79"/>
  <c r="R6" i="93"/>
  <c r="J4" i="46"/>
  <c r="AX79" i="67"/>
  <c r="E13" i="55"/>
  <c r="AX45" i="67"/>
  <c r="AR13" i="58"/>
  <c r="K11" i="46"/>
  <c r="S6" i="86"/>
  <c r="S6" i="101"/>
  <c r="E6" i="55"/>
  <c r="AX72" i="67"/>
  <c r="AR6" i="58"/>
  <c r="AX38" i="67"/>
  <c r="K4" i="46"/>
  <c r="S6" i="79"/>
  <c r="S6" i="93"/>
  <c r="D7" i="55"/>
  <c r="AW39" i="67"/>
  <c r="AQ7" i="58"/>
  <c r="AW73" i="67"/>
  <c r="R6" i="80"/>
  <c r="J5" i="46"/>
  <c r="R6" i="95"/>
  <c r="AV40" i="67"/>
  <c r="AV74" i="67"/>
  <c r="C8" i="55"/>
  <c r="AP8" i="58"/>
  <c r="Q6" i="81"/>
  <c r="I6" i="46"/>
  <c r="Q6" i="96"/>
  <c r="AS13" i="58"/>
  <c r="AY79" i="67"/>
  <c r="F13" i="55"/>
  <c r="AY45" i="67"/>
  <c r="T6" i="86"/>
  <c r="T16" i="86" s="1"/>
  <c r="T6" i="101"/>
  <c r="L11" i="46"/>
  <c r="AX46" i="67"/>
  <c r="AX80" i="67"/>
  <c r="E14" i="55"/>
  <c r="AR14" i="58"/>
  <c r="S6" i="87"/>
  <c r="K12" i="46"/>
  <c r="S6" i="102"/>
  <c r="D15" i="55"/>
  <c r="AW47" i="67"/>
  <c r="AQ15" i="58"/>
  <c r="AW81" i="67"/>
  <c r="J13" i="46"/>
  <c r="R6" i="88"/>
  <c r="R6" i="103"/>
  <c r="R16" i="103" s="1"/>
  <c r="AV48" i="67"/>
  <c r="C16" i="55"/>
  <c r="AV82" i="67"/>
  <c r="AP16" i="58"/>
  <c r="Q6" i="89"/>
  <c r="I14" i="46"/>
  <c r="Q6" i="104"/>
  <c r="AX73" i="67"/>
  <c r="E7" i="55"/>
  <c r="AX39" i="67"/>
  <c r="AR7" i="58"/>
  <c r="S6" i="95"/>
  <c r="K5" i="46"/>
  <c r="S6" i="80"/>
  <c r="AW40" i="67"/>
  <c r="D8" i="55"/>
  <c r="AQ8" i="58"/>
  <c r="AW74" i="67"/>
  <c r="J6" i="46"/>
  <c r="R6" i="81"/>
  <c r="R6" i="96"/>
  <c r="AV75" i="67"/>
  <c r="C9" i="55"/>
  <c r="AV41" i="67"/>
  <c r="AP9" i="58"/>
  <c r="I7" i="46"/>
  <c r="Q6" i="97"/>
  <c r="Q6" i="82"/>
  <c r="AS14" i="58"/>
  <c r="F14" i="55"/>
  <c r="AY80" i="67"/>
  <c r="AY46" i="67"/>
  <c r="T6" i="87"/>
  <c r="T6" i="102"/>
  <c r="L12" i="46"/>
  <c r="AX81" i="67"/>
  <c r="E15" i="55"/>
  <c r="AX47" i="67"/>
  <c r="AR15" i="58"/>
  <c r="S6" i="88"/>
  <c r="S16" i="88" s="1"/>
  <c r="K13" i="46"/>
  <c r="S6" i="103"/>
  <c r="AW48" i="67"/>
  <c r="D16" i="55"/>
  <c r="AQ16" i="58"/>
  <c r="AW82" i="67"/>
  <c r="J14" i="46"/>
  <c r="R6" i="89"/>
  <c r="R16" i="89" s="1"/>
  <c r="R6" i="104"/>
  <c r="AV83" i="67"/>
  <c r="C17" i="55"/>
  <c r="AV49" i="67"/>
  <c r="AP17" i="58"/>
  <c r="I15" i="46"/>
  <c r="Q6" i="90"/>
  <c r="Q16" i="90" s="1"/>
  <c r="Q6" i="105"/>
  <c r="Q16" i="105" s="1"/>
  <c r="AV73" i="67"/>
  <c r="C7" i="55"/>
  <c r="AV39" i="67"/>
  <c r="AP7" i="58"/>
  <c r="I5" i="46"/>
  <c r="Q6" i="80"/>
  <c r="Q6" i="95"/>
  <c r="AW46" i="67"/>
  <c r="D14" i="55"/>
  <c r="AQ14" i="58"/>
  <c r="AW80" i="67"/>
  <c r="J12" i="46"/>
  <c r="R6" i="102"/>
  <c r="R6" i="87"/>
  <c r="AS7" i="58"/>
  <c r="F7" i="55"/>
  <c r="AY73" i="67"/>
  <c r="AY39" i="67"/>
  <c r="T6" i="95"/>
  <c r="T6" i="80"/>
  <c r="L5" i="46"/>
  <c r="AX40" i="67"/>
  <c r="AX74" i="67"/>
  <c r="E8" i="55"/>
  <c r="AR8" i="58"/>
  <c r="S6" i="96"/>
  <c r="K6" i="46"/>
  <c r="S6" i="81"/>
  <c r="D9" i="55"/>
  <c r="AW41" i="67"/>
  <c r="AQ9" i="58"/>
  <c r="AW75" i="67"/>
  <c r="J7" i="46"/>
  <c r="R6" i="97"/>
  <c r="R6" i="82"/>
  <c r="AV42" i="67"/>
  <c r="AV76" i="67"/>
  <c r="C10" i="55"/>
  <c r="AP10" i="58"/>
  <c r="Q6" i="98"/>
  <c r="Q16" i="98" s="1"/>
  <c r="I8" i="46"/>
  <c r="Q6" i="83"/>
  <c r="AS15" i="58"/>
  <c r="AY81" i="67"/>
  <c r="F15" i="55"/>
  <c r="AY47" i="67"/>
  <c r="T6" i="103"/>
  <c r="L13" i="46"/>
  <c r="T6" i="88"/>
  <c r="AX48" i="67"/>
  <c r="AX82" i="67"/>
  <c r="E16" i="55"/>
  <c r="AR16" i="58"/>
  <c r="S6" i="104"/>
  <c r="K14" i="46"/>
  <c r="S6" i="89"/>
  <c r="S16" i="89" s="1"/>
  <c r="D17" i="55"/>
  <c r="AW49" i="67"/>
  <c r="AQ17" i="58"/>
  <c r="AW83" i="67"/>
  <c r="R6" i="105"/>
  <c r="J15" i="46"/>
  <c r="R6" i="90"/>
  <c r="R16" i="90" s="1"/>
  <c r="AS8" i="58"/>
  <c r="AY74" i="67"/>
  <c r="F8" i="55"/>
  <c r="AY40" i="67"/>
  <c r="T6" i="96"/>
  <c r="T6" i="81"/>
  <c r="L6" i="46"/>
  <c r="AX75" i="67"/>
  <c r="E9" i="55"/>
  <c r="AX41" i="67"/>
  <c r="AR9" i="58"/>
  <c r="S6" i="97"/>
  <c r="K7" i="46"/>
  <c r="S6" i="82"/>
  <c r="AW42" i="67"/>
  <c r="D10" i="55"/>
  <c r="AQ10" i="58"/>
  <c r="AW76" i="67"/>
  <c r="R6" i="98"/>
  <c r="R6" i="83"/>
  <c r="J8" i="46"/>
  <c r="AV77" i="67"/>
  <c r="C11" i="55"/>
  <c r="AV43" i="67"/>
  <c r="AP11" i="58"/>
  <c r="I9" i="46"/>
  <c r="Q6" i="99"/>
  <c r="Q6" i="84"/>
  <c r="AS16" i="58"/>
  <c r="F16" i="55"/>
  <c r="AY82" i="67"/>
  <c r="AY48" i="67"/>
  <c r="T6" i="104"/>
  <c r="T16" i="104" s="1"/>
  <c r="T6" i="89"/>
  <c r="L14" i="46"/>
  <c r="AX83" i="67"/>
  <c r="E17" i="55"/>
  <c r="AX49" i="67"/>
  <c r="AR17" i="58"/>
  <c r="K15" i="46"/>
  <c r="S6" i="90"/>
  <c r="S16" i="90" s="1"/>
  <c r="S6" i="105"/>
  <c r="AS9" i="58"/>
  <c r="F9" i="55"/>
  <c r="AY75" i="67"/>
  <c r="AY41" i="67"/>
  <c r="T6" i="97"/>
  <c r="T6" i="82"/>
  <c r="L7" i="46"/>
  <c r="AX42" i="67"/>
  <c r="AX76" i="67"/>
  <c r="E10" i="55"/>
  <c r="AR10" i="58"/>
  <c r="S6" i="98"/>
  <c r="S6" i="83"/>
  <c r="K8" i="46"/>
  <c r="D11" i="55"/>
  <c r="AW43" i="67"/>
  <c r="AQ11" i="58"/>
  <c r="AW77" i="67"/>
  <c r="R6" i="99"/>
  <c r="J9" i="46"/>
  <c r="R6" i="84"/>
  <c r="AV44" i="67"/>
  <c r="C12" i="55"/>
  <c r="AV78" i="67"/>
  <c r="AP12" i="58"/>
  <c r="Q6" i="100"/>
  <c r="Q6" i="85"/>
  <c r="I10" i="46"/>
  <c r="AS17" i="58"/>
  <c r="AY83" i="67"/>
  <c r="F17" i="55"/>
  <c r="AY49" i="67"/>
  <c r="T6" i="90"/>
  <c r="T6" i="105"/>
  <c r="L15" i="46"/>
  <c r="AS12" i="58"/>
  <c r="F12" i="55"/>
  <c r="AY78" i="67"/>
  <c r="AY44" i="67"/>
  <c r="T6" i="100"/>
  <c r="T6" i="85"/>
  <c r="L10" i="46"/>
  <c r="AV81" i="67"/>
  <c r="C15" i="55"/>
  <c r="AV47" i="67"/>
  <c r="AP15" i="58"/>
  <c r="I13" i="46"/>
  <c r="Q6" i="88"/>
  <c r="Q6" i="103"/>
  <c r="AS6" i="58"/>
  <c r="F6" i="55"/>
  <c r="AY72" i="67"/>
  <c r="AY38" i="67"/>
  <c r="T6" i="79"/>
  <c r="L4" i="46"/>
  <c r="T6" i="93"/>
  <c r="AS10" i="58"/>
  <c r="F10" i="55"/>
  <c r="AY76" i="67"/>
  <c r="AY42" i="67"/>
  <c r="T6" i="83"/>
  <c r="L8" i="46"/>
  <c r="T6" i="98"/>
  <c r="T16" i="98" s="1"/>
  <c r="AX77" i="67"/>
  <c r="E11" i="55"/>
  <c r="AX43" i="67"/>
  <c r="AR11" i="58"/>
  <c r="K9" i="46"/>
  <c r="S6" i="84"/>
  <c r="S6" i="99"/>
  <c r="S16" i="99" s="1"/>
  <c r="AW44" i="67"/>
  <c r="D12" i="55"/>
  <c r="AQ12" i="58"/>
  <c r="AW78" i="67"/>
  <c r="R6" i="85"/>
  <c r="J10" i="46"/>
  <c r="R6" i="100"/>
  <c r="AV79" i="67"/>
  <c r="C13" i="55"/>
  <c r="AV45" i="67"/>
  <c r="AP13" i="58"/>
  <c r="I11" i="46"/>
  <c r="Q6" i="86"/>
  <c r="Q6" i="101"/>
  <c r="AV72" i="67"/>
  <c r="AP6" i="58"/>
  <c r="AV38" i="67"/>
  <c r="Q6" i="93"/>
  <c r="Q6" i="79"/>
  <c r="I4" i="46"/>
  <c r="AS11" i="58"/>
  <c r="AY77" i="67"/>
  <c r="F11" i="55"/>
  <c r="AY43" i="67"/>
  <c r="T6" i="99"/>
  <c r="T16" i="99" s="1"/>
  <c r="T6" i="84"/>
  <c r="L9" i="46"/>
  <c r="AX44" i="67"/>
  <c r="AX78" i="67"/>
  <c r="E12" i="55"/>
  <c r="AR12" i="58"/>
  <c r="K10" i="46"/>
  <c r="S6" i="100"/>
  <c r="S16" i="100" s="1"/>
  <c r="S6" i="85"/>
  <c r="D13" i="55"/>
  <c r="AW45" i="67"/>
  <c r="AQ13" i="58"/>
  <c r="AW79" i="67"/>
  <c r="J11" i="46"/>
  <c r="R6" i="101"/>
  <c r="R6" i="86"/>
  <c r="R16" i="86" s="1"/>
  <c r="AV46" i="67"/>
  <c r="C14" i="55"/>
  <c r="AV80" i="67"/>
  <c r="AP14" i="58"/>
  <c r="Q6" i="102"/>
  <c r="Q6" i="87"/>
  <c r="I12" i="46"/>
  <c r="R46" i="22"/>
  <c r="X46" i="22"/>
  <c r="S46" i="22"/>
  <c r="E40" i="106"/>
  <c r="I40" i="106" s="1"/>
  <c r="E43" i="92" s="1"/>
  <c r="AB45" i="24"/>
  <c r="O58" i="24"/>
  <c r="O59" i="24"/>
  <c r="AB64" i="24"/>
  <c r="AB69" i="24"/>
  <c r="AB72" i="24"/>
  <c r="AB88" i="24"/>
  <c r="V48" i="24"/>
  <c r="T11" i="22"/>
  <c r="W11" i="22"/>
  <c r="AB39" i="24"/>
  <c r="AB42" i="24"/>
  <c r="O67" i="24"/>
  <c r="AB81" i="24"/>
  <c r="AB82" i="24"/>
  <c r="AB83" i="24"/>
  <c r="AB85" i="24"/>
  <c r="AB89" i="24"/>
  <c r="O84" i="24"/>
  <c r="AS83" i="24"/>
  <c r="AS84" i="24"/>
  <c r="AN84" i="24"/>
  <c r="AN85" i="24"/>
  <c r="AB79" i="24"/>
  <c r="AB84" i="24"/>
  <c r="AB87" i="24"/>
  <c r="O82" i="24"/>
  <c r="AB66" i="24"/>
  <c r="AB67" i="24"/>
  <c r="AB68" i="24"/>
  <c r="AB75" i="24"/>
  <c r="AB73" i="24"/>
  <c r="AS68" i="24"/>
  <c r="O69" i="24"/>
  <c r="AS69" i="24"/>
  <c r="O70" i="24"/>
  <c r="AS70" i="24"/>
  <c r="O75" i="24"/>
  <c r="AN69" i="24"/>
  <c r="AN70" i="24"/>
  <c r="AA62" i="24"/>
  <c r="AB52" i="24"/>
  <c r="AB53" i="24"/>
  <c r="AB55" i="24"/>
  <c r="AB57" i="24"/>
  <c r="AB58" i="24"/>
  <c r="V62" i="24"/>
  <c r="AB50" i="24"/>
  <c r="AB36" i="24"/>
  <c r="AB37" i="24"/>
  <c r="AB38" i="24"/>
  <c r="AB46" i="24"/>
  <c r="AA48" i="24"/>
  <c r="AB48" i="24" s="1"/>
  <c r="V17" i="24"/>
  <c r="AB43" i="24"/>
  <c r="AB47" i="24"/>
  <c r="O45" i="24"/>
  <c r="O47" i="24"/>
  <c r="O37" i="24"/>
  <c r="V12" i="24"/>
  <c r="V11" i="22"/>
  <c r="R11" i="22"/>
  <c r="O85" i="24"/>
  <c r="AS85" i="24"/>
  <c r="O86" i="24"/>
  <c r="O88" i="24"/>
  <c r="O89" i="24"/>
  <c r="O83" i="24"/>
  <c r="O71" i="24"/>
  <c r="O68" i="24"/>
  <c r="O50" i="24"/>
  <c r="O51" i="24"/>
  <c r="O52" i="24"/>
  <c r="O53" i="24"/>
  <c r="O56" i="24"/>
  <c r="I62" i="24"/>
  <c r="O38" i="24"/>
  <c r="S11" i="22"/>
  <c r="O24" i="24"/>
  <c r="AS38" i="24"/>
  <c r="O60" i="24"/>
  <c r="O61" i="24"/>
  <c r="AN56" i="24"/>
  <c r="O39" i="24"/>
  <c r="AS39" i="24"/>
  <c r="O40" i="24"/>
  <c r="AS40" i="24"/>
  <c r="O41" i="24"/>
  <c r="AS41" i="24"/>
  <c r="AS47" i="24"/>
  <c r="O46" i="24"/>
  <c r="AN38" i="24"/>
  <c r="AT38" i="24" s="1"/>
  <c r="AN39" i="24"/>
  <c r="AN40" i="24"/>
  <c r="AA13" i="24"/>
  <c r="AA11" i="24"/>
  <c r="AA17" i="24"/>
  <c r="AA12" i="24"/>
  <c r="AB22" i="24"/>
  <c r="AB24" i="24"/>
  <c r="AB30" i="24"/>
  <c r="AB32" i="24"/>
  <c r="V11" i="24"/>
  <c r="V13" i="24"/>
  <c r="AB25" i="24"/>
  <c r="N11" i="24"/>
  <c r="N12" i="24"/>
  <c r="AS24" i="24"/>
  <c r="O25" i="24"/>
  <c r="O23" i="24"/>
  <c r="O26" i="24"/>
  <c r="O27" i="24"/>
  <c r="I13" i="24"/>
  <c r="I12" i="24"/>
  <c r="AN24" i="24"/>
  <c r="I11" i="24"/>
  <c r="I17" i="24"/>
  <c r="O28" i="24"/>
  <c r="O31" i="24"/>
  <c r="Y43" i="22"/>
  <c r="Y10" i="22"/>
  <c r="Y8" i="22"/>
  <c r="Q46" i="22"/>
  <c r="Y45" i="22"/>
  <c r="Y44" i="22"/>
  <c r="W46" i="22"/>
  <c r="U46" i="22"/>
  <c r="Y42" i="22"/>
  <c r="Y41" i="22"/>
  <c r="U11" i="22"/>
  <c r="Y9" i="22"/>
  <c r="Y7" i="22"/>
  <c r="X11" i="22"/>
  <c r="Q11" i="22"/>
  <c r="Y6" i="22"/>
  <c r="AN25" i="24"/>
  <c r="AS25" i="24"/>
  <c r="AN26" i="24"/>
  <c r="I10" i="24"/>
  <c r="AA16" i="24"/>
  <c r="AN41" i="24"/>
  <c r="N10" i="24"/>
  <c r="V10" i="24"/>
  <c r="AA10" i="24"/>
  <c r="V16" i="24"/>
  <c r="O57" i="24"/>
  <c r="AN59" i="24"/>
  <c r="AO62" i="24"/>
  <c r="I9" i="24"/>
  <c r="N9" i="24"/>
  <c r="V9" i="24"/>
  <c r="AA9" i="24"/>
  <c r="N14" i="24"/>
  <c r="AA14" i="24"/>
  <c r="I15" i="24"/>
  <c r="N15" i="24"/>
  <c r="V15" i="24"/>
  <c r="AA15" i="24"/>
  <c r="AB27" i="24"/>
  <c r="AB28" i="24"/>
  <c r="O32" i="24"/>
  <c r="AN33" i="24"/>
  <c r="AS33" i="24"/>
  <c r="V34" i="24"/>
  <c r="AA34" i="24"/>
  <c r="AM62" i="24"/>
  <c r="AB65" i="24"/>
  <c r="AK34" i="24"/>
  <c r="AN23" i="24"/>
  <c r="AB44" i="24"/>
  <c r="AS50" i="24"/>
  <c r="AN51" i="24"/>
  <c r="AS51" i="24"/>
  <c r="AB60" i="24"/>
  <c r="AB61" i="24"/>
  <c r="AB74" i="24"/>
  <c r="O78" i="24"/>
  <c r="AB80" i="24"/>
  <c r="I18" i="24"/>
  <c r="N18" i="24"/>
  <c r="AA18" i="24"/>
  <c r="AB23" i="24"/>
  <c r="AN27" i="24"/>
  <c r="AS27" i="24"/>
  <c r="AB29" i="24"/>
  <c r="AB31" i="24"/>
  <c r="O36" i="24"/>
  <c r="AN36" i="24"/>
  <c r="AO48" i="24"/>
  <c r="AB40" i="24"/>
  <c r="O42" i="24"/>
  <c r="AS42" i="24"/>
  <c r="O43" i="24"/>
  <c r="AN43" i="24"/>
  <c r="AS43" i="24"/>
  <c r="O44" i="24"/>
  <c r="AN44" i="24"/>
  <c r="AS44" i="24"/>
  <c r="AN52" i="24"/>
  <c r="AB54" i="24"/>
  <c r="AB56" i="24"/>
  <c r="AN60" i="24"/>
  <c r="O64" i="24"/>
  <c r="AJ76" i="24"/>
  <c r="AO76" i="24"/>
  <c r="O65" i="24"/>
  <c r="AN65" i="24"/>
  <c r="AS65" i="24"/>
  <c r="O66" i="24"/>
  <c r="AN66" i="24"/>
  <c r="AS66" i="24"/>
  <c r="AB70" i="24"/>
  <c r="O72" i="24"/>
  <c r="O73" i="24"/>
  <c r="AS73" i="24"/>
  <c r="O74" i="24"/>
  <c r="AS74" i="24"/>
  <c r="AP90" i="24"/>
  <c r="O79" i="24"/>
  <c r="AN79" i="24"/>
  <c r="AS79" i="24"/>
  <c r="O80" i="24"/>
  <c r="AN80" i="24"/>
  <c r="AS80" i="24"/>
  <c r="O81" i="24"/>
  <c r="AN81" i="24"/>
  <c r="AS81" i="24"/>
  <c r="O87" i="24"/>
  <c r="AS88" i="24"/>
  <c r="AS89" i="24"/>
  <c r="I90" i="24"/>
  <c r="N90" i="24"/>
  <c r="AA90" i="24"/>
  <c r="I19" i="24"/>
  <c r="V19" i="24"/>
  <c r="AA19" i="24"/>
  <c r="O22" i="24"/>
  <c r="AO34" i="24"/>
  <c r="AB26" i="24"/>
  <c r="AS28" i="24"/>
  <c r="O29" i="24"/>
  <c r="AN29" i="24"/>
  <c r="AS29" i="24"/>
  <c r="O30" i="24"/>
  <c r="AN30" i="24"/>
  <c r="AB33" i="24"/>
  <c r="AK48" i="24"/>
  <c r="AP48" i="24"/>
  <c r="AN37" i="24"/>
  <c r="AB41" i="24"/>
  <c r="AN45" i="24"/>
  <c r="AB51" i="24"/>
  <c r="O54" i="24"/>
  <c r="AS54" i="24"/>
  <c r="O55" i="24"/>
  <c r="AS55" i="24"/>
  <c r="AB59" i="24"/>
  <c r="AN61" i="24"/>
  <c r="AS61" i="24"/>
  <c r="AP76" i="24"/>
  <c r="AN67" i="24"/>
  <c r="AS67" i="24"/>
  <c r="AB71" i="24"/>
  <c r="AN75" i="24"/>
  <c r="I76" i="24"/>
  <c r="N76" i="24"/>
  <c r="AB78" i="24"/>
  <c r="AN82" i="24"/>
  <c r="AS82" i="24"/>
  <c r="AB86" i="24"/>
  <c r="AS22" i="24"/>
  <c r="V14" i="24"/>
  <c r="N17" i="24"/>
  <c r="V18" i="24"/>
  <c r="N19" i="24"/>
  <c r="AS26" i="24"/>
  <c r="AN28" i="24"/>
  <c r="AS31" i="24"/>
  <c r="AS36" i="24"/>
  <c r="AK62" i="24"/>
  <c r="AS59" i="24"/>
  <c r="AN71" i="24"/>
  <c r="AL90" i="24"/>
  <c r="AN86" i="24"/>
  <c r="V8" i="24"/>
  <c r="AQ34" i="24"/>
  <c r="AS30" i="24"/>
  <c r="AN32" i="24"/>
  <c r="AR48" i="24"/>
  <c r="AQ90" i="24"/>
  <c r="AM90" i="24"/>
  <c r="N8" i="24"/>
  <c r="AN31" i="24"/>
  <c r="I8" i="24"/>
  <c r="N13" i="24"/>
  <c r="I14" i="24"/>
  <c r="I16" i="24"/>
  <c r="N16" i="24"/>
  <c r="AM34" i="24"/>
  <c r="AS23" i="24"/>
  <c r="I34" i="24"/>
  <c r="AR62" i="24"/>
  <c r="AL76" i="24"/>
  <c r="AL34" i="24"/>
  <c r="AP34" i="24"/>
  <c r="AN42" i="24"/>
  <c r="AS45" i="24"/>
  <c r="AJ48" i="24"/>
  <c r="AJ62" i="24"/>
  <c r="AS52" i="24"/>
  <c r="N62" i="24"/>
  <c r="AK76" i="24"/>
  <c r="AN68" i="24"/>
  <c r="AT68" i="24" s="1"/>
  <c r="AS71" i="24"/>
  <c r="AN83" i="24"/>
  <c r="AS86" i="24"/>
  <c r="V90" i="24"/>
  <c r="AS32" i="24"/>
  <c r="AL48" i="24"/>
  <c r="AQ48" i="24"/>
  <c r="AN46" i="24"/>
  <c r="AS46" i="24"/>
  <c r="AN47" i="24"/>
  <c r="AP62" i="24"/>
  <c r="AN53" i="24"/>
  <c r="AS53" i="24"/>
  <c r="AN54" i="24"/>
  <c r="AS56" i="24"/>
  <c r="AQ76" i="24"/>
  <c r="AN72" i="24"/>
  <c r="AS72" i="24"/>
  <c r="AN73" i="24"/>
  <c r="AS75" i="24"/>
  <c r="AJ90" i="24"/>
  <c r="AN78" i="24"/>
  <c r="AR90" i="24"/>
  <c r="AT85" i="24"/>
  <c r="AN87" i="24"/>
  <c r="AS87" i="24"/>
  <c r="AN88" i="24"/>
  <c r="AJ34" i="24"/>
  <c r="AN22" i="24"/>
  <c r="AR34" i="24"/>
  <c r="O33" i="24"/>
  <c r="N34" i="24"/>
  <c r="AM48" i="24"/>
  <c r="AS37" i="24"/>
  <c r="I48" i="24"/>
  <c r="N48" i="24"/>
  <c r="AL62" i="24"/>
  <c r="AQ62" i="24"/>
  <c r="AN55" i="24"/>
  <c r="AN57" i="24"/>
  <c r="AS57" i="24"/>
  <c r="AN58" i="24"/>
  <c r="AS58" i="24"/>
  <c r="AS60" i="24"/>
  <c r="AM76" i="24"/>
  <c r="AR76" i="24"/>
  <c r="AN74" i="24"/>
  <c r="V76" i="24"/>
  <c r="AA76" i="24"/>
  <c r="AK90" i="24"/>
  <c r="AO90" i="24"/>
  <c r="AN89" i="24"/>
  <c r="AN64" i="24"/>
  <c r="AS78" i="24"/>
  <c r="AN50" i="24"/>
  <c r="AS64" i="24"/>
  <c r="P45" i="22"/>
  <c r="P44" i="22"/>
  <c r="P43" i="22"/>
  <c r="P42" i="22"/>
  <c r="P41" i="22"/>
  <c r="U47" i="46" l="1"/>
  <c r="Q47" i="46"/>
  <c r="Y11" i="104"/>
  <c r="Q16" i="87"/>
  <c r="R16" i="100"/>
  <c r="S16" i="84"/>
  <c r="T16" i="83"/>
  <c r="R16" i="84"/>
  <c r="S16" i="83"/>
  <c r="T16" i="97"/>
  <c r="S16" i="104"/>
  <c r="U16" i="101"/>
  <c r="S16" i="98"/>
  <c r="T16" i="81"/>
  <c r="R16" i="105"/>
  <c r="U16" i="93"/>
  <c r="U16" i="86"/>
  <c r="U16" i="87"/>
  <c r="U16" i="90"/>
  <c r="U16" i="95"/>
  <c r="T16" i="79"/>
  <c r="T16" i="103"/>
  <c r="Q16" i="85"/>
  <c r="T16" i="96"/>
  <c r="S16" i="81"/>
  <c r="T16" i="80"/>
  <c r="U16" i="81"/>
  <c r="U16" i="80"/>
  <c r="R16" i="101"/>
  <c r="Q16" i="100"/>
  <c r="R16" i="83"/>
  <c r="R16" i="82"/>
  <c r="T16" i="95"/>
  <c r="U16" i="102"/>
  <c r="U16" i="82"/>
  <c r="U16" i="96"/>
  <c r="T16" i="82"/>
  <c r="U16" i="85"/>
  <c r="T16" i="90"/>
  <c r="Q16" i="83"/>
  <c r="R16" i="97"/>
  <c r="S16" i="96"/>
  <c r="S16" i="103"/>
  <c r="U16" i="97"/>
  <c r="U16" i="88"/>
  <c r="Q16" i="95"/>
  <c r="T16" i="93"/>
  <c r="T16" i="88"/>
  <c r="U16" i="100"/>
  <c r="U16" i="84"/>
  <c r="U16" i="104"/>
  <c r="U16" i="103"/>
  <c r="Q16" i="102"/>
  <c r="Q16" i="101"/>
  <c r="S16" i="82"/>
  <c r="R16" i="96"/>
  <c r="Q16" i="86"/>
  <c r="R16" i="85"/>
  <c r="R16" i="99"/>
  <c r="R16" i="81"/>
  <c r="T16" i="105"/>
  <c r="S16" i="97"/>
  <c r="Q16" i="97"/>
  <c r="Q16" i="79"/>
  <c r="Q16" i="103"/>
  <c r="R16" i="98"/>
  <c r="S16" i="85"/>
  <c r="T16" i="84"/>
  <c r="Q16" i="93"/>
  <c r="Q16" i="88"/>
  <c r="T16" i="100"/>
  <c r="S16" i="105"/>
  <c r="T16" i="89"/>
  <c r="R16" i="104"/>
  <c r="T16" i="87"/>
  <c r="S16" i="102"/>
  <c r="T16" i="101"/>
  <c r="Q16" i="81"/>
  <c r="R16" i="87"/>
  <c r="Q16" i="80"/>
  <c r="S16" i="80"/>
  <c r="S16" i="101"/>
  <c r="R16" i="93"/>
  <c r="R16" i="102"/>
  <c r="Q16" i="89"/>
  <c r="S16" i="93"/>
  <c r="S16" i="86"/>
  <c r="R16" i="79"/>
  <c r="S16" i="87"/>
  <c r="Q16" i="82"/>
  <c r="S16" i="95"/>
  <c r="R16" i="95"/>
  <c r="S16" i="79"/>
  <c r="Q16" i="104"/>
  <c r="Q16" i="84"/>
  <c r="Q16" i="96"/>
  <c r="R16" i="88"/>
  <c r="T16" i="85"/>
  <c r="Q16" i="99"/>
  <c r="T16" i="102"/>
  <c r="R16" i="80"/>
  <c r="AT83" i="24"/>
  <c r="AT70" i="24"/>
  <c r="AB11" i="24"/>
  <c r="Y11" i="79"/>
  <c r="AQ35" i="58"/>
  <c r="AP35" i="58"/>
  <c r="AC34" i="63"/>
  <c r="AV84" i="67"/>
  <c r="AP18" i="58"/>
  <c r="Y11" i="97"/>
  <c r="AZ66" i="67"/>
  <c r="AZ100" i="67"/>
  <c r="AT35" i="58"/>
  <c r="Y11" i="99"/>
  <c r="Y11" i="103"/>
  <c r="Y11" i="80"/>
  <c r="Y11" i="102"/>
  <c r="Y11" i="93"/>
  <c r="Y11" i="101"/>
  <c r="Y11" i="85"/>
  <c r="Y11" i="98"/>
  <c r="Y11" i="90"/>
  <c r="Y11" i="95"/>
  <c r="AX66" i="67"/>
  <c r="AV66" i="67"/>
  <c r="Y11" i="88"/>
  <c r="Y11" i="86"/>
  <c r="Y11" i="89"/>
  <c r="AK8" i="66"/>
  <c r="I2" i="32"/>
  <c r="AA46" i="32" s="1"/>
  <c r="I2" i="97"/>
  <c r="I2" i="82"/>
  <c r="AW66" i="67"/>
  <c r="Y11" i="83"/>
  <c r="AV100" i="67"/>
  <c r="Y11" i="100"/>
  <c r="Y11" i="96"/>
  <c r="AX100" i="67"/>
  <c r="AY66" i="67"/>
  <c r="AY100" i="67"/>
  <c r="Y11" i="105"/>
  <c r="AR35" i="58"/>
  <c r="AW100" i="67"/>
  <c r="AS35" i="58"/>
  <c r="Y11" i="87"/>
  <c r="BC84" i="67"/>
  <c r="AZ84" i="67"/>
  <c r="BB50" i="67"/>
  <c r="BA84" i="67"/>
  <c r="BC50" i="67"/>
  <c r="AV18" i="58"/>
  <c r="AT18" i="58"/>
  <c r="AW18" i="58"/>
  <c r="BB84" i="67"/>
  <c r="BA50" i="67"/>
  <c r="AZ50" i="67"/>
  <c r="AU18" i="58"/>
  <c r="AX84" i="67"/>
  <c r="Y6" i="87"/>
  <c r="Y6" i="95"/>
  <c r="Y6" i="90"/>
  <c r="Y6" i="104"/>
  <c r="Y6" i="102"/>
  <c r="AY50" i="67"/>
  <c r="Y6" i="80"/>
  <c r="Y6" i="105"/>
  <c r="Y6" i="101"/>
  <c r="AY84" i="67"/>
  <c r="Y6" i="89"/>
  <c r="Y6" i="86"/>
  <c r="Y6" i="85"/>
  <c r="Y6" i="82"/>
  <c r="Y6" i="79"/>
  <c r="AS18" i="58"/>
  <c r="Y6" i="100"/>
  <c r="Y6" i="84"/>
  <c r="Y6" i="97"/>
  <c r="Y6" i="96"/>
  <c r="AW84" i="67"/>
  <c r="Y6" i="93"/>
  <c r="Y6" i="103"/>
  <c r="Y6" i="99"/>
  <c r="Y6" i="83"/>
  <c r="AX50" i="67"/>
  <c r="AW50" i="67"/>
  <c r="Y6" i="98"/>
  <c r="M17" i="61"/>
  <c r="E13" i="106" s="1"/>
  <c r="AV50" i="67"/>
  <c r="Y6" i="88"/>
  <c r="Y6" i="81"/>
  <c r="AR18" i="58"/>
  <c r="AQ18" i="58"/>
  <c r="O11" i="24"/>
  <c r="AB17" i="24"/>
  <c r="AB90" i="24"/>
  <c r="AB62" i="24"/>
  <c r="AT51" i="24"/>
  <c r="AT81" i="24"/>
  <c r="AT66" i="24"/>
  <c r="AT75" i="24"/>
  <c r="O90" i="24"/>
  <c r="AT36" i="24"/>
  <c r="O76" i="24"/>
  <c r="AT69" i="24"/>
  <c r="AT65" i="24"/>
  <c r="AT80" i="24"/>
  <c r="AT84" i="24"/>
  <c r="AB12" i="24"/>
  <c r="AT89" i="24"/>
  <c r="AT88" i="24"/>
  <c r="AS76" i="24"/>
  <c r="AT74" i="24"/>
  <c r="AB15" i="24"/>
  <c r="AT56" i="24"/>
  <c r="O62" i="24"/>
  <c r="AT60" i="24"/>
  <c r="AS9" i="24"/>
  <c r="AT37" i="24"/>
  <c r="AT87" i="24"/>
  <c r="AN90" i="24"/>
  <c r="AT64" i="24"/>
  <c r="AT54" i="24"/>
  <c r="AT59" i="24"/>
  <c r="AN14" i="24"/>
  <c r="AT44" i="24"/>
  <c r="AT40" i="24"/>
  <c r="O17" i="24"/>
  <c r="AN16" i="24"/>
  <c r="AS14" i="24"/>
  <c r="AT47" i="24"/>
  <c r="AT41" i="24"/>
  <c r="AQ20" i="24"/>
  <c r="AS62" i="24"/>
  <c r="AT52" i="24"/>
  <c r="AN19" i="24"/>
  <c r="AT50" i="24"/>
  <c r="AT46" i="24"/>
  <c r="AS13" i="24"/>
  <c r="AT39" i="24"/>
  <c r="AN18" i="24"/>
  <c r="AN17" i="24"/>
  <c r="O13" i="24"/>
  <c r="AB13" i="24"/>
  <c r="AB18" i="24"/>
  <c r="AT24" i="24"/>
  <c r="AB19" i="24"/>
  <c r="AB34" i="24"/>
  <c r="AB10" i="24"/>
  <c r="AS15" i="24"/>
  <c r="AS19" i="24"/>
  <c r="AS18" i="24"/>
  <c r="AS12" i="24"/>
  <c r="AR20" i="24"/>
  <c r="AS17" i="24"/>
  <c r="O12" i="24"/>
  <c r="AS16" i="24"/>
  <c r="AS10" i="24"/>
  <c r="AP20" i="24"/>
  <c r="O14" i="24"/>
  <c r="AT33" i="24"/>
  <c r="N20" i="24"/>
  <c r="O18" i="24"/>
  <c r="O15" i="24"/>
  <c r="AT28" i="24"/>
  <c r="I20" i="24"/>
  <c r="AN15" i="24"/>
  <c r="AT26" i="24"/>
  <c r="AN10" i="24"/>
  <c r="AN12" i="24"/>
  <c r="AT30" i="24"/>
  <c r="Y11" i="22"/>
  <c r="Y46" i="22"/>
  <c r="AT22" i="24"/>
  <c r="P16" i="22"/>
  <c r="P24" i="22"/>
  <c r="U24" i="22"/>
  <c r="P18" i="22"/>
  <c r="U26" i="22"/>
  <c r="P26" i="22"/>
  <c r="P17" i="22"/>
  <c r="U25" i="22"/>
  <c r="P25" i="22"/>
  <c r="P15" i="22"/>
  <c r="U23" i="22"/>
  <c r="P23" i="22"/>
  <c r="P19" i="22"/>
  <c r="U27" i="22"/>
  <c r="P27" i="22"/>
  <c r="AN76" i="24"/>
  <c r="AN34" i="24"/>
  <c r="AT29" i="24"/>
  <c r="AB16" i="24"/>
  <c r="O10" i="24"/>
  <c r="AS90" i="24"/>
  <c r="AT55" i="24"/>
  <c r="AS48" i="24"/>
  <c r="AT45" i="24"/>
  <c r="O19" i="24"/>
  <c r="AB14" i="24"/>
  <c r="AT61" i="24"/>
  <c r="AT25" i="24"/>
  <c r="AN9" i="24"/>
  <c r="V20" i="24"/>
  <c r="AS34" i="24"/>
  <c r="AB9" i="24"/>
  <c r="AN11" i="24"/>
  <c r="AT73" i="24"/>
  <c r="AT53" i="24"/>
  <c r="AT42" i="24"/>
  <c r="AT23" i="24"/>
  <c r="O16" i="24"/>
  <c r="AA20" i="24"/>
  <c r="AT82" i="24"/>
  <c r="AT67" i="24"/>
  <c r="AT79" i="24"/>
  <c r="AT43" i="24"/>
  <c r="AT27" i="24"/>
  <c r="O9" i="24"/>
  <c r="AS11" i="24"/>
  <c r="AT57" i="24"/>
  <c r="AT72" i="24"/>
  <c r="AN48" i="24"/>
  <c r="AO20" i="24"/>
  <c r="AS8" i="24"/>
  <c r="AT8" i="24" s="1"/>
  <c r="AN13" i="24"/>
  <c r="AB76" i="24"/>
  <c r="O48" i="24"/>
  <c r="AT71" i="24"/>
  <c r="AN62" i="24"/>
  <c r="AT32" i="24"/>
  <c r="AT58" i="24"/>
  <c r="AT78" i="24"/>
  <c r="O34" i="24"/>
  <c r="O8" i="24"/>
  <c r="AT31" i="24"/>
  <c r="AB8" i="24"/>
  <c r="AT86" i="24"/>
  <c r="Y16" i="98" l="1"/>
  <c r="Y16" i="90"/>
  <c r="Y48" i="107"/>
  <c r="AG48" i="46"/>
  <c r="P48" i="107"/>
  <c r="P48" i="46"/>
  <c r="AE48" i="46"/>
  <c r="AF48" i="46"/>
  <c r="Q48" i="107"/>
  <c r="O48" i="107"/>
  <c r="W48" i="107"/>
  <c r="X48" i="107"/>
  <c r="AF17" i="56"/>
  <c r="Q48" i="46"/>
  <c r="O48" i="46"/>
  <c r="N48" i="46"/>
  <c r="W34" i="63"/>
  <c r="AA34" i="63"/>
  <c r="Y16" i="99"/>
  <c r="Y16" i="103"/>
  <c r="Y16" i="97"/>
  <c r="Y16" i="81"/>
  <c r="Y16" i="93"/>
  <c r="Y16" i="88"/>
  <c r="Y16" i="102"/>
  <c r="Y16" i="95"/>
  <c r="Y16" i="100"/>
  <c r="Y16" i="80"/>
  <c r="Y16" i="82"/>
  <c r="AL48" i="107"/>
  <c r="AO49" i="107"/>
  <c r="Y16" i="85"/>
  <c r="AD48" i="107"/>
  <c r="AG49" i="107"/>
  <c r="AK49" i="107"/>
  <c r="AH48" i="107"/>
  <c r="Y16" i="96"/>
  <c r="Y16" i="104"/>
  <c r="Y16" i="84"/>
  <c r="Y16" i="89"/>
  <c r="Y16" i="105"/>
  <c r="U48" i="107"/>
  <c r="Q49" i="107"/>
  <c r="N48" i="107"/>
  <c r="Y16" i="79"/>
  <c r="R48" i="107"/>
  <c r="U49" i="107"/>
  <c r="AK9" i="66"/>
  <c r="I2" i="33"/>
  <c r="AA46" i="33" s="1"/>
  <c r="I2" i="98"/>
  <c r="I2" i="83"/>
  <c r="T48" i="107"/>
  <c r="AK6" i="66"/>
  <c r="I2" i="30"/>
  <c r="AA46" i="30" s="1"/>
  <c r="I2" i="80"/>
  <c r="I2" i="95"/>
  <c r="AK15" i="66"/>
  <c r="I2" i="39"/>
  <c r="AA46" i="39" s="1"/>
  <c r="I2" i="104"/>
  <c r="I2" i="89"/>
  <c r="Y16" i="101"/>
  <c r="AK11" i="66"/>
  <c r="I2" i="35"/>
  <c r="AA46" i="35" s="1"/>
  <c r="I2" i="100"/>
  <c r="I2" i="85"/>
  <c r="AK16" i="66"/>
  <c r="I2" i="105"/>
  <c r="I2" i="90"/>
  <c r="I2" i="40"/>
  <c r="AA46" i="40" s="1"/>
  <c r="AK5" i="66"/>
  <c r="I2" i="79"/>
  <c r="I2" i="93"/>
  <c r="I2" i="22"/>
  <c r="AA46" i="22" s="1"/>
  <c r="AK10" i="66"/>
  <c r="I2" i="34"/>
  <c r="AA46" i="34" s="1"/>
  <c r="I2" i="99"/>
  <c r="I2" i="84"/>
  <c r="AK12" i="66"/>
  <c r="I2" i="36"/>
  <c r="AA46" i="36" s="1"/>
  <c r="I2" i="86"/>
  <c r="I2" i="101"/>
  <c r="AK13" i="66"/>
  <c r="I2" i="37"/>
  <c r="AA46" i="37" s="1"/>
  <c r="I2" i="102"/>
  <c r="I2" i="87"/>
  <c r="Y16" i="86"/>
  <c r="Y16" i="83"/>
  <c r="Y16" i="87"/>
  <c r="Y49" i="107"/>
  <c r="V48" i="107"/>
  <c r="AK7" i="66"/>
  <c r="I2" i="31"/>
  <c r="AA46" i="31" s="1"/>
  <c r="I2" i="96"/>
  <c r="I2" i="81"/>
  <c r="AK14" i="66"/>
  <c r="I2" i="38"/>
  <c r="AA46" i="38" s="1"/>
  <c r="I2" i="103"/>
  <c r="I2" i="88"/>
  <c r="S48" i="107"/>
  <c r="AG49" i="46"/>
  <c r="AD48" i="46"/>
  <c r="AK48" i="46"/>
  <c r="AK49" i="46"/>
  <c r="AH48" i="46"/>
  <c r="AJ48" i="46"/>
  <c r="AI48" i="46"/>
  <c r="AF15" i="66"/>
  <c r="G2" i="39"/>
  <c r="G2" i="104"/>
  <c r="K2" i="104" s="1"/>
  <c r="G2" i="89"/>
  <c r="K2" i="89" s="1"/>
  <c r="AF16" i="66"/>
  <c r="G2" i="90"/>
  <c r="G2" i="105"/>
  <c r="G2" i="40"/>
  <c r="R48" i="46"/>
  <c r="U49" i="46"/>
  <c r="Q49" i="46"/>
  <c r="U48" i="46"/>
  <c r="AF13" i="66"/>
  <c r="G2" i="37"/>
  <c r="G2" i="102"/>
  <c r="G2" i="87"/>
  <c r="AF10" i="66"/>
  <c r="G2" i="34"/>
  <c r="G2" i="84"/>
  <c r="K2" i="84" s="1"/>
  <c r="G2" i="99"/>
  <c r="AF14" i="66"/>
  <c r="G2" i="38"/>
  <c r="G2" i="88"/>
  <c r="G2" i="103"/>
  <c r="Y34" i="63"/>
  <c r="T34" i="63"/>
  <c r="V34" i="63"/>
  <c r="Z34" i="63"/>
  <c r="X34" i="63"/>
  <c r="AF5" i="66"/>
  <c r="G2" i="93"/>
  <c r="G2" i="79"/>
  <c r="G2" i="22"/>
  <c r="AA11" i="22" s="1"/>
  <c r="AF6" i="66"/>
  <c r="G2" i="30"/>
  <c r="G2" i="95"/>
  <c r="G2" i="80"/>
  <c r="K2" i="80" s="1"/>
  <c r="T48" i="46"/>
  <c r="AF11" i="66"/>
  <c r="G2" i="35"/>
  <c r="G2" i="100"/>
  <c r="G2" i="85"/>
  <c r="AF7" i="66"/>
  <c r="G2" i="31"/>
  <c r="G2" i="81"/>
  <c r="G2" i="96"/>
  <c r="AF12" i="66"/>
  <c r="G2" i="36"/>
  <c r="G2" i="101"/>
  <c r="G2" i="86"/>
  <c r="AF9" i="66"/>
  <c r="G2" i="33"/>
  <c r="G2" i="83"/>
  <c r="G2" i="98"/>
  <c r="AF8" i="66"/>
  <c r="G2" i="32"/>
  <c r="G2" i="97"/>
  <c r="K2" i="97" s="1"/>
  <c r="G2" i="82"/>
  <c r="K2" i="82" s="1"/>
  <c r="S48" i="46"/>
  <c r="U34" i="63"/>
  <c r="AT90" i="24"/>
  <c r="AT9" i="24"/>
  <c r="AT14" i="24"/>
  <c r="AT76" i="24"/>
  <c r="M4" i="62"/>
  <c r="AT16" i="24"/>
  <c r="AT17" i="24"/>
  <c r="AT19" i="24"/>
  <c r="AS20" i="24"/>
  <c r="AT13" i="24"/>
  <c r="AT62" i="24"/>
  <c r="O20" i="24"/>
  <c r="AT48" i="24"/>
  <c r="AT18" i="24"/>
  <c r="AT15" i="24"/>
  <c r="AT10" i="24"/>
  <c r="AB20" i="24"/>
  <c r="AN20" i="24"/>
  <c r="AT12" i="24"/>
  <c r="AT11" i="24"/>
  <c r="AT34" i="24"/>
  <c r="R28" i="22"/>
  <c r="Q28" i="22"/>
  <c r="AH16" i="66" l="1"/>
  <c r="AG16" i="66"/>
  <c r="AG17" i="66" s="1"/>
  <c r="K2" i="90"/>
  <c r="K2" i="81"/>
  <c r="K2" i="86"/>
  <c r="K2" i="88"/>
  <c r="K2" i="98"/>
  <c r="K2" i="105"/>
  <c r="K2" i="83"/>
  <c r="W35" i="63"/>
  <c r="AA35" i="63"/>
  <c r="E20" i="106" s="1"/>
  <c r="S13" i="46"/>
  <c r="E6" i="106" s="1"/>
  <c r="K2" i="101"/>
  <c r="K2" i="99"/>
  <c r="K2" i="102"/>
  <c r="S12" i="107"/>
  <c r="E9" i="106" s="1"/>
  <c r="Y35" i="63"/>
  <c r="E19" i="106" s="1"/>
  <c r="I19" i="106" s="1"/>
  <c r="S13" i="107"/>
  <c r="E10" i="106" s="1"/>
  <c r="I10" i="106" s="1"/>
  <c r="K2" i="85"/>
  <c r="K2" i="93"/>
  <c r="S14" i="107"/>
  <c r="E11" i="106" s="1"/>
  <c r="I11" i="106" s="1"/>
  <c r="K2" i="95"/>
  <c r="AK17" i="66"/>
  <c r="K2" i="100"/>
  <c r="K2" i="79"/>
  <c r="K2" i="103"/>
  <c r="K2" i="87"/>
  <c r="K2" i="96"/>
  <c r="S14" i="46"/>
  <c r="E7" i="106" s="1"/>
  <c r="I7" i="106" s="1"/>
  <c r="K2" i="34"/>
  <c r="AA11" i="34"/>
  <c r="K16" i="69"/>
  <c r="T11" i="29"/>
  <c r="P10" i="64"/>
  <c r="I11" i="74"/>
  <c r="R10" i="65"/>
  <c r="P12" i="64"/>
  <c r="I13" i="74"/>
  <c r="R12" i="65"/>
  <c r="K18" i="69"/>
  <c r="T13" i="29"/>
  <c r="K17" i="69"/>
  <c r="I12" i="74"/>
  <c r="P11" i="64"/>
  <c r="R11" i="65"/>
  <c r="T12" i="29"/>
  <c r="K2" i="32"/>
  <c r="AA11" i="32"/>
  <c r="K2" i="36"/>
  <c r="AA11" i="36"/>
  <c r="K2" i="35"/>
  <c r="AA11" i="35"/>
  <c r="U35" i="63"/>
  <c r="AB34" i="63"/>
  <c r="AC35" i="63" s="1"/>
  <c r="E21" i="106" s="1"/>
  <c r="I21" i="106" s="1"/>
  <c r="T6" i="29"/>
  <c r="P5" i="64"/>
  <c r="K11" i="69"/>
  <c r="R5" i="65"/>
  <c r="I6" i="74"/>
  <c r="T14" i="29"/>
  <c r="P13" i="64"/>
  <c r="K19" i="69"/>
  <c r="R13" i="65"/>
  <c r="I14" i="74"/>
  <c r="I4" i="74"/>
  <c r="T4" i="29"/>
  <c r="P3" i="64"/>
  <c r="K9" i="69"/>
  <c r="R3" i="65"/>
  <c r="K2" i="40"/>
  <c r="AA11" i="40"/>
  <c r="P14" i="64"/>
  <c r="Q14" i="64" s="1"/>
  <c r="T15" i="29"/>
  <c r="K20" i="69"/>
  <c r="R14" i="65"/>
  <c r="S14" i="65" s="1"/>
  <c r="I15" i="74"/>
  <c r="J15" i="74" s="1"/>
  <c r="T7" i="29"/>
  <c r="P6" i="64"/>
  <c r="K12" i="69"/>
  <c r="I7" i="74"/>
  <c r="R6" i="65"/>
  <c r="I8" i="74"/>
  <c r="T8" i="29"/>
  <c r="R7" i="65"/>
  <c r="K13" i="69"/>
  <c r="P7" i="64"/>
  <c r="K15" i="69"/>
  <c r="R9" i="65"/>
  <c r="I10" i="74"/>
  <c r="T10" i="29"/>
  <c r="P9" i="64"/>
  <c r="AF17" i="66"/>
  <c r="AK19" i="66" s="1"/>
  <c r="K2" i="38"/>
  <c r="AA11" i="38"/>
  <c r="K2" i="37"/>
  <c r="AA11" i="37"/>
  <c r="K2" i="33"/>
  <c r="AA11" i="33"/>
  <c r="K2" i="39"/>
  <c r="AA11" i="39"/>
  <c r="K2" i="30"/>
  <c r="AA11" i="30"/>
  <c r="I9" i="74"/>
  <c r="R8" i="65"/>
  <c r="P8" i="64"/>
  <c r="K14" i="69"/>
  <c r="T9" i="29"/>
  <c r="P4" i="64"/>
  <c r="I5" i="74"/>
  <c r="R4" i="65"/>
  <c r="K10" i="69"/>
  <c r="T5" i="29"/>
  <c r="K2" i="31"/>
  <c r="AA11" i="31"/>
  <c r="G6" i="77"/>
  <c r="K15" i="77" s="1"/>
  <c r="G20" i="70"/>
  <c r="I6" i="77"/>
  <c r="I7" i="77" s="1"/>
  <c r="K17" i="77" s="1"/>
  <c r="G20" i="75"/>
  <c r="K6" i="77"/>
  <c r="K19" i="77" s="1"/>
  <c r="J6" i="77"/>
  <c r="K18" i="77" s="1"/>
  <c r="E20" i="72"/>
  <c r="E20" i="69"/>
  <c r="F20" i="69" s="1"/>
  <c r="E20" i="71"/>
  <c r="F6" i="77"/>
  <c r="K14" i="77" s="1"/>
  <c r="E19" i="73"/>
  <c r="F19" i="73" s="1"/>
  <c r="H19" i="73" s="1"/>
  <c r="H6" i="77"/>
  <c r="K16" i="77" s="1"/>
  <c r="M26" i="62"/>
  <c r="E19" i="72"/>
  <c r="E19" i="69"/>
  <c r="G19" i="75"/>
  <c r="E18" i="73"/>
  <c r="G19" i="70"/>
  <c r="E19" i="71"/>
  <c r="M24" i="62"/>
  <c r="E18" i="69"/>
  <c r="E17" i="73"/>
  <c r="E18" i="71"/>
  <c r="E18" i="72"/>
  <c r="G18" i="70"/>
  <c r="G18" i="75"/>
  <c r="M22" i="62"/>
  <c r="G17" i="75"/>
  <c r="E16" i="73"/>
  <c r="E17" i="71"/>
  <c r="G17" i="70"/>
  <c r="E17" i="69"/>
  <c r="E17" i="72"/>
  <c r="M20" i="62"/>
  <c r="E16" i="71"/>
  <c r="G16" i="70"/>
  <c r="E16" i="69"/>
  <c r="G16" i="75"/>
  <c r="E16" i="72"/>
  <c r="E15" i="73"/>
  <c r="M18" i="62"/>
  <c r="E14" i="73"/>
  <c r="G15" i="70"/>
  <c r="E15" i="69"/>
  <c r="E15" i="72"/>
  <c r="G15" i="75"/>
  <c r="E15" i="71"/>
  <c r="M16" i="62"/>
  <c r="E13" i="73"/>
  <c r="E14" i="71"/>
  <c r="E14" i="72"/>
  <c r="G14" i="70"/>
  <c r="G14" i="75"/>
  <c r="E14" i="69"/>
  <c r="M14" i="62"/>
  <c r="G13" i="75"/>
  <c r="E13" i="72"/>
  <c r="G13" i="70"/>
  <c r="E13" i="71"/>
  <c r="E13" i="69"/>
  <c r="E12" i="73"/>
  <c r="M12" i="62"/>
  <c r="G12" i="70"/>
  <c r="G12" i="75"/>
  <c r="E12" i="72"/>
  <c r="E12" i="71"/>
  <c r="E11" i="73"/>
  <c r="E12" i="69"/>
  <c r="M10" i="62"/>
  <c r="E11" i="72"/>
  <c r="E11" i="71"/>
  <c r="E11" i="69"/>
  <c r="G11" i="75"/>
  <c r="E10" i="73"/>
  <c r="G11" i="70"/>
  <c r="M8" i="62"/>
  <c r="E10" i="72"/>
  <c r="E10" i="69"/>
  <c r="G10" i="75"/>
  <c r="G10" i="70"/>
  <c r="E9" i="73"/>
  <c r="E10" i="71"/>
  <c r="M6" i="62"/>
  <c r="G9" i="75"/>
  <c r="E9" i="69"/>
  <c r="E9" i="71"/>
  <c r="E8" i="73"/>
  <c r="G9" i="70"/>
  <c r="E9" i="72"/>
  <c r="K2" i="22"/>
  <c r="AT20" i="24"/>
  <c r="Q63" i="22"/>
  <c r="R63" i="22"/>
  <c r="D16" i="92" s="1"/>
  <c r="P16" i="92" s="1"/>
  <c r="H20" i="70" l="1"/>
  <c r="J20" i="70" s="1"/>
  <c r="M20" i="70" s="1"/>
  <c r="N20" i="70"/>
  <c r="W27" i="62"/>
  <c r="T27" i="62"/>
  <c r="V27" i="62" s="1"/>
  <c r="F20" i="71"/>
  <c r="L20" i="71"/>
  <c r="K20" i="71"/>
  <c r="F20" i="72"/>
  <c r="H20" i="72" s="1"/>
  <c r="L20" i="69"/>
  <c r="M20" i="69"/>
  <c r="H20" i="75"/>
  <c r="N20" i="75"/>
  <c r="M20" i="75"/>
  <c r="U15" i="29"/>
  <c r="AL17" i="66"/>
  <c r="AL19" i="66" s="1"/>
  <c r="E45" i="106" s="1"/>
  <c r="E39" i="106"/>
  <c r="I39" i="106" s="1"/>
  <c r="E42" i="92" s="1"/>
  <c r="E36" i="106"/>
  <c r="I36" i="106" s="1"/>
  <c r="E39" i="92" s="1"/>
  <c r="E37" i="106"/>
  <c r="I37" i="106" s="1"/>
  <c r="E40" i="92" s="1"/>
  <c r="E34" i="106"/>
  <c r="I34" i="106" s="1"/>
  <c r="E37" i="92" s="1"/>
  <c r="E35" i="106"/>
  <c r="I35" i="106" s="1"/>
  <c r="E38" i="92" s="1"/>
  <c r="E38" i="106"/>
  <c r="I38" i="106" s="1"/>
  <c r="E41" i="92" s="1"/>
  <c r="I6" i="106"/>
  <c r="S15" i="107"/>
  <c r="K21" i="69"/>
  <c r="P15" i="64"/>
  <c r="Q15" i="64"/>
  <c r="E23" i="106" s="1"/>
  <c r="R15" i="65"/>
  <c r="S15" i="65"/>
  <c r="E24" i="106" s="1"/>
  <c r="J16" i="74"/>
  <c r="E31" i="106" s="1"/>
  <c r="I16" i="74"/>
  <c r="T16" i="29"/>
  <c r="G63" i="22"/>
  <c r="F72" i="40"/>
  <c r="G72" i="40"/>
  <c r="H72" i="40"/>
  <c r="I72" i="40"/>
  <c r="J72" i="40"/>
  <c r="L72" i="40"/>
  <c r="K72" i="40"/>
  <c r="M72" i="40"/>
  <c r="I59" i="105"/>
  <c r="F29" i="105"/>
  <c r="H59" i="105"/>
  <c r="M29" i="105"/>
  <c r="G59" i="105"/>
  <c r="L29" i="105"/>
  <c r="F59" i="105"/>
  <c r="K29" i="105"/>
  <c r="M59" i="105"/>
  <c r="J29" i="105"/>
  <c r="L59" i="105"/>
  <c r="I29" i="105"/>
  <c r="K59" i="105"/>
  <c r="H29" i="105"/>
  <c r="J59" i="105"/>
  <c r="G29" i="105"/>
  <c r="G35" i="40"/>
  <c r="H35" i="40"/>
  <c r="F35" i="40"/>
  <c r="K35" i="40"/>
  <c r="I35" i="40"/>
  <c r="M35" i="40"/>
  <c r="J35" i="40"/>
  <c r="L35" i="40"/>
  <c r="I56" i="105"/>
  <c r="F26" i="105"/>
  <c r="H56" i="105"/>
  <c r="M26" i="105"/>
  <c r="G56" i="105"/>
  <c r="L26" i="105"/>
  <c r="F56" i="105"/>
  <c r="K26" i="105"/>
  <c r="M56" i="105"/>
  <c r="J26" i="105"/>
  <c r="J56" i="105"/>
  <c r="L56" i="105"/>
  <c r="I26" i="105"/>
  <c r="G26" i="105"/>
  <c r="K56" i="105"/>
  <c r="H26" i="105"/>
  <c r="M69" i="40"/>
  <c r="J69" i="40"/>
  <c r="G69" i="40"/>
  <c r="G32" i="40"/>
  <c r="J32" i="40"/>
  <c r="L69" i="40"/>
  <c r="F69" i="40"/>
  <c r="H32" i="40"/>
  <c r="I69" i="40"/>
  <c r="F32" i="40"/>
  <c r="K32" i="40"/>
  <c r="K69" i="40"/>
  <c r="H69" i="40"/>
  <c r="I32" i="40"/>
  <c r="L32" i="40"/>
  <c r="M32" i="40"/>
  <c r="F70" i="40"/>
  <c r="G70" i="40"/>
  <c r="H70" i="40"/>
  <c r="I70" i="40"/>
  <c r="J70" i="40"/>
  <c r="K70" i="40"/>
  <c r="L70" i="40"/>
  <c r="M70" i="40"/>
  <c r="I57" i="105"/>
  <c r="F27" i="105"/>
  <c r="H57" i="105"/>
  <c r="M27" i="105"/>
  <c r="G57" i="105"/>
  <c r="L27" i="105"/>
  <c r="F57" i="105"/>
  <c r="K27" i="105"/>
  <c r="M57" i="105"/>
  <c r="J27" i="105"/>
  <c r="L57" i="105"/>
  <c r="I27" i="105"/>
  <c r="K57" i="105"/>
  <c r="H27" i="105"/>
  <c r="J57" i="105"/>
  <c r="G27" i="105"/>
  <c r="G33" i="40"/>
  <c r="F33" i="40"/>
  <c r="H33" i="40"/>
  <c r="J33" i="40"/>
  <c r="I33" i="40"/>
  <c r="K33" i="40"/>
  <c r="M33" i="40"/>
  <c r="L33" i="40"/>
  <c r="F71" i="40"/>
  <c r="G71" i="40"/>
  <c r="H71" i="40"/>
  <c r="I71" i="40"/>
  <c r="K71" i="40"/>
  <c r="J71" i="40"/>
  <c r="L71" i="40"/>
  <c r="M71" i="40"/>
  <c r="I58" i="105"/>
  <c r="F28" i="105"/>
  <c r="H58" i="105"/>
  <c r="M28" i="105"/>
  <c r="G58" i="105"/>
  <c r="L28" i="105"/>
  <c r="F58" i="105"/>
  <c r="K28" i="105"/>
  <c r="M58" i="105"/>
  <c r="J28" i="105"/>
  <c r="J58" i="105"/>
  <c r="G28" i="105"/>
  <c r="L58" i="105"/>
  <c r="I28" i="105"/>
  <c r="K58" i="105"/>
  <c r="H28" i="105"/>
  <c r="G34" i="40"/>
  <c r="H34" i="40"/>
  <c r="J34" i="40"/>
  <c r="F34" i="40"/>
  <c r="I34" i="40"/>
  <c r="K34" i="40"/>
  <c r="L34" i="40"/>
  <c r="M34" i="40"/>
  <c r="I54" i="105"/>
  <c r="F24" i="105"/>
  <c r="H54" i="105"/>
  <c r="M24" i="105"/>
  <c r="G24" i="105"/>
  <c r="G54" i="105"/>
  <c r="L24" i="105"/>
  <c r="F54" i="105"/>
  <c r="K24" i="105"/>
  <c r="M54" i="105"/>
  <c r="J24" i="105"/>
  <c r="J54" i="105"/>
  <c r="L54" i="105"/>
  <c r="I24" i="105"/>
  <c r="K54" i="105"/>
  <c r="H24" i="105"/>
  <c r="F30" i="40"/>
  <c r="J30" i="40"/>
  <c r="H67" i="40"/>
  <c r="M67" i="40"/>
  <c r="L30" i="40"/>
  <c r="J67" i="40"/>
  <c r="G30" i="40"/>
  <c r="I67" i="40"/>
  <c r="L67" i="40"/>
  <c r="K30" i="40"/>
  <c r="H30" i="40"/>
  <c r="F67" i="40"/>
  <c r="K67" i="40"/>
  <c r="G67" i="40"/>
  <c r="I30" i="40"/>
  <c r="M30" i="40"/>
  <c r="I55" i="105"/>
  <c r="F25" i="105"/>
  <c r="H55" i="105"/>
  <c r="M25" i="105"/>
  <c r="G55" i="105"/>
  <c r="L25" i="105"/>
  <c r="F55" i="105"/>
  <c r="K25" i="105"/>
  <c r="G25" i="105"/>
  <c r="M55" i="105"/>
  <c r="J25" i="105"/>
  <c r="L55" i="105"/>
  <c r="I25" i="105"/>
  <c r="K55" i="105"/>
  <c r="H25" i="105"/>
  <c r="J55" i="105"/>
  <c r="M68" i="40"/>
  <c r="J68" i="40"/>
  <c r="I31" i="40"/>
  <c r="G31" i="40"/>
  <c r="J31" i="40"/>
  <c r="H68" i="40"/>
  <c r="I68" i="40"/>
  <c r="F31" i="40"/>
  <c r="L68" i="40"/>
  <c r="K31" i="40"/>
  <c r="H31" i="40"/>
  <c r="L31" i="40"/>
  <c r="G68" i="40"/>
  <c r="K68" i="40"/>
  <c r="M31" i="40"/>
  <c r="F68" i="40"/>
  <c r="G5" i="1"/>
  <c r="H2" i="109" s="1"/>
  <c r="I23" i="106" l="1"/>
  <c r="E27" i="92" s="1"/>
  <c r="I24" i="106"/>
  <c r="E28" i="92" s="1"/>
  <c r="U16" i="29"/>
  <c r="E25" i="106" s="1"/>
  <c r="I26" i="22"/>
  <c r="M63" i="22"/>
  <c r="L26" i="22"/>
  <c r="K26" i="22"/>
  <c r="F63" i="22"/>
  <c r="I63" i="22"/>
  <c r="M64" i="22"/>
  <c r="I64" i="22"/>
  <c r="F27" i="22"/>
  <c r="F26" i="22"/>
  <c r="K63" i="22"/>
  <c r="F64" i="22"/>
  <c r="H27" i="22"/>
  <c r="I27" i="22"/>
  <c r="M26" i="22"/>
  <c r="L63" i="22"/>
  <c r="BM177" i="22" s="1"/>
  <c r="BM196" i="22" s="1"/>
  <c r="BM198" i="40" s="1"/>
  <c r="K64" i="22"/>
  <c r="M27" i="22"/>
  <c r="H63" i="22"/>
  <c r="G64" i="22"/>
  <c r="J27" i="22"/>
  <c r="L64" i="22"/>
  <c r="J26" i="22"/>
  <c r="G26" i="22"/>
  <c r="J63" i="22"/>
  <c r="H64" i="22"/>
  <c r="J64" i="22"/>
  <c r="L27" i="22"/>
  <c r="H26" i="22"/>
  <c r="G27" i="22"/>
  <c r="K27" i="22"/>
  <c r="L64" i="36"/>
  <c r="L27" i="36"/>
  <c r="M64" i="36"/>
  <c r="K64" i="36"/>
  <c r="K27" i="36"/>
  <c r="J64" i="36"/>
  <c r="J27" i="36"/>
  <c r="I64" i="36"/>
  <c r="I27" i="36"/>
  <c r="M27" i="36"/>
  <c r="H64" i="36"/>
  <c r="H27" i="36"/>
  <c r="G27" i="36"/>
  <c r="G64" i="36"/>
  <c r="F64" i="36"/>
  <c r="F27" i="36"/>
  <c r="H51" i="101"/>
  <c r="J21" i="101"/>
  <c r="G51" i="101"/>
  <c r="I21" i="101"/>
  <c r="F51" i="101"/>
  <c r="H21" i="101"/>
  <c r="K51" i="101"/>
  <c r="M21" i="101"/>
  <c r="J51" i="101"/>
  <c r="L21" i="101"/>
  <c r="F21" i="101"/>
  <c r="M51" i="101"/>
  <c r="K21" i="101"/>
  <c r="L51" i="101"/>
  <c r="G21" i="101"/>
  <c r="I51" i="101"/>
  <c r="L50" i="93"/>
  <c r="M20" i="93"/>
  <c r="K50" i="93"/>
  <c r="L20" i="93"/>
  <c r="J50" i="93"/>
  <c r="K20" i="93"/>
  <c r="G50" i="93"/>
  <c r="H20" i="93"/>
  <c r="F50" i="93"/>
  <c r="G20" i="93"/>
  <c r="I50" i="93"/>
  <c r="F20" i="93"/>
  <c r="H50" i="93"/>
  <c r="I20" i="93"/>
  <c r="J20" i="93"/>
  <c r="M50" i="93"/>
  <c r="I64" i="39"/>
  <c r="I27" i="39"/>
  <c r="L64" i="39"/>
  <c r="J64" i="39"/>
  <c r="H64" i="39"/>
  <c r="H27" i="39"/>
  <c r="L27" i="39"/>
  <c r="G64" i="39"/>
  <c r="G27" i="39"/>
  <c r="F64" i="39"/>
  <c r="F27" i="39"/>
  <c r="M64" i="39"/>
  <c r="M27" i="39"/>
  <c r="K64" i="39"/>
  <c r="K27" i="39"/>
  <c r="J27" i="39"/>
  <c r="M51" i="104"/>
  <c r="G21" i="104"/>
  <c r="L51" i="104"/>
  <c r="F21" i="104"/>
  <c r="K51" i="104"/>
  <c r="M21" i="104"/>
  <c r="H51" i="104"/>
  <c r="J21" i="104"/>
  <c r="G51" i="104"/>
  <c r="I21" i="104"/>
  <c r="F51" i="104"/>
  <c r="H21" i="104"/>
  <c r="K21" i="104"/>
  <c r="L21" i="104"/>
  <c r="J51" i="104"/>
  <c r="I51" i="104"/>
  <c r="F63" i="31"/>
  <c r="F26" i="31"/>
  <c r="M63" i="31"/>
  <c r="M26" i="31"/>
  <c r="L63" i="31"/>
  <c r="L26" i="31"/>
  <c r="K63" i="31"/>
  <c r="K26" i="31"/>
  <c r="J63" i="31"/>
  <c r="J26" i="31"/>
  <c r="I63" i="31"/>
  <c r="I26" i="31"/>
  <c r="H63" i="31"/>
  <c r="H26" i="31"/>
  <c r="G63" i="31"/>
  <c r="G26" i="31"/>
  <c r="M50" i="96"/>
  <c r="H20" i="96"/>
  <c r="L50" i="96"/>
  <c r="G20" i="96"/>
  <c r="K50" i="96"/>
  <c r="F20" i="96"/>
  <c r="H50" i="96"/>
  <c r="K20" i="96"/>
  <c r="G50" i="96"/>
  <c r="J20" i="96"/>
  <c r="I50" i="96"/>
  <c r="M20" i="96"/>
  <c r="F50" i="96"/>
  <c r="L20" i="96"/>
  <c r="J50" i="96"/>
  <c r="I20" i="96"/>
  <c r="G63" i="34"/>
  <c r="G26" i="34"/>
  <c r="J26" i="34"/>
  <c r="F63" i="34"/>
  <c r="F26" i="34"/>
  <c r="J63" i="34"/>
  <c r="H26" i="34"/>
  <c r="M63" i="34"/>
  <c r="M26" i="34"/>
  <c r="L63" i="34"/>
  <c r="L26" i="34"/>
  <c r="K63" i="34"/>
  <c r="K26" i="34"/>
  <c r="I63" i="34"/>
  <c r="I26" i="34"/>
  <c r="H63" i="34"/>
  <c r="J50" i="99"/>
  <c r="M20" i="99"/>
  <c r="I50" i="99"/>
  <c r="L20" i="99"/>
  <c r="H50" i="99"/>
  <c r="K20" i="99"/>
  <c r="M50" i="99"/>
  <c r="H20" i="99"/>
  <c r="L50" i="99"/>
  <c r="G20" i="99"/>
  <c r="J20" i="99"/>
  <c r="G50" i="99"/>
  <c r="K50" i="99"/>
  <c r="F50" i="99"/>
  <c r="I20" i="99"/>
  <c r="F20" i="99"/>
  <c r="M63" i="30"/>
  <c r="M26" i="30"/>
  <c r="L63" i="30"/>
  <c r="L26" i="30"/>
  <c r="H63" i="30"/>
  <c r="K63" i="30"/>
  <c r="K26" i="30"/>
  <c r="J63" i="30"/>
  <c r="J26" i="30"/>
  <c r="I63" i="30"/>
  <c r="I26" i="30"/>
  <c r="F63" i="30"/>
  <c r="H26" i="30"/>
  <c r="F26" i="30"/>
  <c r="G63" i="30"/>
  <c r="G26" i="30"/>
  <c r="L50" i="95"/>
  <c r="G20" i="95"/>
  <c r="K50" i="95"/>
  <c r="F20" i="95"/>
  <c r="J50" i="95"/>
  <c r="M20" i="95"/>
  <c r="G50" i="95"/>
  <c r="J20" i="95"/>
  <c r="F50" i="95"/>
  <c r="I20" i="95"/>
  <c r="I50" i="95"/>
  <c r="M50" i="95"/>
  <c r="L20" i="95"/>
  <c r="H50" i="95"/>
  <c r="K20" i="95"/>
  <c r="H20" i="95"/>
  <c r="F64" i="34"/>
  <c r="F27" i="34"/>
  <c r="M64" i="34"/>
  <c r="M27" i="34"/>
  <c r="L64" i="34"/>
  <c r="L27" i="34"/>
  <c r="G27" i="34"/>
  <c r="K64" i="34"/>
  <c r="K27" i="34"/>
  <c r="I27" i="34"/>
  <c r="J64" i="34"/>
  <c r="J27" i="34"/>
  <c r="I64" i="34"/>
  <c r="G64" i="34"/>
  <c r="H64" i="34"/>
  <c r="H27" i="34"/>
  <c r="J51" i="99"/>
  <c r="L21" i="99"/>
  <c r="I51" i="99"/>
  <c r="K21" i="99"/>
  <c r="H51" i="99"/>
  <c r="J21" i="99"/>
  <c r="M51" i="99"/>
  <c r="G21" i="99"/>
  <c r="L51" i="99"/>
  <c r="F21" i="99"/>
  <c r="I21" i="99"/>
  <c r="F51" i="99"/>
  <c r="H21" i="99"/>
  <c r="G51" i="99"/>
  <c r="K51" i="99"/>
  <c r="M21" i="99"/>
  <c r="H63" i="37"/>
  <c r="H26" i="37"/>
  <c r="I26" i="37"/>
  <c r="G63" i="37"/>
  <c r="G26" i="37"/>
  <c r="F63" i="37"/>
  <c r="F26" i="37"/>
  <c r="K26" i="37"/>
  <c r="M63" i="37"/>
  <c r="M26" i="37"/>
  <c r="L63" i="37"/>
  <c r="L26" i="37"/>
  <c r="K63" i="37"/>
  <c r="I63" i="37"/>
  <c r="J63" i="37"/>
  <c r="J26" i="37"/>
  <c r="G50" i="102"/>
  <c r="J20" i="102"/>
  <c r="I20" i="102"/>
  <c r="F50" i="102"/>
  <c r="M50" i="102"/>
  <c r="H20" i="102"/>
  <c r="J50" i="102"/>
  <c r="M20" i="102"/>
  <c r="I50" i="102"/>
  <c r="L20" i="102"/>
  <c r="L50" i="102"/>
  <c r="K50" i="102"/>
  <c r="K20" i="102"/>
  <c r="G20" i="102"/>
  <c r="F20" i="102"/>
  <c r="H50" i="102"/>
  <c r="M64" i="31"/>
  <c r="M27" i="31"/>
  <c r="L64" i="31"/>
  <c r="L27" i="31"/>
  <c r="K64" i="31"/>
  <c r="K27" i="31"/>
  <c r="J64" i="31"/>
  <c r="J27" i="31"/>
  <c r="I64" i="31"/>
  <c r="I27" i="31"/>
  <c r="H64" i="31"/>
  <c r="H27" i="31"/>
  <c r="G64" i="31"/>
  <c r="G27" i="31"/>
  <c r="F64" i="31"/>
  <c r="F27" i="31"/>
  <c r="M51" i="96"/>
  <c r="G21" i="96"/>
  <c r="L51" i="96"/>
  <c r="F21" i="96"/>
  <c r="K51" i="96"/>
  <c r="M21" i="96"/>
  <c r="H51" i="96"/>
  <c r="J21" i="96"/>
  <c r="G51" i="96"/>
  <c r="I21" i="96"/>
  <c r="J51" i="96"/>
  <c r="I51" i="96"/>
  <c r="K21" i="96"/>
  <c r="F51" i="96"/>
  <c r="H21" i="96"/>
  <c r="L21" i="96"/>
  <c r="H64" i="32"/>
  <c r="H27" i="32"/>
  <c r="G64" i="32"/>
  <c r="G27" i="32"/>
  <c r="F64" i="32"/>
  <c r="F27" i="32"/>
  <c r="M64" i="32"/>
  <c r="M27" i="32"/>
  <c r="L64" i="32"/>
  <c r="L27" i="32"/>
  <c r="K64" i="32"/>
  <c r="K27" i="32"/>
  <c r="I64" i="32"/>
  <c r="J64" i="32"/>
  <c r="J27" i="32"/>
  <c r="I27" i="32"/>
  <c r="L51" i="97"/>
  <c r="F21" i="97"/>
  <c r="K51" i="97"/>
  <c r="M21" i="97"/>
  <c r="J51" i="97"/>
  <c r="L21" i="97"/>
  <c r="G51" i="97"/>
  <c r="I21" i="97"/>
  <c r="F51" i="97"/>
  <c r="H21" i="97"/>
  <c r="I51" i="97"/>
  <c r="J21" i="97"/>
  <c r="H51" i="97"/>
  <c r="G21" i="97"/>
  <c r="K21" i="97"/>
  <c r="M51" i="97"/>
  <c r="G64" i="37"/>
  <c r="G27" i="37"/>
  <c r="J64" i="37"/>
  <c r="F64" i="37"/>
  <c r="F27" i="37"/>
  <c r="M64" i="37"/>
  <c r="M27" i="37"/>
  <c r="L64" i="37"/>
  <c r="L27" i="37"/>
  <c r="K64" i="37"/>
  <c r="K27" i="37"/>
  <c r="H27" i="37"/>
  <c r="J27" i="37"/>
  <c r="I64" i="37"/>
  <c r="I27" i="37"/>
  <c r="H64" i="37"/>
  <c r="G51" i="102"/>
  <c r="I21" i="102"/>
  <c r="F51" i="102"/>
  <c r="H21" i="102"/>
  <c r="M51" i="102"/>
  <c r="G21" i="102"/>
  <c r="J51" i="102"/>
  <c r="L21" i="102"/>
  <c r="I51" i="102"/>
  <c r="K21" i="102"/>
  <c r="H51" i="102"/>
  <c r="L51" i="102"/>
  <c r="M21" i="102"/>
  <c r="K51" i="102"/>
  <c r="J21" i="102"/>
  <c r="F21" i="102"/>
  <c r="J63" i="39"/>
  <c r="J26" i="39"/>
  <c r="I63" i="39"/>
  <c r="I26" i="39"/>
  <c r="K63" i="39"/>
  <c r="H63" i="39"/>
  <c r="H26" i="39"/>
  <c r="K26" i="39"/>
  <c r="G63" i="39"/>
  <c r="G26" i="39"/>
  <c r="M26" i="39"/>
  <c r="F63" i="39"/>
  <c r="F26" i="39"/>
  <c r="M63" i="39"/>
  <c r="L63" i="39"/>
  <c r="L26" i="39"/>
  <c r="M50" i="104"/>
  <c r="H20" i="104"/>
  <c r="G20" i="104"/>
  <c r="L50" i="104"/>
  <c r="K50" i="104"/>
  <c r="F20" i="104"/>
  <c r="H50" i="104"/>
  <c r="K20" i="104"/>
  <c r="G50" i="104"/>
  <c r="J20" i="104"/>
  <c r="J50" i="104"/>
  <c r="F50" i="104"/>
  <c r="L20" i="104"/>
  <c r="I20" i="104"/>
  <c r="I50" i="104"/>
  <c r="M20" i="104"/>
  <c r="I63" i="32"/>
  <c r="I26" i="32"/>
  <c r="H63" i="32"/>
  <c r="H26" i="32"/>
  <c r="G63" i="32"/>
  <c r="G26" i="32"/>
  <c r="F63" i="32"/>
  <c r="F26" i="32"/>
  <c r="M63" i="32"/>
  <c r="M26" i="32"/>
  <c r="J26" i="32"/>
  <c r="L63" i="32"/>
  <c r="L26" i="32"/>
  <c r="K63" i="32"/>
  <c r="K26" i="32"/>
  <c r="J63" i="32"/>
  <c r="L50" i="97"/>
  <c r="G20" i="97"/>
  <c r="K50" i="97"/>
  <c r="F20" i="97"/>
  <c r="J50" i="97"/>
  <c r="M20" i="97"/>
  <c r="G50" i="97"/>
  <c r="J20" i="97"/>
  <c r="F50" i="97"/>
  <c r="I20" i="97"/>
  <c r="I50" i="97"/>
  <c r="L20" i="97"/>
  <c r="H50" i="97"/>
  <c r="K20" i="97"/>
  <c r="H20" i="97"/>
  <c r="M50" i="97"/>
  <c r="G50" i="105"/>
  <c r="I20" i="105"/>
  <c r="F50" i="105"/>
  <c r="H20" i="105"/>
  <c r="M50" i="105"/>
  <c r="G20" i="105"/>
  <c r="J50" i="105"/>
  <c r="L20" i="105"/>
  <c r="I50" i="105"/>
  <c r="K20" i="105"/>
  <c r="L50" i="105"/>
  <c r="M20" i="105"/>
  <c r="H50" i="105"/>
  <c r="K50" i="105"/>
  <c r="J20" i="105"/>
  <c r="F20" i="105"/>
  <c r="J63" i="40"/>
  <c r="K26" i="40"/>
  <c r="H26" i="40"/>
  <c r="G26" i="40"/>
  <c r="F63" i="40"/>
  <c r="L26" i="40"/>
  <c r="I63" i="40"/>
  <c r="M63" i="40"/>
  <c r="F26" i="40"/>
  <c r="J26" i="40"/>
  <c r="H63" i="40"/>
  <c r="L63" i="40"/>
  <c r="M26" i="40"/>
  <c r="I26" i="40"/>
  <c r="K63" i="40"/>
  <c r="G63" i="40"/>
  <c r="L63" i="33"/>
  <c r="L26" i="33"/>
  <c r="K63" i="33"/>
  <c r="K26" i="33"/>
  <c r="J63" i="33"/>
  <c r="J26" i="33"/>
  <c r="I63" i="33"/>
  <c r="I26" i="33"/>
  <c r="H63" i="33"/>
  <c r="H26" i="33"/>
  <c r="M63" i="33"/>
  <c r="G63" i="33"/>
  <c r="G26" i="33"/>
  <c r="F63" i="33"/>
  <c r="F26" i="33"/>
  <c r="M26" i="33"/>
  <c r="K50" i="98"/>
  <c r="F20" i="98"/>
  <c r="J50" i="98"/>
  <c r="M20" i="98"/>
  <c r="I50" i="98"/>
  <c r="L20" i="98"/>
  <c r="F50" i="98"/>
  <c r="I20" i="98"/>
  <c r="M50" i="98"/>
  <c r="H20" i="98"/>
  <c r="L50" i="98"/>
  <c r="H50" i="98"/>
  <c r="K20" i="98"/>
  <c r="G50" i="98"/>
  <c r="J20" i="98"/>
  <c r="G20" i="98"/>
  <c r="J63" i="35"/>
  <c r="J26" i="35"/>
  <c r="K26" i="35"/>
  <c r="I63" i="35"/>
  <c r="I26" i="35"/>
  <c r="M63" i="35"/>
  <c r="H63" i="35"/>
  <c r="H26" i="35"/>
  <c r="G63" i="35"/>
  <c r="G26" i="35"/>
  <c r="K63" i="35"/>
  <c r="F63" i="35"/>
  <c r="F26" i="35"/>
  <c r="M26" i="35"/>
  <c r="L63" i="35"/>
  <c r="L26" i="35"/>
  <c r="I50" i="100"/>
  <c r="L20" i="100"/>
  <c r="H50" i="100"/>
  <c r="K20" i="100"/>
  <c r="G50" i="100"/>
  <c r="J20" i="100"/>
  <c r="L50" i="100"/>
  <c r="G20" i="100"/>
  <c r="K50" i="100"/>
  <c r="F20" i="100"/>
  <c r="M50" i="100"/>
  <c r="M20" i="100"/>
  <c r="F50" i="100"/>
  <c r="I20" i="100"/>
  <c r="H20" i="100"/>
  <c r="J50" i="100"/>
  <c r="J64" i="38"/>
  <c r="J27" i="38"/>
  <c r="I64" i="38"/>
  <c r="I27" i="38"/>
  <c r="K64" i="38"/>
  <c r="H64" i="38"/>
  <c r="H27" i="38"/>
  <c r="M27" i="38"/>
  <c r="G64" i="38"/>
  <c r="G27" i="38"/>
  <c r="M64" i="38"/>
  <c r="K27" i="38"/>
  <c r="F64" i="38"/>
  <c r="F27" i="38"/>
  <c r="L64" i="38"/>
  <c r="L27" i="38"/>
  <c r="F51" i="103"/>
  <c r="H21" i="103"/>
  <c r="M51" i="103"/>
  <c r="G21" i="103"/>
  <c r="L51" i="103"/>
  <c r="F21" i="103"/>
  <c r="I51" i="103"/>
  <c r="K21" i="103"/>
  <c r="H51" i="103"/>
  <c r="J21" i="103"/>
  <c r="I21" i="103"/>
  <c r="G51" i="103"/>
  <c r="K51" i="103"/>
  <c r="M21" i="103"/>
  <c r="L21" i="103"/>
  <c r="J51" i="103"/>
  <c r="K63" i="38"/>
  <c r="K26" i="38"/>
  <c r="F26" i="38"/>
  <c r="J63" i="38"/>
  <c r="J26" i="38"/>
  <c r="I63" i="38"/>
  <c r="I26" i="38"/>
  <c r="H63" i="38"/>
  <c r="H26" i="38"/>
  <c r="G63" i="38"/>
  <c r="G26" i="38"/>
  <c r="F63" i="38"/>
  <c r="L63" i="38"/>
  <c r="M63" i="38"/>
  <c r="M26" i="38"/>
  <c r="L26" i="38"/>
  <c r="F50" i="103"/>
  <c r="I20" i="103"/>
  <c r="M50" i="103"/>
  <c r="H20" i="103"/>
  <c r="L50" i="103"/>
  <c r="G20" i="103"/>
  <c r="I50" i="103"/>
  <c r="L20" i="103"/>
  <c r="H50" i="103"/>
  <c r="K20" i="103"/>
  <c r="K50" i="103"/>
  <c r="J50" i="103"/>
  <c r="M20" i="103"/>
  <c r="G50" i="103"/>
  <c r="J20" i="103"/>
  <c r="F20" i="103"/>
  <c r="L64" i="30"/>
  <c r="L27" i="30"/>
  <c r="G64" i="30"/>
  <c r="K64" i="30"/>
  <c r="K27" i="30"/>
  <c r="J64" i="30"/>
  <c r="J27" i="30"/>
  <c r="I64" i="30"/>
  <c r="I27" i="30"/>
  <c r="M27" i="30"/>
  <c r="H64" i="30"/>
  <c r="H27" i="30"/>
  <c r="G27" i="30"/>
  <c r="M64" i="30"/>
  <c r="F64" i="30"/>
  <c r="F27" i="30"/>
  <c r="L51" i="95"/>
  <c r="F21" i="95"/>
  <c r="K51" i="95"/>
  <c r="M21" i="95"/>
  <c r="J51" i="95"/>
  <c r="L21" i="95"/>
  <c r="G51" i="95"/>
  <c r="I21" i="95"/>
  <c r="F51" i="95"/>
  <c r="H21" i="95"/>
  <c r="I51" i="95"/>
  <c r="H51" i="95"/>
  <c r="G21" i="95"/>
  <c r="J21" i="95"/>
  <c r="M51" i="95"/>
  <c r="K21" i="95"/>
  <c r="L51" i="93"/>
  <c r="M21" i="93"/>
  <c r="K51" i="93"/>
  <c r="L21" i="93"/>
  <c r="J51" i="93"/>
  <c r="K21" i="93"/>
  <c r="G51" i="93"/>
  <c r="H21" i="93"/>
  <c r="F51" i="93"/>
  <c r="G21" i="93"/>
  <c r="J21" i="93"/>
  <c r="M51" i="93"/>
  <c r="I21" i="93"/>
  <c r="I51" i="93"/>
  <c r="F21" i="93"/>
  <c r="H51" i="93"/>
  <c r="I64" i="35"/>
  <c r="I27" i="35"/>
  <c r="L27" i="35"/>
  <c r="H64" i="35"/>
  <c r="H27" i="35"/>
  <c r="G64" i="35"/>
  <c r="G27" i="35"/>
  <c r="F64" i="35"/>
  <c r="F27" i="35"/>
  <c r="L64" i="35"/>
  <c r="M64" i="35"/>
  <c r="M27" i="35"/>
  <c r="J27" i="35"/>
  <c r="J64" i="35"/>
  <c r="K64" i="35"/>
  <c r="K27" i="35"/>
  <c r="I51" i="100"/>
  <c r="K21" i="100"/>
  <c r="H51" i="100"/>
  <c r="J21" i="100"/>
  <c r="G51" i="100"/>
  <c r="I21" i="100"/>
  <c r="L51" i="100"/>
  <c r="F21" i="100"/>
  <c r="K51" i="100"/>
  <c r="M21" i="100"/>
  <c r="F51" i="100"/>
  <c r="G21" i="100"/>
  <c r="H21" i="100"/>
  <c r="M51" i="100"/>
  <c r="L21" i="100"/>
  <c r="J51" i="100"/>
  <c r="G51" i="105"/>
  <c r="I21" i="105"/>
  <c r="F51" i="105"/>
  <c r="H21" i="105"/>
  <c r="M51" i="105"/>
  <c r="G21" i="105"/>
  <c r="J51" i="105"/>
  <c r="L21" i="105"/>
  <c r="I51" i="105"/>
  <c r="K21" i="105"/>
  <c r="L51" i="105"/>
  <c r="M21" i="105"/>
  <c r="J21" i="105"/>
  <c r="H51" i="105"/>
  <c r="K51" i="105"/>
  <c r="F21" i="105"/>
  <c r="I64" i="40"/>
  <c r="M64" i="40"/>
  <c r="F27" i="40"/>
  <c r="J27" i="40"/>
  <c r="H64" i="40"/>
  <c r="L64" i="40"/>
  <c r="G27" i="40"/>
  <c r="M27" i="40"/>
  <c r="I27" i="40"/>
  <c r="G64" i="40"/>
  <c r="K64" i="40"/>
  <c r="L27" i="40"/>
  <c r="H27" i="40"/>
  <c r="J64" i="40"/>
  <c r="F64" i="40"/>
  <c r="K27" i="40"/>
  <c r="M63" i="36"/>
  <c r="M26" i="36"/>
  <c r="L63" i="36"/>
  <c r="L26" i="36"/>
  <c r="K63" i="36"/>
  <c r="K26" i="36"/>
  <c r="H63" i="36"/>
  <c r="F63" i="36"/>
  <c r="J63" i="36"/>
  <c r="J26" i="36"/>
  <c r="H26" i="36"/>
  <c r="I63" i="36"/>
  <c r="I26" i="36"/>
  <c r="F26" i="36"/>
  <c r="G63" i="36"/>
  <c r="G26" i="36"/>
  <c r="H50" i="101"/>
  <c r="K20" i="101"/>
  <c r="G50" i="101"/>
  <c r="J20" i="101"/>
  <c r="F50" i="101"/>
  <c r="I20" i="101"/>
  <c r="K50" i="101"/>
  <c r="F20" i="101"/>
  <c r="J50" i="101"/>
  <c r="M20" i="101"/>
  <c r="I50" i="101"/>
  <c r="M50" i="101"/>
  <c r="L50" i="101"/>
  <c r="L20" i="101"/>
  <c r="G20" i="101"/>
  <c r="H20" i="101"/>
  <c r="K64" i="33"/>
  <c r="K27" i="33"/>
  <c r="J64" i="33"/>
  <c r="J27" i="33"/>
  <c r="I64" i="33"/>
  <c r="I27" i="33"/>
  <c r="H64" i="33"/>
  <c r="H27" i="33"/>
  <c r="L64" i="33"/>
  <c r="G64" i="33"/>
  <c r="G27" i="33"/>
  <c r="F64" i="33"/>
  <c r="F27" i="33"/>
  <c r="L27" i="33"/>
  <c r="M64" i="33"/>
  <c r="M27" i="33"/>
  <c r="K51" i="98"/>
  <c r="M21" i="98"/>
  <c r="J51" i="98"/>
  <c r="L21" i="98"/>
  <c r="I51" i="98"/>
  <c r="K21" i="98"/>
  <c r="F51" i="98"/>
  <c r="H21" i="98"/>
  <c r="M51" i="98"/>
  <c r="G21" i="98"/>
  <c r="G51" i="98"/>
  <c r="F21" i="98"/>
  <c r="I21" i="98"/>
  <c r="L51" i="98"/>
  <c r="J21" i="98"/>
  <c r="H51" i="98"/>
  <c r="L22" i="92"/>
  <c r="C6" i="70"/>
  <c r="C5" i="71"/>
  <c r="C6" i="75"/>
  <c r="C5" i="69"/>
  <c r="H2" i="61"/>
  <c r="M2" i="63"/>
  <c r="M2" i="62"/>
  <c r="I2" i="66"/>
  <c r="C26" i="56"/>
  <c r="C26" i="55"/>
  <c r="C22" i="55"/>
  <c r="C30" i="55"/>
  <c r="C33" i="56"/>
  <c r="C25" i="56"/>
  <c r="C27" i="55"/>
  <c r="C29" i="56"/>
  <c r="C32" i="56"/>
  <c r="C24" i="56"/>
  <c r="C28" i="55"/>
  <c r="C22" i="56"/>
  <c r="C31" i="55"/>
  <c r="C31" i="56"/>
  <c r="C23" i="56"/>
  <c r="C29" i="55"/>
  <c r="C30" i="56"/>
  <c r="C23" i="55"/>
  <c r="C28" i="56"/>
  <c r="C24" i="55"/>
  <c r="C32" i="55"/>
  <c r="C27" i="56"/>
  <c r="C25" i="55"/>
  <c r="C33" i="55"/>
  <c r="I2" i="29"/>
  <c r="J26" i="88" l="1"/>
  <c r="J8" i="88"/>
  <c r="J46" i="38"/>
  <c r="J11" i="38"/>
  <c r="F46" i="38"/>
  <c r="F26" i="88"/>
  <c r="F8" i="88"/>
  <c r="F11" i="38"/>
  <c r="F26" i="89"/>
  <c r="F46" i="39"/>
  <c r="J26" i="89"/>
  <c r="J8" i="89"/>
  <c r="J11" i="39"/>
  <c r="F11" i="39"/>
  <c r="J46" i="39"/>
  <c r="F8" i="89"/>
  <c r="F26" i="79"/>
  <c r="F8" i="79"/>
  <c r="F11" i="22"/>
  <c r="F46" i="22"/>
  <c r="J11" i="22"/>
  <c r="J26" i="79"/>
  <c r="J8" i="79"/>
  <c r="J46" i="22"/>
  <c r="F46" i="31"/>
  <c r="J26" i="81"/>
  <c r="J8" i="81"/>
  <c r="J11" i="31"/>
  <c r="F8" i="81"/>
  <c r="J46" i="31"/>
  <c r="F26" i="81"/>
  <c r="F11" i="31"/>
  <c r="J26" i="86"/>
  <c r="J8" i="86"/>
  <c r="J11" i="36"/>
  <c r="J46" i="36"/>
  <c r="F46" i="36"/>
  <c r="F26" i="86"/>
  <c r="F8" i="86"/>
  <c r="F11" i="36"/>
  <c r="J26" i="80"/>
  <c r="J8" i="80"/>
  <c r="J46" i="30"/>
  <c r="J11" i="30"/>
  <c r="F46" i="30"/>
  <c r="F26" i="80"/>
  <c r="F8" i="80"/>
  <c r="F11" i="30"/>
  <c r="F26" i="85"/>
  <c r="F8" i="85"/>
  <c r="F11" i="35"/>
  <c r="J8" i="85"/>
  <c r="F46" i="35"/>
  <c r="J11" i="35"/>
  <c r="J46" i="35"/>
  <c r="J26" i="85"/>
  <c r="F26" i="82"/>
  <c r="F8" i="82"/>
  <c r="F11" i="32"/>
  <c r="J46" i="32"/>
  <c r="F46" i="32"/>
  <c r="J26" i="82"/>
  <c r="J8" i="82"/>
  <c r="J11" i="32"/>
  <c r="F26" i="84"/>
  <c r="F8" i="84"/>
  <c r="J46" i="34"/>
  <c r="F11" i="34"/>
  <c r="F46" i="34"/>
  <c r="J26" i="84"/>
  <c r="J8" i="84"/>
  <c r="J11" i="34"/>
  <c r="F26" i="90"/>
  <c r="F8" i="90"/>
  <c r="F11" i="40"/>
  <c r="J46" i="40"/>
  <c r="F46" i="40"/>
  <c r="J26" i="90"/>
  <c r="J8" i="90"/>
  <c r="J11" i="40"/>
  <c r="F26" i="83"/>
  <c r="F8" i="83"/>
  <c r="F11" i="33"/>
  <c r="J11" i="33"/>
  <c r="F46" i="33"/>
  <c r="J26" i="83"/>
  <c r="J8" i="83"/>
  <c r="J46" i="33"/>
  <c r="J26" i="87"/>
  <c r="J8" i="87"/>
  <c r="J11" i="37"/>
  <c r="F26" i="87"/>
  <c r="F8" i="87"/>
  <c r="F11" i="37"/>
  <c r="F46" i="37"/>
  <c r="J46" i="37"/>
  <c r="BM200" i="22"/>
  <c r="BM206" i="40" s="1"/>
  <c r="BO230" i="40" s="1"/>
  <c r="H20" i="73"/>
  <c r="E30" i="106" s="1"/>
  <c r="I30" i="106" s="1"/>
  <c r="E34" i="92" s="1"/>
  <c r="H21" i="72"/>
  <c r="E29" i="106" s="1"/>
  <c r="I29" i="106" s="1"/>
  <c r="E33" i="92" s="1"/>
  <c r="AB5" i="62"/>
  <c r="AG5" i="62" s="1"/>
  <c r="AB10" i="62"/>
  <c r="AG10" i="62" s="1"/>
  <c r="AB13" i="62"/>
  <c r="AG13" i="62" s="1"/>
  <c r="AB15" i="62"/>
  <c r="AG15" i="62" s="1"/>
  <c r="AB16" i="62"/>
  <c r="AG16" i="62" s="1"/>
  <c r="AB11" i="62"/>
  <c r="AG11" i="62" s="1"/>
  <c r="AB6" i="62"/>
  <c r="AG6" i="62" s="1"/>
  <c r="AB14" i="62"/>
  <c r="AG14" i="62" s="1"/>
  <c r="AB9" i="62"/>
  <c r="AG9" i="62" s="1"/>
  <c r="AB12" i="62"/>
  <c r="AG12" i="62" s="1"/>
  <c r="AB8" i="62"/>
  <c r="AG8" i="62" s="1"/>
  <c r="AB7" i="62"/>
  <c r="AG7" i="62" s="1"/>
  <c r="C6" i="69"/>
  <c r="N21" i="75"/>
  <c r="G32" i="106" s="1"/>
  <c r="C6" i="71"/>
  <c r="R10" i="29"/>
  <c r="V10" i="29" s="1"/>
  <c r="R12" i="29"/>
  <c r="V12" i="29" s="1"/>
  <c r="R7" i="29"/>
  <c r="V7" i="29" s="1"/>
  <c r="R11" i="29"/>
  <c r="V11" i="29" s="1"/>
  <c r="R14" i="29"/>
  <c r="V14" i="29" s="1"/>
  <c r="R5" i="29"/>
  <c r="V5" i="29" s="1"/>
  <c r="R4" i="29"/>
  <c r="V4" i="29" s="1"/>
  <c r="R9" i="29"/>
  <c r="V9" i="29" s="1"/>
  <c r="R8" i="29"/>
  <c r="V8" i="29" s="1"/>
  <c r="R13" i="29"/>
  <c r="V13" i="29" s="1"/>
  <c r="R6" i="29"/>
  <c r="V6" i="29" s="1"/>
  <c r="R15" i="29"/>
  <c r="V15" i="29" s="1"/>
  <c r="N17" i="109" l="1"/>
  <c r="G14" i="106" s="1"/>
  <c r="I14" i="106" s="1"/>
  <c r="E24" i="92" s="1"/>
  <c r="G9" i="34"/>
  <c r="G7" i="84"/>
  <c r="G7" i="83"/>
  <c r="G9" i="33"/>
  <c r="G9" i="40"/>
  <c r="G7" i="90"/>
  <c r="G9" i="32"/>
  <c r="G7" i="82"/>
  <c r="G7" i="89"/>
  <c r="G9" i="39"/>
  <c r="G9" i="22"/>
  <c r="G7" i="79"/>
  <c r="G9" i="35"/>
  <c r="G7" i="85"/>
  <c r="G7" i="88"/>
  <c r="G9" i="38"/>
  <c r="G9" i="30"/>
  <c r="G7" i="80"/>
  <c r="G7" i="87"/>
  <c r="G9" i="37"/>
  <c r="G7" i="81"/>
  <c r="G9" i="31"/>
  <c r="G7" i="86"/>
  <c r="G9" i="36"/>
  <c r="M27" i="90"/>
  <c r="K9" i="90"/>
  <c r="F9" i="90"/>
  <c r="J9" i="90"/>
  <c r="F27" i="82"/>
  <c r="C20" i="108"/>
  <c r="K9" i="82"/>
  <c r="M9" i="82"/>
  <c r="L9" i="82"/>
  <c r="H9" i="82"/>
  <c r="J9" i="85"/>
  <c r="M9" i="85"/>
  <c r="H9" i="85"/>
  <c r="J27" i="85"/>
  <c r="G27" i="85"/>
  <c r="AG17" i="62"/>
  <c r="G18" i="106" s="1"/>
  <c r="I18" i="106" s="1"/>
  <c r="H27" i="85"/>
  <c r="M27" i="85"/>
  <c r="F9" i="85"/>
  <c r="F27" i="85"/>
  <c r="L27" i="85"/>
  <c r="G9" i="85"/>
  <c r="K9" i="85"/>
  <c r="I9" i="85"/>
  <c r="I27" i="85"/>
  <c r="L9" i="85"/>
  <c r="K27" i="85"/>
  <c r="K27" i="90"/>
  <c r="M9" i="90"/>
  <c r="G27" i="90"/>
  <c r="I9" i="90"/>
  <c r="J27" i="90"/>
  <c r="H9" i="90"/>
  <c r="L9" i="90"/>
  <c r="H27" i="90"/>
  <c r="G9" i="90"/>
  <c r="I27" i="90"/>
  <c r="L27" i="90"/>
  <c r="F27" i="90"/>
  <c r="J27" i="82"/>
  <c r="I27" i="82"/>
  <c r="J9" i="82"/>
  <c r="I9" i="84"/>
  <c r="L27" i="84"/>
  <c r="M9" i="84"/>
  <c r="M27" i="84"/>
  <c r="K9" i="86"/>
  <c r="J9" i="86"/>
  <c r="J27" i="86"/>
  <c r="M9" i="86"/>
  <c r="G9" i="84"/>
  <c r="L9" i="84"/>
  <c r="I9" i="86"/>
  <c r="H27" i="86"/>
  <c r="K9" i="84"/>
  <c r="K27" i="84"/>
  <c r="G27" i="84"/>
  <c r="F27" i="86"/>
  <c r="F9" i="86"/>
  <c r="F9" i="84"/>
  <c r="G9" i="86"/>
  <c r="J27" i="84"/>
  <c r="I27" i="84"/>
  <c r="G27" i="86"/>
  <c r="K27" i="86"/>
  <c r="L27" i="86"/>
  <c r="J9" i="84"/>
  <c r="F27" i="84"/>
  <c r="M27" i="86"/>
  <c r="H9" i="86"/>
  <c r="H9" i="84"/>
  <c r="H27" i="84"/>
  <c r="L9" i="86"/>
  <c r="I27" i="86"/>
  <c r="I9" i="82"/>
  <c r="G9" i="81"/>
  <c r="M9" i="81"/>
  <c r="J9" i="81"/>
  <c r="I9" i="81"/>
  <c r="H27" i="81"/>
  <c r="K27" i="81"/>
  <c r="K9" i="81"/>
  <c r="H9" i="81"/>
  <c r="L27" i="82"/>
  <c r="H27" i="82"/>
  <c r="G27" i="82"/>
  <c r="M27" i="82"/>
  <c r="I27" i="81"/>
  <c r="F9" i="82"/>
  <c r="K27" i="82"/>
  <c r="G9" i="82"/>
  <c r="L27" i="81"/>
  <c r="J27" i="81"/>
  <c r="G27" i="81"/>
  <c r="F27" i="81"/>
  <c r="F9" i="81"/>
  <c r="M27" i="81"/>
  <c r="L9" i="81"/>
  <c r="H20" i="38"/>
  <c r="G12" i="88"/>
  <c r="L20" i="38"/>
  <c r="F12" i="88"/>
  <c r="M20" i="38"/>
  <c r="G20" i="38"/>
  <c r="M12" i="88"/>
  <c r="K20" i="38"/>
  <c r="K12" i="88"/>
  <c r="F20" i="38"/>
  <c r="L12" i="88"/>
  <c r="J20" i="38"/>
  <c r="I12" i="88"/>
  <c r="J12" i="88"/>
  <c r="I20" i="38"/>
  <c r="H12" i="88"/>
  <c r="M57" i="32"/>
  <c r="F31" i="82"/>
  <c r="H57" i="32"/>
  <c r="J31" i="82"/>
  <c r="L57" i="32"/>
  <c r="M31" i="82"/>
  <c r="K57" i="32"/>
  <c r="K31" i="82"/>
  <c r="J57" i="32"/>
  <c r="I31" i="82"/>
  <c r="I57" i="32"/>
  <c r="H31" i="82"/>
  <c r="G57" i="32"/>
  <c r="L31" i="82"/>
  <c r="F57" i="32"/>
  <c r="G31" i="82"/>
  <c r="K57" i="34"/>
  <c r="G31" i="84"/>
  <c r="J57" i="34"/>
  <c r="G57" i="34"/>
  <c r="M31" i="84"/>
  <c r="F57" i="34"/>
  <c r="L31" i="84"/>
  <c r="M57" i="34"/>
  <c r="K31" i="84"/>
  <c r="L57" i="34"/>
  <c r="J31" i="84"/>
  <c r="I57" i="34"/>
  <c r="I31" i="84"/>
  <c r="F31" i="84"/>
  <c r="H57" i="34"/>
  <c r="H31" i="84"/>
  <c r="M16" i="87"/>
  <c r="H16" i="87"/>
  <c r="F35" i="87"/>
  <c r="H35" i="87"/>
  <c r="K16" i="87"/>
  <c r="J35" i="87"/>
  <c r="M35" i="87"/>
  <c r="G16" i="87"/>
  <c r="J16" i="87"/>
  <c r="I35" i="87"/>
  <c r="L35" i="87"/>
  <c r="F16" i="87"/>
  <c r="G35" i="87"/>
  <c r="I16" i="87"/>
  <c r="L16" i="87"/>
  <c r="K35" i="87"/>
  <c r="G61" i="38"/>
  <c r="L24" i="38"/>
  <c r="G24" i="38"/>
  <c r="J24" i="38"/>
  <c r="J61" i="38"/>
  <c r="K61" i="38"/>
  <c r="F61" i="38"/>
  <c r="K24" i="38"/>
  <c r="I61" i="38"/>
  <c r="F24" i="38"/>
  <c r="I24" i="38"/>
  <c r="M61" i="38"/>
  <c r="H61" i="38"/>
  <c r="M24" i="38"/>
  <c r="H24" i="38"/>
  <c r="L61" i="38"/>
  <c r="H24" i="30"/>
  <c r="L24" i="30"/>
  <c r="M24" i="30"/>
  <c r="K61" i="30"/>
  <c r="G61" i="30"/>
  <c r="K24" i="30"/>
  <c r="G24" i="30"/>
  <c r="J61" i="30"/>
  <c r="L61" i="30"/>
  <c r="H61" i="30"/>
  <c r="J24" i="30"/>
  <c r="F61" i="30"/>
  <c r="I61" i="30"/>
  <c r="F24" i="30"/>
  <c r="I24" i="30"/>
  <c r="M61" i="30"/>
  <c r="G36" i="88"/>
  <c r="H17" i="88"/>
  <c r="F36" i="88"/>
  <c r="G17" i="88"/>
  <c r="M36" i="88"/>
  <c r="F17" i="88"/>
  <c r="L36" i="88"/>
  <c r="M17" i="88"/>
  <c r="K36" i="88"/>
  <c r="L17" i="88"/>
  <c r="J17" i="88"/>
  <c r="J36" i="88"/>
  <c r="K17" i="88"/>
  <c r="I36" i="88"/>
  <c r="I17" i="88"/>
  <c r="H36" i="88"/>
  <c r="L18" i="88"/>
  <c r="H18" i="88"/>
  <c r="K37" i="88"/>
  <c r="M37" i="88"/>
  <c r="G18" i="88"/>
  <c r="G37" i="88"/>
  <c r="J37" i="88"/>
  <c r="K18" i="88"/>
  <c r="F18" i="88"/>
  <c r="F37" i="88"/>
  <c r="I37" i="88"/>
  <c r="J18" i="88"/>
  <c r="M18" i="88"/>
  <c r="I18" i="88"/>
  <c r="H37" i="88"/>
  <c r="L37" i="88"/>
  <c r="I18" i="80"/>
  <c r="K18" i="80"/>
  <c r="F18" i="80"/>
  <c r="I37" i="80"/>
  <c r="H37" i="80"/>
  <c r="L37" i="80"/>
  <c r="L18" i="80"/>
  <c r="H18" i="80"/>
  <c r="G37" i="80"/>
  <c r="K37" i="80"/>
  <c r="F37" i="80"/>
  <c r="G18" i="80"/>
  <c r="J18" i="80"/>
  <c r="J37" i="80"/>
  <c r="M37" i="80"/>
  <c r="M18" i="80"/>
  <c r="K66" i="35"/>
  <c r="K29" i="35"/>
  <c r="H66" i="35"/>
  <c r="L66" i="35"/>
  <c r="F29" i="35"/>
  <c r="J29" i="35"/>
  <c r="J66" i="35"/>
  <c r="G66" i="35"/>
  <c r="H29" i="35"/>
  <c r="M29" i="35"/>
  <c r="I29" i="35"/>
  <c r="F66" i="35"/>
  <c r="I66" i="35"/>
  <c r="L29" i="35"/>
  <c r="G29" i="35"/>
  <c r="M66" i="35"/>
  <c r="H15" i="89"/>
  <c r="L15" i="89"/>
  <c r="M34" i="89"/>
  <c r="I34" i="89"/>
  <c r="K15" i="89"/>
  <c r="G15" i="89"/>
  <c r="L34" i="89"/>
  <c r="G34" i="89"/>
  <c r="J15" i="89"/>
  <c r="H34" i="89"/>
  <c r="K34" i="89"/>
  <c r="F15" i="89"/>
  <c r="I15" i="89"/>
  <c r="M15" i="89"/>
  <c r="J34" i="89"/>
  <c r="F34" i="89"/>
  <c r="H34" i="81"/>
  <c r="K15" i="81"/>
  <c r="K34" i="81"/>
  <c r="F15" i="81"/>
  <c r="G34" i="81"/>
  <c r="L34" i="81"/>
  <c r="M15" i="81"/>
  <c r="F34" i="81"/>
  <c r="J34" i="81"/>
  <c r="M34" i="81"/>
  <c r="H15" i="81"/>
  <c r="J15" i="81"/>
  <c r="I34" i="81"/>
  <c r="G15" i="81"/>
  <c r="L15" i="81"/>
  <c r="I15" i="81"/>
  <c r="K7" i="86"/>
  <c r="K25" i="86"/>
  <c r="K44" i="36"/>
  <c r="G44" i="36"/>
  <c r="K9" i="36"/>
  <c r="G25" i="86"/>
  <c r="U85" i="67"/>
  <c r="Q85" i="67"/>
  <c r="AG85" i="67"/>
  <c r="AC85" i="67"/>
  <c r="AB120" i="67"/>
  <c r="Y16" i="63"/>
  <c r="T120" i="67"/>
  <c r="Q120" i="67"/>
  <c r="P120" i="67"/>
  <c r="X16" i="63"/>
  <c r="AD32" i="63" s="1"/>
  <c r="AC120" i="67"/>
  <c r="AG120" i="67"/>
  <c r="U120" i="67"/>
  <c r="AF120" i="67"/>
  <c r="Q43" i="67"/>
  <c r="Y9" i="63"/>
  <c r="AB43" i="67"/>
  <c r="P43" i="67"/>
  <c r="AG43" i="67"/>
  <c r="X9" i="63"/>
  <c r="AD25" i="63" s="1"/>
  <c r="AF43" i="67"/>
  <c r="T43" i="67"/>
  <c r="AC43" i="67"/>
  <c r="U43" i="67"/>
  <c r="X10" i="63"/>
  <c r="AD26" i="63" s="1"/>
  <c r="AB54" i="67"/>
  <c r="T54" i="67"/>
  <c r="AG54" i="67"/>
  <c r="Q54" i="67"/>
  <c r="P54" i="67"/>
  <c r="AC54" i="67"/>
  <c r="Y10" i="63"/>
  <c r="U54" i="67"/>
  <c r="AF54" i="67"/>
  <c r="G27" i="89"/>
  <c r="F27" i="89"/>
  <c r="J9" i="89"/>
  <c r="F9" i="89"/>
  <c r="L27" i="89"/>
  <c r="K9" i="89"/>
  <c r="I9" i="89"/>
  <c r="M27" i="89"/>
  <c r="J27" i="89"/>
  <c r="K27" i="89"/>
  <c r="M9" i="89"/>
  <c r="H9" i="89"/>
  <c r="I27" i="89"/>
  <c r="H27" i="89"/>
  <c r="L9" i="89"/>
  <c r="G9" i="89"/>
  <c r="AA12" i="62"/>
  <c r="AD12" i="62" s="1"/>
  <c r="Z12" i="62"/>
  <c r="J20" i="32"/>
  <c r="F12" i="82"/>
  <c r="I20" i="32"/>
  <c r="M12" i="82"/>
  <c r="I12" i="82"/>
  <c r="F20" i="32"/>
  <c r="L12" i="82"/>
  <c r="H20" i="32"/>
  <c r="K12" i="82"/>
  <c r="M20" i="32"/>
  <c r="J12" i="82"/>
  <c r="L20" i="32"/>
  <c r="H12" i="82"/>
  <c r="G20" i="32"/>
  <c r="K20" i="32"/>
  <c r="G12" i="82"/>
  <c r="J57" i="33"/>
  <c r="I31" i="83"/>
  <c r="I57" i="33"/>
  <c r="F57" i="33"/>
  <c r="G31" i="83"/>
  <c r="H57" i="33"/>
  <c r="F31" i="83"/>
  <c r="H31" i="83"/>
  <c r="M57" i="33"/>
  <c r="M31" i="83"/>
  <c r="G57" i="33"/>
  <c r="L31" i="83"/>
  <c r="L57" i="33"/>
  <c r="K31" i="83"/>
  <c r="K57" i="33"/>
  <c r="J31" i="83"/>
  <c r="L57" i="36"/>
  <c r="J31" i="86"/>
  <c r="I57" i="36"/>
  <c r="I31" i="86"/>
  <c r="M57" i="36"/>
  <c r="G31" i="86"/>
  <c r="H57" i="36"/>
  <c r="F31" i="86"/>
  <c r="G57" i="36"/>
  <c r="M31" i="86"/>
  <c r="F57" i="36"/>
  <c r="L31" i="86"/>
  <c r="K57" i="36"/>
  <c r="K31" i="86"/>
  <c r="J57" i="36"/>
  <c r="H31" i="86"/>
  <c r="H16" i="83"/>
  <c r="G35" i="83"/>
  <c r="J35" i="83"/>
  <c r="L16" i="83"/>
  <c r="G16" i="83"/>
  <c r="F35" i="83"/>
  <c r="I16" i="83"/>
  <c r="K16" i="83"/>
  <c r="I35" i="83"/>
  <c r="M35" i="83"/>
  <c r="F16" i="83"/>
  <c r="J16" i="83"/>
  <c r="H35" i="83"/>
  <c r="L35" i="83"/>
  <c r="K35" i="83"/>
  <c r="M16" i="83"/>
  <c r="M61" i="37"/>
  <c r="J24" i="37"/>
  <c r="M24" i="37"/>
  <c r="I61" i="37"/>
  <c r="L61" i="37"/>
  <c r="I24" i="37"/>
  <c r="L24" i="37"/>
  <c r="H61" i="37"/>
  <c r="K61" i="37"/>
  <c r="H24" i="37"/>
  <c r="K24" i="37"/>
  <c r="G61" i="37"/>
  <c r="F61" i="37"/>
  <c r="G24" i="37"/>
  <c r="F24" i="37"/>
  <c r="J61" i="37"/>
  <c r="H61" i="22"/>
  <c r="M24" i="22"/>
  <c r="K61" i="22"/>
  <c r="H24" i="22"/>
  <c r="K24" i="22"/>
  <c r="L61" i="22"/>
  <c r="J61" i="22"/>
  <c r="G61" i="22"/>
  <c r="J24" i="22"/>
  <c r="G24" i="22"/>
  <c r="I61" i="22"/>
  <c r="F61" i="22"/>
  <c r="I24" i="22"/>
  <c r="F24" i="22"/>
  <c r="L24" i="22"/>
  <c r="M61" i="22"/>
  <c r="H36" i="83"/>
  <c r="I17" i="83"/>
  <c r="K17" i="83"/>
  <c r="G36" i="83"/>
  <c r="H17" i="83"/>
  <c r="F36" i="83"/>
  <c r="G17" i="83"/>
  <c r="J36" i="83"/>
  <c r="M36" i="83"/>
  <c r="F17" i="83"/>
  <c r="L36" i="83"/>
  <c r="M17" i="83"/>
  <c r="K36" i="83"/>
  <c r="L17" i="83"/>
  <c r="I36" i="83"/>
  <c r="J17" i="83"/>
  <c r="M37" i="85"/>
  <c r="I37" i="85"/>
  <c r="H37" i="85"/>
  <c r="I18" i="85"/>
  <c r="L18" i="85"/>
  <c r="L37" i="85"/>
  <c r="K18" i="85"/>
  <c r="H18" i="85"/>
  <c r="G37" i="85"/>
  <c r="K37" i="85"/>
  <c r="F37" i="85"/>
  <c r="G18" i="85"/>
  <c r="J18" i="85"/>
  <c r="F18" i="85"/>
  <c r="J37" i="85"/>
  <c r="M18" i="85"/>
  <c r="G37" i="81"/>
  <c r="K37" i="81"/>
  <c r="K18" i="81"/>
  <c r="G18" i="81"/>
  <c r="J18" i="81"/>
  <c r="I37" i="81"/>
  <c r="F37" i="81"/>
  <c r="J37" i="81"/>
  <c r="M37" i="81"/>
  <c r="F18" i="81"/>
  <c r="I18" i="81"/>
  <c r="M18" i="81"/>
  <c r="L37" i="81"/>
  <c r="L18" i="81"/>
  <c r="H18" i="81"/>
  <c r="H37" i="81"/>
  <c r="H66" i="34"/>
  <c r="M66" i="34"/>
  <c r="F29" i="34"/>
  <c r="K29" i="34"/>
  <c r="K66" i="34"/>
  <c r="G66" i="34"/>
  <c r="I29" i="34"/>
  <c r="M29" i="34"/>
  <c r="J66" i="34"/>
  <c r="J29" i="34"/>
  <c r="H29" i="34"/>
  <c r="F66" i="34"/>
  <c r="I66" i="34"/>
  <c r="L29" i="34"/>
  <c r="G29" i="34"/>
  <c r="L66" i="34"/>
  <c r="K15" i="88"/>
  <c r="G15" i="88"/>
  <c r="H34" i="88"/>
  <c r="L34" i="88"/>
  <c r="F15" i="88"/>
  <c r="J15" i="88"/>
  <c r="G34" i="88"/>
  <c r="K34" i="88"/>
  <c r="M15" i="88"/>
  <c r="I15" i="88"/>
  <c r="F34" i="88"/>
  <c r="J34" i="88"/>
  <c r="L15" i="88"/>
  <c r="H15" i="88"/>
  <c r="M34" i="88"/>
  <c r="I34" i="88"/>
  <c r="I34" i="80"/>
  <c r="F34" i="80"/>
  <c r="H34" i="80"/>
  <c r="H15" i="80"/>
  <c r="G15" i="80"/>
  <c r="L34" i="80"/>
  <c r="M34" i="80"/>
  <c r="K34" i="80"/>
  <c r="G34" i="80"/>
  <c r="F15" i="80"/>
  <c r="J15" i="80"/>
  <c r="J34" i="80"/>
  <c r="I15" i="80"/>
  <c r="K15" i="80"/>
  <c r="M15" i="80"/>
  <c r="L15" i="80"/>
  <c r="G44" i="35"/>
  <c r="K25" i="85"/>
  <c r="K7" i="85"/>
  <c r="G25" i="85"/>
  <c r="K9" i="35"/>
  <c r="K44" i="35"/>
  <c r="AT123" i="35"/>
  <c r="AC74" i="67"/>
  <c r="Q74" i="67"/>
  <c r="AG74" i="67"/>
  <c r="U74" i="67"/>
  <c r="AD43" i="67"/>
  <c r="AE43" i="67"/>
  <c r="S43" i="67"/>
  <c r="V43" i="67"/>
  <c r="W43" i="67"/>
  <c r="AA9" i="63"/>
  <c r="Z9" i="63"/>
  <c r="AE25" i="63" s="1"/>
  <c r="R43" i="67"/>
  <c r="AI43" i="67"/>
  <c r="AH43" i="67"/>
  <c r="AG32" i="67"/>
  <c r="U32" i="67"/>
  <c r="Y8" i="63"/>
  <c r="AF32" i="67"/>
  <c r="X8" i="63"/>
  <c r="AD24" i="63" s="1"/>
  <c r="P32" i="67"/>
  <c r="AB32" i="67"/>
  <c r="T32" i="67"/>
  <c r="AC32" i="67"/>
  <c r="Q32" i="67"/>
  <c r="Z15" i="63"/>
  <c r="AE31" i="63" s="1"/>
  <c r="AH109" i="67"/>
  <c r="W109" i="67"/>
  <c r="AD109" i="67"/>
  <c r="S109" i="67"/>
  <c r="R109" i="67"/>
  <c r="AE109" i="67"/>
  <c r="V109" i="67"/>
  <c r="AA15" i="63"/>
  <c r="AI109" i="67"/>
  <c r="I27" i="87"/>
  <c r="J27" i="87"/>
  <c r="L9" i="87"/>
  <c r="K9" i="87"/>
  <c r="G27" i="87"/>
  <c r="J9" i="87"/>
  <c r="I9" i="87"/>
  <c r="H27" i="87"/>
  <c r="L27" i="87"/>
  <c r="F27" i="87"/>
  <c r="G9" i="87"/>
  <c r="H9" i="87"/>
  <c r="K27" i="87"/>
  <c r="M27" i="87"/>
  <c r="F9" i="87"/>
  <c r="M9" i="87"/>
  <c r="Z11" i="62"/>
  <c r="AA11" i="62"/>
  <c r="AD11" i="62" s="1"/>
  <c r="F12" i="90"/>
  <c r="I20" i="40"/>
  <c r="J12" i="90"/>
  <c r="M12" i="90"/>
  <c r="H20" i="40"/>
  <c r="H12" i="90"/>
  <c r="G20" i="40"/>
  <c r="L12" i="90"/>
  <c r="F20" i="40"/>
  <c r="K12" i="90"/>
  <c r="M20" i="40"/>
  <c r="I12" i="90"/>
  <c r="K20" i="40"/>
  <c r="L20" i="40"/>
  <c r="G12" i="90"/>
  <c r="J20" i="40"/>
  <c r="I20" i="35"/>
  <c r="J12" i="85"/>
  <c r="H20" i="35"/>
  <c r="I12" i="85"/>
  <c r="L20" i="35"/>
  <c r="H12" i="85"/>
  <c r="G20" i="35"/>
  <c r="BH123" i="35" s="1"/>
  <c r="G12" i="85"/>
  <c r="M12" i="85"/>
  <c r="F20" i="35"/>
  <c r="F12" i="85"/>
  <c r="M20" i="35"/>
  <c r="K20" i="35"/>
  <c r="L12" i="85"/>
  <c r="J20" i="35"/>
  <c r="K12" i="85"/>
  <c r="F31" i="90"/>
  <c r="F57" i="40"/>
  <c r="J31" i="90"/>
  <c r="M57" i="40"/>
  <c r="M31" i="90"/>
  <c r="L57" i="40"/>
  <c r="K31" i="90"/>
  <c r="J57" i="40"/>
  <c r="I31" i="90"/>
  <c r="H57" i="40"/>
  <c r="H31" i="90"/>
  <c r="K57" i="40"/>
  <c r="G31" i="90"/>
  <c r="G57" i="40"/>
  <c r="L31" i="90"/>
  <c r="I57" i="40"/>
  <c r="K16" i="79"/>
  <c r="G35" i="79"/>
  <c r="H16" i="79"/>
  <c r="M16" i="79"/>
  <c r="J35" i="79"/>
  <c r="F35" i="79"/>
  <c r="J16" i="79"/>
  <c r="F16" i="79"/>
  <c r="L35" i="79"/>
  <c r="M35" i="79"/>
  <c r="I35" i="79"/>
  <c r="G16" i="79"/>
  <c r="K35" i="79"/>
  <c r="H35" i="79"/>
  <c r="I16" i="79"/>
  <c r="L16" i="79"/>
  <c r="F35" i="84"/>
  <c r="H16" i="84"/>
  <c r="K16" i="84"/>
  <c r="G35" i="84"/>
  <c r="L16" i="84"/>
  <c r="J35" i="84"/>
  <c r="M35" i="84"/>
  <c r="G16" i="84"/>
  <c r="J16" i="84"/>
  <c r="I35" i="84"/>
  <c r="L35" i="84"/>
  <c r="F16" i="84"/>
  <c r="I16" i="84"/>
  <c r="H35" i="84"/>
  <c r="K35" i="84"/>
  <c r="M16" i="84"/>
  <c r="L24" i="36"/>
  <c r="G61" i="36"/>
  <c r="J61" i="36"/>
  <c r="G24" i="36"/>
  <c r="J24" i="36"/>
  <c r="F61" i="36"/>
  <c r="I61" i="36"/>
  <c r="F24" i="36"/>
  <c r="I24" i="36"/>
  <c r="M61" i="36"/>
  <c r="L61" i="36"/>
  <c r="M24" i="36"/>
  <c r="K61" i="36"/>
  <c r="H61" i="36"/>
  <c r="K24" i="36"/>
  <c r="H24" i="36"/>
  <c r="F36" i="80"/>
  <c r="G17" i="80"/>
  <c r="I17" i="80"/>
  <c r="M36" i="80"/>
  <c r="F17" i="80"/>
  <c r="L36" i="80"/>
  <c r="M17" i="80"/>
  <c r="K36" i="80"/>
  <c r="L17" i="80"/>
  <c r="J36" i="80"/>
  <c r="K17" i="80"/>
  <c r="H36" i="80"/>
  <c r="I36" i="80"/>
  <c r="J17" i="80"/>
  <c r="H17" i="80"/>
  <c r="G36" i="80"/>
  <c r="H36" i="82"/>
  <c r="I17" i="82"/>
  <c r="J36" i="82"/>
  <c r="G36" i="82"/>
  <c r="H17" i="82"/>
  <c r="F36" i="82"/>
  <c r="G17" i="82"/>
  <c r="M36" i="82"/>
  <c r="F17" i="82"/>
  <c r="K17" i="82"/>
  <c r="L36" i="82"/>
  <c r="M17" i="82"/>
  <c r="K36" i="82"/>
  <c r="L17" i="82"/>
  <c r="I36" i="82"/>
  <c r="J17" i="82"/>
  <c r="F37" i="86"/>
  <c r="F18" i="86"/>
  <c r="J18" i="86"/>
  <c r="J37" i="86"/>
  <c r="I37" i="86"/>
  <c r="K37" i="86"/>
  <c r="M18" i="86"/>
  <c r="M37" i="86"/>
  <c r="H37" i="86"/>
  <c r="I18" i="86"/>
  <c r="L18" i="86"/>
  <c r="L37" i="86"/>
  <c r="G37" i="86"/>
  <c r="H18" i="86"/>
  <c r="K18" i="86"/>
  <c r="G18" i="86"/>
  <c r="F37" i="89"/>
  <c r="M37" i="89"/>
  <c r="I37" i="89"/>
  <c r="I18" i="89"/>
  <c r="L37" i="89"/>
  <c r="M18" i="89"/>
  <c r="H18" i="89"/>
  <c r="H37" i="89"/>
  <c r="K37" i="89"/>
  <c r="L18" i="89"/>
  <c r="G18" i="89"/>
  <c r="G37" i="89"/>
  <c r="J37" i="89"/>
  <c r="K18" i="89"/>
  <c r="F18" i="89"/>
  <c r="J18" i="89"/>
  <c r="I29" i="33"/>
  <c r="F29" i="33"/>
  <c r="J66" i="33"/>
  <c r="G66" i="33"/>
  <c r="H29" i="33"/>
  <c r="M29" i="33"/>
  <c r="M66" i="33"/>
  <c r="F66" i="33"/>
  <c r="I66" i="33"/>
  <c r="L29" i="33"/>
  <c r="L66" i="33"/>
  <c r="G29" i="33"/>
  <c r="J29" i="33"/>
  <c r="K29" i="33"/>
  <c r="K66" i="33"/>
  <c r="H66" i="33"/>
  <c r="M15" i="87"/>
  <c r="I15" i="87"/>
  <c r="M34" i="87"/>
  <c r="I34" i="87"/>
  <c r="L15" i="87"/>
  <c r="H15" i="87"/>
  <c r="H34" i="87"/>
  <c r="L34" i="87"/>
  <c r="J15" i="87"/>
  <c r="G15" i="87"/>
  <c r="K15" i="87"/>
  <c r="G34" i="87"/>
  <c r="K34" i="87"/>
  <c r="F15" i="87"/>
  <c r="F34" i="87"/>
  <c r="J34" i="87"/>
  <c r="G34" i="79"/>
  <c r="I34" i="79"/>
  <c r="M15" i="79"/>
  <c r="K15" i="79"/>
  <c r="G15" i="79"/>
  <c r="H15" i="79"/>
  <c r="F15" i="79"/>
  <c r="L34" i="79"/>
  <c r="H34" i="79"/>
  <c r="L15" i="79"/>
  <c r="K34" i="79"/>
  <c r="I15" i="79"/>
  <c r="M34" i="79"/>
  <c r="J34" i="79"/>
  <c r="J15" i="79"/>
  <c r="F34" i="79"/>
  <c r="K25" i="84"/>
  <c r="G25" i="84"/>
  <c r="K9" i="34"/>
  <c r="K44" i="34"/>
  <c r="G44" i="34"/>
  <c r="K7" i="84"/>
  <c r="U63" i="67"/>
  <c r="AC63" i="67"/>
  <c r="Q63" i="67"/>
  <c r="AG63" i="67"/>
  <c r="P65" i="67"/>
  <c r="AF65" i="67"/>
  <c r="Y11" i="63"/>
  <c r="AB65" i="67"/>
  <c r="X11" i="63"/>
  <c r="AD27" i="63" s="1"/>
  <c r="Q65" i="67"/>
  <c r="AG65" i="67"/>
  <c r="U65" i="67"/>
  <c r="T65" i="67"/>
  <c r="AC65" i="67"/>
  <c r="S120" i="67"/>
  <c r="AH120" i="67"/>
  <c r="Z16" i="63"/>
  <c r="AE32" i="63" s="1"/>
  <c r="AI120" i="67"/>
  <c r="AE120" i="67"/>
  <c r="W120" i="67"/>
  <c r="AA16" i="63"/>
  <c r="AD120" i="67"/>
  <c r="V120" i="67"/>
  <c r="R120" i="67"/>
  <c r="P109" i="67"/>
  <c r="AB109" i="67"/>
  <c r="Q109" i="67"/>
  <c r="AF109" i="67"/>
  <c r="U109" i="67"/>
  <c r="Y15" i="63"/>
  <c r="X15" i="63"/>
  <c r="AD31" i="63" s="1"/>
  <c r="T109" i="67"/>
  <c r="AC109" i="67"/>
  <c r="AG109" i="67"/>
  <c r="Z10" i="62"/>
  <c r="AA10" i="62"/>
  <c r="AD10" i="62" s="1"/>
  <c r="L20" i="34"/>
  <c r="H12" i="84"/>
  <c r="K20" i="34"/>
  <c r="G12" i="84"/>
  <c r="K12" i="84"/>
  <c r="J20" i="34"/>
  <c r="F12" i="84"/>
  <c r="H20" i="34"/>
  <c r="L12" i="84"/>
  <c r="I20" i="34"/>
  <c r="M12" i="84"/>
  <c r="F20" i="34"/>
  <c r="J12" i="84"/>
  <c r="M20" i="34"/>
  <c r="I12" i="84"/>
  <c r="G20" i="34"/>
  <c r="G20" i="37"/>
  <c r="G12" i="87"/>
  <c r="J12" i="87"/>
  <c r="K20" i="37"/>
  <c r="F12" i="87"/>
  <c r="J20" i="37"/>
  <c r="K12" i="87"/>
  <c r="H20" i="37"/>
  <c r="F20" i="37"/>
  <c r="M12" i="87"/>
  <c r="I20" i="37"/>
  <c r="L12" i="87"/>
  <c r="M20" i="37"/>
  <c r="I12" i="87"/>
  <c r="L20" i="37"/>
  <c r="H12" i="87"/>
  <c r="AM17" i="66"/>
  <c r="M31" i="79"/>
  <c r="F57" i="22"/>
  <c r="L31" i="79"/>
  <c r="I31" i="79"/>
  <c r="K57" i="22"/>
  <c r="I57" i="22"/>
  <c r="K31" i="79"/>
  <c r="L57" i="22"/>
  <c r="BH177" i="22" s="1"/>
  <c r="BH196" i="22" s="1"/>
  <c r="BH198" i="40" s="1"/>
  <c r="H31" i="79"/>
  <c r="M57" i="22"/>
  <c r="G57" i="22"/>
  <c r="J31" i="79"/>
  <c r="H57" i="22"/>
  <c r="G31" i="79"/>
  <c r="J57" i="22"/>
  <c r="F31" i="79"/>
  <c r="M16" i="90"/>
  <c r="L35" i="90"/>
  <c r="I35" i="90"/>
  <c r="I16" i="90"/>
  <c r="G35" i="90"/>
  <c r="F16" i="90"/>
  <c r="L16" i="90"/>
  <c r="K35" i="90"/>
  <c r="F35" i="90"/>
  <c r="H16" i="90"/>
  <c r="K16" i="90"/>
  <c r="J35" i="90"/>
  <c r="M35" i="90"/>
  <c r="G16" i="90"/>
  <c r="H35" i="90"/>
  <c r="J16" i="90"/>
  <c r="F35" i="80"/>
  <c r="H16" i="80"/>
  <c r="I35" i="80"/>
  <c r="K16" i="80"/>
  <c r="F16" i="80"/>
  <c r="G16" i="80"/>
  <c r="G35" i="80"/>
  <c r="M35" i="80"/>
  <c r="H35" i="80"/>
  <c r="J16" i="80"/>
  <c r="M16" i="80"/>
  <c r="L35" i="80"/>
  <c r="L16" i="80"/>
  <c r="I16" i="80"/>
  <c r="J35" i="80"/>
  <c r="K35" i="80"/>
  <c r="H61" i="35"/>
  <c r="M24" i="35"/>
  <c r="H24" i="35"/>
  <c r="I61" i="35"/>
  <c r="L24" i="35"/>
  <c r="G61" i="35"/>
  <c r="K61" i="35"/>
  <c r="F24" i="35"/>
  <c r="J24" i="35"/>
  <c r="I24" i="35"/>
  <c r="G24" i="35"/>
  <c r="F61" i="35"/>
  <c r="M61" i="35"/>
  <c r="L61" i="35"/>
  <c r="K24" i="35"/>
  <c r="J61" i="35"/>
  <c r="I36" i="86"/>
  <c r="J17" i="86"/>
  <c r="L17" i="86"/>
  <c r="H36" i="86"/>
  <c r="I17" i="86"/>
  <c r="G36" i="86"/>
  <c r="H17" i="86"/>
  <c r="F36" i="86"/>
  <c r="G17" i="86"/>
  <c r="M36" i="86"/>
  <c r="F17" i="86"/>
  <c r="K36" i="86"/>
  <c r="L36" i="86"/>
  <c r="M17" i="86"/>
  <c r="J36" i="86"/>
  <c r="K17" i="86"/>
  <c r="L36" i="87"/>
  <c r="M17" i="87"/>
  <c r="K36" i="87"/>
  <c r="L17" i="87"/>
  <c r="F36" i="87"/>
  <c r="J36" i="87"/>
  <c r="K17" i="87"/>
  <c r="I36" i="87"/>
  <c r="J17" i="87"/>
  <c r="G17" i="87"/>
  <c r="H36" i="87"/>
  <c r="I17" i="87"/>
  <c r="G36" i="87"/>
  <c r="H17" i="87"/>
  <c r="M36" i="87"/>
  <c r="F17" i="87"/>
  <c r="I18" i="90"/>
  <c r="M18" i="90"/>
  <c r="L37" i="90"/>
  <c r="G37" i="90"/>
  <c r="H18" i="90"/>
  <c r="H37" i="90"/>
  <c r="K37" i="90"/>
  <c r="L18" i="90"/>
  <c r="G18" i="90"/>
  <c r="K18" i="90"/>
  <c r="J37" i="90"/>
  <c r="J18" i="90"/>
  <c r="F18" i="90"/>
  <c r="F37" i="90"/>
  <c r="M37" i="90"/>
  <c r="I37" i="90"/>
  <c r="G66" i="40"/>
  <c r="H29" i="40"/>
  <c r="J29" i="40"/>
  <c r="L66" i="40"/>
  <c r="F29" i="40"/>
  <c r="K66" i="40"/>
  <c r="L29" i="40"/>
  <c r="J66" i="40"/>
  <c r="F66" i="40"/>
  <c r="H66" i="40"/>
  <c r="I66" i="40"/>
  <c r="M29" i="40"/>
  <c r="K29" i="40"/>
  <c r="M66" i="40"/>
  <c r="G29" i="40"/>
  <c r="I29" i="40"/>
  <c r="L66" i="32"/>
  <c r="G29" i="32"/>
  <c r="J29" i="32"/>
  <c r="H66" i="32"/>
  <c r="K66" i="32"/>
  <c r="F29" i="32"/>
  <c r="I29" i="32"/>
  <c r="G66" i="32"/>
  <c r="J66" i="32"/>
  <c r="M29" i="32"/>
  <c r="M66" i="32"/>
  <c r="H29" i="32"/>
  <c r="K29" i="32"/>
  <c r="F66" i="32"/>
  <c r="L29" i="32"/>
  <c r="I66" i="32"/>
  <c r="J15" i="86"/>
  <c r="F15" i="86"/>
  <c r="M15" i="86"/>
  <c r="J34" i="86"/>
  <c r="F34" i="86"/>
  <c r="M34" i="86"/>
  <c r="I15" i="86"/>
  <c r="I34" i="86"/>
  <c r="H34" i="86"/>
  <c r="H15" i="86"/>
  <c r="L15" i="86"/>
  <c r="G34" i="86"/>
  <c r="L34" i="86"/>
  <c r="K15" i="86"/>
  <c r="G15" i="86"/>
  <c r="K34" i="86"/>
  <c r="G25" i="83"/>
  <c r="K7" i="83"/>
  <c r="K25" i="83"/>
  <c r="G44" i="33"/>
  <c r="K9" i="33"/>
  <c r="K44" i="33"/>
  <c r="Q52" i="67"/>
  <c r="AC52" i="67"/>
  <c r="AG52" i="67"/>
  <c r="U52" i="67"/>
  <c r="AA13" i="63"/>
  <c r="R87" i="67"/>
  <c r="AE87" i="67"/>
  <c r="AI87" i="67"/>
  <c r="W87" i="67"/>
  <c r="V87" i="67"/>
  <c r="S87" i="67"/>
  <c r="AH87" i="67"/>
  <c r="Z13" i="63"/>
  <c r="AE29" i="63" s="1"/>
  <c r="AD87" i="67"/>
  <c r="AB98" i="67"/>
  <c r="T98" i="67"/>
  <c r="Q98" i="67"/>
  <c r="Y14" i="63"/>
  <c r="P98" i="67"/>
  <c r="X14" i="63"/>
  <c r="AD30" i="63" s="1"/>
  <c r="AC98" i="67"/>
  <c r="AG98" i="67"/>
  <c r="AF98" i="67"/>
  <c r="U98" i="67"/>
  <c r="AG21" i="67"/>
  <c r="AF21" i="67"/>
  <c r="AC21" i="67"/>
  <c r="U21" i="67"/>
  <c r="Y7" i="63"/>
  <c r="Q21" i="67"/>
  <c r="P21" i="67"/>
  <c r="AB21" i="67"/>
  <c r="T21" i="67"/>
  <c r="X7" i="63"/>
  <c r="AD23" i="63" s="1"/>
  <c r="G27" i="83"/>
  <c r="I27" i="83"/>
  <c r="J9" i="83"/>
  <c r="F9" i="83"/>
  <c r="M27" i="83"/>
  <c r="F27" i="83"/>
  <c r="H9" i="83"/>
  <c r="M9" i="83"/>
  <c r="G9" i="83"/>
  <c r="L9" i="83"/>
  <c r="L27" i="83"/>
  <c r="K27" i="83"/>
  <c r="H27" i="83"/>
  <c r="J27" i="83"/>
  <c r="K9" i="83"/>
  <c r="I9" i="83"/>
  <c r="AA9" i="62"/>
  <c r="AD9" i="62" s="1"/>
  <c r="Z9" i="62"/>
  <c r="M20" i="31"/>
  <c r="F12" i="81"/>
  <c r="L20" i="31"/>
  <c r="M12" i="81"/>
  <c r="K20" i="31"/>
  <c r="L12" i="81"/>
  <c r="H20" i="31"/>
  <c r="K12" i="81"/>
  <c r="J20" i="31"/>
  <c r="J12" i="81"/>
  <c r="H12" i="81"/>
  <c r="G20" i="31"/>
  <c r="I12" i="81"/>
  <c r="F20" i="31"/>
  <c r="G12" i="81"/>
  <c r="I20" i="31"/>
  <c r="I57" i="37"/>
  <c r="F31" i="87"/>
  <c r="F57" i="37"/>
  <c r="M31" i="87"/>
  <c r="J57" i="37"/>
  <c r="L31" i="87"/>
  <c r="M57" i="37"/>
  <c r="K31" i="87"/>
  <c r="L57" i="37"/>
  <c r="J31" i="87"/>
  <c r="K57" i="37"/>
  <c r="I31" i="87"/>
  <c r="H57" i="37"/>
  <c r="H31" i="87"/>
  <c r="G57" i="37"/>
  <c r="G31" i="87"/>
  <c r="F12" i="79"/>
  <c r="L20" i="22"/>
  <c r="J12" i="79"/>
  <c r="M20" i="22"/>
  <c r="G12" i="79"/>
  <c r="H20" i="22"/>
  <c r="H12" i="79"/>
  <c r="I20" i="22"/>
  <c r="M12" i="79"/>
  <c r="J20" i="22"/>
  <c r="L12" i="79"/>
  <c r="K20" i="22"/>
  <c r="K12" i="79"/>
  <c r="F20" i="22"/>
  <c r="I12" i="79"/>
  <c r="G20" i="22"/>
  <c r="BH99" i="22" s="1"/>
  <c r="K16" i="81"/>
  <c r="G16" i="81"/>
  <c r="M35" i="81"/>
  <c r="I35" i="81"/>
  <c r="J16" i="81"/>
  <c r="F16" i="81"/>
  <c r="L35" i="81"/>
  <c r="H35" i="81"/>
  <c r="I16" i="81"/>
  <c r="M16" i="81"/>
  <c r="K35" i="81"/>
  <c r="H16" i="81"/>
  <c r="L16" i="81"/>
  <c r="F35" i="81"/>
  <c r="J35" i="81"/>
  <c r="G35" i="81"/>
  <c r="I35" i="88"/>
  <c r="K16" i="88"/>
  <c r="F16" i="88"/>
  <c r="M35" i="88"/>
  <c r="H35" i="88"/>
  <c r="J16" i="88"/>
  <c r="M16" i="88"/>
  <c r="L35" i="88"/>
  <c r="G35" i="88"/>
  <c r="I16" i="88"/>
  <c r="L16" i="88"/>
  <c r="K35" i="88"/>
  <c r="J35" i="88"/>
  <c r="H16" i="88"/>
  <c r="G16" i="88"/>
  <c r="F35" i="88"/>
  <c r="J61" i="34"/>
  <c r="G24" i="34"/>
  <c r="M61" i="34"/>
  <c r="J24" i="34"/>
  <c r="K24" i="34"/>
  <c r="M24" i="34"/>
  <c r="I61" i="34"/>
  <c r="F61" i="34"/>
  <c r="I24" i="34"/>
  <c r="L61" i="34"/>
  <c r="H61" i="34"/>
  <c r="G61" i="34"/>
  <c r="L24" i="34"/>
  <c r="H24" i="34"/>
  <c r="K61" i="34"/>
  <c r="F24" i="34"/>
  <c r="F36" i="85"/>
  <c r="G17" i="85"/>
  <c r="M36" i="85"/>
  <c r="F17" i="85"/>
  <c r="I17" i="85"/>
  <c r="L36" i="85"/>
  <c r="M17" i="85"/>
  <c r="K36" i="85"/>
  <c r="L17" i="85"/>
  <c r="H36" i="85"/>
  <c r="J36" i="85"/>
  <c r="K17" i="85"/>
  <c r="I36" i="85"/>
  <c r="J17" i="85"/>
  <c r="H17" i="85"/>
  <c r="G36" i="85"/>
  <c r="K36" i="81"/>
  <c r="L17" i="81"/>
  <c r="J36" i="81"/>
  <c r="K17" i="81"/>
  <c r="F17" i="81"/>
  <c r="I36" i="81"/>
  <c r="J17" i="81"/>
  <c r="M36" i="81"/>
  <c r="H36" i="81"/>
  <c r="I17" i="81"/>
  <c r="G36" i="81"/>
  <c r="H17" i="81"/>
  <c r="F36" i="81"/>
  <c r="G17" i="81"/>
  <c r="L36" i="81"/>
  <c r="M17" i="81"/>
  <c r="F37" i="82"/>
  <c r="G18" i="82"/>
  <c r="J18" i="82"/>
  <c r="H37" i="82"/>
  <c r="M37" i="82"/>
  <c r="J37" i="82"/>
  <c r="I18" i="82"/>
  <c r="F18" i="82"/>
  <c r="L37" i="82"/>
  <c r="I37" i="82"/>
  <c r="H18" i="82"/>
  <c r="M18" i="82"/>
  <c r="L18" i="82"/>
  <c r="K18" i="82"/>
  <c r="K37" i="82"/>
  <c r="G37" i="82"/>
  <c r="J66" i="39"/>
  <c r="M29" i="39"/>
  <c r="H29" i="39"/>
  <c r="F66" i="39"/>
  <c r="I66" i="39"/>
  <c r="L29" i="39"/>
  <c r="G29" i="39"/>
  <c r="K66" i="39"/>
  <c r="H66" i="39"/>
  <c r="M66" i="39"/>
  <c r="F29" i="39"/>
  <c r="K29" i="39"/>
  <c r="I29" i="39"/>
  <c r="L66" i="39"/>
  <c r="G66" i="39"/>
  <c r="J29" i="39"/>
  <c r="M29" i="31"/>
  <c r="I66" i="31"/>
  <c r="L66" i="31"/>
  <c r="G29" i="31"/>
  <c r="J29" i="31"/>
  <c r="H66" i="31"/>
  <c r="K66" i="31"/>
  <c r="F29" i="31"/>
  <c r="F66" i="31"/>
  <c r="I29" i="31"/>
  <c r="L29" i="31"/>
  <c r="J66" i="31"/>
  <c r="M66" i="31"/>
  <c r="H29" i="31"/>
  <c r="K29" i="31"/>
  <c r="G66" i="31"/>
  <c r="J15" i="85"/>
  <c r="F15" i="85"/>
  <c r="I15" i="85"/>
  <c r="K34" i="85"/>
  <c r="G34" i="85"/>
  <c r="F34" i="85"/>
  <c r="M15" i="85"/>
  <c r="J34" i="85"/>
  <c r="H15" i="85"/>
  <c r="L15" i="85"/>
  <c r="I34" i="85"/>
  <c r="M34" i="85"/>
  <c r="K15" i="85"/>
  <c r="G15" i="85"/>
  <c r="L34" i="85"/>
  <c r="H34" i="85"/>
  <c r="K7" i="90"/>
  <c r="AG129" i="67"/>
  <c r="U129" i="67"/>
  <c r="AC129" i="67"/>
  <c r="Q129" i="67"/>
  <c r="K44" i="40"/>
  <c r="G44" i="40"/>
  <c r="K9" i="40"/>
  <c r="K25" i="90"/>
  <c r="G25" i="90"/>
  <c r="K44" i="32"/>
  <c r="G25" i="82"/>
  <c r="K25" i="82"/>
  <c r="K7" i="82"/>
  <c r="K9" i="32"/>
  <c r="G44" i="32"/>
  <c r="Q41" i="67"/>
  <c r="AG41" i="67"/>
  <c r="AC41" i="67"/>
  <c r="U41" i="67"/>
  <c r="Z10" i="63"/>
  <c r="AE26" i="63" s="1"/>
  <c r="AD54" i="67"/>
  <c r="V54" i="67"/>
  <c r="S54" i="67"/>
  <c r="W54" i="67"/>
  <c r="R54" i="67"/>
  <c r="AI54" i="67"/>
  <c r="AE54" i="67"/>
  <c r="AA10" i="63"/>
  <c r="AH54" i="67"/>
  <c r="AA12" i="63"/>
  <c r="V76" i="67"/>
  <c r="AI76" i="67"/>
  <c r="AH76" i="67"/>
  <c r="S76" i="67"/>
  <c r="W76" i="67"/>
  <c r="R76" i="67"/>
  <c r="Z12" i="63"/>
  <c r="AE28" i="63" s="1"/>
  <c r="AD76" i="67"/>
  <c r="AE76" i="67"/>
  <c r="AC87" i="67"/>
  <c r="P87" i="67"/>
  <c r="Y13" i="63"/>
  <c r="AB87" i="67"/>
  <c r="X13" i="63"/>
  <c r="AD29" i="63" s="1"/>
  <c r="Q87" i="67"/>
  <c r="U87" i="67"/>
  <c r="AF87" i="67"/>
  <c r="AG87" i="67"/>
  <c r="T87" i="67"/>
  <c r="M9" i="88"/>
  <c r="F27" i="88"/>
  <c r="J27" i="88"/>
  <c r="G9" i="88"/>
  <c r="H27" i="88"/>
  <c r="L9" i="88"/>
  <c r="K9" i="88"/>
  <c r="J9" i="88"/>
  <c r="I27" i="88"/>
  <c r="M27" i="88"/>
  <c r="I9" i="88"/>
  <c r="L27" i="88"/>
  <c r="K27" i="88"/>
  <c r="G27" i="88"/>
  <c r="F9" i="88"/>
  <c r="H9" i="88"/>
  <c r="Z15" i="62"/>
  <c r="AA15" i="62"/>
  <c r="AD15" i="62" s="1"/>
  <c r="Z8" i="62"/>
  <c r="AA8" i="62"/>
  <c r="AD8" i="62" s="1"/>
  <c r="I20" i="39"/>
  <c r="K12" i="89"/>
  <c r="F20" i="39"/>
  <c r="H20" i="39"/>
  <c r="J12" i="89"/>
  <c r="M20" i="39"/>
  <c r="G12" i="89"/>
  <c r="G20" i="39"/>
  <c r="I12" i="89"/>
  <c r="L20" i="39"/>
  <c r="H12" i="89"/>
  <c r="M12" i="89"/>
  <c r="K20" i="39"/>
  <c r="F12" i="89"/>
  <c r="J20" i="39"/>
  <c r="L12" i="89"/>
  <c r="H57" i="39"/>
  <c r="G31" i="89"/>
  <c r="L57" i="39"/>
  <c r="K31" i="89"/>
  <c r="K57" i="39"/>
  <c r="J31" i="89"/>
  <c r="G57" i="39"/>
  <c r="H31" i="89"/>
  <c r="J57" i="39"/>
  <c r="F31" i="89"/>
  <c r="I57" i="39"/>
  <c r="M31" i="89"/>
  <c r="F57" i="39"/>
  <c r="I31" i="89"/>
  <c r="M57" i="39"/>
  <c r="L31" i="89"/>
  <c r="K57" i="38"/>
  <c r="F31" i="88"/>
  <c r="F57" i="38"/>
  <c r="M31" i="88"/>
  <c r="J57" i="38"/>
  <c r="K31" i="88"/>
  <c r="I57" i="38"/>
  <c r="J31" i="88"/>
  <c r="H57" i="38"/>
  <c r="I31" i="88"/>
  <c r="G57" i="38"/>
  <c r="H31" i="88"/>
  <c r="M57" i="38"/>
  <c r="L31" i="88"/>
  <c r="L57" i="38"/>
  <c r="G31" i="88"/>
  <c r="H16" i="82"/>
  <c r="L35" i="82"/>
  <c r="J35" i="82"/>
  <c r="G35" i="82"/>
  <c r="G16" i="82"/>
  <c r="L16" i="82"/>
  <c r="I35" i="82"/>
  <c r="F35" i="82"/>
  <c r="I16" i="82"/>
  <c r="M35" i="82"/>
  <c r="H35" i="82"/>
  <c r="J16" i="82"/>
  <c r="K16" i="82"/>
  <c r="K35" i="82"/>
  <c r="F16" i="82"/>
  <c r="M16" i="82"/>
  <c r="H35" i="85"/>
  <c r="J16" i="85"/>
  <c r="M16" i="85"/>
  <c r="G16" i="85"/>
  <c r="G35" i="85"/>
  <c r="L35" i="85"/>
  <c r="L16" i="85"/>
  <c r="I16" i="85"/>
  <c r="J35" i="85"/>
  <c r="K35" i="85"/>
  <c r="F35" i="85"/>
  <c r="H16" i="85"/>
  <c r="I35" i="85"/>
  <c r="K16" i="85"/>
  <c r="F16" i="85"/>
  <c r="M35" i="85"/>
  <c r="G61" i="33"/>
  <c r="L24" i="33"/>
  <c r="J61" i="33"/>
  <c r="G24" i="33"/>
  <c r="J24" i="33"/>
  <c r="F61" i="33"/>
  <c r="L61" i="33"/>
  <c r="K61" i="33"/>
  <c r="F24" i="33"/>
  <c r="I61" i="33"/>
  <c r="M61" i="33"/>
  <c r="I24" i="33"/>
  <c r="M24" i="33"/>
  <c r="H61" i="33"/>
  <c r="K24" i="33"/>
  <c r="H24" i="33"/>
  <c r="M36" i="90"/>
  <c r="F17" i="90"/>
  <c r="L36" i="90"/>
  <c r="M17" i="90"/>
  <c r="K36" i="90"/>
  <c r="L17" i="90"/>
  <c r="J36" i="90"/>
  <c r="K17" i="90"/>
  <c r="I36" i="90"/>
  <c r="J17" i="90"/>
  <c r="H36" i="90"/>
  <c r="I17" i="90"/>
  <c r="H17" i="90"/>
  <c r="G36" i="90"/>
  <c r="G17" i="90"/>
  <c r="F36" i="90"/>
  <c r="I36" i="79"/>
  <c r="K17" i="79"/>
  <c r="H36" i="79"/>
  <c r="L17" i="79"/>
  <c r="G36" i="79"/>
  <c r="M17" i="79"/>
  <c r="F36" i="79"/>
  <c r="F17" i="79"/>
  <c r="M36" i="79"/>
  <c r="G17" i="79"/>
  <c r="L36" i="79"/>
  <c r="H17" i="79"/>
  <c r="K36" i="79"/>
  <c r="J36" i="79"/>
  <c r="I17" i="79"/>
  <c r="J17" i="79"/>
  <c r="K37" i="83"/>
  <c r="K18" i="83"/>
  <c r="F37" i="83"/>
  <c r="G18" i="83"/>
  <c r="J18" i="83"/>
  <c r="J37" i="83"/>
  <c r="M37" i="83"/>
  <c r="F18" i="83"/>
  <c r="I18" i="83"/>
  <c r="L18" i="83"/>
  <c r="L37" i="83"/>
  <c r="I37" i="83"/>
  <c r="H18" i="83"/>
  <c r="M18" i="83"/>
  <c r="H37" i="83"/>
  <c r="G37" i="83"/>
  <c r="K29" i="38"/>
  <c r="I66" i="38"/>
  <c r="F29" i="38"/>
  <c r="G29" i="38"/>
  <c r="G66" i="38"/>
  <c r="L66" i="38"/>
  <c r="M29" i="38"/>
  <c r="J29" i="38"/>
  <c r="F66" i="38"/>
  <c r="K66" i="38"/>
  <c r="L29" i="38"/>
  <c r="I29" i="38"/>
  <c r="H66" i="38"/>
  <c r="J66" i="38"/>
  <c r="M66" i="38"/>
  <c r="H29" i="38"/>
  <c r="H29" i="30"/>
  <c r="L66" i="30"/>
  <c r="G66" i="30"/>
  <c r="J29" i="30"/>
  <c r="M29" i="30"/>
  <c r="K66" i="30"/>
  <c r="F66" i="30"/>
  <c r="I29" i="30"/>
  <c r="I66" i="30"/>
  <c r="L29" i="30"/>
  <c r="G29" i="30"/>
  <c r="J66" i="30"/>
  <c r="H66" i="30"/>
  <c r="M66" i="30"/>
  <c r="F29" i="30"/>
  <c r="K29" i="30"/>
  <c r="J34" i="84"/>
  <c r="F34" i="84"/>
  <c r="I34" i="84"/>
  <c r="H15" i="84"/>
  <c r="L15" i="84"/>
  <c r="M34" i="84"/>
  <c r="H34" i="84"/>
  <c r="L34" i="84"/>
  <c r="F15" i="84"/>
  <c r="J15" i="84"/>
  <c r="G15" i="84"/>
  <c r="G34" i="84"/>
  <c r="K34" i="84"/>
  <c r="M15" i="84"/>
  <c r="I15" i="84"/>
  <c r="K15" i="84"/>
  <c r="K9" i="39"/>
  <c r="Q118" i="67"/>
  <c r="AC118" i="67"/>
  <c r="K44" i="39"/>
  <c r="G44" i="39"/>
  <c r="U118" i="67"/>
  <c r="K25" i="89"/>
  <c r="AG118" i="67"/>
  <c r="G25" i="89"/>
  <c r="K7" i="89"/>
  <c r="AG8" i="67"/>
  <c r="G25" i="79"/>
  <c r="K9" i="22"/>
  <c r="G44" i="22"/>
  <c r="K25" i="79"/>
  <c r="K7" i="79"/>
  <c r="AT99" i="22"/>
  <c r="Q8" i="67"/>
  <c r="U8" i="67"/>
  <c r="K44" i="22"/>
  <c r="AC8" i="67"/>
  <c r="P131" i="67"/>
  <c r="AB131" i="67"/>
  <c r="Y17" i="63"/>
  <c r="Q131" i="67"/>
  <c r="AF131" i="67"/>
  <c r="U131" i="67"/>
  <c r="X17" i="63"/>
  <c r="AD33" i="63" s="1"/>
  <c r="T131" i="67"/>
  <c r="AC131" i="67"/>
  <c r="AG131" i="67"/>
  <c r="S131" i="67"/>
  <c r="Z17" i="63"/>
  <c r="AE33" i="63" s="1"/>
  <c r="W131" i="67"/>
  <c r="AA17" i="63"/>
  <c r="V131" i="67"/>
  <c r="AE131" i="67"/>
  <c r="AH131" i="67"/>
  <c r="R131" i="67"/>
  <c r="AD131" i="67"/>
  <c r="AI131" i="67"/>
  <c r="V21" i="67"/>
  <c r="S21" i="67"/>
  <c r="AH21" i="67"/>
  <c r="R21" i="67"/>
  <c r="Z7" i="63"/>
  <c r="AE23" i="63" s="1"/>
  <c r="AA7" i="63"/>
  <c r="AI21" i="67"/>
  <c r="W21" i="67"/>
  <c r="AD21" i="67"/>
  <c r="AE21" i="67"/>
  <c r="I9" i="80"/>
  <c r="I27" i="80"/>
  <c r="H9" i="80"/>
  <c r="K9" i="80"/>
  <c r="M27" i="80"/>
  <c r="J9" i="80"/>
  <c r="K27" i="80"/>
  <c r="G9" i="80"/>
  <c r="F9" i="80"/>
  <c r="H27" i="80"/>
  <c r="L9" i="80"/>
  <c r="G27" i="80"/>
  <c r="L27" i="80"/>
  <c r="J27" i="80"/>
  <c r="F27" i="80"/>
  <c r="M9" i="80"/>
  <c r="Z16" i="62"/>
  <c r="AA16" i="62"/>
  <c r="AD16" i="62" s="1"/>
  <c r="Z7" i="62"/>
  <c r="AA7" i="62"/>
  <c r="AD7" i="62" s="1"/>
  <c r="G20" i="33"/>
  <c r="K12" i="83"/>
  <c r="J20" i="33"/>
  <c r="J12" i="83"/>
  <c r="F20" i="33"/>
  <c r="I12" i="83"/>
  <c r="F12" i="83"/>
  <c r="M20" i="33"/>
  <c r="H12" i="83"/>
  <c r="L20" i="33"/>
  <c r="BH101" i="33" s="1"/>
  <c r="K20" i="33"/>
  <c r="G12" i="83"/>
  <c r="I20" i="33"/>
  <c r="M12" i="83"/>
  <c r="H20" i="33"/>
  <c r="L12" i="83"/>
  <c r="I57" i="30"/>
  <c r="K31" i="80"/>
  <c r="J31" i="80"/>
  <c r="L57" i="30"/>
  <c r="H57" i="30"/>
  <c r="H31" i="80"/>
  <c r="M57" i="30"/>
  <c r="G31" i="80"/>
  <c r="G57" i="30"/>
  <c r="F31" i="80"/>
  <c r="F57" i="30"/>
  <c r="M31" i="80"/>
  <c r="K57" i="30"/>
  <c r="I31" i="80"/>
  <c r="J57" i="30"/>
  <c r="L31" i="80"/>
  <c r="AH17" i="66"/>
  <c r="I20" i="30"/>
  <c r="M12" i="80"/>
  <c r="F20" i="30"/>
  <c r="BH100" i="30" s="1"/>
  <c r="H12" i="80"/>
  <c r="M20" i="30"/>
  <c r="G12" i="80"/>
  <c r="L20" i="30"/>
  <c r="F12" i="80"/>
  <c r="K20" i="30"/>
  <c r="L12" i="80"/>
  <c r="J20" i="30"/>
  <c r="K12" i="80"/>
  <c r="H20" i="30"/>
  <c r="J12" i="80"/>
  <c r="G20" i="30"/>
  <c r="I12" i="80"/>
  <c r="F35" i="89"/>
  <c r="M16" i="89"/>
  <c r="K35" i="89"/>
  <c r="G35" i="89"/>
  <c r="H16" i="89"/>
  <c r="L16" i="89"/>
  <c r="J35" i="89"/>
  <c r="K16" i="89"/>
  <c r="M35" i="89"/>
  <c r="G16" i="89"/>
  <c r="J16" i="89"/>
  <c r="I35" i="89"/>
  <c r="L35" i="89"/>
  <c r="F16" i="89"/>
  <c r="I16" i="89"/>
  <c r="H35" i="89"/>
  <c r="K61" i="40"/>
  <c r="I24" i="40"/>
  <c r="L24" i="40"/>
  <c r="J61" i="40"/>
  <c r="H61" i="40"/>
  <c r="F24" i="40"/>
  <c r="K24" i="40"/>
  <c r="M61" i="40"/>
  <c r="J24" i="40"/>
  <c r="M24" i="40"/>
  <c r="I61" i="40"/>
  <c r="L61" i="40"/>
  <c r="H24" i="40"/>
  <c r="G61" i="40"/>
  <c r="G24" i="40"/>
  <c r="F61" i="40"/>
  <c r="H61" i="32"/>
  <c r="J61" i="32"/>
  <c r="M61" i="32"/>
  <c r="J24" i="32"/>
  <c r="M24" i="32"/>
  <c r="I61" i="32"/>
  <c r="L61" i="32"/>
  <c r="I24" i="32"/>
  <c r="G61" i="32"/>
  <c r="L24" i="32"/>
  <c r="G24" i="32"/>
  <c r="K61" i="32"/>
  <c r="F61" i="32"/>
  <c r="K24" i="32"/>
  <c r="F24" i="32"/>
  <c r="H24" i="32"/>
  <c r="K36" i="84"/>
  <c r="L17" i="84"/>
  <c r="J36" i="84"/>
  <c r="K17" i="84"/>
  <c r="I36" i="84"/>
  <c r="J17" i="84"/>
  <c r="H36" i="84"/>
  <c r="I17" i="84"/>
  <c r="G36" i="84"/>
  <c r="H17" i="84"/>
  <c r="F36" i="84"/>
  <c r="G17" i="84"/>
  <c r="F17" i="84"/>
  <c r="M36" i="84"/>
  <c r="L36" i="84"/>
  <c r="M17" i="84"/>
  <c r="L37" i="87"/>
  <c r="K37" i="87"/>
  <c r="G37" i="87"/>
  <c r="G18" i="87"/>
  <c r="J37" i="87"/>
  <c r="K18" i="87"/>
  <c r="F18" i="87"/>
  <c r="F37" i="87"/>
  <c r="M18" i="87"/>
  <c r="J18" i="87"/>
  <c r="I37" i="87"/>
  <c r="M37" i="87"/>
  <c r="H37" i="87"/>
  <c r="I18" i="87"/>
  <c r="L18" i="87"/>
  <c r="H18" i="87"/>
  <c r="H66" i="37"/>
  <c r="K29" i="37"/>
  <c r="F29" i="37"/>
  <c r="I66" i="37"/>
  <c r="G29" i="37"/>
  <c r="L66" i="37"/>
  <c r="G66" i="37"/>
  <c r="J29" i="37"/>
  <c r="M29" i="37"/>
  <c r="K66" i="37"/>
  <c r="F66" i="37"/>
  <c r="I29" i="37"/>
  <c r="L29" i="37"/>
  <c r="J66" i="37"/>
  <c r="M66" i="37"/>
  <c r="H29" i="37"/>
  <c r="M66" i="22"/>
  <c r="K29" i="22"/>
  <c r="L66" i="22"/>
  <c r="L29" i="22"/>
  <c r="M29" i="22"/>
  <c r="H29" i="22"/>
  <c r="I66" i="22"/>
  <c r="I29" i="22"/>
  <c r="G66" i="22"/>
  <c r="K66" i="22"/>
  <c r="F66" i="22"/>
  <c r="J66" i="22"/>
  <c r="J29" i="22"/>
  <c r="G29" i="22"/>
  <c r="F29" i="22"/>
  <c r="H66" i="22"/>
  <c r="L34" i="83"/>
  <c r="H34" i="83"/>
  <c r="F15" i="83"/>
  <c r="J15" i="83"/>
  <c r="K15" i="83"/>
  <c r="K34" i="83"/>
  <c r="G34" i="83"/>
  <c r="I34" i="83"/>
  <c r="I15" i="83"/>
  <c r="M15" i="83"/>
  <c r="G15" i="83"/>
  <c r="J34" i="83"/>
  <c r="F34" i="83"/>
  <c r="L15" i="83"/>
  <c r="H15" i="83"/>
  <c r="M34" i="83"/>
  <c r="K7" i="88"/>
  <c r="K25" i="88"/>
  <c r="G25" i="88"/>
  <c r="K9" i="38"/>
  <c r="K44" i="38"/>
  <c r="G44" i="38"/>
  <c r="AG107" i="67"/>
  <c r="U107" i="67"/>
  <c r="Q107" i="67"/>
  <c r="AC107" i="67"/>
  <c r="K7" i="80"/>
  <c r="K44" i="30"/>
  <c r="U19" i="67"/>
  <c r="AC19" i="67"/>
  <c r="K9" i="30"/>
  <c r="G44" i="30"/>
  <c r="K25" i="80"/>
  <c r="AG19" i="67"/>
  <c r="Q19" i="67"/>
  <c r="G25" i="80"/>
  <c r="Z11" i="63"/>
  <c r="AE27" i="63" s="1"/>
  <c r="AH65" i="67"/>
  <c r="S65" i="67"/>
  <c r="R65" i="67"/>
  <c r="AD65" i="67"/>
  <c r="AE65" i="67"/>
  <c r="V65" i="67"/>
  <c r="AA11" i="63"/>
  <c r="AI65" i="67"/>
  <c r="W65" i="67"/>
  <c r="AE32" i="67"/>
  <c r="AD32" i="67"/>
  <c r="W32" i="67"/>
  <c r="V32" i="67"/>
  <c r="S32" i="67"/>
  <c r="AA8" i="63"/>
  <c r="AI32" i="67"/>
  <c r="AH32" i="67"/>
  <c r="Z8" i="63"/>
  <c r="AE24" i="63" s="1"/>
  <c r="R32" i="67"/>
  <c r="AA6" i="63"/>
  <c r="AE10" i="67"/>
  <c r="Z6" i="63"/>
  <c r="AE22" i="63" s="1"/>
  <c r="V10" i="67"/>
  <c r="R10" i="67"/>
  <c r="AI10" i="67"/>
  <c r="AD10" i="67"/>
  <c r="S10" i="67"/>
  <c r="AH10" i="67"/>
  <c r="W10" i="67"/>
  <c r="AA14" i="62"/>
  <c r="AD14" i="62" s="1"/>
  <c r="Z14" i="62"/>
  <c r="Z5" i="62"/>
  <c r="AA5" i="62"/>
  <c r="AD5" i="62" s="1"/>
  <c r="F20" i="36"/>
  <c r="K12" i="86"/>
  <c r="M20" i="36"/>
  <c r="J12" i="86"/>
  <c r="I20" i="36"/>
  <c r="I12" i="86"/>
  <c r="L20" i="36"/>
  <c r="H12" i="86"/>
  <c r="J20" i="36"/>
  <c r="G12" i="86"/>
  <c r="K20" i="36"/>
  <c r="H20" i="36"/>
  <c r="M12" i="86"/>
  <c r="F12" i="86"/>
  <c r="G20" i="36"/>
  <c r="L12" i="86"/>
  <c r="H57" i="31"/>
  <c r="F31" i="81"/>
  <c r="K57" i="31"/>
  <c r="L31" i="81"/>
  <c r="G57" i="31"/>
  <c r="M31" i="81"/>
  <c r="F57" i="31"/>
  <c r="K31" i="81"/>
  <c r="M57" i="31"/>
  <c r="I31" i="81"/>
  <c r="L57" i="31"/>
  <c r="H31" i="81"/>
  <c r="J57" i="31"/>
  <c r="G31" i="81"/>
  <c r="I57" i="31"/>
  <c r="J31" i="81"/>
  <c r="G57" i="35"/>
  <c r="I31" i="85"/>
  <c r="L57" i="35"/>
  <c r="H31" i="85"/>
  <c r="K57" i="35"/>
  <c r="G31" i="85"/>
  <c r="J57" i="35"/>
  <c r="F31" i="85"/>
  <c r="H57" i="35"/>
  <c r="M31" i="85"/>
  <c r="I57" i="35"/>
  <c r="L31" i="85"/>
  <c r="F57" i="35"/>
  <c r="K31" i="85"/>
  <c r="M57" i="35"/>
  <c r="J31" i="85"/>
  <c r="H16" i="86"/>
  <c r="G35" i="86"/>
  <c r="J16" i="86"/>
  <c r="L16" i="86"/>
  <c r="J35" i="86"/>
  <c r="F35" i="86"/>
  <c r="G16" i="86"/>
  <c r="K16" i="86"/>
  <c r="I35" i="86"/>
  <c r="M35" i="86"/>
  <c r="L35" i="86"/>
  <c r="F16" i="86"/>
  <c r="I16" i="86"/>
  <c r="H35" i="86"/>
  <c r="K35" i="86"/>
  <c r="M16" i="86"/>
  <c r="G61" i="39"/>
  <c r="L61" i="39"/>
  <c r="G24" i="39"/>
  <c r="L24" i="39"/>
  <c r="I24" i="39"/>
  <c r="K61" i="39"/>
  <c r="F61" i="39"/>
  <c r="K24" i="39"/>
  <c r="F24" i="39"/>
  <c r="J61" i="39"/>
  <c r="M61" i="39"/>
  <c r="J24" i="39"/>
  <c r="H61" i="39"/>
  <c r="M24" i="39"/>
  <c r="H24" i="39"/>
  <c r="I61" i="39"/>
  <c r="K24" i="31"/>
  <c r="G61" i="31"/>
  <c r="J61" i="31"/>
  <c r="G24" i="31"/>
  <c r="J24" i="31"/>
  <c r="F61" i="31"/>
  <c r="M24" i="31"/>
  <c r="F24" i="31"/>
  <c r="L61" i="31"/>
  <c r="I61" i="31"/>
  <c r="L24" i="31"/>
  <c r="I24" i="31"/>
  <c r="M61" i="31"/>
  <c r="H61" i="31"/>
  <c r="K61" i="31"/>
  <c r="H24" i="31"/>
  <c r="J36" i="89"/>
  <c r="K17" i="89"/>
  <c r="M17" i="89"/>
  <c r="I36" i="89"/>
  <c r="J17" i="89"/>
  <c r="H36" i="89"/>
  <c r="I17" i="89"/>
  <c r="G36" i="89"/>
  <c r="H17" i="89"/>
  <c r="F36" i="89"/>
  <c r="G17" i="89"/>
  <c r="M36" i="89"/>
  <c r="F17" i="89"/>
  <c r="L36" i="89"/>
  <c r="K36" i="89"/>
  <c r="L17" i="89"/>
  <c r="G37" i="79"/>
  <c r="L37" i="79"/>
  <c r="M18" i="79"/>
  <c r="H18" i="79"/>
  <c r="I18" i="79"/>
  <c r="H37" i="79"/>
  <c r="F37" i="79"/>
  <c r="J37" i="79"/>
  <c r="F18" i="79"/>
  <c r="L18" i="79"/>
  <c r="M37" i="79"/>
  <c r="J18" i="79"/>
  <c r="I37" i="79"/>
  <c r="G18" i="79"/>
  <c r="K18" i="79"/>
  <c r="K37" i="79"/>
  <c r="M37" i="84"/>
  <c r="F18" i="84"/>
  <c r="I18" i="84"/>
  <c r="M18" i="84"/>
  <c r="L37" i="84"/>
  <c r="L18" i="84"/>
  <c r="H18" i="84"/>
  <c r="H37" i="84"/>
  <c r="G37" i="84"/>
  <c r="I37" i="84"/>
  <c r="K18" i="84"/>
  <c r="K37" i="84"/>
  <c r="F37" i="84"/>
  <c r="G18" i="84"/>
  <c r="J18" i="84"/>
  <c r="J37" i="84"/>
  <c r="G66" i="36"/>
  <c r="L66" i="36"/>
  <c r="M29" i="36"/>
  <c r="J29" i="36"/>
  <c r="F66" i="36"/>
  <c r="K66" i="36"/>
  <c r="L29" i="36"/>
  <c r="I29" i="36"/>
  <c r="I66" i="36"/>
  <c r="H29" i="36"/>
  <c r="G29" i="36"/>
  <c r="M66" i="36"/>
  <c r="H66" i="36"/>
  <c r="K29" i="36"/>
  <c r="F29" i="36"/>
  <c r="J66" i="36"/>
  <c r="K15" i="90"/>
  <c r="G15" i="90"/>
  <c r="H34" i="90"/>
  <c r="L34" i="90"/>
  <c r="F15" i="90"/>
  <c r="J15" i="90"/>
  <c r="G34" i="90"/>
  <c r="H15" i="90"/>
  <c r="M15" i="90"/>
  <c r="K34" i="90"/>
  <c r="F34" i="90"/>
  <c r="I15" i="90"/>
  <c r="L15" i="90"/>
  <c r="J34" i="90"/>
  <c r="M34" i="90"/>
  <c r="I34" i="90"/>
  <c r="M34" i="82"/>
  <c r="I15" i="82"/>
  <c r="H34" i="82"/>
  <c r="K15" i="82"/>
  <c r="G34" i="82"/>
  <c r="J15" i="82"/>
  <c r="I34" i="82"/>
  <c r="M15" i="82"/>
  <c r="J34" i="82"/>
  <c r="G15" i="82"/>
  <c r="H15" i="82"/>
  <c r="F34" i="82"/>
  <c r="L15" i="82"/>
  <c r="K34" i="82"/>
  <c r="F15" i="82"/>
  <c r="L34" i="82"/>
  <c r="K25" i="87"/>
  <c r="G25" i="87"/>
  <c r="K7" i="87"/>
  <c r="K9" i="37"/>
  <c r="K44" i="37"/>
  <c r="G44" i="37"/>
  <c r="U96" i="67"/>
  <c r="Q96" i="67"/>
  <c r="AG96" i="67"/>
  <c r="AC96" i="67"/>
  <c r="K7" i="81"/>
  <c r="G25" i="81"/>
  <c r="K25" i="81"/>
  <c r="G44" i="31"/>
  <c r="K44" i="31"/>
  <c r="K9" i="31"/>
  <c r="U30" i="67"/>
  <c r="Q30" i="67"/>
  <c r="AG30" i="67"/>
  <c r="AC30" i="67"/>
  <c r="AB76" i="67"/>
  <c r="AF76" i="67"/>
  <c r="T76" i="67"/>
  <c r="Q76" i="67"/>
  <c r="Y12" i="63"/>
  <c r="X12" i="63"/>
  <c r="AD28" i="63" s="1"/>
  <c r="P76" i="67"/>
  <c r="AC76" i="67"/>
  <c r="AG76" i="67"/>
  <c r="U76" i="67"/>
  <c r="AD98" i="67"/>
  <c r="V98" i="67"/>
  <c r="AE98" i="67"/>
  <c r="S98" i="67"/>
  <c r="Z14" i="63"/>
  <c r="AE30" i="63" s="1"/>
  <c r="R98" i="67"/>
  <c r="AA14" i="63"/>
  <c r="W98" i="67"/>
  <c r="AI98" i="67"/>
  <c r="AH98" i="67"/>
  <c r="AG10" i="67"/>
  <c r="X6" i="63"/>
  <c r="AD22" i="63" s="1"/>
  <c r="Y6" i="63"/>
  <c r="AB10" i="67"/>
  <c r="U10" i="67"/>
  <c r="AF10" i="67"/>
  <c r="P10" i="67"/>
  <c r="T10" i="67"/>
  <c r="Q10" i="67"/>
  <c r="AC10" i="67"/>
  <c r="Z13" i="62"/>
  <c r="AA13" i="62"/>
  <c r="AD13" i="62" s="1"/>
  <c r="AA6" i="62"/>
  <c r="AD6" i="62" s="1"/>
  <c r="Z6" i="62"/>
  <c r="G24" i="80"/>
  <c r="D21" i="108"/>
  <c r="AC17" i="67"/>
  <c r="G42" i="30"/>
  <c r="AF33" i="56"/>
  <c r="G12" i="106" s="1"/>
  <c r="F24" i="79"/>
  <c r="AB6" i="67"/>
  <c r="F42" i="22"/>
  <c r="K24" i="86"/>
  <c r="H27" i="108"/>
  <c r="AG83" i="67"/>
  <c r="K42" i="36"/>
  <c r="J24" i="84"/>
  <c r="G25" i="108"/>
  <c r="J42" i="34"/>
  <c r="AF61" i="67"/>
  <c r="G24" i="83"/>
  <c r="AC50" i="67"/>
  <c r="D24" i="108"/>
  <c r="G42" i="33"/>
  <c r="L24" i="89"/>
  <c r="I30" i="108"/>
  <c r="AH116" i="67"/>
  <c r="L42" i="39"/>
  <c r="J24" i="87"/>
  <c r="G28" i="108"/>
  <c r="AF94" i="67"/>
  <c r="J42" i="37"/>
  <c r="F24" i="88"/>
  <c r="F42" i="38"/>
  <c r="AB105" i="67"/>
  <c r="C29" i="108"/>
  <c r="F24" i="81"/>
  <c r="C22" i="108"/>
  <c r="F42" i="31"/>
  <c r="AB28" i="67"/>
  <c r="F24" i="85"/>
  <c r="C26" i="108"/>
  <c r="F42" i="35"/>
  <c r="AB72" i="67"/>
  <c r="J24" i="90"/>
  <c r="AF127" i="67"/>
  <c r="G31" i="108"/>
  <c r="J42" i="40"/>
  <c r="F24" i="82"/>
  <c r="C23" i="108"/>
  <c r="AB39" i="67"/>
  <c r="F42" i="32"/>
  <c r="J24" i="80"/>
  <c r="G21" i="108"/>
  <c r="AF17" i="67"/>
  <c r="J42" i="30"/>
  <c r="J24" i="79"/>
  <c r="G20" i="108"/>
  <c r="J42" i="22"/>
  <c r="AF6" i="67"/>
  <c r="F24" i="86"/>
  <c r="F42" i="36"/>
  <c r="AB83" i="67"/>
  <c r="C27" i="108"/>
  <c r="M24" i="84"/>
  <c r="J25" i="108"/>
  <c r="M42" i="34"/>
  <c r="AI61" i="67"/>
  <c r="F24" i="83"/>
  <c r="C24" i="108"/>
  <c r="AB50" i="67"/>
  <c r="F42" i="33"/>
  <c r="J24" i="89"/>
  <c r="AF116" i="67"/>
  <c r="J42" i="39"/>
  <c r="G30" i="108"/>
  <c r="F24" i="87"/>
  <c r="C28" i="108"/>
  <c r="F42" i="37"/>
  <c r="AB94" i="67"/>
  <c r="G24" i="88"/>
  <c r="D29" i="108"/>
  <c r="AC105" i="67"/>
  <c r="G42" i="38"/>
  <c r="J24" i="81"/>
  <c r="G22" i="108"/>
  <c r="AF28" i="67"/>
  <c r="J42" i="31"/>
  <c r="H24" i="85"/>
  <c r="AD72" i="67"/>
  <c r="E26" i="108"/>
  <c r="H42" i="35"/>
  <c r="H24" i="90"/>
  <c r="AD127" i="67"/>
  <c r="E31" i="108"/>
  <c r="H42" i="40"/>
  <c r="H24" i="82"/>
  <c r="E23" i="108"/>
  <c r="AD39" i="67"/>
  <c r="H42" i="32"/>
  <c r="I24" i="80"/>
  <c r="I42" i="30"/>
  <c r="F21" i="108"/>
  <c r="AE17" i="67"/>
  <c r="I24" i="79"/>
  <c r="AE6" i="67"/>
  <c r="I42" i="22"/>
  <c r="F20" i="108"/>
  <c r="I24" i="86"/>
  <c r="F27" i="108"/>
  <c r="AE83" i="67"/>
  <c r="I42" i="36"/>
  <c r="F24" i="84"/>
  <c r="F42" i="34"/>
  <c r="AB61" i="67"/>
  <c r="C25" i="108"/>
  <c r="I24" i="83"/>
  <c r="AE50" i="67"/>
  <c r="I42" i="33"/>
  <c r="F24" i="108"/>
  <c r="H24" i="89"/>
  <c r="AD116" i="67"/>
  <c r="E30" i="108"/>
  <c r="H42" i="39"/>
  <c r="I24" i="87"/>
  <c r="I42" i="37"/>
  <c r="AE94" i="67"/>
  <c r="F28" i="108"/>
  <c r="J24" i="88"/>
  <c r="G29" i="108"/>
  <c r="AF105" i="67"/>
  <c r="J42" i="38"/>
  <c r="I24" i="81"/>
  <c r="AE28" i="67"/>
  <c r="F22" i="108"/>
  <c r="I42" i="31"/>
  <c r="J24" i="85"/>
  <c r="G26" i="108"/>
  <c r="AF72" i="67"/>
  <c r="J42" i="35"/>
  <c r="G24" i="90"/>
  <c r="AC127" i="67"/>
  <c r="D31" i="108"/>
  <c r="G42" i="40"/>
  <c r="I24" i="82"/>
  <c r="F23" i="108"/>
  <c r="AE39" i="67"/>
  <c r="I42" i="32"/>
  <c r="H24" i="80"/>
  <c r="E21" i="108"/>
  <c r="AD17" i="67"/>
  <c r="H42" i="30"/>
  <c r="H24" i="79"/>
  <c r="H42" i="22"/>
  <c r="AD6" i="67"/>
  <c r="E20" i="108"/>
  <c r="J24" i="86"/>
  <c r="G27" i="108"/>
  <c r="AF83" i="67"/>
  <c r="J42" i="36"/>
  <c r="H24" i="84"/>
  <c r="E25" i="108"/>
  <c r="AD61" i="67"/>
  <c r="H42" i="34"/>
  <c r="H24" i="83"/>
  <c r="H42" i="33"/>
  <c r="AD50" i="67"/>
  <c r="E24" i="108"/>
  <c r="F24" i="89"/>
  <c r="C30" i="108"/>
  <c r="F42" i="39"/>
  <c r="AB116" i="67"/>
  <c r="G24" i="87"/>
  <c r="AC94" i="67"/>
  <c r="D28" i="108"/>
  <c r="G42" i="37"/>
  <c r="I24" i="88"/>
  <c r="I42" i="38"/>
  <c r="F29" i="108"/>
  <c r="AE105" i="67"/>
  <c r="G24" i="81"/>
  <c r="AC28" i="67"/>
  <c r="D22" i="108"/>
  <c r="G42" i="31"/>
  <c r="G24" i="85"/>
  <c r="AC72" i="67"/>
  <c r="D26" i="108"/>
  <c r="G42" i="35"/>
  <c r="F24" i="90"/>
  <c r="C31" i="108"/>
  <c r="F42" i="40"/>
  <c r="AB127" i="67"/>
  <c r="G24" i="82"/>
  <c r="D23" i="108"/>
  <c r="AC39" i="67"/>
  <c r="G42" i="32"/>
  <c r="L24" i="80"/>
  <c r="I21" i="108"/>
  <c r="AH17" i="67"/>
  <c r="L42" i="30"/>
  <c r="M24" i="79"/>
  <c r="J20" i="108"/>
  <c r="M42" i="22"/>
  <c r="AI6" i="67"/>
  <c r="H24" i="86"/>
  <c r="E27" i="108"/>
  <c r="AD83" i="67"/>
  <c r="H42" i="36"/>
  <c r="K24" i="84"/>
  <c r="H25" i="108"/>
  <c r="AG61" i="67"/>
  <c r="K42" i="34"/>
  <c r="M24" i="83"/>
  <c r="J24" i="108"/>
  <c r="M42" i="33"/>
  <c r="AI50" i="67"/>
  <c r="G24" i="89"/>
  <c r="AC116" i="67"/>
  <c r="D30" i="108"/>
  <c r="G42" i="39"/>
  <c r="K24" i="87"/>
  <c r="H28" i="108"/>
  <c r="K42" i="37"/>
  <c r="AG94" i="67"/>
  <c r="K24" i="88"/>
  <c r="H29" i="108"/>
  <c r="K42" i="38"/>
  <c r="AG105" i="67"/>
  <c r="K24" i="81"/>
  <c r="H22" i="108"/>
  <c r="K42" i="31"/>
  <c r="AG28" i="67"/>
  <c r="M24" i="85"/>
  <c r="J26" i="108"/>
  <c r="AI72" i="67"/>
  <c r="M42" i="35"/>
  <c r="L24" i="90"/>
  <c r="I31" i="108"/>
  <c r="AH127" i="67"/>
  <c r="L42" i="40"/>
  <c r="L24" i="82"/>
  <c r="I23" i="108"/>
  <c r="AH39" i="67"/>
  <c r="L42" i="32"/>
  <c r="H21" i="108"/>
  <c r="K24" i="80"/>
  <c r="K42" i="30"/>
  <c r="AG17" i="67"/>
  <c r="K24" i="79"/>
  <c r="H20" i="108"/>
  <c r="K42" i="22"/>
  <c r="AG6" i="67"/>
  <c r="L24" i="86"/>
  <c r="I27" i="108"/>
  <c r="L42" i="36"/>
  <c r="AH83" i="67"/>
  <c r="L24" i="84"/>
  <c r="I25" i="108"/>
  <c r="L42" i="34"/>
  <c r="AH61" i="67"/>
  <c r="K24" i="83"/>
  <c r="H24" i="108"/>
  <c r="AG50" i="67"/>
  <c r="K42" i="33"/>
  <c r="M24" i="89"/>
  <c r="J30" i="108"/>
  <c r="M42" i="39"/>
  <c r="AI116" i="67"/>
  <c r="L24" i="87"/>
  <c r="I28" i="108"/>
  <c r="L42" i="37"/>
  <c r="AH94" i="67"/>
  <c r="H24" i="88"/>
  <c r="E29" i="108"/>
  <c r="AD105" i="67"/>
  <c r="H42" i="38"/>
  <c r="L24" i="81"/>
  <c r="I22" i="108"/>
  <c r="AH28" i="67"/>
  <c r="L42" i="31"/>
  <c r="L24" i="85"/>
  <c r="I26" i="108"/>
  <c r="L42" i="35"/>
  <c r="AH72" i="67"/>
  <c r="M24" i="90"/>
  <c r="J31" i="108"/>
  <c r="M42" i="40"/>
  <c r="AI127" i="67"/>
  <c r="K24" i="82"/>
  <c r="H23" i="108"/>
  <c r="K42" i="32"/>
  <c r="AG39" i="67"/>
  <c r="M24" i="80"/>
  <c r="J21" i="108"/>
  <c r="M42" i="30"/>
  <c r="AI17" i="67"/>
  <c r="L24" i="79"/>
  <c r="I20" i="108"/>
  <c r="L42" i="22"/>
  <c r="AH6" i="67"/>
  <c r="G24" i="86"/>
  <c r="D27" i="108"/>
  <c r="AC83" i="67"/>
  <c r="G42" i="36"/>
  <c r="I24" i="84"/>
  <c r="F25" i="108"/>
  <c r="AE61" i="67"/>
  <c r="I42" i="34"/>
  <c r="L24" i="83"/>
  <c r="I24" i="108"/>
  <c r="L42" i="33"/>
  <c r="AH50" i="67"/>
  <c r="I24" i="89"/>
  <c r="AE116" i="67"/>
  <c r="F30" i="108"/>
  <c r="I42" i="39"/>
  <c r="H24" i="87"/>
  <c r="AD94" i="67"/>
  <c r="H42" i="37"/>
  <c r="E28" i="108"/>
  <c r="L24" i="88"/>
  <c r="I29" i="108"/>
  <c r="AH105" i="67"/>
  <c r="L42" i="38"/>
  <c r="M24" i="81"/>
  <c r="J22" i="108"/>
  <c r="M42" i="31"/>
  <c r="AI28" i="67"/>
  <c r="I24" i="85"/>
  <c r="AE72" i="67"/>
  <c r="F26" i="108"/>
  <c r="I42" i="35"/>
  <c r="K24" i="90"/>
  <c r="H31" i="108"/>
  <c r="K42" i="40"/>
  <c r="AG127" i="67"/>
  <c r="M24" i="82"/>
  <c r="J23" i="108"/>
  <c r="M42" i="32"/>
  <c r="AI39" i="67"/>
  <c r="F24" i="80"/>
  <c r="F42" i="30"/>
  <c r="AB17" i="67"/>
  <c r="C21" i="108"/>
  <c r="G24" i="79"/>
  <c r="AC6" i="67"/>
  <c r="G42" i="22"/>
  <c r="D20" i="108"/>
  <c r="M24" i="86"/>
  <c r="J27" i="108"/>
  <c r="AI83" i="67"/>
  <c r="M42" i="36"/>
  <c r="G24" i="84"/>
  <c r="D25" i="108"/>
  <c r="AC61" i="67"/>
  <c r="G42" i="34"/>
  <c r="J24" i="83"/>
  <c r="G24" i="108"/>
  <c r="J42" i="33"/>
  <c r="AF50" i="67"/>
  <c r="K24" i="89"/>
  <c r="H30" i="108"/>
  <c r="AG116" i="67"/>
  <c r="K42" i="39"/>
  <c r="M24" i="87"/>
  <c r="J28" i="108"/>
  <c r="M42" i="37"/>
  <c r="AI94" i="67"/>
  <c r="M24" i="88"/>
  <c r="J29" i="108"/>
  <c r="M42" i="38"/>
  <c r="AI105" i="67"/>
  <c r="H24" i="81"/>
  <c r="AD28" i="67"/>
  <c r="E22" i="108"/>
  <c r="H42" i="31"/>
  <c r="K24" i="85"/>
  <c r="H26" i="108"/>
  <c r="AG72" i="67"/>
  <c r="K42" i="35"/>
  <c r="I24" i="90"/>
  <c r="AE127" i="67"/>
  <c r="F31" i="108"/>
  <c r="I42" i="40"/>
  <c r="J24" i="82"/>
  <c r="G23" i="108"/>
  <c r="AF39" i="67"/>
  <c r="J42" i="32"/>
  <c r="J9" i="79"/>
  <c r="M27" i="79"/>
  <c r="J27" i="79"/>
  <c r="F9" i="79"/>
  <c r="L9" i="79"/>
  <c r="F27" i="79"/>
  <c r="I9" i="79"/>
  <c r="M9" i="79"/>
  <c r="K9" i="79"/>
  <c r="H9" i="79"/>
  <c r="I27" i="79"/>
  <c r="L27" i="79"/>
  <c r="K27" i="79"/>
  <c r="G27" i="79"/>
  <c r="H27" i="79"/>
  <c r="G9" i="79"/>
  <c r="K53" i="34"/>
  <c r="K18" i="34"/>
  <c r="J53" i="34"/>
  <c r="J18" i="34"/>
  <c r="I53" i="34"/>
  <c r="I18" i="34"/>
  <c r="H53" i="34"/>
  <c r="H18" i="34"/>
  <c r="F18" i="34"/>
  <c r="M53" i="34"/>
  <c r="M18" i="34"/>
  <c r="G18" i="34"/>
  <c r="F53" i="34"/>
  <c r="L53" i="34"/>
  <c r="L18" i="34"/>
  <c r="G53" i="34"/>
  <c r="G29" i="84"/>
  <c r="L11" i="84"/>
  <c r="F29" i="84"/>
  <c r="K11" i="84"/>
  <c r="M29" i="84"/>
  <c r="J11" i="84"/>
  <c r="H29" i="84"/>
  <c r="H11" i="84"/>
  <c r="G11" i="84"/>
  <c r="J29" i="84"/>
  <c r="F11" i="84"/>
  <c r="I29" i="84"/>
  <c r="L29" i="84"/>
  <c r="K29" i="84"/>
  <c r="M11" i="84"/>
  <c r="I11" i="84"/>
  <c r="L29" i="79"/>
  <c r="H11" i="79"/>
  <c r="K29" i="79"/>
  <c r="G11" i="79"/>
  <c r="J29" i="79"/>
  <c r="I29" i="79"/>
  <c r="M11" i="79"/>
  <c r="H29" i="79"/>
  <c r="L11" i="79"/>
  <c r="G29" i="79"/>
  <c r="K11" i="79"/>
  <c r="F29" i="79"/>
  <c r="F11" i="79"/>
  <c r="J11" i="79"/>
  <c r="I11" i="79"/>
  <c r="M29" i="79"/>
  <c r="I53" i="30"/>
  <c r="I18" i="30"/>
  <c r="H53" i="30"/>
  <c r="H18" i="30"/>
  <c r="G18" i="30"/>
  <c r="G53" i="30"/>
  <c r="F53" i="30"/>
  <c r="F18" i="30"/>
  <c r="BD100" i="30" s="1"/>
  <c r="M53" i="30"/>
  <c r="L53" i="30"/>
  <c r="K53" i="30"/>
  <c r="K18" i="30"/>
  <c r="M18" i="30"/>
  <c r="L18" i="30"/>
  <c r="J53" i="30"/>
  <c r="J18" i="30"/>
  <c r="I29" i="80"/>
  <c r="F11" i="80"/>
  <c r="H29" i="80"/>
  <c r="M11" i="80"/>
  <c r="M29" i="80"/>
  <c r="G11" i="80"/>
  <c r="L29" i="80"/>
  <c r="I11" i="80"/>
  <c r="K29" i="80"/>
  <c r="J29" i="80"/>
  <c r="L11" i="80"/>
  <c r="G29" i="80"/>
  <c r="J11" i="80"/>
  <c r="K11" i="80"/>
  <c r="F29" i="80"/>
  <c r="H11" i="80"/>
  <c r="F53" i="39"/>
  <c r="F18" i="39"/>
  <c r="M53" i="39"/>
  <c r="M18" i="39"/>
  <c r="L53" i="39"/>
  <c r="L18" i="39"/>
  <c r="J18" i="39"/>
  <c r="K53" i="39"/>
  <c r="K18" i="39"/>
  <c r="J53" i="39"/>
  <c r="H53" i="39"/>
  <c r="H18" i="39"/>
  <c r="I53" i="39"/>
  <c r="G53" i="39"/>
  <c r="G18" i="39"/>
  <c r="I18" i="39"/>
  <c r="F29" i="89"/>
  <c r="M29" i="89"/>
  <c r="J11" i="89"/>
  <c r="L29" i="89"/>
  <c r="I11" i="89"/>
  <c r="H29" i="89"/>
  <c r="L11" i="89"/>
  <c r="K11" i="89"/>
  <c r="M11" i="89"/>
  <c r="G29" i="89"/>
  <c r="H11" i="89"/>
  <c r="G11" i="89"/>
  <c r="F11" i="89"/>
  <c r="I29" i="89"/>
  <c r="J29" i="89"/>
  <c r="K29" i="89"/>
  <c r="H29" i="90"/>
  <c r="M11" i="90"/>
  <c r="L11" i="90"/>
  <c r="G29" i="90"/>
  <c r="F29" i="90"/>
  <c r="I11" i="90"/>
  <c r="K11" i="90"/>
  <c r="H11" i="90"/>
  <c r="J29" i="90"/>
  <c r="J11" i="90"/>
  <c r="G11" i="90"/>
  <c r="M29" i="90"/>
  <c r="F11" i="90"/>
  <c r="L29" i="90"/>
  <c r="K29" i="90"/>
  <c r="I29" i="90"/>
  <c r="F53" i="35"/>
  <c r="F18" i="35"/>
  <c r="I53" i="35"/>
  <c r="M53" i="35"/>
  <c r="M18" i="35"/>
  <c r="L53" i="35"/>
  <c r="L18" i="35"/>
  <c r="K53" i="35"/>
  <c r="K18" i="35"/>
  <c r="I18" i="35"/>
  <c r="H53" i="35"/>
  <c r="H18" i="35"/>
  <c r="J53" i="35"/>
  <c r="J18" i="35"/>
  <c r="G53" i="35"/>
  <c r="G18" i="35"/>
  <c r="BD123" i="35" s="1"/>
  <c r="J29" i="85"/>
  <c r="G11" i="85"/>
  <c r="I29" i="85"/>
  <c r="F11" i="85"/>
  <c r="H29" i="85"/>
  <c r="M11" i="85"/>
  <c r="I11" i="85"/>
  <c r="H11" i="85"/>
  <c r="M29" i="85"/>
  <c r="L29" i="85"/>
  <c r="K29" i="85"/>
  <c r="L11" i="85"/>
  <c r="G29" i="85"/>
  <c r="J11" i="85"/>
  <c r="K11" i="85"/>
  <c r="F29" i="85"/>
  <c r="L53" i="37"/>
  <c r="L18" i="37"/>
  <c r="K53" i="37"/>
  <c r="K18" i="37"/>
  <c r="H18" i="37"/>
  <c r="J53" i="37"/>
  <c r="J18" i="37"/>
  <c r="G53" i="37"/>
  <c r="I53" i="37"/>
  <c r="I18" i="37"/>
  <c r="F53" i="37"/>
  <c r="F18" i="37"/>
  <c r="H53" i="37"/>
  <c r="G18" i="37"/>
  <c r="M53" i="37"/>
  <c r="M18" i="37"/>
  <c r="H29" i="87"/>
  <c r="M11" i="87"/>
  <c r="G29" i="87"/>
  <c r="L11" i="87"/>
  <c r="F29" i="87"/>
  <c r="K11" i="87"/>
  <c r="G11" i="87"/>
  <c r="I11" i="87"/>
  <c r="H11" i="87"/>
  <c r="F11" i="87"/>
  <c r="J29" i="87"/>
  <c r="J11" i="87"/>
  <c r="M29" i="87"/>
  <c r="L29" i="87"/>
  <c r="K29" i="87"/>
  <c r="I29" i="87"/>
  <c r="J53" i="31"/>
  <c r="J18" i="31"/>
  <c r="I53" i="31"/>
  <c r="I18" i="31"/>
  <c r="H53" i="31"/>
  <c r="H18" i="31"/>
  <c r="M53" i="31"/>
  <c r="G53" i="31"/>
  <c r="G18" i="31"/>
  <c r="F53" i="31"/>
  <c r="F18" i="31"/>
  <c r="L53" i="31"/>
  <c r="L18" i="31"/>
  <c r="M18" i="31"/>
  <c r="K53" i="31"/>
  <c r="K18" i="31"/>
  <c r="F29" i="81"/>
  <c r="K11" i="81"/>
  <c r="J11" i="81"/>
  <c r="M29" i="81"/>
  <c r="G11" i="81"/>
  <c r="L29" i="81"/>
  <c r="F11" i="81"/>
  <c r="I11" i="81"/>
  <c r="K29" i="81"/>
  <c r="J29" i="81"/>
  <c r="I29" i="81"/>
  <c r="L11" i="81"/>
  <c r="M11" i="81"/>
  <c r="H29" i="81"/>
  <c r="G29" i="81"/>
  <c r="H11" i="81"/>
  <c r="I53" i="36"/>
  <c r="I18" i="36"/>
  <c r="L18" i="36"/>
  <c r="H53" i="36"/>
  <c r="H18" i="36"/>
  <c r="L53" i="36"/>
  <c r="G53" i="36"/>
  <c r="G18" i="36"/>
  <c r="F53" i="36"/>
  <c r="F18" i="36"/>
  <c r="M18" i="36"/>
  <c r="K53" i="36"/>
  <c r="K18" i="36"/>
  <c r="J53" i="36"/>
  <c r="J18" i="36"/>
  <c r="M53" i="36"/>
  <c r="M29" i="86"/>
  <c r="J11" i="86"/>
  <c r="L29" i="86"/>
  <c r="I11" i="86"/>
  <c r="K29" i="86"/>
  <c r="H11" i="86"/>
  <c r="H29" i="86"/>
  <c r="M11" i="86"/>
  <c r="G29" i="86"/>
  <c r="L11" i="86"/>
  <c r="F29" i="86"/>
  <c r="K11" i="86"/>
  <c r="G11" i="86"/>
  <c r="F11" i="86"/>
  <c r="J29" i="86"/>
  <c r="I29" i="86"/>
  <c r="M53" i="32"/>
  <c r="M18" i="32"/>
  <c r="L53" i="32"/>
  <c r="L18" i="32"/>
  <c r="K53" i="32"/>
  <c r="K18" i="32"/>
  <c r="H18" i="32"/>
  <c r="J53" i="32"/>
  <c r="J18" i="32"/>
  <c r="H53" i="32"/>
  <c r="G53" i="32"/>
  <c r="G18" i="32"/>
  <c r="I53" i="32"/>
  <c r="F53" i="32"/>
  <c r="F18" i="32"/>
  <c r="I18" i="32"/>
  <c r="K29" i="82"/>
  <c r="H11" i="82"/>
  <c r="J29" i="82"/>
  <c r="G11" i="82"/>
  <c r="J11" i="82"/>
  <c r="I11" i="82"/>
  <c r="K11" i="82"/>
  <c r="M29" i="82"/>
  <c r="F11" i="82"/>
  <c r="H29" i="82"/>
  <c r="L29" i="82"/>
  <c r="I29" i="82"/>
  <c r="L11" i="82"/>
  <c r="M11" i="82"/>
  <c r="G29" i="82"/>
  <c r="F29" i="82"/>
  <c r="G53" i="38"/>
  <c r="G18" i="38"/>
  <c r="K18" i="38"/>
  <c r="F53" i="38"/>
  <c r="F18" i="38"/>
  <c r="M53" i="38"/>
  <c r="M18" i="38"/>
  <c r="K53" i="38"/>
  <c r="J53" i="38"/>
  <c r="L53" i="38"/>
  <c r="L18" i="38"/>
  <c r="I53" i="38"/>
  <c r="I18" i="38"/>
  <c r="J18" i="38"/>
  <c r="H53" i="38"/>
  <c r="H18" i="38"/>
  <c r="K29" i="88"/>
  <c r="H11" i="88"/>
  <c r="J29" i="88"/>
  <c r="G11" i="88"/>
  <c r="I29" i="88"/>
  <c r="F11" i="88"/>
  <c r="M29" i="88"/>
  <c r="L29" i="88"/>
  <c r="H29" i="88"/>
  <c r="M11" i="88"/>
  <c r="G29" i="88"/>
  <c r="L11" i="88"/>
  <c r="F29" i="88"/>
  <c r="J11" i="88"/>
  <c r="I11" i="88"/>
  <c r="K11" i="88"/>
  <c r="H53" i="33"/>
  <c r="H18" i="33"/>
  <c r="G53" i="33"/>
  <c r="G18" i="33"/>
  <c r="F53" i="33"/>
  <c r="F18" i="33"/>
  <c r="M53" i="33"/>
  <c r="M18" i="33"/>
  <c r="L53" i="33"/>
  <c r="K53" i="33"/>
  <c r="J53" i="33"/>
  <c r="J18" i="33"/>
  <c r="L18" i="33"/>
  <c r="BD101" i="33" s="1"/>
  <c r="I53" i="33"/>
  <c r="I18" i="33"/>
  <c r="K18" i="33"/>
  <c r="L29" i="83"/>
  <c r="I11" i="83"/>
  <c r="K29" i="83"/>
  <c r="H11" i="83"/>
  <c r="J29" i="83"/>
  <c r="G11" i="83"/>
  <c r="I29" i="83"/>
  <c r="H29" i="83"/>
  <c r="M11" i="83"/>
  <c r="G29" i="83"/>
  <c r="L11" i="83"/>
  <c r="F11" i="83"/>
  <c r="F29" i="83"/>
  <c r="K11" i="83"/>
  <c r="J11" i="83"/>
  <c r="M29" i="83"/>
  <c r="M53" i="40"/>
  <c r="G18" i="40"/>
  <c r="L53" i="40"/>
  <c r="F18" i="40"/>
  <c r="K53" i="40"/>
  <c r="M18" i="40"/>
  <c r="J53" i="40"/>
  <c r="L18" i="40"/>
  <c r="I53" i="40"/>
  <c r="K18" i="40"/>
  <c r="F53" i="40"/>
  <c r="H53" i="40"/>
  <c r="J18" i="40"/>
  <c r="G53" i="40"/>
  <c r="I18" i="40"/>
  <c r="H18" i="40"/>
  <c r="J53" i="22"/>
  <c r="K18" i="22"/>
  <c r="G53" i="22"/>
  <c r="F18" i="22"/>
  <c r="F53" i="22"/>
  <c r="G18" i="22"/>
  <c r="K53" i="22"/>
  <c r="J18" i="22"/>
  <c r="M53" i="22"/>
  <c r="L53" i="22"/>
  <c r="I53" i="22"/>
  <c r="H53" i="22"/>
  <c r="I18" i="22"/>
  <c r="BD123" i="22" s="1"/>
  <c r="H18" i="22"/>
  <c r="M18" i="22"/>
  <c r="L18" i="22"/>
  <c r="R36" i="108" l="1"/>
  <c r="AB36" i="108" s="1"/>
  <c r="H36" i="108"/>
  <c r="R6" i="108" s="1"/>
  <c r="R21" i="108" s="1"/>
  <c r="AB21" i="108" s="1"/>
  <c r="P41" i="108"/>
  <c r="Z41" i="108" s="1"/>
  <c r="F41" i="108"/>
  <c r="P11" i="108" s="1"/>
  <c r="P26" i="108" s="1"/>
  <c r="Z26" i="108" s="1"/>
  <c r="P45" i="108"/>
  <c r="Z45" i="108" s="1"/>
  <c r="F45" i="108"/>
  <c r="P15" i="108" s="1"/>
  <c r="P30" i="108" s="1"/>
  <c r="Z30" i="108" s="1"/>
  <c r="N45" i="108"/>
  <c r="X45" i="108" s="1"/>
  <c r="D45" i="108"/>
  <c r="N15" i="108" s="1"/>
  <c r="N41" i="108"/>
  <c r="X41" i="108" s="1"/>
  <c r="D41" i="108"/>
  <c r="N11" i="108" s="1"/>
  <c r="N26" i="108" s="1"/>
  <c r="X26" i="108" s="1"/>
  <c r="P44" i="108"/>
  <c r="Z44" i="108" s="1"/>
  <c r="F44" i="108"/>
  <c r="P14" i="108" s="1"/>
  <c r="P29" i="108" s="1"/>
  <c r="Z29" i="108" s="1"/>
  <c r="O45" i="108"/>
  <c r="Y45" i="108" s="1"/>
  <c r="E45" i="108"/>
  <c r="O15" i="108" s="1"/>
  <c r="O30" i="108" s="1"/>
  <c r="Y30" i="108" s="1"/>
  <c r="O41" i="108"/>
  <c r="Y41" i="108" s="1"/>
  <c r="E41" i="108"/>
  <c r="O11" i="108" s="1"/>
  <c r="P35" i="108"/>
  <c r="Z35" i="108" s="1"/>
  <c r="F35" i="108"/>
  <c r="P5" i="108" s="1"/>
  <c r="P20" i="108" s="1"/>
  <c r="Z20" i="108" s="1"/>
  <c r="M35" i="108"/>
  <c r="W35" i="108" s="1"/>
  <c r="C35" i="108"/>
  <c r="M5" i="108" s="1"/>
  <c r="M20" i="108" s="1"/>
  <c r="W20" i="108" s="1"/>
  <c r="Q38" i="108"/>
  <c r="AA38" i="108" s="1"/>
  <c r="G38" i="108"/>
  <c r="Q8" i="108" s="1"/>
  <c r="Q23" i="108" s="1"/>
  <c r="AA23" i="108" s="1"/>
  <c r="R41" i="108"/>
  <c r="AB41" i="108" s="1"/>
  <c r="H41" i="108"/>
  <c r="R11" i="108" s="1"/>
  <c r="T44" i="108"/>
  <c r="AD44" i="108" s="1"/>
  <c r="J44" i="108"/>
  <c r="T14" i="108" s="1"/>
  <c r="T29" i="108" s="1"/>
  <c r="AD29" i="108" s="1"/>
  <c r="R45" i="108"/>
  <c r="AB45" i="108" s="1"/>
  <c r="H45" i="108"/>
  <c r="R15" i="108" s="1"/>
  <c r="R30" i="108" s="1"/>
  <c r="AB30" i="108" s="1"/>
  <c r="N40" i="108"/>
  <c r="X40" i="108" s="1"/>
  <c r="D40" i="108"/>
  <c r="N10" i="108" s="1"/>
  <c r="N25" i="108" s="1"/>
  <c r="X25" i="108" s="1"/>
  <c r="T38" i="108"/>
  <c r="AD38" i="108" s="1"/>
  <c r="J38" i="108"/>
  <c r="T8" i="108" s="1"/>
  <c r="S44" i="108"/>
  <c r="AC44" i="108" s="1"/>
  <c r="I44" i="108"/>
  <c r="S14" i="108" s="1"/>
  <c r="S29" i="108" s="1"/>
  <c r="AC29" i="108" s="1"/>
  <c r="P40" i="108"/>
  <c r="Z40" i="108" s="1"/>
  <c r="F40" i="108"/>
  <c r="P10" i="108" s="1"/>
  <c r="P25" i="108" s="1"/>
  <c r="Z25" i="108" s="1"/>
  <c r="S35" i="108"/>
  <c r="AC35" i="108" s="1"/>
  <c r="I35" i="108"/>
  <c r="S5" i="108" s="1"/>
  <c r="S20" i="108" s="1"/>
  <c r="AC20" i="108" s="1"/>
  <c r="R38" i="108"/>
  <c r="AB38" i="108" s="1"/>
  <c r="H38" i="108"/>
  <c r="R8" i="108" s="1"/>
  <c r="S41" i="108"/>
  <c r="AC41" i="108" s="1"/>
  <c r="I41" i="108"/>
  <c r="S11" i="108" s="1"/>
  <c r="S26" i="108" s="1"/>
  <c r="AC26" i="108" s="1"/>
  <c r="O44" i="108"/>
  <c r="Y44" i="108" s="1"/>
  <c r="E44" i="108"/>
  <c r="O14" i="108" s="1"/>
  <c r="O29" i="108" s="1"/>
  <c r="Y29" i="108" s="1"/>
  <c r="T45" i="108"/>
  <c r="AD45" i="108" s="1"/>
  <c r="J45" i="108"/>
  <c r="T15" i="108" s="1"/>
  <c r="T30" i="108" s="1"/>
  <c r="AD30" i="108" s="1"/>
  <c r="S40" i="108"/>
  <c r="AC40" i="108" s="1"/>
  <c r="I40" i="108"/>
  <c r="S10" i="108" s="1"/>
  <c r="R35" i="108"/>
  <c r="AB35" i="108" s="1"/>
  <c r="H35" i="108"/>
  <c r="R5" i="108" s="1"/>
  <c r="R20" i="108" s="1"/>
  <c r="AB20" i="108" s="1"/>
  <c r="S38" i="108"/>
  <c r="AC38" i="108" s="1"/>
  <c r="I38" i="108"/>
  <c r="S8" i="108" s="1"/>
  <c r="S23" i="108" s="1"/>
  <c r="AC23" i="108" s="1"/>
  <c r="T41" i="108"/>
  <c r="AD41" i="108" s="1"/>
  <c r="J41" i="108"/>
  <c r="T11" i="108" s="1"/>
  <c r="T26" i="108" s="1"/>
  <c r="AD26" i="108" s="1"/>
  <c r="R44" i="108"/>
  <c r="AB44" i="108" s="1"/>
  <c r="H44" i="108"/>
  <c r="R14" i="108" s="1"/>
  <c r="R40" i="108"/>
  <c r="AB40" i="108" s="1"/>
  <c r="H40" i="108"/>
  <c r="R10" i="108" s="1"/>
  <c r="R25" i="108" s="1"/>
  <c r="AB25" i="108" s="1"/>
  <c r="T35" i="108"/>
  <c r="AD35" i="108" s="1"/>
  <c r="J35" i="108"/>
  <c r="T5" i="108" s="1"/>
  <c r="T20" i="108" s="1"/>
  <c r="AD20" i="108" s="1"/>
  <c r="N38" i="108"/>
  <c r="X38" i="108" s="1"/>
  <c r="D38" i="108"/>
  <c r="N8" i="108" s="1"/>
  <c r="N23" i="108" s="1"/>
  <c r="X23" i="108" s="1"/>
  <c r="M45" i="108"/>
  <c r="W45" i="108" s="1"/>
  <c r="C45" i="108"/>
  <c r="M15" i="108" s="1"/>
  <c r="O40" i="108"/>
  <c r="Y40" i="108" s="1"/>
  <c r="E40" i="108"/>
  <c r="O10" i="108" s="1"/>
  <c r="O25" i="108" s="1"/>
  <c r="Y25" i="108" s="1"/>
  <c r="P38" i="108"/>
  <c r="Z38" i="108" s="1"/>
  <c r="F38" i="108"/>
  <c r="P8" i="108" s="1"/>
  <c r="P23" i="108" s="1"/>
  <c r="Z23" i="108" s="1"/>
  <c r="Q41" i="108"/>
  <c r="AA41" i="108" s="1"/>
  <c r="G41" i="108"/>
  <c r="Q11" i="108" s="1"/>
  <c r="Q26" i="108" s="1"/>
  <c r="AA26" i="108" s="1"/>
  <c r="Q44" i="108"/>
  <c r="AA44" i="108" s="1"/>
  <c r="G44" i="108"/>
  <c r="Q14" i="108" s="1"/>
  <c r="O38" i="108"/>
  <c r="Y38" i="108" s="1"/>
  <c r="E38" i="108"/>
  <c r="O8" i="108" s="1"/>
  <c r="O23" i="108" s="1"/>
  <c r="Y23" i="108" s="1"/>
  <c r="N44" i="108"/>
  <c r="X44" i="108" s="1"/>
  <c r="D44" i="108"/>
  <c r="N14" i="108" s="1"/>
  <c r="N29" i="108" s="1"/>
  <c r="X29" i="108" s="1"/>
  <c r="T40" i="108"/>
  <c r="AD40" i="108" s="1"/>
  <c r="J40" i="108"/>
  <c r="T10" i="108" s="1"/>
  <c r="T25" i="108" s="1"/>
  <c r="AD25" i="108" s="1"/>
  <c r="Q35" i="108"/>
  <c r="AA35" i="108" s="1"/>
  <c r="G35" i="108"/>
  <c r="Q5" i="108" s="1"/>
  <c r="M38" i="108"/>
  <c r="W38" i="108" s="1"/>
  <c r="C38" i="108"/>
  <c r="M8" i="108" s="1"/>
  <c r="M23" i="108" s="1"/>
  <c r="W23" i="108" s="1"/>
  <c r="M41" i="108"/>
  <c r="W41" i="108" s="1"/>
  <c r="C41" i="108"/>
  <c r="M11" i="108" s="1"/>
  <c r="M26" i="108" s="1"/>
  <c r="W26" i="108" s="1"/>
  <c r="S45" i="108"/>
  <c r="AC45" i="108" s="1"/>
  <c r="I45" i="108"/>
  <c r="S15" i="108" s="1"/>
  <c r="S30" i="108" s="1"/>
  <c r="AC30" i="108" s="1"/>
  <c r="Q40" i="108"/>
  <c r="AA40" i="108" s="1"/>
  <c r="G40" i="108"/>
  <c r="Q10" i="108" s="1"/>
  <c r="O35" i="108"/>
  <c r="Y35" i="108" s="1"/>
  <c r="E35" i="108"/>
  <c r="O5" i="108" s="1"/>
  <c r="O20" i="108" s="1"/>
  <c r="Y20" i="108" s="1"/>
  <c r="N35" i="108"/>
  <c r="X35" i="108" s="1"/>
  <c r="D35" i="108"/>
  <c r="N5" i="108" s="1"/>
  <c r="N20" i="108" s="1"/>
  <c r="X20" i="108" s="1"/>
  <c r="M40" i="108"/>
  <c r="W40" i="108" s="1"/>
  <c r="C40" i="108"/>
  <c r="M10" i="108" s="1"/>
  <c r="M25" i="108" s="1"/>
  <c r="W25" i="108" s="1"/>
  <c r="M44" i="108"/>
  <c r="W44" i="108" s="1"/>
  <c r="C44" i="108"/>
  <c r="M14" i="108" s="1"/>
  <c r="M36" i="108"/>
  <c r="W36" i="108" s="1"/>
  <c r="C36" i="108"/>
  <c r="M6" i="108" s="1"/>
  <c r="M21" i="108" s="1"/>
  <c r="W21" i="108" s="1"/>
  <c r="O43" i="108"/>
  <c r="Y43" i="108" s="1"/>
  <c r="E43" i="108"/>
  <c r="O13" i="108" s="1"/>
  <c r="O28" i="108" s="1"/>
  <c r="Y28" i="108" s="1"/>
  <c r="O39" i="108"/>
  <c r="Y39" i="108" s="1"/>
  <c r="E39" i="108"/>
  <c r="O9" i="108" s="1"/>
  <c r="O24" i="108" s="1"/>
  <c r="Y24" i="108" s="1"/>
  <c r="P43" i="108"/>
  <c r="Z43" i="108" s="1"/>
  <c r="F43" i="108"/>
  <c r="P13" i="108" s="1"/>
  <c r="P39" i="108"/>
  <c r="Z39" i="108" s="1"/>
  <c r="F39" i="108"/>
  <c r="P9" i="108" s="1"/>
  <c r="P24" i="108" s="1"/>
  <c r="Z24" i="108" s="1"/>
  <c r="M42" i="108"/>
  <c r="W42" i="108" s="1"/>
  <c r="C42" i="108"/>
  <c r="M12" i="108" s="1"/>
  <c r="M27" i="108" s="1"/>
  <c r="W27" i="108" s="1"/>
  <c r="Q45" i="108"/>
  <c r="AA45" i="108" s="1"/>
  <c r="G45" i="108"/>
  <c r="Q15" i="108" s="1"/>
  <c r="Q30" i="108" s="1"/>
  <c r="AA30" i="108" s="1"/>
  <c r="P46" i="108"/>
  <c r="Z46" i="108" s="1"/>
  <c r="F46" i="108"/>
  <c r="P16" i="108" s="1"/>
  <c r="O37" i="108"/>
  <c r="Y37" i="108" s="1"/>
  <c r="E37" i="108"/>
  <c r="O7" i="108" s="1"/>
  <c r="O22" i="108" s="1"/>
  <c r="Y22" i="108" s="1"/>
  <c r="N37" i="108"/>
  <c r="X37" i="108" s="1"/>
  <c r="D37" i="108"/>
  <c r="N7" i="108" s="1"/>
  <c r="N22" i="108" s="1"/>
  <c r="X22" i="108" s="1"/>
  <c r="N43" i="108"/>
  <c r="X43" i="108" s="1"/>
  <c r="D43" i="108"/>
  <c r="N13" i="108" s="1"/>
  <c r="N28" i="108" s="1"/>
  <c r="X28" i="108" s="1"/>
  <c r="N46" i="108"/>
  <c r="X46" i="108" s="1"/>
  <c r="D46" i="108"/>
  <c r="N16" i="108" s="1"/>
  <c r="P37" i="108"/>
  <c r="Z37" i="108" s="1"/>
  <c r="F37" i="108"/>
  <c r="P7" i="108" s="1"/>
  <c r="P22" i="108" s="1"/>
  <c r="Z22" i="108" s="1"/>
  <c r="P36" i="108"/>
  <c r="Z36" i="108" s="1"/>
  <c r="F36" i="108"/>
  <c r="P6" i="108" s="1"/>
  <c r="P21" i="108" s="1"/>
  <c r="Z21" i="108" s="1"/>
  <c r="O46" i="108"/>
  <c r="Y46" i="108" s="1"/>
  <c r="E46" i="108"/>
  <c r="O16" i="108" s="1"/>
  <c r="O31" i="108" s="1"/>
  <c r="Y31" i="108" s="1"/>
  <c r="Q46" i="108"/>
  <c r="AA46" i="108" s="1"/>
  <c r="G46" i="108"/>
  <c r="Q16" i="108" s="1"/>
  <c r="N39" i="108"/>
  <c r="X39" i="108" s="1"/>
  <c r="D39" i="108"/>
  <c r="N9" i="108" s="1"/>
  <c r="N24" i="108" s="1"/>
  <c r="X24" i="108" s="1"/>
  <c r="T43" i="108"/>
  <c r="AD43" i="108" s="1"/>
  <c r="J43" i="108"/>
  <c r="T13" i="108" s="1"/>
  <c r="T28" i="108" s="1"/>
  <c r="AD28" i="108" s="1"/>
  <c r="Q39" i="108"/>
  <c r="AA39" i="108" s="1"/>
  <c r="G39" i="108"/>
  <c r="Q9" i="108" s="1"/>
  <c r="Q24" i="108" s="1"/>
  <c r="AA24" i="108" s="1"/>
  <c r="T42" i="108"/>
  <c r="AD42" i="108" s="1"/>
  <c r="J42" i="108"/>
  <c r="T12" i="108" s="1"/>
  <c r="R46" i="108"/>
  <c r="AB46" i="108" s="1"/>
  <c r="H46" i="108"/>
  <c r="R16" i="108" s="1"/>
  <c r="R31" i="108" s="1"/>
  <c r="AB31" i="108" s="1"/>
  <c r="T37" i="108"/>
  <c r="AD37" i="108" s="1"/>
  <c r="J37" i="108"/>
  <c r="T7" i="108" s="1"/>
  <c r="T22" i="108" s="1"/>
  <c r="AD22" i="108" s="1"/>
  <c r="S39" i="108"/>
  <c r="AC39" i="108" s="1"/>
  <c r="I39" i="108"/>
  <c r="S9" i="108" s="1"/>
  <c r="S24" i="108" s="1"/>
  <c r="AC24" i="108" s="1"/>
  <c r="N42" i="108"/>
  <c r="X42" i="108" s="1"/>
  <c r="D42" i="108"/>
  <c r="N12" i="108" s="1"/>
  <c r="T36" i="108"/>
  <c r="AD36" i="108" s="1"/>
  <c r="J36" i="108"/>
  <c r="T6" i="108" s="1"/>
  <c r="T21" i="108" s="1"/>
  <c r="AD21" i="108" s="1"/>
  <c r="T46" i="108"/>
  <c r="AD46" i="108" s="1"/>
  <c r="J46" i="108"/>
  <c r="T16" i="108" s="1"/>
  <c r="T31" i="108" s="1"/>
  <c r="AD31" i="108" s="1"/>
  <c r="S37" i="108"/>
  <c r="AC37" i="108" s="1"/>
  <c r="I37" i="108"/>
  <c r="S7" i="108" s="1"/>
  <c r="S22" i="108" s="1"/>
  <c r="AC22" i="108" s="1"/>
  <c r="S43" i="108"/>
  <c r="AC43" i="108" s="1"/>
  <c r="I43" i="108"/>
  <c r="S13" i="108" s="1"/>
  <c r="R39" i="108"/>
  <c r="AB39" i="108" s="1"/>
  <c r="H39" i="108"/>
  <c r="R9" i="108" s="1"/>
  <c r="R24" i="108" s="1"/>
  <c r="AB24" i="108" s="1"/>
  <c r="S42" i="108"/>
  <c r="AC42" i="108" s="1"/>
  <c r="I42" i="108"/>
  <c r="S12" i="108" s="1"/>
  <c r="S27" i="108" s="1"/>
  <c r="AC27" i="108" s="1"/>
  <c r="S46" i="108"/>
  <c r="AC46" i="108" s="1"/>
  <c r="I46" i="108"/>
  <c r="S16" i="108" s="1"/>
  <c r="S31" i="108" s="1"/>
  <c r="AC31" i="108" s="1"/>
  <c r="R37" i="108"/>
  <c r="AB37" i="108" s="1"/>
  <c r="H37" i="108"/>
  <c r="R7" i="108" s="1"/>
  <c r="R43" i="108"/>
  <c r="AB43" i="108" s="1"/>
  <c r="H43" i="108"/>
  <c r="R13" i="108" s="1"/>
  <c r="R28" i="108" s="1"/>
  <c r="AB28" i="108" s="1"/>
  <c r="T39" i="108"/>
  <c r="AD39" i="108" s="1"/>
  <c r="J39" i="108"/>
  <c r="T9" i="108" s="1"/>
  <c r="T24" i="108" s="1"/>
  <c r="AD24" i="108" s="1"/>
  <c r="O42" i="108"/>
  <c r="Y42" i="108" s="1"/>
  <c r="E42" i="108"/>
  <c r="O12" i="108" s="1"/>
  <c r="O27" i="108" s="1"/>
  <c r="Y27" i="108" s="1"/>
  <c r="S36" i="108"/>
  <c r="AC36" i="108" s="1"/>
  <c r="I36" i="108"/>
  <c r="S6" i="108" s="1"/>
  <c r="M46" i="108"/>
  <c r="W46" i="108" s="1"/>
  <c r="C46" i="108"/>
  <c r="M16" i="108" s="1"/>
  <c r="M31" i="108" s="1"/>
  <c r="W31" i="108" s="1"/>
  <c r="Q42" i="108"/>
  <c r="AA42" i="108" s="1"/>
  <c r="G42" i="108"/>
  <c r="Q12" i="108" s="1"/>
  <c r="Q27" i="108" s="1"/>
  <c r="AA27" i="108" s="1"/>
  <c r="O36" i="108"/>
  <c r="Y36" i="108" s="1"/>
  <c r="E36" i="108"/>
  <c r="O6" i="108" s="1"/>
  <c r="O21" i="108" s="1"/>
  <c r="Y21" i="108" s="1"/>
  <c r="P42" i="108"/>
  <c r="Z42" i="108" s="1"/>
  <c r="F42" i="108"/>
  <c r="P12" i="108" s="1"/>
  <c r="Q37" i="108"/>
  <c r="AA37" i="108" s="1"/>
  <c r="G37" i="108"/>
  <c r="Q7" i="108" s="1"/>
  <c r="Q22" i="108" s="1"/>
  <c r="AA22" i="108" s="1"/>
  <c r="M43" i="108"/>
  <c r="W43" i="108" s="1"/>
  <c r="C43" i="108"/>
  <c r="M13" i="108" s="1"/>
  <c r="M28" i="108" s="1"/>
  <c r="W28" i="108" s="1"/>
  <c r="M39" i="108"/>
  <c r="W39" i="108" s="1"/>
  <c r="C39" i="108"/>
  <c r="M9" i="108" s="1"/>
  <c r="M24" i="108" s="1"/>
  <c r="W24" i="108" s="1"/>
  <c r="Q36" i="108"/>
  <c r="AA36" i="108" s="1"/>
  <c r="G36" i="108"/>
  <c r="Q6" i="108" s="1"/>
  <c r="M37" i="108"/>
  <c r="W37" i="108" s="1"/>
  <c r="C37" i="108"/>
  <c r="M7" i="108" s="1"/>
  <c r="M22" i="108" s="1"/>
  <c r="W22" i="108" s="1"/>
  <c r="Q43" i="108"/>
  <c r="AA43" i="108" s="1"/>
  <c r="G43" i="108"/>
  <c r="Q13" i="108" s="1"/>
  <c r="Q28" i="108" s="1"/>
  <c r="AA28" i="108" s="1"/>
  <c r="R42" i="108"/>
  <c r="AB42" i="108" s="1"/>
  <c r="H42" i="108"/>
  <c r="R12" i="108" s="1"/>
  <c r="R27" i="108" s="1"/>
  <c r="AB27" i="108" s="1"/>
  <c r="N36" i="108"/>
  <c r="X36" i="108" s="1"/>
  <c r="D36" i="108"/>
  <c r="N6" i="108" s="1"/>
  <c r="N17" i="61"/>
  <c r="G13" i="106" s="1"/>
  <c r="R177" i="22"/>
  <c r="AR177" i="22" s="1"/>
  <c r="AR196" i="22" s="1"/>
  <c r="AR198" i="40" s="1"/>
  <c r="BO217" i="40" s="1"/>
  <c r="H12" i="106" s="1"/>
  <c r="M21" i="75"/>
  <c r="E32" i="106" s="1"/>
  <c r="I32" i="106" s="1"/>
  <c r="M49" i="102"/>
  <c r="H19" i="102"/>
  <c r="L49" i="102"/>
  <c r="G19" i="102"/>
  <c r="K49" i="102"/>
  <c r="F19" i="102"/>
  <c r="J49" i="102"/>
  <c r="M19" i="102"/>
  <c r="J19" i="102"/>
  <c r="I49" i="102"/>
  <c r="L19" i="102"/>
  <c r="H49" i="102"/>
  <c r="K19" i="102"/>
  <c r="G49" i="102"/>
  <c r="I19" i="102"/>
  <c r="F49" i="102"/>
  <c r="L12" i="37"/>
  <c r="I47" i="37"/>
  <c r="H12" i="37"/>
  <c r="G12" i="37"/>
  <c r="M47" i="37"/>
  <c r="H47" i="37"/>
  <c r="K12" i="37"/>
  <c r="F12" i="37"/>
  <c r="G47" i="37"/>
  <c r="K47" i="37"/>
  <c r="M12" i="37"/>
  <c r="L47" i="37"/>
  <c r="I12" i="37"/>
  <c r="J12" i="37"/>
  <c r="F47" i="37"/>
  <c r="J47" i="37"/>
  <c r="G49" i="22"/>
  <c r="K49" i="22"/>
  <c r="K28" i="79"/>
  <c r="G28" i="79"/>
  <c r="G14" i="22"/>
  <c r="AZ99" i="22" s="1"/>
  <c r="G10" i="79"/>
  <c r="K14" i="22"/>
  <c r="K10" i="79"/>
  <c r="L14" i="37"/>
  <c r="H10" i="87"/>
  <c r="L28" i="87"/>
  <c r="L10" i="87"/>
  <c r="H28" i="87"/>
  <c r="L49" i="37"/>
  <c r="H14" i="37"/>
  <c r="H49" i="37"/>
  <c r="I10" i="79"/>
  <c r="M28" i="79"/>
  <c r="M10" i="79"/>
  <c r="I14" i="22"/>
  <c r="I28" i="79"/>
  <c r="M49" i="22"/>
  <c r="M14" i="22"/>
  <c r="I49" i="22"/>
  <c r="G53" i="93"/>
  <c r="I23" i="93"/>
  <c r="M23" i="93"/>
  <c r="K53" i="93"/>
  <c r="F53" i="93"/>
  <c r="J53" i="93"/>
  <c r="F23" i="93"/>
  <c r="J23" i="93"/>
  <c r="I53" i="93"/>
  <c r="M53" i="93"/>
  <c r="K23" i="93"/>
  <c r="G23" i="93"/>
  <c r="L23" i="93"/>
  <c r="L53" i="93"/>
  <c r="H53" i="93"/>
  <c r="H23" i="93"/>
  <c r="I62" i="34"/>
  <c r="I25" i="34"/>
  <c r="J25" i="34"/>
  <c r="H62" i="34"/>
  <c r="H25" i="34"/>
  <c r="G62" i="34"/>
  <c r="G25" i="34"/>
  <c r="F62" i="34"/>
  <c r="F25" i="34"/>
  <c r="M62" i="34"/>
  <c r="M25" i="34"/>
  <c r="L62" i="34"/>
  <c r="L25" i="34"/>
  <c r="J62" i="34"/>
  <c r="K62" i="34"/>
  <c r="K25" i="34"/>
  <c r="G47" i="40"/>
  <c r="H47" i="40"/>
  <c r="M47" i="40"/>
  <c r="K47" i="40"/>
  <c r="F12" i="40"/>
  <c r="J12" i="40"/>
  <c r="F47" i="40"/>
  <c r="I12" i="40"/>
  <c r="J47" i="40"/>
  <c r="L12" i="40"/>
  <c r="M12" i="40"/>
  <c r="K12" i="40"/>
  <c r="H12" i="40"/>
  <c r="I47" i="40"/>
  <c r="G12" i="40"/>
  <c r="L47" i="40"/>
  <c r="L38" i="104"/>
  <c r="F9" i="104"/>
  <c r="K38" i="104"/>
  <c r="M9" i="104"/>
  <c r="I9" i="104"/>
  <c r="I38" i="104"/>
  <c r="J38" i="104"/>
  <c r="H38" i="104"/>
  <c r="F38" i="104"/>
  <c r="H9" i="104"/>
  <c r="L9" i="104"/>
  <c r="G38" i="104"/>
  <c r="K9" i="104"/>
  <c r="J9" i="104"/>
  <c r="M38" i="104"/>
  <c r="G9" i="104"/>
  <c r="F49" i="36"/>
  <c r="J14" i="36"/>
  <c r="J49" i="36"/>
  <c r="F14" i="36"/>
  <c r="J10" i="86"/>
  <c r="F28" i="86"/>
  <c r="F10" i="86"/>
  <c r="J28" i="86"/>
  <c r="I49" i="33"/>
  <c r="M14" i="33"/>
  <c r="I14" i="33"/>
  <c r="M49" i="33"/>
  <c r="M10" i="83"/>
  <c r="I28" i="83"/>
  <c r="I10" i="83"/>
  <c r="M28" i="83"/>
  <c r="H49" i="33"/>
  <c r="L14" i="33"/>
  <c r="AZ101" i="33" s="1"/>
  <c r="AX200" i="33" s="1"/>
  <c r="L49" i="33"/>
  <c r="H14" i="33"/>
  <c r="L10" i="83"/>
  <c r="H28" i="83"/>
  <c r="L28" i="83"/>
  <c r="H10" i="83"/>
  <c r="K48" i="99"/>
  <c r="M48" i="99"/>
  <c r="L48" i="99"/>
  <c r="J18" i="99"/>
  <c r="I48" i="99"/>
  <c r="H48" i="99"/>
  <c r="I18" i="99"/>
  <c r="M18" i="99"/>
  <c r="G48" i="99"/>
  <c r="F18" i="99"/>
  <c r="H18" i="99"/>
  <c r="L18" i="99"/>
  <c r="F48" i="99"/>
  <c r="J48" i="99"/>
  <c r="G18" i="99"/>
  <c r="K18" i="99"/>
  <c r="G60" i="36"/>
  <c r="G23" i="36"/>
  <c r="F60" i="36"/>
  <c r="F23" i="36"/>
  <c r="M60" i="36"/>
  <c r="M23" i="36"/>
  <c r="L60" i="36"/>
  <c r="L23" i="36"/>
  <c r="K60" i="36"/>
  <c r="K23" i="36"/>
  <c r="J60" i="36"/>
  <c r="J23" i="36"/>
  <c r="I60" i="36"/>
  <c r="I23" i="36"/>
  <c r="H60" i="36"/>
  <c r="H23" i="36"/>
  <c r="L28" i="89"/>
  <c r="H28" i="89"/>
  <c r="L10" i="89"/>
  <c r="H10" i="89"/>
  <c r="H14" i="39"/>
  <c r="L49" i="39"/>
  <c r="H49" i="39"/>
  <c r="L14" i="39"/>
  <c r="J14" i="34"/>
  <c r="F14" i="34"/>
  <c r="J10" i="84"/>
  <c r="J28" i="84"/>
  <c r="F28" i="84"/>
  <c r="F49" i="34"/>
  <c r="F10" i="84"/>
  <c r="J49" i="34"/>
  <c r="L18" i="101"/>
  <c r="I18" i="101"/>
  <c r="L48" i="101"/>
  <c r="J18" i="101"/>
  <c r="K48" i="101"/>
  <c r="H18" i="101"/>
  <c r="J48" i="101"/>
  <c r="F48" i="101"/>
  <c r="K18" i="101"/>
  <c r="G18" i="101"/>
  <c r="F18" i="101"/>
  <c r="I48" i="101"/>
  <c r="M48" i="101"/>
  <c r="H48" i="101"/>
  <c r="M18" i="101"/>
  <c r="G48" i="101"/>
  <c r="F49" i="31"/>
  <c r="J14" i="31"/>
  <c r="J49" i="31"/>
  <c r="F14" i="31"/>
  <c r="J10" i="81"/>
  <c r="F28" i="81"/>
  <c r="F10" i="81"/>
  <c r="J28" i="81"/>
  <c r="L49" i="32"/>
  <c r="L14" i="32"/>
  <c r="H14" i="32"/>
  <c r="H49" i="32"/>
  <c r="L10" i="82"/>
  <c r="H28" i="82"/>
  <c r="H10" i="82"/>
  <c r="L28" i="82"/>
  <c r="G12" i="36"/>
  <c r="L47" i="36"/>
  <c r="H47" i="36"/>
  <c r="J12" i="36"/>
  <c r="F12" i="36"/>
  <c r="K47" i="36"/>
  <c r="F47" i="36"/>
  <c r="I12" i="36"/>
  <c r="J47" i="36"/>
  <c r="K12" i="36"/>
  <c r="H12" i="36"/>
  <c r="G47" i="36"/>
  <c r="L12" i="36"/>
  <c r="M12" i="36"/>
  <c r="I47" i="36"/>
  <c r="M47" i="36"/>
  <c r="L53" i="100"/>
  <c r="H53" i="100"/>
  <c r="J23" i="100"/>
  <c r="F23" i="100"/>
  <c r="K53" i="100"/>
  <c r="G53" i="100"/>
  <c r="I23" i="100"/>
  <c r="M23" i="100"/>
  <c r="F53" i="100"/>
  <c r="J53" i="100"/>
  <c r="L23" i="100"/>
  <c r="H23" i="100"/>
  <c r="M53" i="100"/>
  <c r="I53" i="100"/>
  <c r="K23" i="100"/>
  <c r="G23" i="100"/>
  <c r="F28" i="79"/>
  <c r="F10" i="79"/>
  <c r="J10" i="79"/>
  <c r="J49" i="22"/>
  <c r="J14" i="22"/>
  <c r="F49" i="22"/>
  <c r="J28" i="79"/>
  <c r="F14" i="22"/>
  <c r="J14" i="35"/>
  <c r="J10" i="85"/>
  <c r="F28" i="85"/>
  <c r="F10" i="85"/>
  <c r="J28" i="85"/>
  <c r="F14" i="35"/>
  <c r="F49" i="35"/>
  <c r="J49" i="35"/>
  <c r="L53" i="101"/>
  <c r="I53" i="101"/>
  <c r="J23" i="101"/>
  <c r="G23" i="101"/>
  <c r="F23" i="101"/>
  <c r="G53" i="101"/>
  <c r="K53" i="101"/>
  <c r="M23" i="101"/>
  <c r="F53" i="101"/>
  <c r="I23" i="101"/>
  <c r="L23" i="101"/>
  <c r="H53" i="101"/>
  <c r="M53" i="101"/>
  <c r="J53" i="101"/>
  <c r="K23" i="101"/>
  <c r="H23" i="101"/>
  <c r="F62" i="33"/>
  <c r="F25" i="33"/>
  <c r="M62" i="33"/>
  <c r="M25" i="33"/>
  <c r="L62" i="33"/>
  <c r="L25" i="33"/>
  <c r="K62" i="33"/>
  <c r="K25" i="33"/>
  <c r="J62" i="33"/>
  <c r="J25" i="33"/>
  <c r="G25" i="33"/>
  <c r="I62" i="33"/>
  <c r="I25" i="33"/>
  <c r="H62" i="33"/>
  <c r="H25" i="33"/>
  <c r="G62" i="33"/>
  <c r="F10" i="90"/>
  <c r="J28" i="90"/>
  <c r="J10" i="90"/>
  <c r="F28" i="90"/>
  <c r="F14" i="40"/>
  <c r="J49" i="40"/>
  <c r="F49" i="40"/>
  <c r="J14" i="40"/>
  <c r="H53" i="95"/>
  <c r="M53" i="95"/>
  <c r="F23" i="95"/>
  <c r="K23" i="95"/>
  <c r="G53" i="95"/>
  <c r="I23" i="95"/>
  <c r="M23" i="95"/>
  <c r="K53" i="95"/>
  <c r="J53" i="95"/>
  <c r="F53" i="95"/>
  <c r="H23" i="95"/>
  <c r="L23" i="95"/>
  <c r="I53" i="95"/>
  <c r="L53" i="95"/>
  <c r="G23" i="95"/>
  <c r="J23" i="95"/>
  <c r="M47" i="39"/>
  <c r="G12" i="39"/>
  <c r="K12" i="39"/>
  <c r="J47" i="39"/>
  <c r="I47" i="39"/>
  <c r="H12" i="39"/>
  <c r="H47" i="39"/>
  <c r="F12" i="39"/>
  <c r="L47" i="39"/>
  <c r="G47" i="39"/>
  <c r="J12" i="39"/>
  <c r="M12" i="39"/>
  <c r="K47" i="39"/>
  <c r="F47" i="39"/>
  <c r="I12" i="39"/>
  <c r="L12" i="39"/>
  <c r="F14" i="30"/>
  <c r="AZ100" i="30" s="1"/>
  <c r="AX200" i="30" s="1"/>
  <c r="J10" i="80"/>
  <c r="F28" i="80"/>
  <c r="F10" i="80"/>
  <c r="J28" i="80"/>
  <c r="F49" i="30"/>
  <c r="J14" i="30"/>
  <c r="J49" i="30"/>
  <c r="K49" i="37"/>
  <c r="G14" i="37"/>
  <c r="G49" i="37"/>
  <c r="K14" i="37"/>
  <c r="K10" i="87"/>
  <c r="K28" i="87"/>
  <c r="G10" i="87"/>
  <c r="G28" i="87"/>
  <c r="L60" i="35"/>
  <c r="L23" i="35"/>
  <c r="K60" i="35"/>
  <c r="K23" i="35"/>
  <c r="J60" i="35"/>
  <c r="J23" i="35"/>
  <c r="I60" i="35"/>
  <c r="I23" i="35"/>
  <c r="H60" i="35"/>
  <c r="H23" i="35"/>
  <c r="M23" i="35"/>
  <c r="G60" i="35"/>
  <c r="G23" i="35"/>
  <c r="F60" i="35"/>
  <c r="F23" i="35"/>
  <c r="M60" i="35"/>
  <c r="M49" i="32"/>
  <c r="M10" i="82"/>
  <c r="I28" i="82"/>
  <c r="I10" i="82"/>
  <c r="M28" i="82"/>
  <c r="I14" i="32"/>
  <c r="I49" i="32"/>
  <c r="M14" i="32"/>
  <c r="L53" i="99"/>
  <c r="I53" i="99"/>
  <c r="J23" i="99"/>
  <c r="G23" i="99"/>
  <c r="H53" i="99"/>
  <c r="M23" i="99"/>
  <c r="K53" i="99"/>
  <c r="G53" i="99"/>
  <c r="F53" i="99"/>
  <c r="I23" i="99"/>
  <c r="L23" i="99"/>
  <c r="J53" i="99"/>
  <c r="M53" i="99"/>
  <c r="H23" i="99"/>
  <c r="K23" i="99"/>
  <c r="F23" i="99"/>
  <c r="G18" i="102"/>
  <c r="J48" i="102"/>
  <c r="M48" i="102"/>
  <c r="I48" i="102"/>
  <c r="F18" i="102"/>
  <c r="G48" i="102"/>
  <c r="M18" i="102"/>
  <c r="F48" i="102"/>
  <c r="L18" i="102"/>
  <c r="K18" i="102"/>
  <c r="J18" i="102"/>
  <c r="H48" i="102"/>
  <c r="H18" i="102"/>
  <c r="I18" i="102"/>
  <c r="L48" i="102"/>
  <c r="K48" i="102"/>
  <c r="F38" i="101"/>
  <c r="I38" i="101"/>
  <c r="K9" i="101"/>
  <c r="H9" i="101"/>
  <c r="L38" i="101"/>
  <c r="G9" i="101"/>
  <c r="J9" i="101"/>
  <c r="H38" i="101"/>
  <c r="G38" i="101"/>
  <c r="I9" i="101"/>
  <c r="M9" i="101"/>
  <c r="K38" i="101"/>
  <c r="L9" i="101"/>
  <c r="F9" i="101"/>
  <c r="M38" i="101"/>
  <c r="J38" i="101"/>
  <c r="J28" i="82"/>
  <c r="J10" i="82"/>
  <c r="F28" i="82"/>
  <c r="F10" i="82"/>
  <c r="J49" i="32"/>
  <c r="F14" i="32"/>
  <c r="F49" i="32"/>
  <c r="J14" i="32"/>
  <c r="K14" i="35"/>
  <c r="G14" i="35"/>
  <c r="AZ123" i="35" s="1"/>
  <c r="AX200" i="35" s="1"/>
  <c r="G49" i="35"/>
  <c r="K10" i="85"/>
  <c r="G28" i="85"/>
  <c r="K49" i="35"/>
  <c r="G10" i="85"/>
  <c r="K28" i="85"/>
  <c r="H49" i="31"/>
  <c r="L10" i="81"/>
  <c r="H28" i="81"/>
  <c r="H10" i="81"/>
  <c r="L28" i="81"/>
  <c r="L14" i="31"/>
  <c r="L49" i="31"/>
  <c r="H14" i="31"/>
  <c r="H25" i="40"/>
  <c r="K25" i="40"/>
  <c r="G25" i="40"/>
  <c r="J62" i="40"/>
  <c r="H62" i="40"/>
  <c r="M25" i="40"/>
  <c r="G62" i="40"/>
  <c r="M62" i="40"/>
  <c r="L62" i="40"/>
  <c r="J25" i="40"/>
  <c r="I25" i="40"/>
  <c r="I62" i="40"/>
  <c r="F62" i="40"/>
  <c r="F25" i="40"/>
  <c r="K62" i="40"/>
  <c r="L25" i="40"/>
  <c r="K62" i="32"/>
  <c r="K25" i="32"/>
  <c r="J62" i="32"/>
  <c r="J25" i="32"/>
  <c r="I62" i="32"/>
  <c r="I25" i="32"/>
  <c r="H62" i="32"/>
  <c r="H25" i="32"/>
  <c r="G62" i="32"/>
  <c r="G25" i="32"/>
  <c r="L25" i="32"/>
  <c r="F62" i="32"/>
  <c r="F25" i="32"/>
  <c r="L62" i="32"/>
  <c r="M62" i="32"/>
  <c r="M25" i="32"/>
  <c r="BH144" i="33"/>
  <c r="BH200" i="33"/>
  <c r="I28" i="90"/>
  <c r="M10" i="90"/>
  <c r="I10" i="90"/>
  <c r="M28" i="90"/>
  <c r="M49" i="40"/>
  <c r="M14" i="40"/>
  <c r="I49" i="40"/>
  <c r="I14" i="40"/>
  <c r="G49" i="36"/>
  <c r="K14" i="36"/>
  <c r="K10" i="86"/>
  <c r="G14" i="36"/>
  <c r="G28" i="86"/>
  <c r="K28" i="86"/>
  <c r="K49" i="36"/>
  <c r="G10" i="86"/>
  <c r="G53" i="96"/>
  <c r="J23" i="96"/>
  <c r="M23" i="96"/>
  <c r="I23" i="96"/>
  <c r="K53" i="96"/>
  <c r="H23" i="96"/>
  <c r="F53" i="96"/>
  <c r="J53" i="96"/>
  <c r="I53" i="96"/>
  <c r="L23" i="96"/>
  <c r="G23" i="96"/>
  <c r="M53" i="96"/>
  <c r="H53" i="96"/>
  <c r="K23" i="96"/>
  <c r="F23" i="96"/>
  <c r="L53" i="96"/>
  <c r="I60" i="34"/>
  <c r="I23" i="34"/>
  <c r="H60" i="34"/>
  <c r="H23" i="34"/>
  <c r="G60" i="34"/>
  <c r="G23" i="34"/>
  <c r="F60" i="34"/>
  <c r="F23" i="34"/>
  <c r="M60" i="34"/>
  <c r="M23" i="34"/>
  <c r="J60" i="34"/>
  <c r="L60" i="34"/>
  <c r="L23" i="34"/>
  <c r="K60" i="34"/>
  <c r="K23" i="34"/>
  <c r="J23" i="34"/>
  <c r="AM19" i="66"/>
  <c r="G45" i="106" s="1"/>
  <c r="J49" i="38"/>
  <c r="J14" i="38"/>
  <c r="F49" i="38"/>
  <c r="F10" i="88"/>
  <c r="J28" i="88"/>
  <c r="F28" i="88"/>
  <c r="J10" i="88"/>
  <c r="F14" i="38"/>
  <c r="G49" i="34"/>
  <c r="K10" i="84"/>
  <c r="G28" i="84"/>
  <c r="G10" i="84"/>
  <c r="K28" i="84"/>
  <c r="K14" i="34"/>
  <c r="K49" i="34"/>
  <c r="G14" i="34"/>
  <c r="M21" i="69"/>
  <c r="G26" i="106" s="1"/>
  <c r="N21" i="70"/>
  <c r="G27" i="106" s="1"/>
  <c r="I49" i="38"/>
  <c r="M49" i="38"/>
  <c r="M14" i="38"/>
  <c r="I14" i="38"/>
  <c r="M28" i="88"/>
  <c r="M10" i="88"/>
  <c r="I28" i="88"/>
  <c r="I10" i="88"/>
  <c r="H49" i="38"/>
  <c r="L14" i="38"/>
  <c r="L49" i="38"/>
  <c r="H14" i="38"/>
  <c r="H10" i="88"/>
  <c r="L28" i="88"/>
  <c r="L10" i="88"/>
  <c r="H28" i="88"/>
  <c r="G49" i="31"/>
  <c r="K14" i="31"/>
  <c r="G14" i="31"/>
  <c r="K49" i="31"/>
  <c r="K10" i="81"/>
  <c r="G28" i="81"/>
  <c r="G10" i="81"/>
  <c r="K28" i="81"/>
  <c r="H18" i="95"/>
  <c r="K48" i="95"/>
  <c r="I48" i="95"/>
  <c r="L18" i="95"/>
  <c r="F48" i="95"/>
  <c r="J48" i="95"/>
  <c r="G18" i="95"/>
  <c r="K18" i="95"/>
  <c r="M48" i="95"/>
  <c r="H48" i="95"/>
  <c r="F18" i="95"/>
  <c r="G48" i="95"/>
  <c r="M18" i="95"/>
  <c r="I18" i="95"/>
  <c r="L48" i="95"/>
  <c r="J18" i="95"/>
  <c r="AD17" i="62"/>
  <c r="E15" i="106" s="1"/>
  <c r="H9" i="93"/>
  <c r="K9" i="93"/>
  <c r="K38" i="93"/>
  <c r="M38" i="93"/>
  <c r="F9" i="93"/>
  <c r="J9" i="93"/>
  <c r="M9" i="93"/>
  <c r="H38" i="93"/>
  <c r="I9" i="93"/>
  <c r="L9" i="93"/>
  <c r="G9" i="93"/>
  <c r="G38" i="93"/>
  <c r="L38" i="93"/>
  <c r="J38" i="93"/>
  <c r="I38" i="93"/>
  <c r="F38" i="93"/>
  <c r="L62" i="39"/>
  <c r="L25" i="39"/>
  <c r="M25" i="39"/>
  <c r="K62" i="39"/>
  <c r="K25" i="39"/>
  <c r="M62" i="39"/>
  <c r="J62" i="39"/>
  <c r="J25" i="39"/>
  <c r="I62" i="39"/>
  <c r="I25" i="39"/>
  <c r="H62" i="39"/>
  <c r="H25" i="39"/>
  <c r="G62" i="39"/>
  <c r="G25" i="39"/>
  <c r="F62" i="39"/>
  <c r="F25" i="39"/>
  <c r="H62" i="31"/>
  <c r="H25" i="31"/>
  <c r="G62" i="31"/>
  <c r="G25" i="31"/>
  <c r="F62" i="31"/>
  <c r="F25" i="31"/>
  <c r="M62" i="31"/>
  <c r="M25" i="31"/>
  <c r="L62" i="31"/>
  <c r="L25" i="31"/>
  <c r="I62" i="31"/>
  <c r="K62" i="31"/>
  <c r="K25" i="31"/>
  <c r="J62" i="31"/>
  <c r="J25" i="31"/>
  <c r="I25" i="31"/>
  <c r="G48" i="98"/>
  <c r="M18" i="98"/>
  <c r="H18" i="98"/>
  <c r="K48" i="98"/>
  <c r="F48" i="98"/>
  <c r="L18" i="98"/>
  <c r="G18" i="98"/>
  <c r="K18" i="98"/>
  <c r="I48" i="98"/>
  <c r="J48" i="98"/>
  <c r="J18" i="98"/>
  <c r="M48" i="98"/>
  <c r="H48" i="98"/>
  <c r="F18" i="98"/>
  <c r="I18" i="98"/>
  <c r="L48" i="98"/>
  <c r="I53" i="104"/>
  <c r="F53" i="104"/>
  <c r="G23" i="104"/>
  <c r="L23" i="104"/>
  <c r="K23" i="104"/>
  <c r="L53" i="104"/>
  <c r="H53" i="104"/>
  <c r="J23" i="104"/>
  <c r="K53" i="104"/>
  <c r="F23" i="104"/>
  <c r="I23" i="104"/>
  <c r="M53" i="104"/>
  <c r="J53" i="104"/>
  <c r="G53" i="104"/>
  <c r="H23" i="104"/>
  <c r="M23" i="104"/>
  <c r="BH144" i="22"/>
  <c r="BH200" i="22"/>
  <c r="F60" i="33"/>
  <c r="F23" i="33"/>
  <c r="M60" i="33"/>
  <c r="M23" i="33"/>
  <c r="L60" i="33"/>
  <c r="L23" i="33"/>
  <c r="K60" i="33"/>
  <c r="K23" i="33"/>
  <c r="J60" i="33"/>
  <c r="J23" i="33"/>
  <c r="I60" i="33"/>
  <c r="I23" i="33"/>
  <c r="G60" i="33"/>
  <c r="G23" i="33"/>
  <c r="H60" i="33"/>
  <c r="H23" i="33"/>
  <c r="F53" i="97"/>
  <c r="I23" i="97"/>
  <c r="L23" i="97"/>
  <c r="H23" i="97"/>
  <c r="M53" i="97"/>
  <c r="I53" i="97"/>
  <c r="K23" i="97"/>
  <c r="G23" i="97"/>
  <c r="H53" i="97"/>
  <c r="L53" i="97"/>
  <c r="F23" i="97"/>
  <c r="J23" i="97"/>
  <c r="G53" i="97"/>
  <c r="J53" i="97"/>
  <c r="M23" i="97"/>
  <c r="K53" i="97"/>
  <c r="K14" i="38"/>
  <c r="K28" i="88"/>
  <c r="G10" i="88"/>
  <c r="K10" i="88"/>
  <c r="G28" i="88"/>
  <c r="G14" i="38"/>
  <c r="K49" i="38"/>
  <c r="G49" i="38"/>
  <c r="AT200" i="35"/>
  <c r="AT144" i="35"/>
  <c r="J49" i="39"/>
  <c r="F14" i="39"/>
  <c r="J14" i="39"/>
  <c r="J28" i="89"/>
  <c r="F10" i="89"/>
  <c r="J10" i="89"/>
  <c r="F28" i="89"/>
  <c r="F49" i="39"/>
  <c r="L48" i="104"/>
  <c r="J18" i="104"/>
  <c r="M48" i="104"/>
  <c r="J48" i="104"/>
  <c r="G18" i="104"/>
  <c r="I18" i="104"/>
  <c r="M18" i="104"/>
  <c r="G48" i="104"/>
  <c r="K48" i="104"/>
  <c r="H18" i="104"/>
  <c r="L18" i="104"/>
  <c r="F48" i="104"/>
  <c r="K18" i="104"/>
  <c r="I48" i="104"/>
  <c r="F18" i="104"/>
  <c r="H48" i="104"/>
  <c r="K47" i="22"/>
  <c r="J12" i="22"/>
  <c r="F12" i="22"/>
  <c r="K12" i="22"/>
  <c r="H12" i="22"/>
  <c r="I47" i="22"/>
  <c r="L47" i="22"/>
  <c r="J47" i="22"/>
  <c r="F47" i="22"/>
  <c r="I12" i="22"/>
  <c r="G47" i="22"/>
  <c r="H47" i="22"/>
  <c r="L12" i="22"/>
  <c r="M12" i="22"/>
  <c r="G12" i="22"/>
  <c r="M47" i="22"/>
  <c r="L49" i="34"/>
  <c r="H14" i="34"/>
  <c r="H49" i="34"/>
  <c r="L14" i="34"/>
  <c r="L10" i="84"/>
  <c r="H28" i="84"/>
  <c r="H10" i="84"/>
  <c r="L28" i="84"/>
  <c r="M62" i="38"/>
  <c r="M25" i="38"/>
  <c r="L62" i="38"/>
  <c r="L25" i="38"/>
  <c r="J62" i="38"/>
  <c r="K62" i="38"/>
  <c r="K25" i="38"/>
  <c r="J25" i="38"/>
  <c r="I62" i="38"/>
  <c r="I25" i="38"/>
  <c r="H62" i="38"/>
  <c r="H25" i="38"/>
  <c r="F62" i="38"/>
  <c r="G62" i="38"/>
  <c r="G25" i="38"/>
  <c r="F25" i="38"/>
  <c r="G62" i="30"/>
  <c r="G25" i="30"/>
  <c r="F62" i="30"/>
  <c r="F25" i="30"/>
  <c r="M62" i="30"/>
  <c r="M25" i="30"/>
  <c r="L62" i="30"/>
  <c r="L25" i="30"/>
  <c r="H62" i="30"/>
  <c r="H25" i="30"/>
  <c r="K62" i="30"/>
  <c r="K25" i="30"/>
  <c r="J62" i="30"/>
  <c r="J25" i="30"/>
  <c r="I25" i="30"/>
  <c r="I62" i="30"/>
  <c r="G18" i="105"/>
  <c r="I48" i="105"/>
  <c r="H18" i="105"/>
  <c r="F48" i="105"/>
  <c r="M18" i="105"/>
  <c r="I18" i="105"/>
  <c r="J48" i="105"/>
  <c r="J18" i="105"/>
  <c r="K18" i="105"/>
  <c r="F18" i="105"/>
  <c r="H48" i="105"/>
  <c r="M48" i="105"/>
  <c r="L18" i="105"/>
  <c r="L48" i="105"/>
  <c r="G48" i="105"/>
  <c r="K48" i="105"/>
  <c r="L10" i="90"/>
  <c r="H28" i="90"/>
  <c r="L28" i="90"/>
  <c r="H10" i="90"/>
  <c r="L49" i="40"/>
  <c r="L14" i="40"/>
  <c r="H49" i="40"/>
  <c r="H14" i="40"/>
  <c r="AT200" i="22"/>
  <c r="AT144" i="22"/>
  <c r="G60" i="40"/>
  <c r="K23" i="40"/>
  <c r="I23" i="40"/>
  <c r="H60" i="40"/>
  <c r="F60" i="40"/>
  <c r="L60" i="40"/>
  <c r="M60" i="40"/>
  <c r="F23" i="40"/>
  <c r="L23" i="40"/>
  <c r="I60" i="40"/>
  <c r="M23" i="40"/>
  <c r="J23" i="40"/>
  <c r="H23" i="40"/>
  <c r="K60" i="40"/>
  <c r="J60" i="40"/>
  <c r="G23" i="40"/>
  <c r="K60" i="32"/>
  <c r="K23" i="32"/>
  <c r="J60" i="32"/>
  <c r="J23" i="32"/>
  <c r="I60" i="32"/>
  <c r="I23" i="32"/>
  <c r="H60" i="32"/>
  <c r="H23" i="32"/>
  <c r="G60" i="32"/>
  <c r="G23" i="32"/>
  <c r="F60" i="32"/>
  <c r="F23" i="32"/>
  <c r="M60" i="32"/>
  <c r="M23" i="32"/>
  <c r="L60" i="32"/>
  <c r="L23" i="32"/>
  <c r="I14" i="39"/>
  <c r="I49" i="39"/>
  <c r="M14" i="39"/>
  <c r="M49" i="39"/>
  <c r="M10" i="89"/>
  <c r="I28" i="89"/>
  <c r="I10" i="89"/>
  <c r="M28" i="89"/>
  <c r="M53" i="98"/>
  <c r="H23" i="98"/>
  <c r="K23" i="98"/>
  <c r="G23" i="98"/>
  <c r="L53" i="98"/>
  <c r="H53" i="98"/>
  <c r="J23" i="98"/>
  <c r="F23" i="98"/>
  <c r="G53" i="98"/>
  <c r="I53" i="98"/>
  <c r="M23" i="98"/>
  <c r="K53" i="98"/>
  <c r="F53" i="98"/>
  <c r="I23" i="98"/>
  <c r="L23" i="98"/>
  <c r="J53" i="98"/>
  <c r="I48" i="93"/>
  <c r="F18" i="93"/>
  <c r="K18" i="93"/>
  <c r="M48" i="93"/>
  <c r="H48" i="93"/>
  <c r="G18" i="93"/>
  <c r="L18" i="93"/>
  <c r="L48" i="93"/>
  <c r="K48" i="93"/>
  <c r="G48" i="93"/>
  <c r="I18" i="93"/>
  <c r="M18" i="93"/>
  <c r="J48" i="93"/>
  <c r="H18" i="93"/>
  <c r="J18" i="93"/>
  <c r="F48" i="93"/>
  <c r="F14" i="33"/>
  <c r="F49" i="33"/>
  <c r="J14" i="33"/>
  <c r="J49" i="33"/>
  <c r="J28" i="83"/>
  <c r="J10" i="83"/>
  <c r="F28" i="83"/>
  <c r="F10" i="83"/>
  <c r="G12" i="30"/>
  <c r="L47" i="30"/>
  <c r="F47" i="30"/>
  <c r="J12" i="30"/>
  <c r="K12" i="30"/>
  <c r="K47" i="30"/>
  <c r="H47" i="30"/>
  <c r="I12" i="30"/>
  <c r="J47" i="30"/>
  <c r="F12" i="30"/>
  <c r="H12" i="30"/>
  <c r="G47" i="30"/>
  <c r="M47" i="30"/>
  <c r="M12" i="30"/>
  <c r="I47" i="30"/>
  <c r="L12" i="30"/>
  <c r="L48" i="96"/>
  <c r="F48" i="96"/>
  <c r="I48" i="96"/>
  <c r="G18" i="96"/>
  <c r="J18" i="96"/>
  <c r="M48" i="96"/>
  <c r="M18" i="96"/>
  <c r="F18" i="96"/>
  <c r="K48" i="96"/>
  <c r="H48" i="96"/>
  <c r="L18" i="96"/>
  <c r="I18" i="96"/>
  <c r="J48" i="96"/>
  <c r="G48" i="96"/>
  <c r="K18" i="96"/>
  <c r="H18" i="96"/>
  <c r="F12" i="38"/>
  <c r="F47" i="38"/>
  <c r="J47" i="38"/>
  <c r="L12" i="38"/>
  <c r="H12" i="38"/>
  <c r="M47" i="38"/>
  <c r="M12" i="38"/>
  <c r="K12" i="38"/>
  <c r="L47" i="38"/>
  <c r="I47" i="38"/>
  <c r="J12" i="38"/>
  <c r="G12" i="38"/>
  <c r="K47" i="38"/>
  <c r="H47" i="38"/>
  <c r="I12" i="38"/>
  <c r="G47" i="38"/>
  <c r="M49" i="31"/>
  <c r="I49" i="31"/>
  <c r="I14" i="31"/>
  <c r="M14" i="31"/>
  <c r="I28" i="81"/>
  <c r="I10" i="81"/>
  <c r="M28" i="81"/>
  <c r="M10" i="81"/>
  <c r="M49" i="34"/>
  <c r="I14" i="34"/>
  <c r="I49" i="34"/>
  <c r="M14" i="34"/>
  <c r="I28" i="84"/>
  <c r="I10" i="84"/>
  <c r="M28" i="84"/>
  <c r="M10" i="84"/>
  <c r="K53" i="102"/>
  <c r="F23" i="102"/>
  <c r="I23" i="102"/>
  <c r="G53" i="102"/>
  <c r="J53" i="102"/>
  <c r="F53" i="102"/>
  <c r="H23" i="102"/>
  <c r="L23" i="102"/>
  <c r="M53" i="102"/>
  <c r="I53" i="102"/>
  <c r="K23" i="102"/>
  <c r="G23" i="102"/>
  <c r="L53" i="102"/>
  <c r="M23" i="102"/>
  <c r="J23" i="102"/>
  <c r="H53" i="102"/>
  <c r="J62" i="37"/>
  <c r="J25" i="37"/>
  <c r="I62" i="37"/>
  <c r="I25" i="37"/>
  <c r="H62" i="37"/>
  <c r="H25" i="37"/>
  <c r="G25" i="37"/>
  <c r="G62" i="37"/>
  <c r="F62" i="37"/>
  <c r="F25" i="37"/>
  <c r="M62" i="37"/>
  <c r="M25" i="37"/>
  <c r="K25" i="37"/>
  <c r="L62" i="37"/>
  <c r="L25" i="37"/>
  <c r="K62" i="37"/>
  <c r="I62" i="22"/>
  <c r="F25" i="22"/>
  <c r="K25" i="22"/>
  <c r="I25" i="22"/>
  <c r="H62" i="22"/>
  <c r="J62" i="22"/>
  <c r="L25" i="22"/>
  <c r="M62" i="22"/>
  <c r="G62" i="22"/>
  <c r="G25" i="22"/>
  <c r="M25" i="22"/>
  <c r="H25" i="22"/>
  <c r="L62" i="22"/>
  <c r="K62" i="22"/>
  <c r="F62" i="22"/>
  <c r="J25" i="22"/>
  <c r="J38" i="96"/>
  <c r="M9" i="96"/>
  <c r="H9" i="96"/>
  <c r="L9" i="96"/>
  <c r="I38" i="96"/>
  <c r="K9" i="96"/>
  <c r="G9" i="96"/>
  <c r="F38" i="96"/>
  <c r="L38" i="96"/>
  <c r="H38" i="96"/>
  <c r="J9" i="96"/>
  <c r="F9" i="96"/>
  <c r="K38" i="96"/>
  <c r="M38" i="96"/>
  <c r="I9" i="96"/>
  <c r="G38" i="96"/>
  <c r="G10" i="90"/>
  <c r="K14" i="40"/>
  <c r="K49" i="40"/>
  <c r="G49" i="40"/>
  <c r="G14" i="40"/>
  <c r="K28" i="90"/>
  <c r="K10" i="90"/>
  <c r="G28" i="90"/>
  <c r="L21" i="71"/>
  <c r="G28" i="106" s="1"/>
  <c r="L60" i="39"/>
  <c r="L23" i="39"/>
  <c r="I23" i="39"/>
  <c r="K60" i="39"/>
  <c r="K23" i="39"/>
  <c r="I60" i="39"/>
  <c r="J60" i="39"/>
  <c r="J23" i="39"/>
  <c r="H60" i="39"/>
  <c r="H23" i="39"/>
  <c r="M60" i="39"/>
  <c r="G60" i="39"/>
  <c r="G23" i="39"/>
  <c r="F60" i="39"/>
  <c r="F23" i="39"/>
  <c r="M23" i="39"/>
  <c r="H60" i="31"/>
  <c r="H23" i="31"/>
  <c r="G60" i="31"/>
  <c r="G23" i="31"/>
  <c r="F60" i="31"/>
  <c r="F23" i="31"/>
  <c r="M60" i="31"/>
  <c r="M23" i="31"/>
  <c r="L60" i="31"/>
  <c r="L23" i="31"/>
  <c r="K60" i="31"/>
  <c r="K23" i="31"/>
  <c r="I60" i="31"/>
  <c r="I23" i="31"/>
  <c r="J60" i="31"/>
  <c r="J23" i="31"/>
  <c r="H18" i="100"/>
  <c r="K48" i="100"/>
  <c r="F48" i="100"/>
  <c r="L18" i="100"/>
  <c r="G18" i="100"/>
  <c r="J48" i="100"/>
  <c r="I48" i="100"/>
  <c r="K18" i="100"/>
  <c r="H48" i="100"/>
  <c r="M48" i="100"/>
  <c r="I18" i="100"/>
  <c r="F18" i="100"/>
  <c r="J18" i="100"/>
  <c r="L48" i="100"/>
  <c r="G48" i="100"/>
  <c r="M18" i="100"/>
  <c r="H9" i="99"/>
  <c r="M38" i="99"/>
  <c r="I38" i="99"/>
  <c r="L38" i="99"/>
  <c r="H38" i="99"/>
  <c r="F38" i="99"/>
  <c r="G9" i="99"/>
  <c r="M9" i="99"/>
  <c r="K38" i="99"/>
  <c r="F9" i="99"/>
  <c r="J9" i="99"/>
  <c r="G38" i="99"/>
  <c r="J38" i="99"/>
  <c r="L9" i="99"/>
  <c r="I9" i="99"/>
  <c r="K9" i="99"/>
  <c r="BH144" i="35"/>
  <c r="BH200" i="35"/>
  <c r="G49" i="33"/>
  <c r="K14" i="33"/>
  <c r="K49" i="33"/>
  <c r="G14" i="33"/>
  <c r="K10" i="83"/>
  <c r="G28" i="83"/>
  <c r="K28" i="83"/>
  <c r="G10" i="83"/>
  <c r="G49" i="32"/>
  <c r="K14" i="32"/>
  <c r="K28" i="82"/>
  <c r="G14" i="32"/>
  <c r="G10" i="82"/>
  <c r="G28" i="82"/>
  <c r="K10" i="82"/>
  <c r="K49" i="32"/>
  <c r="I9" i="95"/>
  <c r="M38" i="95"/>
  <c r="J38" i="95"/>
  <c r="L9" i="95"/>
  <c r="H9" i="95"/>
  <c r="L38" i="95"/>
  <c r="H38" i="95"/>
  <c r="F38" i="95"/>
  <c r="F9" i="95"/>
  <c r="K9" i="95"/>
  <c r="M9" i="95"/>
  <c r="J9" i="95"/>
  <c r="G38" i="95"/>
  <c r="G9" i="95"/>
  <c r="K38" i="95"/>
  <c r="I38" i="95"/>
  <c r="M49" i="37"/>
  <c r="I14" i="37"/>
  <c r="M14" i="37"/>
  <c r="I49" i="37"/>
  <c r="I10" i="87"/>
  <c r="M28" i="87"/>
  <c r="M10" i="87"/>
  <c r="I28" i="87"/>
  <c r="G38" i="103"/>
  <c r="J38" i="103"/>
  <c r="M9" i="103"/>
  <c r="I9" i="103"/>
  <c r="F38" i="103"/>
  <c r="H9" i="103"/>
  <c r="L9" i="103"/>
  <c r="J9" i="103"/>
  <c r="I38" i="103"/>
  <c r="M38" i="103"/>
  <c r="G9" i="103"/>
  <c r="K9" i="103"/>
  <c r="H38" i="103"/>
  <c r="K38" i="103"/>
  <c r="F9" i="103"/>
  <c r="L38" i="103"/>
  <c r="L49" i="22"/>
  <c r="AZ177" i="22" s="1"/>
  <c r="H49" i="22"/>
  <c r="H10" i="79"/>
  <c r="L28" i="79"/>
  <c r="L10" i="79"/>
  <c r="H28" i="79"/>
  <c r="H14" i="22"/>
  <c r="L14" i="22"/>
  <c r="G62" i="36"/>
  <c r="G25" i="36"/>
  <c r="F62" i="36"/>
  <c r="F25" i="36"/>
  <c r="H62" i="36"/>
  <c r="M62" i="36"/>
  <c r="M25" i="36"/>
  <c r="L62" i="36"/>
  <c r="L25" i="36"/>
  <c r="K62" i="36"/>
  <c r="K25" i="36"/>
  <c r="H25" i="36"/>
  <c r="J62" i="36"/>
  <c r="J25" i="36"/>
  <c r="I62" i="36"/>
  <c r="I25" i="36"/>
  <c r="G12" i="31"/>
  <c r="L12" i="31"/>
  <c r="H47" i="31"/>
  <c r="K12" i="31"/>
  <c r="F12" i="31"/>
  <c r="L47" i="31"/>
  <c r="M47" i="31"/>
  <c r="K47" i="31"/>
  <c r="G47" i="31"/>
  <c r="I12" i="31"/>
  <c r="M12" i="31"/>
  <c r="J47" i="31"/>
  <c r="J12" i="31"/>
  <c r="H12" i="31"/>
  <c r="I47" i="31"/>
  <c r="F47" i="31"/>
  <c r="I49" i="30"/>
  <c r="I10" i="80"/>
  <c r="M28" i="80"/>
  <c r="M10" i="80"/>
  <c r="I28" i="80"/>
  <c r="M14" i="30"/>
  <c r="M49" i="30"/>
  <c r="I14" i="30"/>
  <c r="J53" i="103"/>
  <c r="M23" i="103"/>
  <c r="H23" i="103"/>
  <c r="L23" i="103"/>
  <c r="F53" i="103"/>
  <c r="M53" i="103"/>
  <c r="I53" i="103"/>
  <c r="K23" i="103"/>
  <c r="L53" i="103"/>
  <c r="G23" i="103"/>
  <c r="J23" i="103"/>
  <c r="H53" i="103"/>
  <c r="I23" i="103"/>
  <c r="F23" i="103"/>
  <c r="K53" i="103"/>
  <c r="G53" i="103"/>
  <c r="M9" i="97"/>
  <c r="J38" i="97"/>
  <c r="G38" i="97"/>
  <c r="I9" i="97"/>
  <c r="F38" i="97"/>
  <c r="H9" i="97"/>
  <c r="L9" i="97"/>
  <c r="L38" i="97"/>
  <c r="I38" i="97"/>
  <c r="K9" i="97"/>
  <c r="G9" i="97"/>
  <c r="M38" i="97"/>
  <c r="H38" i="97"/>
  <c r="K38" i="97"/>
  <c r="F9" i="97"/>
  <c r="J9" i="97"/>
  <c r="I49" i="35"/>
  <c r="M14" i="35"/>
  <c r="M49" i="35"/>
  <c r="I14" i="35"/>
  <c r="I10" i="85"/>
  <c r="M28" i="85"/>
  <c r="I28" i="85"/>
  <c r="M10" i="85"/>
  <c r="H12" i="33"/>
  <c r="M47" i="33"/>
  <c r="M12" i="33"/>
  <c r="K12" i="33"/>
  <c r="L12" i="33"/>
  <c r="L47" i="33"/>
  <c r="I47" i="33"/>
  <c r="J12" i="33"/>
  <c r="K47" i="33"/>
  <c r="G12" i="33"/>
  <c r="I12" i="33"/>
  <c r="H47" i="33"/>
  <c r="G47" i="33"/>
  <c r="F12" i="33"/>
  <c r="J47" i="33"/>
  <c r="F47" i="33"/>
  <c r="K14" i="30"/>
  <c r="K49" i="30"/>
  <c r="G14" i="30"/>
  <c r="K10" i="80"/>
  <c r="G28" i="80"/>
  <c r="K28" i="80"/>
  <c r="G49" i="30"/>
  <c r="G10" i="80"/>
  <c r="H49" i="36"/>
  <c r="L14" i="36"/>
  <c r="H14" i="36"/>
  <c r="H10" i="86"/>
  <c r="L28" i="86"/>
  <c r="L10" i="86"/>
  <c r="H28" i="86"/>
  <c r="L49" i="36"/>
  <c r="M14" i="36"/>
  <c r="M49" i="36"/>
  <c r="I14" i="36"/>
  <c r="I49" i="36"/>
  <c r="I10" i="86"/>
  <c r="M28" i="86"/>
  <c r="M10" i="86"/>
  <c r="I28" i="86"/>
  <c r="M60" i="38"/>
  <c r="M23" i="38"/>
  <c r="J23" i="38"/>
  <c r="L60" i="38"/>
  <c r="L23" i="38"/>
  <c r="F23" i="38"/>
  <c r="K60" i="38"/>
  <c r="K23" i="38"/>
  <c r="J60" i="38"/>
  <c r="I60" i="38"/>
  <c r="I23" i="38"/>
  <c r="F60" i="38"/>
  <c r="H60" i="38"/>
  <c r="H23" i="38"/>
  <c r="G60" i="38"/>
  <c r="G23" i="38"/>
  <c r="G60" i="30"/>
  <c r="G23" i="30"/>
  <c r="L60" i="30"/>
  <c r="L23" i="30"/>
  <c r="F60" i="30"/>
  <c r="F23" i="30"/>
  <c r="M60" i="30"/>
  <c r="M23" i="30"/>
  <c r="K60" i="30"/>
  <c r="K23" i="30"/>
  <c r="I60" i="30"/>
  <c r="I23" i="30"/>
  <c r="J60" i="30"/>
  <c r="J23" i="30"/>
  <c r="H60" i="30"/>
  <c r="H23" i="30"/>
  <c r="H53" i="105"/>
  <c r="G23" i="105"/>
  <c r="L23" i="105"/>
  <c r="L53" i="105"/>
  <c r="G53" i="105"/>
  <c r="K53" i="105"/>
  <c r="M23" i="105"/>
  <c r="I23" i="105"/>
  <c r="J53" i="105"/>
  <c r="F53" i="105"/>
  <c r="J23" i="105"/>
  <c r="F23" i="105"/>
  <c r="I53" i="105"/>
  <c r="H23" i="105"/>
  <c r="K23" i="105"/>
  <c r="M53" i="105"/>
  <c r="M12" i="34"/>
  <c r="J47" i="34"/>
  <c r="F47" i="34"/>
  <c r="H12" i="34"/>
  <c r="L12" i="34"/>
  <c r="I47" i="34"/>
  <c r="J12" i="34"/>
  <c r="G12" i="34"/>
  <c r="H47" i="34"/>
  <c r="M47" i="34"/>
  <c r="F12" i="34"/>
  <c r="K12" i="34"/>
  <c r="K47" i="34"/>
  <c r="L47" i="34"/>
  <c r="G47" i="34"/>
  <c r="I12" i="34"/>
  <c r="M9" i="100"/>
  <c r="J9" i="100"/>
  <c r="G38" i="100"/>
  <c r="J38" i="100"/>
  <c r="F38" i="100"/>
  <c r="I9" i="100"/>
  <c r="L9" i="100"/>
  <c r="H9" i="100"/>
  <c r="I38" i="100"/>
  <c r="K9" i="100"/>
  <c r="G9" i="100"/>
  <c r="M38" i="100"/>
  <c r="F9" i="100"/>
  <c r="L38" i="100"/>
  <c r="H38" i="100"/>
  <c r="K38" i="100"/>
  <c r="J38" i="102"/>
  <c r="M9" i="102"/>
  <c r="H9" i="102"/>
  <c r="F38" i="102"/>
  <c r="I38" i="102"/>
  <c r="L9" i="102"/>
  <c r="G9" i="102"/>
  <c r="K9" i="102"/>
  <c r="L38" i="102"/>
  <c r="H38" i="102"/>
  <c r="J9" i="102"/>
  <c r="F9" i="102"/>
  <c r="K38" i="102"/>
  <c r="M38" i="102"/>
  <c r="I9" i="102"/>
  <c r="G38" i="102"/>
  <c r="L62" i="35"/>
  <c r="L25" i="35"/>
  <c r="K62" i="35"/>
  <c r="K25" i="35"/>
  <c r="J62" i="35"/>
  <c r="J25" i="35"/>
  <c r="I62" i="35"/>
  <c r="I25" i="35"/>
  <c r="M62" i="35"/>
  <c r="H62" i="35"/>
  <c r="H25" i="35"/>
  <c r="G62" i="35"/>
  <c r="G25" i="35"/>
  <c r="M25" i="35"/>
  <c r="F62" i="35"/>
  <c r="F25" i="35"/>
  <c r="F18" i="97"/>
  <c r="I48" i="97"/>
  <c r="L48" i="97"/>
  <c r="J18" i="97"/>
  <c r="M18" i="97"/>
  <c r="H48" i="97"/>
  <c r="K48" i="97"/>
  <c r="I18" i="97"/>
  <c r="L18" i="97"/>
  <c r="H18" i="97"/>
  <c r="F48" i="97"/>
  <c r="J48" i="97"/>
  <c r="M48" i="97"/>
  <c r="G48" i="97"/>
  <c r="K18" i="97"/>
  <c r="G18" i="97"/>
  <c r="BH144" i="30"/>
  <c r="BH200" i="30"/>
  <c r="I9" i="105"/>
  <c r="M9" i="105"/>
  <c r="J9" i="105"/>
  <c r="F9" i="105"/>
  <c r="I38" i="105"/>
  <c r="M38" i="105"/>
  <c r="K9" i="105"/>
  <c r="G38" i="105"/>
  <c r="L38" i="105"/>
  <c r="H38" i="105"/>
  <c r="H9" i="105"/>
  <c r="L9" i="105"/>
  <c r="K38" i="105"/>
  <c r="F38" i="105"/>
  <c r="J38" i="105"/>
  <c r="G9" i="105"/>
  <c r="L49" i="30"/>
  <c r="H28" i="80"/>
  <c r="H10" i="80"/>
  <c r="L28" i="80"/>
  <c r="L10" i="80"/>
  <c r="H49" i="30"/>
  <c r="L14" i="30"/>
  <c r="H14" i="30"/>
  <c r="L12" i="32"/>
  <c r="K47" i="32"/>
  <c r="M47" i="32"/>
  <c r="I12" i="32"/>
  <c r="K12" i="32"/>
  <c r="H12" i="32"/>
  <c r="I47" i="32"/>
  <c r="H47" i="32"/>
  <c r="L47" i="32"/>
  <c r="F12" i="32"/>
  <c r="J12" i="32"/>
  <c r="G47" i="32"/>
  <c r="J47" i="32"/>
  <c r="M12" i="32"/>
  <c r="F47" i="32"/>
  <c r="G12" i="32"/>
  <c r="H14" i="35"/>
  <c r="H49" i="35"/>
  <c r="L14" i="35"/>
  <c r="L49" i="35"/>
  <c r="H28" i="85"/>
  <c r="H10" i="85"/>
  <c r="L28" i="85"/>
  <c r="L10" i="85"/>
  <c r="K9" i="98"/>
  <c r="H38" i="98"/>
  <c r="L38" i="98"/>
  <c r="M9" i="98"/>
  <c r="K38" i="98"/>
  <c r="G9" i="98"/>
  <c r="I9" i="98"/>
  <c r="F9" i="98"/>
  <c r="F38" i="98"/>
  <c r="J38" i="98"/>
  <c r="L9" i="98"/>
  <c r="H9" i="98"/>
  <c r="M38" i="98"/>
  <c r="G38" i="98"/>
  <c r="J9" i="98"/>
  <c r="I38" i="98"/>
  <c r="J14" i="37"/>
  <c r="F14" i="37"/>
  <c r="J49" i="37"/>
  <c r="F49" i="37"/>
  <c r="F28" i="87"/>
  <c r="F10" i="87"/>
  <c r="J28" i="87"/>
  <c r="J10" i="87"/>
  <c r="J60" i="37"/>
  <c r="J23" i="37"/>
  <c r="I60" i="37"/>
  <c r="I23" i="37"/>
  <c r="G60" i="37"/>
  <c r="K60" i="37"/>
  <c r="H60" i="37"/>
  <c r="H23" i="37"/>
  <c r="G23" i="37"/>
  <c r="K23" i="37"/>
  <c r="F60" i="37"/>
  <c r="F23" i="37"/>
  <c r="M60" i="37"/>
  <c r="M23" i="37"/>
  <c r="L60" i="37"/>
  <c r="L23" i="37"/>
  <c r="H60" i="22"/>
  <c r="H23" i="22"/>
  <c r="L23" i="22"/>
  <c r="G60" i="22"/>
  <c r="M23" i="22"/>
  <c r="K60" i="22"/>
  <c r="J60" i="22"/>
  <c r="M60" i="22"/>
  <c r="I23" i="22"/>
  <c r="G23" i="22"/>
  <c r="I60" i="22"/>
  <c r="J23" i="22"/>
  <c r="F60" i="22"/>
  <c r="K23" i="22"/>
  <c r="L60" i="22"/>
  <c r="F23" i="22"/>
  <c r="K12" i="35"/>
  <c r="J47" i="35"/>
  <c r="G12" i="35"/>
  <c r="H12" i="35"/>
  <c r="L47" i="35"/>
  <c r="H47" i="35"/>
  <c r="J12" i="35"/>
  <c r="G47" i="35"/>
  <c r="I47" i="35"/>
  <c r="M12" i="35"/>
  <c r="K47" i="35"/>
  <c r="F47" i="35"/>
  <c r="I12" i="35"/>
  <c r="L12" i="35"/>
  <c r="M47" i="35"/>
  <c r="F12" i="35"/>
  <c r="K49" i="39"/>
  <c r="G14" i="39"/>
  <c r="G49" i="39"/>
  <c r="K10" i="89"/>
  <c r="G10" i="89"/>
  <c r="K28" i="89"/>
  <c r="G28" i="89"/>
  <c r="K14" i="39"/>
  <c r="H48" i="103"/>
  <c r="M48" i="103"/>
  <c r="I18" i="103"/>
  <c r="F18" i="103"/>
  <c r="G48" i="103"/>
  <c r="L48" i="103"/>
  <c r="H18" i="103"/>
  <c r="M18" i="103"/>
  <c r="J48" i="103"/>
  <c r="L18" i="103"/>
  <c r="K18" i="103"/>
  <c r="F48" i="103"/>
  <c r="I48" i="103"/>
  <c r="J18" i="103"/>
  <c r="K48" i="103"/>
  <c r="G18" i="103"/>
  <c r="BD200" i="33"/>
  <c r="BD144" i="33"/>
  <c r="BD200" i="35"/>
  <c r="BD144" i="35"/>
  <c r="BD200" i="30"/>
  <c r="BD144" i="30"/>
  <c r="BD99" i="22"/>
  <c r="AD110" i="67"/>
  <c r="AD112" i="67" s="1"/>
  <c r="AG77" i="67"/>
  <c r="AG79" i="67" s="1"/>
  <c r="AC11" i="67"/>
  <c r="AC13" i="67" s="1"/>
  <c r="AG44" i="67"/>
  <c r="AG46" i="67" s="1"/>
  <c r="AG66" i="67"/>
  <c r="AG68" i="67" s="1"/>
  <c r="AI88" i="67"/>
  <c r="AI90" i="67" s="1"/>
  <c r="AG121" i="67"/>
  <c r="AG123" i="67" s="1"/>
  <c r="V16" i="29"/>
  <c r="G25" i="106" s="1"/>
  <c r="BD177" i="22"/>
  <c r="BD175" i="22"/>
  <c r="BD151" i="22"/>
  <c r="K152" i="22"/>
  <c r="AB11" i="67"/>
  <c r="AB13" i="67" l="1"/>
  <c r="AQ26" i="67"/>
  <c r="AG69" i="67"/>
  <c r="AQ59" i="67" s="1"/>
  <c r="BK59" i="67" s="1"/>
  <c r="N21" i="108"/>
  <c r="X21" i="108" s="1"/>
  <c r="Q21" i="108"/>
  <c r="AA21" i="108" s="1"/>
  <c r="P27" i="108"/>
  <c r="Z27" i="108" s="1"/>
  <c r="S21" i="108"/>
  <c r="AC21" i="108" s="1"/>
  <c r="R22" i="108"/>
  <c r="AB22" i="108" s="1"/>
  <c r="S28" i="108"/>
  <c r="AC28" i="108" s="1"/>
  <c r="N27" i="108"/>
  <c r="X27" i="108" s="1"/>
  <c r="T27" i="108"/>
  <c r="AD27" i="108" s="1"/>
  <c r="Q31" i="108"/>
  <c r="AA31" i="108" s="1"/>
  <c r="N31" i="108"/>
  <c r="X31" i="108" s="1"/>
  <c r="P31" i="108"/>
  <c r="Z31" i="108" s="1"/>
  <c r="P28" i="108"/>
  <c r="Z28" i="108" s="1"/>
  <c r="M29" i="108"/>
  <c r="W29" i="108" s="1"/>
  <c r="Q25" i="108"/>
  <c r="AA25" i="108" s="1"/>
  <c r="Q20" i="108"/>
  <c r="AA20" i="108" s="1"/>
  <c r="Q29" i="108"/>
  <c r="AA29" i="108" s="1"/>
  <c r="M30" i="108"/>
  <c r="W30" i="108" s="1"/>
  <c r="R29" i="108"/>
  <c r="AB29" i="108" s="1"/>
  <c r="S25" i="108"/>
  <c r="AC25" i="108" s="1"/>
  <c r="R23" i="108"/>
  <c r="AB23" i="108" s="1"/>
  <c r="T23" i="108"/>
  <c r="AD23" i="108" s="1"/>
  <c r="R26" i="108"/>
  <c r="AB26" i="108" s="1"/>
  <c r="O26" i="108"/>
  <c r="Y26" i="108" s="1"/>
  <c r="N30" i="108"/>
  <c r="X30" i="108" s="1"/>
  <c r="AM21" i="67"/>
  <c r="AC14" i="67"/>
  <c r="AM54" i="67" s="1"/>
  <c r="BG54" i="67" s="1"/>
  <c r="AQ27" i="67"/>
  <c r="K58" i="35" s="1"/>
  <c r="AG80" i="67"/>
  <c r="AQ60" i="67" s="1"/>
  <c r="BK60" i="67" s="1"/>
  <c r="AN30" i="67"/>
  <c r="H58" i="38" s="1"/>
  <c r="AD113" i="67"/>
  <c r="AN63" i="67" s="1"/>
  <c r="BH63" i="67" s="1"/>
  <c r="AQ24" i="67"/>
  <c r="K58" i="32" s="1"/>
  <c r="AG47" i="67"/>
  <c r="AQ57" i="67" s="1"/>
  <c r="BK57" i="67" s="1"/>
  <c r="AQ31" i="67"/>
  <c r="AG124" i="67"/>
  <c r="AQ64" i="67" s="1"/>
  <c r="BK64" i="67" s="1"/>
  <c r="AG125" i="67"/>
  <c r="AQ98" i="67" s="1"/>
  <c r="BK98" i="67" s="1"/>
  <c r="AS28" i="67"/>
  <c r="M58" i="36" s="1"/>
  <c r="AI91" i="67"/>
  <c r="AS61" i="67" s="1"/>
  <c r="BM61" i="67" s="1"/>
  <c r="I15" i="106"/>
  <c r="E25" i="92" s="1"/>
  <c r="K54" i="31"/>
  <c r="K43" i="104"/>
  <c r="AX200" i="22"/>
  <c r="AX206" i="40" s="1"/>
  <c r="AZ196" i="22"/>
  <c r="AZ198" i="40" s="1"/>
  <c r="AX196" i="22"/>
  <c r="AX198" i="40" s="1"/>
  <c r="K43" i="98"/>
  <c r="K54" i="33"/>
  <c r="K43" i="105"/>
  <c r="K54" i="40"/>
  <c r="K54" i="37"/>
  <c r="K43" i="102"/>
  <c r="AT146" i="40"/>
  <c r="H47" i="99"/>
  <c r="K17" i="99"/>
  <c r="G47" i="99"/>
  <c r="J17" i="99"/>
  <c r="F47" i="99"/>
  <c r="I17" i="99"/>
  <c r="M47" i="99"/>
  <c r="H17" i="99"/>
  <c r="J47" i="99"/>
  <c r="L47" i="99"/>
  <c r="G17" i="99"/>
  <c r="K47" i="99"/>
  <c r="F17" i="99"/>
  <c r="M17" i="99"/>
  <c r="L17" i="99"/>
  <c r="I47" i="99"/>
  <c r="I49" i="98"/>
  <c r="L19" i="98"/>
  <c r="H49" i="98"/>
  <c r="K19" i="98"/>
  <c r="G49" i="98"/>
  <c r="J19" i="98"/>
  <c r="F49" i="98"/>
  <c r="I19" i="98"/>
  <c r="K49" i="98"/>
  <c r="M49" i="98"/>
  <c r="H19" i="98"/>
  <c r="L49" i="98"/>
  <c r="G19" i="98"/>
  <c r="F19" i="98"/>
  <c r="M19" i="98"/>
  <c r="J49" i="98"/>
  <c r="AD34" i="63"/>
  <c r="K47" i="96"/>
  <c r="F17" i="96"/>
  <c r="J47" i="96"/>
  <c r="M17" i="96"/>
  <c r="M47" i="96"/>
  <c r="I47" i="96"/>
  <c r="L17" i="96"/>
  <c r="H47" i="96"/>
  <c r="K17" i="96"/>
  <c r="G47" i="96"/>
  <c r="J17" i="96"/>
  <c r="H17" i="96"/>
  <c r="F47" i="96"/>
  <c r="I17" i="96"/>
  <c r="L47" i="96"/>
  <c r="G17" i="96"/>
  <c r="M21" i="70"/>
  <c r="E27" i="106" s="1"/>
  <c r="J49" i="95"/>
  <c r="M19" i="95"/>
  <c r="I49" i="95"/>
  <c r="L19" i="95"/>
  <c r="L49" i="95"/>
  <c r="H49" i="95"/>
  <c r="K19" i="95"/>
  <c r="G49" i="95"/>
  <c r="J19" i="95"/>
  <c r="F49" i="95"/>
  <c r="I19" i="95"/>
  <c r="G19" i="95"/>
  <c r="M49" i="95"/>
  <c r="H19" i="95"/>
  <c r="F19" i="95"/>
  <c r="K49" i="95"/>
  <c r="I47" i="98"/>
  <c r="L17" i="98"/>
  <c r="F17" i="98"/>
  <c r="H47" i="98"/>
  <c r="K17" i="98"/>
  <c r="K47" i="98"/>
  <c r="G47" i="98"/>
  <c r="J17" i="98"/>
  <c r="F47" i="98"/>
  <c r="I17" i="98"/>
  <c r="M47" i="98"/>
  <c r="H17" i="98"/>
  <c r="L47" i="98"/>
  <c r="G17" i="98"/>
  <c r="J47" i="98"/>
  <c r="M17" i="98"/>
  <c r="AE34" i="63"/>
  <c r="K47" i="104"/>
  <c r="F17" i="104"/>
  <c r="M47" i="104"/>
  <c r="J47" i="104"/>
  <c r="M17" i="104"/>
  <c r="I47" i="104"/>
  <c r="L17" i="104"/>
  <c r="H47" i="104"/>
  <c r="K17" i="104"/>
  <c r="G47" i="104"/>
  <c r="J17" i="104"/>
  <c r="F47" i="104"/>
  <c r="I17" i="104"/>
  <c r="H17" i="104"/>
  <c r="L47" i="104"/>
  <c r="G17" i="104"/>
  <c r="L49" i="103"/>
  <c r="G19" i="103"/>
  <c r="K49" i="103"/>
  <c r="F19" i="103"/>
  <c r="J49" i="103"/>
  <c r="M19" i="103"/>
  <c r="I49" i="103"/>
  <c r="L19" i="103"/>
  <c r="H49" i="103"/>
  <c r="K19" i="103"/>
  <c r="F49" i="103"/>
  <c r="G49" i="103"/>
  <c r="J19" i="103"/>
  <c r="I19" i="103"/>
  <c r="H19" i="103"/>
  <c r="M49" i="103"/>
  <c r="BH206" i="40"/>
  <c r="BO235" i="40" s="1"/>
  <c r="H45" i="106" s="1"/>
  <c r="G47" i="100"/>
  <c r="J17" i="100"/>
  <c r="F47" i="100"/>
  <c r="I17" i="100"/>
  <c r="L17" i="100"/>
  <c r="M47" i="100"/>
  <c r="H17" i="100"/>
  <c r="L47" i="100"/>
  <c r="G17" i="100"/>
  <c r="K47" i="100"/>
  <c r="F17" i="100"/>
  <c r="I47" i="100"/>
  <c r="J47" i="100"/>
  <c r="M17" i="100"/>
  <c r="K17" i="100"/>
  <c r="H47" i="100"/>
  <c r="AZ144" i="30"/>
  <c r="AZ200" i="30"/>
  <c r="AZ144" i="22"/>
  <c r="AZ200" i="22"/>
  <c r="L49" i="105"/>
  <c r="H19" i="105"/>
  <c r="K49" i="105"/>
  <c r="I19" i="105"/>
  <c r="J49" i="105"/>
  <c r="J19" i="105"/>
  <c r="I49" i="105"/>
  <c r="K19" i="105"/>
  <c r="H49" i="105"/>
  <c r="L19" i="105"/>
  <c r="F49" i="105"/>
  <c r="G49" i="105"/>
  <c r="M19" i="105"/>
  <c r="F19" i="105"/>
  <c r="G19" i="105"/>
  <c r="M49" i="105"/>
  <c r="L47" i="103"/>
  <c r="G17" i="103"/>
  <c r="F47" i="103"/>
  <c r="K47" i="103"/>
  <c r="F17" i="103"/>
  <c r="I17" i="103"/>
  <c r="J47" i="103"/>
  <c r="M17" i="103"/>
  <c r="I47" i="103"/>
  <c r="L17" i="103"/>
  <c r="H47" i="103"/>
  <c r="K17" i="103"/>
  <c r="G47" i="103"/>
  <c r="J17" i="103"/>
  <c r="M47" i="103"/>
  <c r="H17" i="103"/>
  <c r="J49" i="97"/>
  <c r="M19" i="97"/>
  <c r="I49" i="97"/>
  <c r="L19" i="97"/>
  <c r="L49" i="97"/>
  <c r="H49" i="97"/>
  <c r="K19" i="97"/>
  <c r="G49" i="97"/>
  <c r="J19" i="97"/>
  <c r="F49" i="97"/>
  <c r="I19" i="97"/>
  <c r="G19" i="97"/>
  <c r="M49" i="97"/>
  <c r="H19" i="97"/>
  <c r="F19" i="97"/>
  <c r="K49" i="97"/>
  <c r="J47" i="97"/>
  <c r="M17" i="97"/>
  <c r="G17" i="97"/>
  <c r="I47" i="97"/>
  <c r="L17" i="97"/>
  <c r="H47" i="97"/>
  <c r="K17" i="97"/>
  <c r="G47" i="97"/>
  <c r="J17" i="97"/>
  <c r="F47" i="97"/>
  <c r="I17" i="97"/>
  <c r="M47" i="97"/>
  <c r="H17" i="97"/>
  <c r="L47" i="97"/>
  <c r="F17" i="97"/>
  <c r="K47" i="97"/>
  <c r="BH146" i="40"/>
  <c r="AZ200" i="35"/>
  <c r="AZ144" i="35"/>
  <c r="F47" i="93"/>
  <c r="J47" i="93"/>
  <c r="J17" i="93"/>
  <c r="M47" i="93"/>
  <c r="H47" i="93"/>
  <c r="G17" i="93"/>
  <c r="L47" i="93"/>
  <c r="H17" i="93"/>
  <c r="L17" i="93"/>
  <c r="I47" i="93"/>
  <c r="K47" i="93"/>
  <c r="G47" i="93"/>
  <c r="M17" i="93"/>
  <c r="I17" i="93"/>
  <c r="F17" i="93"/>
  <c r="K17" i="93"/>
  <c r="F49" i="101"/>
  <c r="I19" i="101"/>
  <c r="M49" i="101"/>
  <c r="H19" i="101"/>
  <c r="L49" i="101"/>
  <c r="G19" i="101"/>
  <c r="K49" i="101"/>
  <c r="F19" i="101"/>
  <c r="K19" i="101"/>
  <c r="J49" i="101"/>
  <c r="M19" i="101"/>
  <c r="I49" i="101"/>
  <c r="L19" i="101"/>
  <c r="H49" i="101"/>
  <c r="G49" i="101"/>
  <c r="J19" i="101"/>
  <c r="L47" i="105"/>
  <c r="H17" i="105"/>
  <c r="F47" i="105"/>
  <c r="K47" i="105"/>
  <c r="I17" i="105"/>
  <c r="J47" i="105"/>
  <c r="J17" i="105"/>
  <c r="I47" i="105"/>
  <c r="K17" i="105"/>
  <c r="F17" i="105"/>
  <c r="H47" i="105"/>
  <c r="L17" i="105"/>
  <c r="G47" i="105"/>
  <c r="M17" i="105"/>
  <c r="M47" i="105"/>
  <c r="G17" i="105"/>
  <c r="H49" i="99"/>
  <c r="K19" i="99"/>
  <c r="G49" i="99"/>
  <c r="J19" i="99"/>
  <c r="M19" i="99"/>
  <c r="F49" i="99"/>
  <c r="I19" i="99"/>
  <c r="M49" i="99"/>
  <c r="H19" i="99"/>
  <c r="L49" i="99"/>
  <c r="G19" i="99"/>
  <c r="J49" i="99"/>
  <c r="K49" i="99"/>
  <c r="F19" i="99"/>
  <c r="I49" i="99"/>
  <c r="L19" i="99"/>
  <c r="M47" i="102"/>
  <c r="H17" i="102"/>
  <c r="L47" i="102"/>
  <c r="G17" i="102"/>
  <c r="G47" i="102"/>
  <c r="K47" i="102"/>
  <c r="F17" i="102"/>
  <c r="J47" i="102"/>
  <c r="M17" i="102"/>
  <c r="I47" i="102"/>
  <c r="L17" i="102"/>
  <c r="H47" i="102"/>
  <c r="K17" i="102"/>
  <c r="J17" i="102"/>
  <c r="I17" i="102"/>
  <c r="F47" i="102"/>
  <c r="H49" i="93"/>
  <c r="I49" i="93"/>
  <c r="K19" i="93"/>
  <c r="K49" i="93"/>
  <c r="G49" i="93"/>
  <c r="H19" i="93"/>
  <c r="L19" i="93"/>
  <c r="L49" i="93"/>
  <c r="G19" i="93"/>
  <c r="M49" i="93"/>
  <c r="J19" i="93"/>
  <c r="F19" i="93"/>
  <c r="J49" i="93"/>
  <c r="F49" i="93"/>
  <c r="I19" i="93"/>
  <c r="M19" i="93"/>
  <c r="P21" i="75"/>
  <c r="E33" i="106" s="1"/>
  <c r="I33" i="106" s="1"/>
  <c r="E36" i="92" s="1"/>
  <c r="J47" i="95"/>
  <c r="M17" i="95"/>
  <c r="I47" i="95"/>
  <c r="L17" i="95"/>
  <c r="H47" i="95"/>
  <c r="K17" i="95"/>
  <c r="G47" i="95"/>
  <c r="J17" i="95"/>
  <c r="G17" i="95"/>
  <c r="F47" i="95"/>
  <c r="I17" i="95"/>
  <c r="M47" i="95"/>
  <c r="H17" i="95"/>
  <c r="L47" i="95"/>
  <c r="F17" i="95"/>
  <c r="K47" i="95"/>
  <c r="AT206" i="40"/>
  <c r="BO219" i="40" s="1"/>
  <c r="H13" i="106" s="1"/>
  <c r="I13" i="106" s="1"/>
  <c r="E23" i="92" s="1"/>
  <c r="K49" i="96"/>
  <c r="F19" i="96"/>
  <c r="J49" i="96"/>
  <c r="M19" i="96"/>
  <c r="I49" i="96"/>
  <c r="L19" i="96"/>
  <c r="H49" i="96"/>
  <c r="K19" i="96"/>
  <c r="H19" i="96"/>
  <c r="G49" i="96"/>
  <c r="J19" i="96"/>
  <c r="M49" i="96"/>
  <c r="F49" i="96"/>
  <c r="I19" i="96"/>
  <c r="L49" i="96"/>
  <c r="G19" i="96"/>
  <c r="G49" i="100"/>
  <c r="J19" i="100"/>
  <c r="I49" i="100"/>
  <c r="F49" i="100"/>
  <c r="I19" i="100"/>
  <c r="M49" i="100"/>
  <c r="H19" i="100"/>
  <c r="L49" i="100"/>
  <c r="G19" i="100"/>
  <c r="L19" i="100"/>
  <c r="K49" i="100"/>
  <c r="F19" i="100"/>
  <c r="J49" i="100"/>
  <c r="M19" i="100"/>
  <c r="K19" i="100"/>
  <c r="H49" i="100"/>
  <c r="K49" i="104"/>
  <c r="F19" i="104"/>
  <c r="J49" i="104"/>
  <c r="M19" i="104"/>
  <c r="I49" i="104"/>
  <c r="L19" i="104"/>
  <c r="H49" i="104"/>
  <c r="K19" i="104"/>
  <c r="M49" i="104"/>
  <c r="G49" i="104"/>
  <c r="J19" i="104"/>
  <c r="H19" i="104"/>
  <c r="F49" i="104"/>
  <c r="I19" i="104"/>
  <c r="L49" i="104"/>
  <c r="G19" i="104"/>
  <c r="F47" i="101"/>
  <c r="I17" i="101"/>
  <c r="H47" i="101"/>
  <c r="M47" i="101"/>
  <c r="H17" i="101"/>
  <c r="L47" i="101"/>
  <c r="G17" i="101"/>
  <c r="K47" i="101"/>
  <c r="F17" i="101"/>
  <c r="J47" i="101"/>
  <c r="M17" i="101"/>
  <c r="K17" i="101"/>
  <c r="I47" i="101"/>
  <c r="L17" i="101"/>
  <c r="G47" i="101"/>
  <c r="J17" i="101"/>
  <c r="AZ200" i="33"/>
  <c r="AZ144" i="33"/>
  <c r="J30" i="87"/>
  <c r="J55" i="37"/>
  <c r="K55" i="37"/>
  <c r="K30" i="87"/>
  <c r="F30" i="80"/>
  <c r="F55" i="30"/>
  <c r="J30" i="89"/>
  <c r="J55" i="39"/>
  <c r="I30" i="82"/>
  <c r="I55" i="32"/>
  <c r="I30" i="84"/>
  <c r="I55" i="34"/>
  <c r="G30" i="80"/>
  <c r="G55" i="30"/>
  <c r="I55" i="37"/>
  <c r="I30" i="87"/>
  <c r="K30" i="83"/>
  <c r="K55" i="33"/>
  <c r="J30" i="83"/>
  <c r="J55" i="33"/>
  <c r="F30" i="84"/>
  <c r="F55" i="34"/>
  <c r="K30" i="85"/>
  <c r="K55" i="35"/>
  <c r="I55" i="36"/>
  <c r="I30" i="86"/>
  <c r="H30" i="86"/>
  <c r="H55" i="36"/>
  <c r="G30" i="86"/>
  <c r="G55" i="36"/>
  <c r="J30" i="90"/>
  <c r="J55" i="40"/>
  <c r="G30" i="90"/>
  <c r="G55" i="40"/>
  <c r="G30" i="82"/>
  <c r="G55" i="32"/>
  <c r="K30" i="82"/>
  <c r="K55" i="32"/>
  <c r="J30" i="82"/>
  <c r="J55" i="32"/>
  <c r="M55" i="33"/>
  <c r="M30" i="83"/>
  <c r="G55" i="33"/>
  <c r="G30" i="83"/>
  <c r="F30" i="89"/>
  <c r="F55" i="39"/>
  <c r="F43" i="96"/>
  <c r="F54" i="31"/>
  <c r="I54" i="38"/>
  <c r="I43" i="103"/>
  <c r="L43" i="104"/>
  <c r="L54" i="39"/>
  <c r="I43" i="96"/>
  <c r="I54" i="31"/>
  <c r="H54" i="39"/>
  <c r="H43" i="104"/>
  <c r="I43" i="104"/>
  <c r="I54" i="39"/>
  <c r="M43" i="99"/>
  <c r="M54" i="34"/>
  <c r="M30" i="89"/>
  <c r="M55" i="39"/>
  <c r="I55" i="33"/>
  <c r="I30" i="83"/>
  <c r="L55" i="36"/>
  <c r="L30" i="86"/>
  <c r="M55" i="36"/>
  <c r="M30" i="86"/>
  <c r="G30" i="88"/>
  <c r="G55" i="38"/>
  <c r="K30" i="84"/>
  <c r="K55" i="34"/>
  <c r="M55" i="32"/>
  <c r="M30" i="82"/>
  <c r="F30" i="81"/>
  <c r="F55" i="31"/>
  <c r="I30" i="88"/>
  <c r="I55" i="38"/>
  <c r="M55" i="30"/>
  <c r="M30" i="80"/>
  <c r="L55" i="39"/>
  <c r="L30" i="89"/>
  <c r="I30" i="81"/>
  <c r="I55" i="31"/>
  <c r="K55" i="36"/>
  <c r="K30" i="86"/>
  <c r="H55" i="39"/>
  <c r="H30" i="89"/>
  <c r="G30" i="89"/>
  <c r="G55" i="39"/>
  <c r="I30" i="89"/>
  <c r="I55" i="39"/>
  <c r="M55" i="34"/>
  <c r="M30" i="84"/>
  <c r="H30" i="79"/>
  <c r="H55" i="22"/>
  <c r="K55" i="38"/>
  <c r="K30" i="88"/>
  <c r="L30" i="88"/>
  <c r="L55" i="38"/>
  <c r="J30" i="80"/>
  <c r="J55" i="30"/>
  <c r="L30" i="81"/>
  <c r="L55" i="31"/>
  <c r="F30" i="88"/>
  <c r="F55" i="38"/>
  <c r="G30" i="81"/>
  <c r="G55" i="31"/>
  <c r="L43" i="93"/>
  <c r="L54" i="22"/>
  <c r="J43" i="101"/>
  <c r="J54" i="36"/>
  <c r="F43" i="102"/>
  <c r="G43" i="93"/>
  <c r="G54" i="22"/>
  <c r="L55" i="22"/>
  <c r="BF177" i="22" s="1"/>
  <c r="L30" i="79"/>
  <c r="M43" i="105"/>
  <c r="L43" i="97"/>
  <c r="L54" i="32"/>
  <c r="J30" i="86"/>
  <c r="J55" i="36"/>
  <c r="M55" i="40"/>
  <c r="M30" i="90"/>
  <c r="J30" i="84"/>
  <c r="J55" i="34"/>
  <c r="H55" i="40"/>
  <c r="H30" i="90"/>
  <c r="L55" i="32"/>
  <c r="L30" i="82"/>
  <c r="M30" i="88"/>
  <c r="M55" i="38"/>
  <c r="F30" i="86"/>
  <c r="F55" i="36"/>
  <c r="L55" i="30"/>
  <c r="L30" i="80"/>
  <c r="H55" i="37"/>
  <c r="H30" i="87"/>
  <c r="J30" i="79"/>
  <c r="J55" i="22"/>
  <c r="K55" i="22"/>
  <c r="K30" i="79"/>
  <c r="F55" i="37"/>
  <c r="F30" i="87"/>
  <c r="H30" i="83"/>
  <c r="H55" i="33"/>
  <c r="L55" i="40"/>
  <c r="L30" i="90"/>
  <c r="K30" i="90"/>
  <c r="K55" i="40"/>
  <c r="H55" i="32"/>
  <c r="H30" i="82"/>
  <c r="H30" i="84"/>
  <c r="H55" i="34"/>
  <c r="K30" i="80"/>
  <c r="K55" i="30"/>
  <c r="G55" i="22"/>
  <c r="G30" i="79"/>
  <c r="J30" i="81"/>
  <c r="J55" i="31"/>
  <c r="L55" i="33"/>
  <c r="L30" i="83"/>
  <c r="F30" i="85"/>
  <c r="F55" i="35"/>
  <c r="M43" i="93"/>
  <c r="M54" i="22"/>
  <c r="I43" i="100"/>
  <c r="I54" i="35"/>
  <c r="I54" i="22"/>
  <c r="I43" i="93"/>
  <c r="I54" i="30"/>
  <c r="I43" i="95"/>
  <c r="H43" i="100"/>
  <c r="H54" i="35"/>
  <c r="L54" i="37"/>
  <c r="L43" i="102"/>
  <c r="L54" i="34"/>
  <c r="L43" i="99"/>
  <c r="G43" i="99"/>
  <c r="G54" i="34"/>
  <c r="M55" i="22"/>
  <c r="M30" i="79"/>
  <c r="K30" i="89"/>
  <c r="K55" i="39"/>
  <c r="F43" i="105"/>
  <c r="F54" i="40"/>
  <c r="F30" i="90"/>
  <c r="F55" i="40"/>
  <c r="I55" i="35"/>
  <c r="I30" i="85"/>
  <c r="F55" i="32"/>
  <c r="F30" i="82"/>
  <c r="I55" i="22"/>
  <c r="I30" i="79"/>
  <c r="H30" i="88"/>
  <c r="H55" i="38"/>
  <c r="I55" i="40"/>
  <c r="I30" i="90"/>
  <c r="F30" i="83"/>
  <c r="F55" i="33"/>
  <c r="K30" i="81"/>
  <c r="K55" i="31"/>
  <c r="M30" i="81"/>
  <c r="M55" i="31"/>
  <c r="I30" i="80"/>
  <c r="I55" i="30"/>
  <c r="L55" i="35"/>
  <c r="L30" i="85"/>
  <c r="H55" i="35"/>
  <c r="H30" i="85"/>
  <c r="G30" i="85"/>
  <c r="G55" i="35"/>
  <c r="L55" i="37"/>
  <c r="L30" i="87"/>
  <c r="M55" i="37"/>
  <c r="M30" i="87"/>
  <c r="J30" i="88"/>
  <c r="J55" i="38"/>
  <c r="G30" i="87"/>
  <c r="G55" i="37"/>
  <c r="L55" i="34"/>
  <c r="L30" i="84"/>
  <c r="G30" i="84"/>
  <c r="G55" i="34"/>
  <c r="H30" i="80"/>
  <c r="H55" i="30"/>
  <c r="AE46" i="108"/>
  <c r="G41" i="106" s="1"/>
  <c r="F30" i="79"/>
  <c r="F55" i="22"/>
  <c r="J30" i="85"/>
  <c r="J55" i="35"/>
  <c r="M54" i="35"/>
  <c r="M43" i="100"/>
  <c r="H54" i="31"/>
  <c r="H43" i="96"/>
  <c r="I43" i="102"/>
  <c r="I54" i="37"/>
  <c r="M55" i="35"/>
  <c r="M30" i="85"/>
  <c r="H30" i="81"/>
  <c r="H55" i="31"/>
  <c r="BD196" i="22"/>
  <c r="BD198" i="40" s="1"/>
  <c r="BD200" i="22"/>
  <c r="BD206" i="40" s="1"/>
  <c r="BD144" i="22"/>
  <c r="BD146" i="40" s="1"/>
  <c r="BG177" i="22"/>
  <c r="AI99" i="67"/>
  <c r="AI101" i="67" s="1"/>
  <c r="AD55" i="67"/>
  <c r="AD121" i="67"/>
  <c r="AC33" i="67"/>
  <c r="AH88" i="67"/>
  <c r="AE132" i="67"/>
  <c r="AG22" i="67"/>
  <c r="AG24" i="67" s="1"/>
  <c r="AI121" i="67"/>
  <c r="AI123" i="67" s="1"/>
  <c r="AG99" i="67"/>
  <c r="AG132" i="67"/>
  <c r="AG110" i="67"/>
  <c r="AH99" i="67"/>
  <c r="AH132" i="67"/>
  <c r="AH134" i="67" s="1"/>
  <c r="AG33" i="67"/>
  <c r="AG55" i="67"/>
  <c r="AC99" i="67"/>
  <c r="AC101" i="67" s="1"/>
  <c r="AH22" i="67"/>
  <c r="AC110" i="67"/>
  <c r="AB121" i="67"/>
  <c r="AH11" i="67"/>
  <c r="AH13" i="67" s="1"/>
  <c r="AC132" i="67"/>
  <c r="AC134" i="67" s="1"/>
  <c r="AH33" i="67"/>
  <c r="AH35" i="67" s="1"/>
  <c r="AB33" i="67"/>
  <c r="G58" i="22"/>
  <c r="AB77" i="67"/>
  <c r="AB79" i="67" s="1"/>
  <c r="AE44" i="67"/>
  <c r="AE46" i="67" s="1"/>
  <c r="AC66" i="67"/>
  <c r="AC68" i="67" s="1"/>
  <c r="AD22" i="67"/>
  <c r="AD24" i="67" s="1"/>
  <c r="AG88" i="67"/>
  <c r="AG90" i="67" s="1"/>
  <c r="AE88" i="67"/>
  <c r="AE90" i="67" s="1"/>
  <c r="AE11" i="67"/>
  <c r="AE13" i="67" s="1"/>
  <c r="AH121" i="67"/>
  <c r="AH123" i="67" s="1"/>
  <c r="AE121" i="67"/>
  <c r="AE123" i="67" s="1"/>
  <c r="AB110" i="67"/>
  <c r="AB112" i="67" s="1"/>
  <c r="AB88" i="67"/>
  <c r="AB90" i="67" s="1"/>
  <c r="AD66" i="67"/>
  <c r="AD68" i="67" s="1"/>
  <c r="K58" i="39"/>
  <c r="AG11" i="67"/>
  <c r="AG13" i="67" s="1"/>
  <c r="AH77" i="67"/>
  <c r="AH79" i="67" s="1"/>
  <c r="AI22" i="67"/>
  <c r="AI24" i="67" s="1"/>
  <c r="AE99" i="67"/>
  <c r="AE101" i="67" s="1"/>
  <c r="AF99" i="67"/>
  <c r="AF101" i="67" s="1"/>
  <c r="AF22" i="67"/>
  <c r="AF24" i="67" s="1"/>
  <c r="AH110" i="67"/>
  <c r="AH112" i="67" s="1"/>
  <c r="AH66" i="67"/>
  <c r="AH68" i="67" s="1"/>
  <c r="AB99" i="67"/>
  <c r="AB101" i="67" s="1"/>
  <c r="AE110" i="67"/>
  <c r="AE112" i="67" s="1"/>
  <c r="AC22" i="67"/>
  <c r="AC24" i="67" s="1"/>
  <c r="AI44" i="67"/>
  <c r="AI46" i="67" s="1"/>
  <c r="AI110" i="67"/>
  <c r="AI112" i="67" s="1"/>
  <c r="K58" i="34"/>
  <c r="AF55" i="67"/>
  <c r="AF57" i="67" s="1"/>
  <c r="AH44" i="67"/>
  <c r="AH46" i="67" s="1"/>
  <c r="AF132" i="67"/>
  <c r="AF134" i="67" s="1"/>
  <c r="AF11" i="67"/>
  <c r="AF13" i="67" s="1"/>
  <c r="AI66" i="67"/>
  <c r="AI68" i="67" s="1"/>
  <c r="AB55" i="67"/>
  <c r="AB57" i="67" s="1"/>
  <c r="AE22" i="67"/>
  <c r="AE24" i="67" s="1"/>
  <c r="AB132" i="67"/>
  <c r="AB134" i="67" s="1"/>
  <c r="AI33" i="67"/>
  <c r="AI35" i="67" s="1"/>
  <c r="AC77" i="67"/>
  <c r="AC79" i="67" s="1"/>
  <c r="AI77" i="67"/>
  <c r="AI79" i="67" s="1"/>
  <c r="AD132" i="67"/>
  <c r="AD134" i="67" s="1"/>
  <c r="AC44" i="67"/>
  <c r="AC46" i="67" s="1"/>
  <c r="AF44" i="67"/>
  <c r="AF46" i="67" s="1"/>
  <c r="AD33" i="67"/>
  <c r="AD35" i="67" s="1"/>
  <c r="AF121" i="67"/>
  <c r="AF123" i="67" s="1"/>
  <c r="AD44" i="67"/>
  <c r="AD46" i="67" s="1"/>
  <c r="AD99" i="67"/>
  <c r="AD101" i="67" s="1"/>
  <c r="AE66" i="67"/>
  <c r="AE68" i="67" s="1"/>
  <c r="AF110" i="67"/>
  <c r="AF112" i="67" s="1"/>
  <c r="AI11" i="67"/>
  <c r="AI13" i="67" s="1"/>
  <c r="AE77" i="67"/>
  <c r="AE79" i="67" s="1"/>
  <c r="AI132" i="67"/>
  <c r="AI134" i="67" s="1"/>
  <c r="AH55" i="67"/>
  <c r="AH57" i="67" s="1"/>
  <c r="AF66" i="67"/>
  <c r="AF68" i="67" s="1"/>
  <c r="AF33" i="67"/>
  <c r="AF35" i="67" s="1"/>
  <c r="AF77" i="67"/>
  <c r="AF79" i="67" s="1"/>
  <c r="AB66" i="67"/>
  <c r="AB68" i="67" s="1"/>
  <c r="AC121" i="67"/>
  <c r="AC123" i="67" s="1"/>
  <c r="AD88" i="67"/>
  <c r="AD90" i="67" s="1"/>
  <c r="AB22" i="67"/>
  <c r="AB24" i="67" s="1"/>
  <c r="AI55" i="67"/>
  <c r="AI57" i="67" s="1"/>
  <c r="AE55" i="67"/>
  <c r="AE57" i="67" s="1"/>
  <c r="AB44" i="67"/>
  <c r="AB46" i="67" s="1"/>
  <c r="AC88" i="67"/>
  <c r="AC90" i="67" s="1"/>
  <c r="AC55" i="67"/>
  <c r="AC57" i="67" s="1"/>
  <c r="AE33" i="67"/>
  <c r="AE35" i="67" s="1"/>
  <c r="AD77" i="67"/>
  <c r="AD79" i="67" s="1"/>
  <c r="AD11" i="67"/>
  <c r="AD13" i="67" s="1"/>
  <c r="AF88" i="67"/>
  <c r="AF90" i="67" s="1"/>
  <c r="K175" i="22"/>
  <c r="M175" i="22" s="1"/>
  <c r="AI92" i="67" l="1"/>
  <c r="AS95" i="67" s="1"/>
  <c r="BM95" i="67" s="1"/>
  <c r="AG70" i="67"/>
  <c r="AQ93" i="67" s="1"/>
  <c r="BK93" i="67" s="1"/>
  <c r="AG81" i="67"/>
  <c r="AQ94" i="67" s="1"/>
  <c r="BK94" i="67" s="1"/>
  <c r="AD102" i="67"/>
  <c r="AN62" i="67" s="1"/>
  <c r="BH62" i="67" s="1"/>
  <c r="AN29" i="67"/>
  <c r="AD103" i="67"/>
  <c r="AN96" i="67" s="1"/>
  <c r="BH96" i="67" s="1"/>
  <c r="AB35" i="67"/>
  <c r="AO25" i="67"/>
  <c r="I58" i="33" s="1"/>
  <c r="AE58" i="67"/>
  <c r="AO58" i="67" s="1"/>
  <c r="BI58" i="67" s="1"/>
  <c r="AP27" i="67"/>
  <c r="AF80" i="67"/>
  <c r="AP60" i="67" s="1"/>
  <c r="BJ60" i="67" s="1"/>
  <c r="AF81" i="67"/>
  <c r="AP94" i="67" s="1"/>
  <c r="BJ94" i="67" s="1"/>
  <c r="AO26" i="67"/>
  <c r="AE69" i="67"/>
  <c r="AO59" i="67" s="1"/>
  <c r="BI59" i="67" s="1"/>
  <c r="AM24" i="67"/>
  <c r="G58" i="32" s="1"/>
  <c r="AC47" i="67"/>
  <c r="AM57" i="67" s="1"/>
  <c r="BG57" i="67" s="1"/>
  <c r="AS26" i="67"/>
  <c r="AI69" i="67"/>
  <c r="AS59" i="67" s="1"/>
  <c r="BM59" i="67" s="1"/>
  <c r="AI70" i="67"/>
  <c r="AS93" i="67" s="1"/>
  <c r="BM93" i="67" s="1"/>
  <c r="AM22" i="67"/>
  <c r="AC25" i="67"/>
  <c r="AM55" i="67" s="1"/>
  <c r="BG55" i="67" s="1"/>
  <c r="AS22" i="67"/>
  <c r="AI25" i="67"/>
  <c r="AS55" i="67" s="1"/>
  <c r="BM55" i="67" s="1"/>
  <c r="AR31" i="67"/>
  <c r="AH124" i="67"/>
  <c r="AR64" i="67" s="1"/>
  <c r="BL64" i="67" s="1"/>
  <c r="AH125" i="67"/>
  <c r="AR98" i="67" s="1"/>
  <c r="BL98" i="67" s="1"/>
  <c r="AM29" i="67"/>
  <c r="AC102" i="67"/>
  <c r="AM62" i="67" s="1"/>
  <c r="BG62" i="67" s="1"/>
  <c r="AS31" i="67"/>
  <c r="AI124" i="67"/>
  <c r="AS64" i="67" s="1"/>
  <c r="BM64" i="67" s="1"/>
  <c r="AI125" i="67"/>
  <c r="AS98" i="67" s="1"/>
  <c r="BM98" i="67" s="1"/>
  <c r="AC15" i="67"/>
  <c r="AM88" i="67" s="1"/>
  <c r="BG88" i="67" s="1"/>
  <c r="AP21" i="67"/>
  <c r="AF14" i="67"/>
  <c r="AP54" i="67" s="1"/>
  <c r="BJ54" i="67" s="1"/>
  <c r="AN21" i="67"/>
  <c r="AD14" i="67"/>
  <c r="AN54" i="67" s="1"/>
  <c r="BH54" i="67" s="1"/>
  <c r="AD15" i="67"/>
  <c r="AN88" i="67" s="1"/>
  <c r="BH88" i="67" s="1"/>
  <c r="AB25" i="67"/>
  <c r="AL55" i="67" s="1"/>
  <c r="BF55" i="67" s="1"/>
  <c r="AL22" i="67"/>
  <c r="AP26" i="67"/>
  <c r="AF69" i="67"/>
  <c r="AP59" i="67" s="1"/>
  <c r="BJ59" i="67" s="1"/>
  <c r="AN24" i="67"/>
  <c r="AD47" i="67"/>
  <c r="AN57" i="67" s="1"/>
  <c r="BH57" i="67" s="1"/>
  <c r="AS27" i="67"/>
  <c r="M58" i="35" s="1"/>
  <c r="AI80" i="67"/>
  <c r="AS60" i="67" s="1"/>
  <c r="BM60" i="67" s="1"/>
  <c r="AP32" i="67"/>
  <c r="J58" i="40" s="1"/>
  <c r="AF135" i="67"/>
  <c r="AP65" i="67" s="1"/>
  <c r="BJ65" i="67" s="1"/>
  <c r="AL29" i="67"/>
  <c r="AB102" i="67"/>
  <c r="AL62" i="67" s="1"/>
  <c r="BF62" i="67" s="1"/>
  <c r="AB103" i="67"/>
  <c r="AL96" i="67" s="1"/>
  <c r="BF96" i="67" s="1"/>
  <c r="AG14" i="67"/>
  <c r="AQ54" i="67" s="1"/>
  <c r="BK54" i="67" s="1"/>
  <c r="AQ21" i="67"/>
  <c r="K58" i="22" s="1"/>
  <c r="AO28" i="67"/>
  <c r="I58" i="36" s="1"/>
  <c r="AE91" i="67"/>
  <c r="AO61" i="67" s="1"/>
  <c r="BI61" i="67" s="1"/>
  <c r="AR23" i="67"/>
  <c r="AH36" i="67"/>
  <c r="AR56" i="67" s="1"/>
  <c r="BL56" i="67" s="1"/>
  <c r="AG35" i="67"/>
  <c r="AE134" i="67"/>
  <c r="AD114" i="67"/>
  <c r="AN97" i="67" s="1"/>
  <c r="BH97" i="67" s="1"/>
  <c r="AS25" i="67"/>
  <c r="M58" i="33" s="1"/>
  <c r="AI58" i="67"/>
  <c r="AS58" i="67" s="1"/>
  <c r="BM58" i="67" s="1"/>
  <c r="AE14" i="67"/>
  <c r="AO54" i="67" s="1"/>
  <c r="BI54" i="67" s="1"/>
  <c r="AO21" i="67"/>
  <c r="I58" i="22" s="1"/>
  <c r="AE15" i="67"/>
  <c r="AO88" i="67" s="1"/>
  <c r="BI88" i="67" s="1"/>
  <c r="AN27" i="67"/>
  <c r="H58" i="35" s="1"/>
  <c r="AD80" i="67"/>
  <c r="AN60" i="67" s="1"/>
  <c r="BH60" i="67" s="1"/>
  <c r="AD81" i="67"/>
  <c r="AN94" i="67" s="1"/>
  <c r="BH94" i="67" s="1"/>
  <c r="AR25" i="67"/>
  <c r="AH58" i="67"/>
  <c r="AR58" i="67" s="1"/>
  <c r="BL58" i="67" s="1"/>
  <c r="AP31" i="67"/>
  <c r="AF124" i="67"/>
  <c r="AP64" i="67" s="1"/>
  <c r="BJ64" i="67" s="1"/>
  <c r="AM27" i="67"/>
  <c r="G58" i="35" s="1"/>
  <c r="AC80" i="67"/>
  <c r="AM60" i="67" s="1"/>
  <c r="BG60" i="67" s="1"/>
  <c r="AR24" i="67"/>
  <c r="AH47" i="67"/>
  <c r="AR57" i="67" s="1"/>
  <c r="BL57" i="67" s="1"/>
  <c r="AR26" i="67"/>
  <c r="AH69" i="67"/>
  <c r="AR59" i="67" s="1"/>
  <c r="BL59" i="67" s="1"/>
  <c r="AH70" i="67"/>
  <c r="AR93" i="67" s="1"/>
  <c r="BL93" i="67" s="1"/>
  <c r="AQ28" i="67"/>
  <c r="AG91" i="67"/>
  <c r="AQ61" i="67" s="1"/>
  <c r="BK61" i="67" s="1"/>
  <c r="AM32" i="67"/>
  <c r="AC135" i="67"/>
  <c r="AM65" i="67" s="1"/>
  <c r="BG65" i="67" s="1"/>
  <c r="AR32" i="67"/>
  <c r="L58" i="40" s="1"/>
  <c r="AH135" i="67"/>
  <c r="AR65" i="67" s="1"/>
  <c r="BL65" i="67" s="1"/>
  <c r="AH90" i="67"/>
  <c r="AR27" i="67"/>
  <c r="AH80" i="67"/>
  <c r="AR60" i="67" s="1"/>
  <c r="BL60" i="67" s="1"/>
  <c r="AN28" i="67"/>
  <c r="AD91" i="67"/>
  <c r="AN61" i="67" s="1"/>
  <c r="BH61" i="67" s="1"/>
  <c r="AO23" i="67"/>
  <c r="AE36" i="67"/>
  <c r="AO56" i="67" s="1"/>
  <c r="BI56" i="67" s="1"/>
  <c r="AS32" i="67"/>
  <c r="M58" i="40" s="1"/>
  <c r="AI135" i="67"/>
  <c r="AS65" i="67" s="1"/>
  <c r="BM65" i="67" s="1"/>
  <c r="AN23" i="67"/>
  <c r="H58" i="31" s="1"/>
  <c r="AD36" i="67"/>
  <c r="AN56" i="67" s="1"/>
  <c r="BH56" i="67" s="1"/>
  <c r="AD37" i="67"/>
  <c r="AN90" i="67" s="1"/>
  <c r="BH90" i="67" s="1"/>
  <c r="AS23" i="67"/>
  <c r="AI36" i="67"/>
  <c r="AS56" i="67" s="1"/>
  <c r="BM56" i="67" s="1"/>
  <c r="AP25" i="67"/>
  <c r="AF58" i="67"/>
  <c r="AP58" i="67" s="1"/>
  <c r="BJ58" i="67" s="1"/>
  <c r="AR30" i="67"/>
  <c r="AH113" i="67"/>
  <c r="AR63" i="67" s="1"/>
  <c r="BL63" i="67" s="1"/>
  <c r="AN26" i="67"/>
  <c r="AD69" i="67"/>
  <c r="AN59" i="67" s="1"/>
  <c r="BH59" i="67" s="1"/>
  <c r="AN22" i="67"/>
  <c r="AD25" i="67"/>
  <c r="AN55" i="67" s="1"/>
  <c r="BH55" i="67" s="1"/>
  <c r="AH14" i="67"/>
  <c r="AR54" i="67" s="1"/>
  <c r="BL54" i="67" s="1"/>
  <c r="AR21" i="67"/>
  <c r="AH101" i="67"/>
  <c r="AC35" i="67"/>
  <c r="AP23" i="67"/>
  <c r="AF36" i="67"/>
  <c r="AP56" i="67" s="1"/>
  <c r="BJ56" i="67" s="1"/>
  <c r="AG57" i="67"/>
  <c r="AM25" i="67"/>
  <c r="G58" i="33" s="1"/>
  <c r="AC58" i="67"/>
  <c r="AM58" i="67" s="1"/>
  <c r="BG58" i="67" s="1"/>
  <c r="AO27" i="67"/>
  <c r="AE80" i="67"/>
  <c r="AO60" i="67" s="1"/>
  <c r="BI60" i="67" s="1"/>
  <c r="AB135" i="67"/>
  <c r="AL65" i="67" s="1"/>
  <c r="BF65" i="67" s="1"/>
  <c r="AL32" i="67"/>
  <c r="F58" i="40" s="1"/>
  <c r="AB136" i="67"/>
  <c r="AL99" i="67" s="1"/>
  <c r="BF99" i="67" s="1"/>
  <c r="AP22" i="67"/>
  <c r="AF25" i="67"/>
  <c r="AP55" i="67" s="1"/>
  <c r="BJ55" i="67" s="1"/>
  <c r="AL28" i="67"/>
  <c r="AB91" i="67"/>
  <c r="AL61" i="67" s="1"/>
  <c r="BF61" i="67" s="1"/>
  <c r="AM26" i="67"/>
  <c r="G58" i="34" s="1"/>
  <c r="AC69" i="67"/>
  <c r="AM59" i="67" s="1"/>
  <c r="BG59" i="67" s="1"/>
  <c r="AB123" i="67"/>
  <c r="AG112" i="67"/>
  <c r="AD123" i="67"/>
  <c r="AN32" i="67"/>
  <c r="H58" i="40" s="1"/>
  <c r="AD135" i="67"/>
  <c r="AN65" i="67" s="1"/>
  <c r="BH65" i="67" s="1"/>
  <c r="AQ22" i="67"/>
  <c r="K58" i="30" s="1"/>
  <c r="K59" i="30" s="1"/>
  <c r="AG25" i="67"/>
  <c r="AQ55" i="67" s="1"/>
  <c r="BK55" i="67" s="1"/>
  <c r="AM31" i="67"/>
  <c r="AC124" i="67"/>
  <c r="AM64" i="67" s="1"/>
  <c r="BG64" i="67" s="1"/>
  <c r="AS21" i="67"/>
  <c r="AI14" i="67"/>
  <c r="AS54" i="67" s="1"/>
  <c r="BM54" i="67" s="1"/>
  <c r="AO22" i="67"/>
  <c r="AE25" i="67"/>
  <c r="AO55" i="67" s="1"/>
  <c r="BI55" i="67" s="1"/>
  <c r="AE26" i="67"/>
  <c r="AO89" i="67" s="1"/>
  <c r="BI89" i="67" s="1"/>
  <c r="AS30" i="67"/>
  <c r="M58" i="38" s="1"/>
  <c r="AI113" i="67"/>
  <c r="AS63" i="67" s="1"/>
  <c r="BM63" i="67" s="1"/>
  <c r="AP29" i="67"/>
  <c r="J58" i="37" s="1"/>
  <c r="AF102" i="67"/>
  <c r="AP62" i="67" s="1"/>
  <c r="BJ62" i="67" s="1"/>
  <c r="AF103" i="67"/>
  <c r="AP96" i="67" s="1"/>
  <c r="BJ96" i="67" s="1"/>
  <c r="AL30" i="67"/>
  <c r="F58" i="38" s="1"/>
  <c r="AB113" i="67"/>
  <c r="AL63" i="67" s="1"/>
  <c r="BF63" i="67" s="1"/>
  <c r="AB114" i="67"/>
  <c r="AL97" i="67" s="1"/>
  <c r="BF97" i="67" s="1"/>
  <c r="AO24" i="67"/>
  <c r="AE47" i="67"/>
  <c r="AO57" i="67" s="1"/>
  <c r="BI57" i="67" s="1"/>
  <c r="AE48" i="67"/>
  <c r="AO91" i="67" s="1"/>
  <c r="BI91" i="67" s="1"/>
  <c r="AC112" i="67"/>
  <c r="AG134" i="67"/>
  <c r="AD57" i="67"/>
  <c r="AL21" i="67"/>
  <c r="F58" i="22" s="1"/>
  <c r="AB14" i="67"/>
  <c r="AL54" i="67" s="1"/>
  <c r="BF54" i="67" s="1"/>
  <c r="AP28" i="67"/>
  <c r="AF91" i="67"/>
  <c r="AP61" i="67" s="1"/>
  <c r="BJ61" i="67" s="1"/>
  <c r="AO30" i="67"/>
  <c r="I58" i="38" s="1"/>
  <c r="AE113" i="67"/>
  <c r="AO63" i="67" s="1"/>
  <c r="BI63" i="67" s="1"/>
  <c r="AM28" i="67"/>
  <c r="AC91" i="67"/>
  <c r="AM61" i="67" s="1"/>
  <c r="BG61" i="67" s="1"/>
  <c r="AB47" i="67"/>
  <c r="AL57" i="67" s="1"/>
  <c r="BF57" i="67" s="1"/>
  <c r="AL24" i="67"/>
  <c r="AB48" i="67"/>
  <c r="AL91" i="67" s="1"/>
  <c r="BF91" i="67" s="1"/>
  <c r="AB69" i="67"/>
  <c r="AL59" i="67" s="1"/>
  <c r="BF59" i="67" s="1"/>
  <c r="AL26" i="67"/>
  <c r="F58" i="34" s="1"/>
  <c r="AP30" i="67"/>
  <c r="AF113" i="67"/>
  <c r="AP63" i="67" s="1"/>
  <c r="BJ63" i="67" s="1"/>
  <c r="AP24" i="67"/>
  <c r="J58" i="32" s="1"/>
  <c r="AF47" i="67"/>
  <c r="AP57" i="67" s="1"/>
  <c r="BJ57" i="67" s="1"/>
  <c r="AL25" i="67"/>
  <c r="AB58" i="67"/>
  <c r="AL58" i="67" s="1"/>
  <c r="BF58" i="67" s="1"/>
  <c r="AS24" i="67"/>
  <c r="M58" i="32" s="1"/>
  <c r="AI47" i="67"/>
  <c r="AS57" i="67" s="1"/>
  <c r="BM57" i="67" s="1"/>
  <c r="AO29" i="67"/>
  <c r="I58" i="37" s="1"/>
  <c r="AE102" i="67"/>
  <c r="AO62" i="67" s="1"/>
  <c r="BI62" i="67" s="1"/>
  <c r="AO31" i="67"/>
  <c r="AE124" i="67"/>
  <c r="AO64" i="67" s="1"/>
  <c r="BI64" i="67" s="1"/>
  <c r="AL27" i="67"/>
  <c r="AB80" i="67"/>
  <c r="AL60" i="67" s="1"/>
  <c r="BF60" i="67" s="1"/>
  <c r="AH24" i="67"/>
  <c r="AG101" i="67"/>
  <c r="AS29" i="67"/>
  <c r="M58" i="37" s="1"/>
  <c r="M59" i="37" s="1"/>
  <c r="AI102" i="67"/>
  <c r="AS62" i="67" s="1"/>
  <c r="BM62" i="67" s="1"/>
  <c r="AG48" i="67"/>
  <c r="AQ91" i="67" s="1"/>
  <c r="BK91" i="67" s="1"/>
  <c r="M54" i="30"/>
  <c r="J54" i="39"/>
  <c r="M43" i="95"/>
  <c r="J43" i="104"/>
  <c r="F54" i="37"/>
  <c r="M54" i="37"/>
  <c r="M43" i="102"/>
  <c r="H54" i="33"/>
  <c r="H43" i="98"/>
  <c r="G54" i="30"/>
  <c r="G43" i="95"/>
  <c r="K54" i="39"/>
  <c r="H54" i="22"/>
  <c r="H43" i="103"/>
  <c r="L54" i="35"/>
  <c r="G43" i="103"/>
  <c r="K54" i="30"/>
  <c r="I43" i="101"/>
  <c r="L54" i="30"/>
  <c r="G54" i="38"/>
  <c r="K43" i="103"/>
  <c r="J54" i="34"/>
  <c r="J43" i="99"/>
  <c r="H43" i="105"/>
  <c r="F43" i="103"/>
  <c r="M54" i="36"/>
  <c r="M59" i="36" s="1"/>
  <c r="M74" i="36" s="1"/>
  <c r="K43" i="96"/>
  <c r="H54" i="38"/>
  <c r="H59" i="38" s="1"/>
  <c r="M43" i="101"/>
  <c r="K54" i="38"/>
  <c r="L43" i="95"/>
  <c r="I54" i="40"/>
  <c r="J54" i="38"/>
  <c r="I43" i="105"/>
  <c r="J43" i="103"/>
  <c r="J43" i="93"/>
  <c r="I27" i="106"/>
  <c r="E31" i="92" s="1"/>
  <c r="I43" i="97"/>
  <c r="M54" i="32"/>
  <c r="M43" i="97"/>
  <c r="L43" i="101"/>
  <c r="L54" i="36"/>
  <c r="K43" i="95"/>
  <c r="H43" i="93"/>
  <c r="I54" i="33"/>
  <c r="M54" i="31"/>
  <c r="M54" i="40"/>
  <c r="M43" i="96"/>
  <c r="F43" i="95"/>
  <c r="M54" i="38"/>
  <c r="M43" i="103"/>
  <c r="H54" i="40"/>
  <c r="F54" i="38"/>
  <c r="K54" i="32"/>
  <c r="K59" i="32" s="1"/>
  <c r="I43" i="98"/>
  <c r="F54" i="30"/>
  <c r="K43" i="97"/>
  <c r="K43" i="100"/>
  <c r="K54" i="35"/>
  <c r="K59" i="35" s="1"/>
  <c r="J43" i="102"/>
  <c r="F20" i="106"/>
  <c r="I20" i="106" s="1"/>
  <c r="BO223" i="40"/>
  <c r="BE177" i="22"/>
  <c r="BE200" i="22" s="1"/>
  <c r="BE206" i="40" s="1"/>
  <c r="BO232" i="40" s="1"/>
  <c r="H43" i="99"/>
  <c r="H54" i="37"/>
  <c r="H54" i="34"/>
  <c r="H43" i="102"/>
  <c r="H54" i="30"/>
  <c r="G54" i="31"/>
  <c r="G43" i="96"/>
  <c r="H43" i="95"/>
  <c r="G54" i="39"/>
  <c r="K43" i="93"/>
  <c r="K54" i="22"/>
  <c r="G43" i="104"/>
  <c r="K54" i="34"/>
  <c r="K59" i="34" s="1"/>
  <c r="K43" i="99"/>
  <c r="K54" i="36"/>
  <c r="K43" i="101"/>
  <c r="J43" i="98"/>
  <c r="L43" i="96"/>
  <c r="L43" i="103"/>
  <c r="L54" i="38"/>
  <c r="J54" i="33"/>
  <c r="G54" i="35"/>
  <c r="G43" i="100"/>
  <c r="F54" i="36"/>
  <c r="F43" i="101"/>
  <c r="F43" i="93"/>
  <c r="F54" i="32"/>
  <c r="H43" i="97"/>
  <c r="F54" i="34"/>
  <c r="F43" i="97"/>
  <c r="H54" i="32"/>
  <c r="F43" i="99"/>
  <c r="L43" i="100"/>
  <c r="F54" i="33"/>
  <c r="F43" i="98"/>
  <c r="G54" i="37"/>
  <c r="G43" i="102"/>
  <c r="F54" i="22"/>
  <c r="K59" i="39"/>
  <c r="K73" i="39" s="1"/>
  <c r="I54" i="34"/>
  <c r="H54" i="36"/>
  <c r="I43" i="99"/>
  <c r="H43" i="101"/>
  <c r="L54" i="31"/>
  <c r="G59" i="22"/>
  <c r="J43" i="95"/>
  <c r="J54" i="22"/>
  <c r="I54" i="36"/>
  <c r="J54" i="30"/>
  <c r="I54" i="32"/>
  <c r="J54" i="37"/>
  <c r="L54" i="40"/>
  <c r="L43" i="105"/>
  <c r="L21" i="69"/>
  <c r="E26" i="106" s="1"/>
  <c r="AZ206" i="40"/>
  <c r="BO225" i="40" s="1"/>
  <c r="H22" i="106" s="1"/>
  <c r="AZ146" i="40"/>
  <c r="K21" i="71"/>
  <c r="E28" i="106" s="1"/>
  <c r="AE35" i="63"/>
  <c r="G22" i="106" s="1"/>
  <c r="BF200" i="22"/>
  <c r="BF206" i="40" s="1"/>
  <c r="BO233" i="40" s="1"/>
  <c r="H41" i="106" s="1"/>
  <c r="BF196" i="22"/>
  <c r="BF198" i="40" s="1"/>
  <c r="J43" i="97"/>
  <c r="J54" i="32"/>
  <c r="J43" i="100"/>
  <c r="J54" i="35"/>
  <c r="M43" i="104"/>
  <c r="M54" i="39"/>
  <c r="G43" i="97"/>
  <c r="G54" i="32"/>
  <c r="F43" i="100"/>
  <c r="F54" i="35"/>
  <c r="G43" i="105"/>
  <c r="G54" i="40"/>
  <c r="L43" i="98"/>
  <c r="L54" i="33"/>
  <c r="J43" i="105"/>
  <c r="J54" i="40"/>
  <c r="J43" i="96"/>
  <c r="J54" i="31"/>
  <c r="F43" i="104"/>
  <c r="F54" i="39"/>
  <c r="G43" i="101"/>
  <c r="G54" i="36"/>
  <c r="G43" i="98"/>
  <c r="G54" i="33"/>
  <c r="M43" i="98"/>
  <c r="M54" i="33"/>
  <c r="BG196" i="22"/>
  <c r="BG198" i="40" s="1"/>
  <c r="BG200" i="22"/>
  <c r="BG206" i="40" s="1"/>
  <c r="BO234" i="40" s="1"/>
  <c r="F45" i="106" s="1"/>
  <c r="I45" i="106" s="1"/>
  <c r="E45" i="92" s="1"/>
  <c r="G58" i="40"/>
  <c r="L58" i="22"/>
  <c r="L59" i="22" s="1"/>
  <c r="L58" i="31"/>
  <c r="M58" i="39"/>
  <c r="G58" i="37"/>
  <c r="F58" i="35"/>
  <c r="J58" i="22"/>
  <c r="M58" i="30"/>
  <c r="M58" i="22"/>
  <c r="G58" i="36"/>
  <c r="J58" i="38"/>
  <c r="L58" i="32"/>
  <c r="I58" i="31"/>
  <c r="H58" i="34"/>
  <c r="J58" i="35"/>
  <c r="H58" i="37"/>
  <c r="H45" i="103"/>
  <c r="I58" i="35"/>
  <c r="I59" i="35" s="1"/>
  <c r="I58" i="34"/>
  <c r="G58" i="30"/>
  <c r="L58" i="35"/>
  <c r="F58" i="32"/>
  <c r="G58" i="39"/>
  <c r="J58" i="31"/>
  <c r="H58" i="32"/>
  <c r="M58" i="31"/>
  <c r="J58" i="33"/>
  <c r="L58" i="38"/>
  <c r="F58" i="36"/>
  <c r="I58" i="39"/>
  <c r="I59" i="39" s="1"/>
  <c r="I58" i="32"/>
  <c r="J58" i="34"/>
  <c r="M45" i="104"/>
  <c r="J58" i="39"/>
  <c r="K45" i="95"/>
  <c r="K45" i="104"/>
  <c r="J58" i="36"/>
  <c r="M45" i="101"/>
  <c r="L58" i="33"/>
  <c r="I58" i="30"/>
  <c r="K45" i="99"/>
  <c r="L58" i="34"/>
  <c r="K58" i="36"/>
  <c r="G45" i="93"/>
  <c r="H58" i="22"/>
  <c r="F58" i="30"/>
  <c r="K45" i="97"/>
  <c r="F58" i="33"/>
  <c r="H58" i="30"/>
  <c r="L45" i="93"/>
  <c r="H58" i="36"/>
  <c r="L45" i="105"/>
  <c r="M58" i="34"/>
  <c r="F58" i="37"/>
  <c r="F59" i="37" s="1"/>
  <c r="J58" i="30"/>
  <c r="L58" i="39"/>
  <c r="L59" i="39" s="1"/>
  <c r="BO229" i="40"/>
  <c r="H25" i="106" s="1"/>
  <c r="AK175" i="22"/>
  <c r="BK175" i="22" s="1"/>
  <c r="AK151" i="22"/>
  <c r="BK151" i="22" s="1"/>
  <c r="M176" i="22"/>
  <c r="AO176" i="22" s="1"/>
  <c r="AD48" i="67" l="1"/>
  <c r="AN91" i="67" s="1"/>
  <c r="BH91" i="67" s="1"/>
  <c r="AC26" i="67"/>
  <c r="AM89" i="67" s="1"/>
  <c r="BG89" i="67" s="1"/>
  <c r="AB59" i="67"/>
  <c r="AL92" i="67" s="1"/>
  <c r="BF92" i="67" s="1"/>
  <c r="AH37" i="67"/>
  <c r="AR90" i="67" s="1"/>
  <c r="BL90" i="67" s="1"/>
  <c r="AF15" i="67"/>
  <c r="AP88" i="67" s="1"/>
  <c r="BJ88" i="67" s="1"/>
  <c r="AF59" i="67"/>
  <c r="AP92" i="67" s="1"/>
  <c r="BJ92" i="67" s="1"/>
  <c r="AI59" i="67"/>
  <c r="AS92" i="67" s="1"/>
  <c r="BM92" i="67" s="1"/>
  <c r="AD26" i="67"/>
  <c r="AN89" i="67" s="1"/>
  <c r="BH89" i="67" s="1"/>
  <c r="AI37" i="67"/>
  <c r="AS90" i="67" s="1"/>
  <c r="BM90" i="67" s="1"/>
  <c r="AH136" i="67"/>
  <c r="AR99" i="67" s="1"/>
  <c r="BL99" i="67" s="1"/>
  <c r="AD136" i="67"/>
  <c r="AN99" i="67" s="1"/>
  <c r="BH99" i="67" s="1"/>
  <c r="AB92" i="67"/>
  <c r="AL95" i="67" s="1"/>
  <c r="BF95" i="67" s="1"/>
  <c r="AF114" i="67"/>
  <c r="AP97" i="67" s="1"/>
  <c r="BJ97" i="67" s="1"/>
  <c r="AD92" i="67"/>
  <c r="AN95" i="67" s="1"/>
  <c r="BH95" i="67" s="1"/>
  <c r="AH48" i="67"/>
  <c r="AR91" i="67" s="1"/>
  <c r="BL91" i="67" s="1"/>
  <c r="AE92" i="67"/>
  <c r="AO95" i="67" s="1"/>
  <c r="BI95" i="67" s="1"/>
  <c r="AB26" i="67"/>
  <c r="AL89" i="67" s="1"/>
  <c r="BF89" i="67" s="1"/>
  <c r="AB81" i="67"/>
  <c r="AL94" i="67" s="1"/>
  <c r="BF94" i="67" s="1"/>
  <c r="AF26" i="67"/>
  <c r="AP89" i="67" s="1"/>
  <c r="BJ89" i="67" s="1"/>
  <c r="AC59" i="67"/>
  <c r="AM92" i="67" s="1"/>
  <c r="BG92" i="67" s="1"/>
  <c r="AG15" i="67"/>
  <c r="AQ88" i="67" s="1"/>
  <c r="BK88" i="67" s="1"/>
  <c r="AG92" i="67"/>
  <c r="AQ95" i="67" s="1"/>
  <c r="BK95" i="67" s="1"/>
  <c r="AC81" i="67"/>
  <c r="AM94" i="67" s="1"/>
  <c r="BG94" i="67" s="1"/>
  <c r="AF48" i="67"/>
  <c r="AP91" i="67" s="1"/>
  <c r="BJ91" i="67" s="1"/>
  <c r="AN25" i="67"/>
  <c r="H58" i="33" s="1"/>
  <c r="H59" i="33" s="1"/>
  <c r="H73" i="33" s="1"/>
  <c r="S54" i="33" s="1"/>
  <c r="AD58" i="67"/>
  <c r="AN58" i="67" s="1"/>
  <c r="BH58" i="67" s="1"/>
  <c r="AC125" i="67"/>
  <c r="AM98" i="67" s="1"/>
  <c r="BG98" i="67" s="1"/>
  <c r="AR29" i="67"/>
  <c r="L58" i="37" s="1"/>
  <c r="L59" i="37" s="1"/>
  <c r="L74" i="37" s="1"/>
  <c r="AH102" i="67"/>
  <c r="AR62" i="67" s="1"/>
  <c r="BL62" i="67" s="1"/>
  <c r="AD70" i="67"/>
  <c r="AN93" i="67" s="1"/>
  <c r="BH93" i="67" s="1"/>
  <c r="AH81" i="67"/>
  <c r="AR94" i="67" s="1"/>
  <c r="BL94" i="67" s="1"/>
  <c r="AC136" i="67"/>
  <c r="AM99" i="67" s="1"/>
  <c r="BG99" i="67" s="1"/>
  <c r="AF70" i="67"/>
  <c r="AP93" i="67" s="1"/>
  <c r="BJ93" i="67" s="1"/>
  <c r="AC103" i="67"/>
  <c r="AM96" i="67" s="1"/>
  <c r="BG96" i="67" s="1"/>
  <c r="AE59" i="67"/>
  <c r="AO92" i="67" s="1"/>
  <c r="BI92" i="67" s="1"/>
  <c r="AQ25" i="67"/>
  <c r="K58" i="33" s="1"/>
  <c r="K59" i="33" s="1"/>
  <c r="K74" i="33" s="1"/>
  <c r="AG58" i="67"/>
  <c r="AQ58" i="67" s="1"/>
  <c r="BK58" i="67" s="1"/>
  <c r="AQ23" i="67"/>
  <c r="K58" i="31" s="1"/>
  <c r="K59" i="31" s="1"/>
  <c r="K73" i="31" s="1"/>
  <c r="V52" i="31" s="1"/>
  <c r="AG36" i="67"/>
  <c r="AQ56" i="67" s="1"/>
  <c r="BK56" i="67" s="1"/>
  <c r="AI103" i="67"/>
  <c r="AS96" i="67" s="1"/>
  <c r="BM96" i="67" s="1"/>
  <c r="AI48" i="67"/>
  <c r="AS91" i="67" s="1"/>
  <c r="BM91" i="67" s="1"/>
  <c r="AF92" i="67"/>
  <c r="AP95" i="67" s="1"/>
  <c r="BJ95" i="67" s="1"/>
  <c r="AQ32" i="67"/>
  <c r="K58" i="40" s="1"/>
  <c r="AG135" i="67"/>
  <c r="AQ65" i="67" s="1"/>
  <c r="BK65" i="67" s="1"/>
  <c r="AH15" i="67"/>
  <c r="AR88" i="67" s="1"/>
  <c r="BL88" i="67" s="1"/>
  <c r="AE37" i="67"/>
  <c r="AO90" i="67" s="1"/>
  <c r="BI90" i="67" s="1"/>
  <c r="AH59" i="67"/>
  <c r="AR92" i="67" s="1"/>
  <c r="BL92" i="67" s="1"/>
  <c r="AI81" i="67"/>
  <c r="AS94" i="67" s="1"/>
  <c r="BM94" i="67" s="1"/>
  <c r="AE70" i="67"/>
  <c r="AO93" i="67" s="1"/>
  <c r="BI93" i="67" s="1"/>
  <c r="AG26" i="67"/>
  <c r="AQ89" i="67" s="1"/>
  <c r="BK89" i="67" s="1"/>
  <c r="AQ30" i="67"/>
  <c r="K58" i="38" s="1"/>
  <c r="K59" i="38" s="1"/>
  <c r="U32" i="58" s="1"/>
  <c r="AG113" i="67"/>
  <c r="AQ63" i="67" s="1"/>
  <c r="BK63" i="67" s="1"/>
  <c r="AE81" i="67"/>
  <c r="AO94" i="67" s="1"/>
  <c r="BI94" i="67" s="1"/>
  <c r="AF37" i="67"/>
  <c r="AP90" i="67" s="1"/>
  <c r="BJ90" i="67" s="1"/>
  <c r="AH114" i="67"/>
  <c r="AR97" i="67" s="1"/>
  <c r="BL97" i="67" s="1"/>
  <c r="AR28" i="67"/>
  <c r="L58" i="36" s="1"/>
  <c r="L59" i="36" s="1"/>
  <c r="V30" i="58" s="1"/>
  <c r="AH91" i="67"/>
  <c r="AR61" i="67" s="1"/>
  <c r="BL61" i="67" s="1"/>
  <c r="AH92" i="67"/>
  <c r="AR95" i="67" s="1"/>
  <c r="BL95" i="67" s="1"/>
  <c r="AB36" i="67"/>
  <c r="AL56" i="67" s="1"/>
  <c r="BF56" i="67" s="1"/>
  <c r="AL23" i="67"/>
  <c r="F58" i="31" s="1"/>
  <c r="F59" i="31" s="1"/>
  <c r="AE125" i="67"/>
  <c r="AO98" i="67" s="1"/>
  <c r="BI98" i="67" s="1"/>
  <c r="AC92" i="67"/>
  <c r="AM95" i="67" s="1"/>
  <c r="BG95" i="67" s="1"/>
  <c r="AM30" i="67"/>
  <c r="G58" i="38" s="1"/>
  <c r="G59" i="38" s="1"/>
  <c r="AC113" i="67"/>
  <c r="AM63" i="67" s="1"/>
  <c r="BG63" i="67" s="1"/>
  <c r="AQ29" i="67"/>
  <c r="K58" i="37" s="1"/>
  <c r="K59" i="37" s="1"/>
  <c r="K74" i="37" s="1"/>
  <c r="AG102" i="67"/>
  <c r="AQ62" i="67" s="1"/>
  <c r="BK62" i="67" s="1"/>
  <c r="AI15" i="67"/>
  <c r="AS88" i="67" s="1"/>
  <c r="BM88" i="67" s="1"/>
  <c r="AB124" i="67"/>
  <c r="AL64" i="67" s="1"/>
  <c r="BF64" i="67" s="1"/>
  <c r="AL31" i="67"/>
  <c r="F58" i="39" s="1"/>
  <c r="AB70" i="67"/>
  <c r="AL93" i="67" s="1"/>
  <c r="BF93" i="67" s="1"/>
  <c r="AB15" i="67"/>
  <c r="AL88" i="67" s="1"/>
  <c r="BF88" i="67" s="1"/>
  <c r="AM23" i="67"/>
  <c r="G58" i="31" s="1"/>
  <c r="G59" i="31" s="1"/>
  <c r="AC36" i="67"/>
  <c r="AM56" i="67" s="1"/>
  <c r="BG56" i="67" s="1"/>
  <c r="AN31" i="67"/>
  <c r="H58" i="39" s="1"/>
  <c r="H59" i="39" s="1"/>
  <c r="H74" i="39" s="1"/>
  <c r="AD124" i="67"/>
  <c r="AN64" i="67" s="1"/>
  <c r="BH64" i="67" s="1"/>
  <c r="AR22" i="67"/>
  <c r="L58" i="30" s="1"/>
  <c r="L59" i="30" s="1"/>
  <c r="L74" i="30" s="1"/>
  <c r="AH25" i="67"/>
  <c r="AR55" i="67" s="1"/>
  <c r="BL55" i="67" s="1"/>
  <c r="AE103" i="67"/>
  <c r="AO96" i="67" s="1"/>
  <c r="BI96" i="67" s="1"/>
  <c r="AE114" i="67"/>
  <c r="AO97" i="67" s="1"/>
  <c r="BI97" i="67" s="1"/>
  <c r="AI114" i="67"/>
  <c r="AS97" i="67" s="1"/>
  <c r="BM97" i="67" s="1"/>
  <c r="AC70" i="67"/>
  <c r="AM93" i="67" s="1"/>
  <c r="BG93" i="67" s="1"/>
  <c r="AI136" i="67"/>
  <c r="AS99" i="67" s="1"/>
  <c r="BM99" i="67" s="1"/>
  <c r="AF125" i="67"/>
  <c r="AP98" i="67" s="1"/>
  <c r="BJ98" i="67" s="1"/>
  <c r="AO32" i="67"/>
  <c r="I58" i="40" s="1"/>
  <c r="AE135" i="67"/>
  <c r="AO65" i="67" s="1"/>
  <c r="BI65" i="67" s="1"/>
  <c r="AF136" i="67"/>
  <c r="AP99" i="67" s="1"/>
  <c r="BJ99" i="67" s="1"/>
  <c r="AI26" i="67"/>
  <c r="AS89" i="67" s="1"/>
  <c r="BM89" i="67" s="1"/>
  <c r="AC48" i="67"/>
  <c r="AM91" i="67" s="1"/>
  <c r="BG91" i="67" s="1"/>
  <c r="L45" i="101"/>
  <c r="H45" i="104"/>
  <c r="I28" i="106"/>
  <c r="E32" i="92" s="1"/>
  <c r="I26" i="106"/>
  <c r="E30" i="92" s="1"/>
  <c r="I22" i="106"/>
  <c r="AE31" i="108"/>
  <c r="E41" i="106" s="1"/>
  <c r="I25" i="106"/>
  <c r="E29" i="92" s="1"/>
  <c r="L38" i="106"/>
  <c r="BE196" i="22"/>
  <c r="BE198" i="40" s="1"/>
  <c r="H59" i="34"/>
  <c r="H74" i="34" s="1"/>
  <c r="L74" i="22"/>
  <c r="U28" i="58"/>
  <c r="K74" i="34"/>
  <c r="H73" i="38"/>
  <c r="S51" i="38" s="1"/>
  <c r="H74" i="38"/>
  <c r="U24" i="58"/>
  <c r="K74" i="30"/>
  <c r="I73" i="35"/>
  <c r="T53" i="35" s="1"/>
  <c r="I74" i="35"/>
  <c r="L73" i="39"/>
  <c r="L74" i="39"/>
  <c r="U26" i="58"/>
  <c r="K74" i="32"/>
  <c r="F59" i="22"/>
  <c r="F74" i="22" s="1"/>
  <c r="F59" i="39"/>
  <c r="P33" i="58" s="1"/>
  <c r="G73" i="22"/>
  <c r="R54" i="22" s="1"/>
  <c r="G74" i="22"/>
  <c r="L73" i="37"/>
  <c r="W51" i="37" s="1"/>
  <c r="F73" i="37"/>
  <c r="F74" i="37"/>
  <c r="I73" i="39"/>
  <c r="T52" i="39" s="1"/>
  <c r="I74" i="39"/>
  <c r="H73" i="39"/>
  <c r="S51" i="39" s="1"/>
  <c r="M73" i="37"/>
  <c r="X51" i="37" s="1"/>
  <c r="M74" i="37"/>
  <c r="U29" i="58"/>
  <c r="K74" i="35"/>
  <c r="K74" i="39"/>
  <c r="W30" i="58"/>
  <c r="M73" i="36"/>
  <c r="X50" i="36" s="1"/>
  <c r="F59" i="34"/>
  <c r="L45" i="102"/>
  <c r="G59" i="37"/>
  <c r="K151" i="37" s="1"/>
  <c r="M151" i="37" s="1"/>
  <c r="AO151" i="37" s="1"/>
  <c r="G59" i="32"/>
  <c r="H45" i="98"/>
  <c r="I59" i="32"/>
  <c r="K45" i="96"/>
  <c r="P25" i="58"/>
  <c r="U33" i="58"/>
  <c r="K32" i="82"/>
  <c r="K33" i="82" s="1"/>
  <c r="I45" i="105"/>
  <c r="H32" i="88"/>
  <c r="K73" i="35"/>
  <c r="V53" i="35" s="1"/>
  <c r="K151" i="22"/>
  <c r="M151" i="22" s="1"/>
  <c r="AO151" i="22" s="1"/>
  <c r="G45" i="102"/>
  <c r="K73" i="32"/>
  <c r="V54" i="32" s="1"/>
  <c r="F45" i="96"/>
  <c r="K45" i="102"/>
  <c r="L32" i="90"/>
  <c r="L33" i="90" s="1"/>
  <c r="K32" i="84"/>
  <c r="K33" i="84" s="1"/>
  <c r="K45" i="105"/>
  <c r="K151" i="38"/>
  <c r="M151" i="38" s="1"/>
  <c r="AO151" i="38" s="1"/>
  <c r="BO151" i="38" s="1"/>
  <c r="M32" i="86"/>
  <c r="G32" i="79"/>
  <c r="K73" i="30"/>
  <c r="V51" i="30" s="1"/>
  <c r="K73" i="34"/>
  <c r="V52" i="34" s="1"/>
  <c r="M59" i="39"/>
  <c r="M74" i="39" s="1"/>
  <c r="L59" i="31"/>
  <c r="Q23" i="58"/>
  <c r="G45" i="103"/>
  <c r="BI177" i="22"/>
  <c r="BI196" i="22" s="1"/>
  <c r="BI198" i="40" s="1"/>
  <c r="W31" i="58"/>
  <c r="I59" i="38"/>
  <c r="K73" i="33"/>
  <c r="K73" i="37"/>
  <c r="V51" i="37" s="1"/>
  <c r="V23" i="58"/>
  <c r="L73" i="22"/>
  <c r="J59" i="38"/>
  <c r="K152" i="30"/>
  <c r="M152" i="30" s="1"/>
  <c r="AO152" i="30" s="1"/>
  <c r="BO152" i="30" s="1"/>
  <c r="U27" i="58"/>
  <c r="H45" i="95"/>
  <c r="J45" i="104"/>
  <c r="J45" i="105"/>
  <c r="G45" i="97"/>
  <c r="M45" i="93"/>
  <c r="I45" i="93"/>
  <c r="M45" i="99"/>
  <c r="H59" i="30"/>
  <c r="H74" i="30" s="1"/>
  <c r="L59" i="33"/>
  <c r="L74" i="33" s="1"/>
  <c r="J59" i="36"/>
  <c r="J74" i="36" s="1"/>
  <c r="BJ177" i="22"/>
  <c r="BJ196" i="22" s="1"/>
  <c r="J59" i="39"/>
  <c r="I45" i="97"/>
  <c r="F45" i="101"/>
  <c r="G45" i="104"/>
  <c r="F45" i="99"/>
  <c r="M45" i="102"/>
  <c r="S33" i="58"/>
  <c r="K32" i="85"/>
  <c r="J45" i="103"/>
  <c r="M59" i="22"/>
  <c r="I59" i="22"/>
  <c r="I74" i="22" s="1"/>
  <c r="M59" i="32"/>
  <c r="F45" i="100"/>
  <c r="R32" i="58"/>
  <c r="P31" i="58"/>
  <c r="L45" i="98"/>
  <c r="M32" i="87"/>
  <c r="M59" i="34"/>
  <c r="M74" i="34" s="1"/>
  <c r="H45" i="101"/>
  <c r="V33" i="58"/>
  <c r="F45" i="98"/>
  <c r="H45" i="93"/>
  <c r="L45" i="99"/>
  <c r="H45" i="105"/>
  <c r="I45" i="98"/>
  <c r="H59" i="32"/>
  <c r="H74" i="32" s="1"/>
  <c r="G59" i="39"/>
  <c r="I45" i="101"/>
  <c r="I45" i="102"/>
  <c r="J45" i="100"/>
  <c r="K45" i="100"/>
  <c r="I45" i="96"/>
  <c r="G45" i="101"/>
  <c r="M45" i="97"/>
  <c r="F45" i="102"/>
  <c r="H59" i="36"/>
  <c r="H74" i="36" s="1"/>
  <c r="F59" i="33"/>
  <c r="F74" i="33" s="1"/>
  <c r="H59" i="22"/>
  <c r="K45" i="101"/>
  <c r="L59" i="34"/>
  <c r="F45" i="105"/>
  <c r="I59" i="33"/>
  <c r="K32" i="89"/>
  <c r="H45" i="97"/>
  <c r="I59" i="36"/>
  <c r="I73" i="36" s="1"/>
  <c r="I59" i="37"/>
  <c r="I45" i="99"/>
  <c r="J59" i="35"/>
  <c r="J73" i="35" s="1"/>
  <c r="I59" i="31"/>
  <c r="L45" i="97"/>
  <c r="G59" i="36"/>
  <c r="G45" i="99"/>
  <c r="V50" i="39"/>
  <c r="V52" i="39"/>
  <c r="V53" i="39"/>
  <c r="V51" i="39"/>
  <c r="V54" i="39"/>
  <c r="L32" i="81"/>
  <c r="K45" i="93"/>
  <c r="F32" i="79"/>
  <c r="F33" i="79" s="1"/>
  <c r="F59" i="30"/>
  <c r="F74" i="30" s="1"/>
  <c r="J45" i="101"/>
  <c r="F59" i="35"/>
  <c r="J59" i="32"/>
  <c r="M45" i="105"/>
  <c r="K59" i="36"/>
  <c r="K32" i="80"/>
  <c r="J45" i="98"/>
  <c r="M32" i="89"/>
  <c r="F45" i="97"/>
  <c r="I59" i="34"/>
  <c r="I74" i="34" s="1"/>
  <c r="S29" i="58"/>
  <c r="L59" i="32"/>
  <c r="G59" i="34"/>
  <c r="J45" i="93"/>
  <c r="L45" i="96"/>
  <c r="K59" i="22"/>
  <c r="K74" i="22" s="1"/>
  <c r="M59" i="31"/>
  <c r="M74" i="31" s="1"/>
  <c r="H59" i="37"/>
  <c r="H74" i="37" s="1"/>
  <c r="J45" i="97"/>
  <c r="H45" i="100"/>
  <c r="M45" i="100"/>
  <c r="H45" i="96"/>
  <c r="M45" i="98"/>
  <c r="F45" i="103"/>
  <c r="J45" i="99"/>
  <c r="I45" i="104"/>
  <c r="J59" i="33"/>
  <c r="F59" i="32"/>
  <c r="G45" i="95"/>
  <c r="V31" i="58"/>
  <c r="H45" i="99"/>
  <c r="G32" i="90"/>
  <c r="M45" i="95"/>
  <c r="J59" i="22"/>
  <c r="J74" i="22" s="1"/>
  <c r="I59" i="30"/>
  <c r="I74" i="30" s="1"/>
  <c r="L59" i="35"/>
  <c r="L45" i="104"/>
  <c r="J45" i="95"/>
  <c r="M45" i="103"/>
  <c r="H59" i="35"/>
  <c r="M59" i="35"/>
  <c r="M74" i="35" s="1"/>
  <c r="H59" i="31"/>
  <c r="H74" i="31" s="1"/>
  <c r="M59" i="33"/>
  <c r="F59" i="38"/>
  <c r="F74" i="38" s="1"/>
  <c r="I45" i="103"/>
  <c r="J59" i="34"/>
  <c r="L45" i="103"/>
  <c r="J45" i="96"/>
  <c r="G59" i="30"/>
  <c r="G74" i="30" s="1"/>
  <c r="I45" i="100"/>
  <c r="G45" i="98"/>
  <c r="G45" i="100"/>
  <c r="G45" i="105"/>
  <c r="M59" i="30"/>
  <c r="J45" i="102"/>
  <c r="R33" i="58"/>
  <c r="F45" i="93"/>
  <c r="J59" i="30"/>
  <c r="J74" i="30" s="1"/>
  <c r="M59" i="38"/>
  <c r="F45" i="95"/>
  <c r="I45" i="95"/>
  <c r="M45" i="96"/>
  <c r="J59" i="31"/>
  <c r="L45" i="100"/>
  <c r="G59" i="33"/>
  <c r="G74" i="33" s="1"/>
  <c r="H45" i="102"/>
  <c r="F59" i="36"/>
  <c r="G59" i="35"/>
  <c r="G74" i="35" s="1"/>
  <c r="L59" i="38"/>
  <c r="J59" i="37"/>
  <c r="J74" i="37" s="1"/>
  <c r="AO175" i="22"/>
  <c r="BO175" i="22" s="1"/>
  <c r="BO176" i="22"/>
  <c r="M178" i="22"/>
  <c r="AO178" i="22" s="1"/>
  <c r="G73" i="38" l="1"/>
  <c r="R54" i="38" s="1"/>
  <c r="Q32" i="58"/>
  <c r="AH103" i="67"/>
  <c r="AR96" i="67" s="1"/>
  <c r="BL96" i="67" s="1"/>
  <c r="R27" i="58"/>
  <c r="H74" i="33"/>
  <c r="V51" i="31"/>
  <c r="V53" i="31"/>
  <c r="V50" i="31"/>
  <c r="V54" i="31"/>
  <c r="U25" i="58"/>
  <c r="L73" i="30"/>
  <c r="W54" i="30" s="1"/>
  <c r="V24" i="58"/>
  <c r="U31" i="58"/>
  <c r="AB37" i="67"/>
  <c r="AL90" i="67" s="1"/>
  <c r="BF90" i="67" s="1"/>
  <c r="L32" i="79"/>
  <c r="L33" i="79" s="1"/>
  <c r="L39" i="79" s="1"/>
  <c r="L45" i="95"/>
  <c r="AE136" i="67"/>
  <c r="AO99" i="67" s="1"/>
  <c r="BI99" i="67" s="1"/>
  <c r="AH26" i="67"/>
  <c r="AR89" i="67" s="1"/>
  <c r="BL89" i="67" s="1"/>
  <c r="F74" i="31"/>
  <c r="K45" i="103"/>
  <c r="F73" i="31"/>
  <c r="Q53" i="31" s="1"/>
  <c r="K73" i="38"/>
  <c r="V51" i="38" s="1"/>
  <c r="G32" i="87"/>
  <c r="G33" i="87" s="1"/>
  <c r="G39" i="87" s="1"/>
  <c r="AG103" i="67"/>
  <c r="AQ96" i="67" s="1"/>
  <c r="BK96" i="67" s="1"/>
  <c r="L74" i="36"/>
  <c r="K74" i="31"/>
  <c r="AC114" i="67"/>
  <c r="AM97" i="67" s="1"/>
  <c r="BG97" i="67" s="1"/>
  <c r="AG136" i="67"/>
  <c r="AQ99" i="67" s="1"/>
  <c r="BK99" i="67" s="1"/>
  <c r="G74" i="38"/>
  <c r="G74" i="31"/>
  <c r="G73" i="31"/>
  <c r="R54" i="31" s="1"/>
  <c r="Q25" i="58"/>
  <c r="L73" i="36"/>
  <c r="W51" i="36" s="1"/>
  <c r="G45" i="96"/>
  <c r="AD125" i="67"/>
  <c r="AN98" i="67" s="1"/>
  <c r="BH98" i="67" s="1"/>
  <c r="AB125" i="67"/>
  <c r="AL98" i="67" s="1"/>
  <c r="AG114" i="67"/>
  <c r="AQ97" i="67" s="1"/>
  <c r="BK97" i="67" s="1"/>
  <c r="AG37" i="67"/>
  <c r="AQ90" i="67" s="1"/>
  <c r="BK90" i="67" s="1"/>
  <c r="AD59" i="67"/>
  <c r="AN92" i="67" s="1"/>
  <c r="BH92" i="67" s="1"/>
  <c r="K45" i="98"/>
  <c r="K74" i="38"/>
  <c r="AC37" i="67"/>
  <c r="AM90" i="67" s="1"/>
  <c r="BG90" i="67" s="1"/>
  <c r="AG59" i="67"/>
  <c r="AQ92" i="67" s="1"/>
  <c r="BK92" i="67" s="1"/>
  <c r="R28" i="58"/>
  <c r="L32" i="87"/>
  <c r="L33" i="87" s="1"/>
  <c r="AD31" i="58" s="1"/>
  <c r="BN31" i="58" s="1"/>
  <c r="R51" i="22"/>
  <c r="W52" i="37"/>
  <c r="S51" i="33"/>
  <c r="S53" i="39"/>
  <c r="S50" i="39"/>
  <c r="S54" i="39"/>
  <c r="S52" i="39"/>
  <c r="S53" i="33"/>
  <c r="W50" i="37"/>
  <c r="X23" i="58"/>
  <c r="BH23" i="58" s="1"/>
  <c r="F39" i="79"/>
  <c r="H73" i="34"/>
  <c r="S54" i="34" s="1"/>
  <c r="W54" i="37"/>
  <c r="AD34" i="58"/>
  <c r="BN34" i="58" s="1"/>
  <c r="L39" i="90"/>
  <c r="AC26" i="58"/>
  <c r="BM26" i="58" s="1"/>
  <c r="K39" i="82"/>
  <c r="G33" i="79"/>
  <c r="G38" i="79" s="1"/>
  <c r="R12" i="79" s="1"/>
  <c r="R13" i="79" s="1"/>
  <c r="W53" i="37"/>
  <c r="M33" i="86"/>
  <c r="AE30" i="58" s="1"/>
  <c r="BO30" i="58" s="1"/>
  <c r="AC28" i="58"/>
  <c r="BM28" i="58" s="1"/>
  <c r="K39" i="84"/>
  <c r="H33" i="88"/>
  <c r="Z32" i="58" s="1"/>
  <c r="BJ32" i="58" s="1"/>
  <c r="F73" i="22"/>
  <c r="Q51" i="22" s="1"/>
  <c r="E26" i="92"/>
  <c r="W50" i="36"/>
  <c r="S50" i="38"/>
  <c r="S54" i="38"/>
  <c r="S53" i="38"/>
  <c r="F73" i="39"/>
  <c r="Q52" i="39" s="1"/>
  <c r="F74" i="39"/>
  <c r="S52" i="38"/>
  <c r="X50" i="37"/>
  <c r="W54" i="36"/>
  <c r="R53" i="22"/>
  <c r="Q52" i="31"/>
  <c r="R51" i="38"/>
  <c r="R50" i="22"/>
  <c r="R50" i="38"/>
  <c r="R52" i="38"/>
  <c r="R53" i="38"/>
  <c r="R52" i="22"/>
  <c r="W52" i="36"/>
  <c r="I73" i="38"/>
  <c r="T52" i="38" s="1"/>
  <c r="I74" i="38"/>
  <c r="F73" i="36"/>
  <c r="Q54" i="36" s="1"/>
  <c r="F74" i="36"/>
  <c r="S50" i="33"/>
  <c r="X53" i="37"/>
  <c r="J74" i="35"/>
  <c r="J73" i="31"/>
  <c r="U53" i="31" s="1"/>
  <c r="J74" i="31"/>
  <c r="M73" i="38"/>
  <c r="X50" i="38" s="1"/>
  <c r="M74" i="38"/>
  <c r="H73" i="35"/>
  <c r="H74" i="35"/>
  <c r="L73" i="34"/>
  <c r="W54" i="34" s="1"/>
  <c r="L74" i="34"/>
  <c r="X54" i="37"/>
  <c r="J73" i="33"/>
  <c r="U54" i="33" s="1"/>
  <c r="J74" i="33"/>
  <c r="W24" i="58"/>
  <c r="M74" i="30"/>
  <c r="I73" i="37"/>
  <c r="I74" i="37"/>
  <c r="X52" i="37"/>
  <c r="J73" i="38"/>
  <c r="U50" i="38" s="1"/>
  <c r="J74" i="38"/>
  <c r="W23" i="58"/>
  <c r="M74" i="22"/>
  <c r="J73" i="34"/>
  <c r="J74" i="34"/>
  <c r="L73" i="38"/>
  <c r="W53" i="38" s="1"/>
  <c r="L74" i="38"/>
  <c r="G73" i="34"/>
  <c r="R51" i="34" s="1"/>
  <c r="G74" i="34"/>
  <c r="K73" i="36"/>
  <c r="K74" i="36"/>
  <c r="R23" i="58"/>
  <c r="H74" i="22"/>
  <c r="I73" i="32"/>
  <c r="T50" i="32" s="1"/>
  <c r="I74" i="32"/>
  <c r="F73" i="34"/>
  <c r="Q50" i="34" s="1"/>
  <c r="F74" i="34"/>
  <c r="I74" i="36"/>
  <c r="L73" i="35"/>
  <c r="W50" i="35" s="1"/>
  <c r="L74" i="35"/>
  <c r="I73" i="33"/>
  <c r="T52" i="33" s="1"/>
  <c r="I74" i="33"/>
  <c r="L73" i="32"/>
  <c r="W50" i="32" s="1"/>
  <c r="L74" i="32"/>
  <c r="G73" i="36"/>
  <c r="R53" i="36" s="1"/>
  <c r="G74" i="36"/>
  <c r="M73" i="33"/>
  <c r="X53" i="33" s="1"/>
  <c r="M74" i="33"/>
  <c r="F73" i="32"/>
  <c r="Q51" i="32" s="1"/>
  <c r="F74" i="32"/>
  <c r="J73" i="32"/>
  <c r="J74" i="32"/>
  <c r="M73" i="32"/>
  <c r="X53" i="32" s="1"/>
  <c r="M74" i="32"/>
  <c r="S52" i="33"/>
  <c r="L73" i="31"/>
  <c r="W51" i="31" s="1"/>
  <c r="L74" i="31"/>
  <c r="G73" i="32"/>
  <c r="R52" i="32" s="1"/>
  <c r="G74" i="32"/>
  <c r="F73" i="35"/>
  <c r="F74" i="35"/>
  <c r="I73" i="31"/>
  <c r="T51" i="31" s="1"/>
  <c r="I74" i="31"/>
  <c r="G73" i="39"/>
  <c r="R51" i="39" s="1"/>
  <c r="G74" i="39"/>
  <c r="J73" i="39"/>
  <c r="J74" i="39"/>
  <c r="P23" i="58"/>
  <c r="G74" i="37"/>
  <c r="Q31" i="58"/>
  <c r="X51" i="36"/>
  <c r="X53" i="36"/>
  <c r="P28" i="58"/>
  <c r="X52" i="36"/>
  <c r="X54" i="36"/>
  <c r="L32" i="86"/>
  <c r="L33" i="86" s="1"/>
  <c r="L38" i="86" s="1"/>
  <c r="W12" i="86" s="1"/>
  <c r="W13" i="86" s="1"/>
  <c r="G73" i="37"/>
  <c r="R51" i="37" s="1"/>
  <c r="K151" i="32"/>
  <c r="M151" i="32" s="1"/>
  <c r="AO151" i="32" s="1"/>
  <c r="BO151" i="32" s="1"/>
  <c r="Q26" i="58"/>
  <c r="S26" i="58"/>
  <c r="I32" i="90"/>
  <c r="I33" i="90" s="1"/>
  <c r="V50" i="38"/>
  <c r="M32" i="90"/>
  <c r="K32" i="81"/>
  <c r="K33" i="81" s="1"/>
  <c r="F45" i="104"/>
  <c r="F32" i="88"/>
  <c r="F33" i="88" s="1"/>
  <c r="I32" i="84"/>
  <c r="V54" i="34"/>
  <c r="F32" i="81"/>
  <c r="F33" i="81" s="1"/>
  <c r="V52" i="35"/>
  <c r="V51" i="35"/>
  <c r="G32" i="89"/>
  <c r="M32" i="81"/>
  <c r="M33" i="81" s="1"/>
  <c r="K32" i="79"/>
  <c r="V50" i="35"/>
  <c r="V54" i="35"/>
  <c r="V52" i="38"/>
  <c r="V54" i="38"/>
  <c r="V25" i="58"/>
  <c r="V50" i="34"/>
  <c r="V54" i="30"/>
  <c r="V52" i="32"/>
  <c r="V52" i="30"/>
  <c r="V53" i="30"/>
  <c r="V50" i="30"/>
  <c r="V51" i="32"/>
  <c r="V50" i="32"/>
  <c r="V53" i="32"/>
  <c r="V51" i="34"/>
  <c r="H32" i="85"/>
  <c r="H33" i="85" s="1"/>
  <c r="K32" i="90"/>
  <c r="I32" i="80"/>
  <c r="I33" i="80" s="1"/>
  <c r="M32" i="82"/>
  <c r="M33" i="82" s="1"/>
  <c r="H32" i="81"/>
  <c r="H33" i="81" s="1"/>
  <c r="G32" i="80"/>
  <c r="F32" i="87"/>
  <c r="F33" i="87" s="1"/>
  <c r="V53" i="34"/>
  <c r="J32" i="88"/>
  <c r="J33" i="88" s="1"/>
  <c r="F32" i="80"/>
  <c r="F33" i="80" s="1"/>
  <c r="G32" i="84"/>
  <c r="G33" i="84" s="1"/>
  <c r="M32" i="83"/>
  <c r="F32" i="84"/>
  <c r="F33" i="84" s="1"/>
  <c r="H32" i="84"/>
  <c r="H33" i="84" s="1"/>
  <c r="J32" i="82"/>
  <c r="J33" i="82" s="1"/>
  <c r="W33" i="58"/>
  <c r="I32" i="89"/>
  <c r="I33" i="89" s="1"/>
  <c r="F32" i="86"/>
  <c r="F33" i="86" s="1"/>
  <c r="J32" i="84"/>
  <c r="J33" i="84" s="1"/>
  <c r="L32" i="80"/>
  <c r="M73" i="39"/>
  <c r="X54" i="39" s="1"/>
  <c r="M32" i="85"/>
  <c r="M33" i="85" s="1"/>
  <c r="L32" i="85"/>
  <c r="L33" i="85" s="1"/>
  <c r="F32" i="85"/>
  <c r="K32" i="86"/>
  <c r="K33" i="86" s="1"/>
  <c r="L32" i="82"/>
  <c r="L33" i="82" s="1"/>
  <c r="H32" i="82"/>
  <c r="H33" i="82" s="1"/>
  <c r="H32" i="87"/>
  <c r="H33" i="87" s="1"/>
  <c r="M32" i="80"/>
  <c r="M33" i="80" s="1"/>
  <c r="M32" i="84"/>
  <c r="M33" i="84" s="1"/>
  <c r="K177" i="22"/>
  <c r="M177" i="22" s="1"/>
  <c r="AB50" i="22" s="1"/>
  <c r="V54" i="37"/>
  <c r="S32" i="58"/>
  <c r="AL177" i="22"/>
  <c r="BL177" i="22" s="1"/>
  <c r="BL196" i="22" s="1"/>
  <c r="BO151" i="22"/>
  <c r="BO151" i="37"/>
  <c r="BJ198" i="40"/>
  <c r="T32" i="58"/>
  <c r="M73" i="22"/>
  <c r="M73" i="34"/>
  <c r="G73" i="33"/>
  <c r="V52" i="37"/>
  <c r="M73" i="35"/>
  <c r="K175" i="38"/>
  <c r="M175" i="38" s="1"/>
  <c r="AO175" i="38" s="1"/>
  <c r="F73" i="33"/>
  <c r="H73" i="22"/>
  <c r="S54" i="22" s="1"/>
  <c r="H73" i="36"/>
  <c r="K151" i="35"/>
  <c r="M151" i="35" s="1"/>
  <c r="AO151" i="35" s="1"/>
  <c r="AO196" i="35" s="1"/>
  <c r="G73" i="35"/>
  <c r="F73" i="38"/>
  <c r="V53" i="37"/>
  <c r="V50" i="37"/>
  <c r="H73" i="30"/>
  <c r="I73" i="30"/>
  <c r="U23" i="58"/>
  <c r="K73" i="22"/>
  <c r="K175" i="37"/>
  <c r="M175" i="37" s="1"/>
  <c r="AO175" i="37" s="1"/>
  <c r="BO175" i="37" s="1"/>
  <c r="J73" i="37"/>
  <c r="H73" i="31"/>
  <c r="H73" i="32"/>
  <c r="F73" i="30"/>
  <c r="K175" i="30"/>
  <c r="M175" i="30" s="1"/>
  <c r="AO175" i="30" s="1"/>
  <c r="BO175" i="30" s="1"/>
  <c r="J73" i="30"/>
  <c r="K151" i="30"/>
  <c r="M151" i="30" s="1"/>
  <c r="AO151" i="30" s="1"/>
  <c r="G73" i="30"/>
  <c r="I73" i="34"/>
  <c r="J73" i="36"/>
  <c r="J73" i="22"/>
  <c r="U54" i="22" s="1"/>
  <c r="H73" i="37"/>
  <c r="S23" i="58"/>
  <c r="I73" i="22"/>
  <c r="M73" i="31"/>
  <c r="L73" i="33"/>
  <c r="M73" i="30"/>
  <c r="F32" i="90"/>
  <c r="G32" i="81"/>
  <c r="T54" i="39"/>
  <c r="T53" i="39"/>
  <c r="T51" i="39"/>
  <c r="T50" i="39"/>
  <c r="T50" i="35"/>
  <c r="T52" i="35"/>
  <c r="T51" i="35"/>
  <c r="BL66" i="67"/>
  <c r="V53" i="33"/>
  <c r="V50" i="33"/>
  <c r="V51" i="33"/>
  <c r="V52" i="33"/>
  <c r="V54" i="33"/>
  <c r="K38" i="82"/>
  <c r="V12" i="82" s="1"/>
  <c r="V13" i="82" s="1"/>
  <c r="BG66" i="67"/>
  <c r="T54" i="35"/>
  <c r="K175" i="32"/>
  <c r="M175" i="32" s="1"/>
  <c r="AO175" i="32" s="1"/>
  <c r="BO175" i="32" s="1"/>
  <c r="T26" i="58"/>
  <c r="M33" i="87"/>
  <c r="T33" i="58"/>
  <c r="T31" i="58"/>
  <c r="L32" i="83"/>
  <c r="W27" i="58"/>
  <c r="G33" i="90"/>
  <c r="R26" i="58"/>
  <c r="L38" i="90"/>
  <c r="W12" i="90" s="1"/>
  <c r="W13" i="90" s="1"/>
  <c r="K38" i="84"/>
  <c r="V12" i="84" s="1"/>
  <c r="V13" i="84" s="1"/>
  <c r="T30" i="58"/>
  <c r="R24" i="58"/>
  <c r="Q27" i="58"/>
  <c r="P26" i="58"/>
  <c r="M33" i="89"/>
  <c r="M38" i="89" s="1"/>
  <c r="X12" i="89" s="1"/>
  <c r="X13" i="89" s="1"/>
  <c r="H32" i="86"/>
  <c r="Q29" i="58"/>
  <c r="J32" i="90"/>
  <c r="R25" i="58"/>
  <c r="J32" i="87"/>
  <c r="J32" i="81"/>
  <c r="I32" i="88"/>
  <c r="V55" i="39"/>
  <c r="S25" i="58"/>
  <c r="S31" i="58"/>
  <c r="W26" i="58"/>
  <c r="V27" i="58"/>
  <c r="BI66" i="67"/>
  <c r="R29" i="58"/>
  <c r="T29" i="58"/>
  <c r="W32" i="58"/>
  <c r="S24" i="58"/>
  <c r="R31" i="58"/>
  <c r="BK66" i="67"/>
  <c r="J32" i="83"/>
  <c r="V32" i="58"/>
  <c r="P30" i="58"/>
  <c r="T24" i="58"/>
  <c r="W29" i="58"/>
  <c r="M32" i="88"/>
  <c r="BJ66" i="67"/>
  <c r="K151" i="34"/>
  <c r="M151" i="34" s="1"/>
  <c r="AO151" i="34" s="1"/>
  <c r="AO196" i="34" s="1"/>
  <c r="Q28" i="58"/>
  <c r="S28" i="58"/>
  <c r="K33" i="89"/>
  <c r="W28" i="58"/>
  <c r="G32" i="86"/>
  <c r="K33" i="85"/>
  <c r="AC29" i="58" s="1"/>
  <c r="BM29" i="58" s="1"/>
  <c r="I32" i="87"/>
  <c r="H32" i="90"/>
  <c r="J32" i="86"/>
  <c r="H32" i="80"/>
  <c r="U30" i="58"/>
  <c r="P27" i="58"/>
  <c r="I32" i="81"/>
  <c r="I32" i="79"/>
  <c r="I32" i="82"/>
  <c r="V29" i="58"/>
  <c r="T23" i="58"/>
  <c r="G32" i="85"/>
  <c r="G32" i="83"/>
  <c r="K175" i="33"/>
  <c r="M175" i="33" s="1"/>
  <c r="AO175" i="33" s="1"/>
  <c r="AO196" i="33" s="1"/>
  <c r="T27" i="58"/>
  <c r="J32" i="80"/>
  <c r="W25" i="58"/>
  <c r="P24" i="58"/>
  <c r="L33" i="81"/>
  <c r="S30" i="58"/>
  <c r="Q54" i="37"/>
  <c r="Q52" i="37"/>
  <c r="Q51" i="37"/>
  <c r="Q50" i="37"/>
  <c r="Q53" i="37"/>
  <c r="I32" i="86"/>
  <c r="L32" i="84"/>
  <c r="BM66" i="67"/>
  <c r="T28" i="58"/>
  <c r="BF66" i="67"/>
  <c r="P29" i="58"/>
  <c r="V28" i="58"/>
  <c r="M32" i="79"/>
  <c r="J32" i="89"/>
  <c r="Q24" i="58"/>
  <c r="I32" i="85"/>
  <c r="L32" i="88"/>
  <c r="L32" i="89"/>
  <c r="V26" i="58"/>
  <c r="K33" i="80"/>
  <c r="AC24" i="58" s="1"/>
  <c r="BM24" i="58" s="1"/>
  <c r="J32" i="79"/>
  <c r="S27" i="58"/>
  <c r="BH66" i="67"/>
  <c r="W53" i="39"/>
  <c r="W52" i="39"/>
  <c r="W50" i="39"/>
  <c r="W51" i="39"/>
  <c r="W54" i="39"/>
  <c r="I32" i="83"/>
  <c r="H32" i="79"/>
  <c r="G32" i="82"/>
  <c r="K175" i="31"/>
  <c r="M175" i="31" s="1"/>
  <c r="AO175" i="31" s="1"/>
  <c r="AO196" i="31" s="1"/>
  <c r="T25" i="58"/>
  <c r="P32" i="58"/>
  <c r="K151" i="36"/>
  <c r="M151" i="36" s="1"/>
  <c r="AO151" i="36" s="1"/>
  <c r="AO196" i="36" s="1"/>
  <c r="Q30" i="58"/>
  <c r="F32" i="82"/>
  <c r="R30" i="58"/>
  <c r="K151" i="39"/>
  <c r="M151" i="39" s="1"/>
  <c r="AO151" i="39" s="1"/>
  <c r="Q33" i="58"/>
  <c r="J32" i="85"/>
  <c r="K175" i="39"/>
  <c r="M175" i="39" s="1"/>
  <c r="AO175" i="39" s="1"/>
  <c r="BO175" i="39" s="1"/>
  <c r="F32" i="83"/>
  <c r="F38" i="79"/>
  <c r="Q12" i="79" s="1"/>
  <c r="Q13" i="79" s="1"/>
  <c r="BO178" i="22"/>
  <c r="M152" i="22"/>
  <c r="AO152" i="22" s="1"/>
  <c r="M179" i="22"/>
  <c r="AO179" i="22" s="1"/>
  <c r="M155" i="22"/>
  <c r="AO155" i="22" s="1"/>
  <c r="M154" i="22"/>
  <c r="AO154" i="22" s="1"/>
  <c r="V53" i="38" l="1"/>
  <c r="V55" i="31"/>
  <c r="Q50" i="31"/>
  <c r="AD23" i="58"/>
  <c r="BN23" i="58" s="1"/>
  <c r="R51" i="31"/>
  <c r="L38" i="79"/>
  <c r="W12" i="79" s="1"/>
  <c r="W13" i="79" s="1"/>
  <c r="G38" i="87"/>
  <c r="R12" i="87" s="1"/>
  <c r="R13" i="87" s="1"/>
  <c r="R52" i="31"/>
  <c r="R53" i="31"/>
  <c r="R50" i="31"/>
  <c r="AF23" i="58"/>
  <c r="AY23" i="58" s="1"/>
  <c r="W51" i="30"/>
  <c r="W50" i="30"/>
  <c r="Y31" i="58"/>
  <c r="BI31" i="58" s="1"/>
  <c r="W53" i="30"/>
  <c r="W52" i="30"/>
  <c r="Q54" i="31"/>
  <c r="Q51" i="31"/>
  <c r="W53" i="36"/>
  <c r="W55" i="36" s="1"/>
  <c r="H32" i="89"/>
  <c r="K32" i="83"/>
  <c r="K33" i="83" s="1"/>
  <c r="AC27" i="58" s="1"/>
  <c r="H32" i="83"/>
  <c r="H33" i="83" s="1"/>
  <c r="G32" i="88"/>
  <c r="K32" i="87"/>
  <c r="K33" i="87" s="1"/>
  <c r="K32" i="88"/>
  <c r="K33" i="88" s="1"/>
  <c r="AC32" i="58" s="1"/>
  <c r="BF98" i="67"/>
  <c r="BF100" i="67" s="1"/>
  <c r="F32" i="89"/>
  <c r="F33" i="89" s="1"/>
  <c r="X33" i="58" s="1"/>
  <c r="Q50" i="39"/>
  <c r="AH32" i="58"/>
  <c r="BA32" i="58" s="1"/>
  <c r="AK28" i="58"/>
  <c r="BD28" i="58" s="1"/>
  <c r="AM30" i="58"/>
  <c r="BF30" i="58" s="1"/>
  <c r="AG31" i="58"/>
  <c r="AZ31" i="58" s="1"/>
  <c r="AK26" i="58"/>
  <c r="BD26" i="58" s="1"/>
  <c r="AK24" i="58"/>
  <c r="BD24" i="58" s="1"/>
  <c r="AL23" i="58"/>
  <c r="BE23" i="58" s="1"/>
  <c r="AK29" i="58"/>
  <c r="BD29" i="58" s="1"/>
  <c r="AL31" i="58"/>
  <c r="BE31" i="58" s="1"/>
  <c r="Y23" i="58"/>
  <c r="S50" i="34"/>
  <c r="S53" i="34"/>
  <c r="K46" i="97"/>
  <c r="S51" i="34"/>
  <c r="H38" i="88"/>
  <c r="S12" i="88" s="1"/>
  <c r="S13" i="88" s="1"/>
  <c r="M38" i="86"/>
  <c r="X12" i="86" s="1"/>
  <c r="X13" i="86" s="1"/>
  <c r="W54" i="31"/>
  <c r="Q53" i="36"/>
  <c r="Q51" i="36"/>
  <c r="T54" i="31"/>
  <c r="X50" i="33"/>
  <c r="Q50" i="36"/>
  <c r="X52" i="33"/>
  <c r="R54" i="39"/>
  <c r="W53" i="31"/>
  <c r="T54" i="38"/>
  <c r="T50" i="38"/>
  <c r="T53" i="38"/>
  <c r="S55" i="39"/>
  <c r="U51" i="31"/>
  <c r="W52" i="35"/>
  <c r="S52" i="34"/>
  <c r="W54" i="35"/>
  <c r="W51" i="35"/>
  <c r="W53" i="35"/>
  <c r="Q53" i="34"/>
  <c r="Q52" i="36"/>
  <c r="R53" i="39"/>
  <c r="X54" i="33"/>
  <c r="X51" i="33"/>
  <c r="U52" i="38"/>
  <c r="Q52" i="34"/>
  <c r="U51" i="38"/>
  <c r="Q51" i="34"/>
  <c r="X51" i="32"/>
  <c r="R50" i="34"/>
  <c r="W54" i="38"/>
  <c r="Q53" i="22"/>
  <c r="U52" i="31"/>
  <c r="U54" i="31"/>
  <c r="R51" i="36"/>
  <c r="R53" i="34"/>
  <c r="Q54" i="22"/>
  <c r="W55" i="37"/>
  <c r="R55" i="22"/>
  <c r="W52" i="34"/>
  <c r="R51" i="32"/>
  <c r="S55" i="38"/>
  <c r="Q53" i="39"/>
  <c r="Q51" i="39"/>
  <c r="Q54" i="39"/>
  <c r="T51" i="38"/>
  <c r="X52" i="32"/>
  <c r="X51" i="38"/>
  <c r="Q52" i="22"/>
  <c r="H39" i="88"/>
  <c r="K39" i="80"/>
  <c r="X50" i="32"/>
  <c r="U51" i="33"/>
  <c r="Q50" i="22"/>
  <c r="G39" i="79"/>
  <c r="L39" i="87"/>
  <c r="X54" i="32"/>
  <c r="U53" i="33"/>
  <c r="M39" i="89"/>
  <c r="X52" i="38"/>
  <c r="U52" i="33"/>
  <c r="T52" i="31"/>
  <c r="U50" i="33"/>
  <c r="R52" i="36"/>
  <c r="R54" i="36"/>
  <c r="W53" i="34"/>
  <c r="Z26" i="58"/>
  <c r="BJ26" i="58" s="1"/>
  <c r="H39" i="82"/>
  <c r="L33" i="80"/>
  <c r="AD24" i="58" s="1"/>
  <c r="G33" i="88"/>
  <c r="Y32" i="58" s="1"/>
  <c r="AE26" i="58"/>
  <c r="BO26" i="58" s="1"/>
  <c r="M39" i="82"/>
  <c r="K33" i="79"/>
  <c r="AC23" i="58" s="1"/>
  <c r="BM23" i="58" s="1"/>
  <c r="AD30" i="58"/>
  <c r="L39" i="86"/>
  <c r="U54" i="38"/>
  <c r="AD25" i="58"/>
  <c r="BN25" i="58" s="1"/>
  <c r="L39" i="81"/>
  <c r="AC33" i="58"/>
  <c r="K39" i="89"/>
  <c r="M38" i="87"/>
  <c r="X12" i="87" s="1"/>
  <c r="X13" i="87" s="1"/>
  <c r="M39" i="87"/>
  <c r="W51" i="34"/>
  <c r="X53" i="38"/>
  <c r="AD26" i="58"/>
  <c r="BN26" i="58" s="1"/>
  <c r="L39" i="82"/>
  <c r="F33" i="85"/>
  <c r="X29" i="58" s="1"/>
  <c r="BH29" i="58" s="1"/>
  <c r="M33" i="83"/>
  <c r="AE27" i="58" s="1"/>
  <c r="BO27" i="58" s="1"/>
  <c r="AA24" i="58"/>
  <c r="BK24" i="58" s="1"/>
  <c r="I39" i="80"/>
  <c r="AE25" i="58"/>
  <c r="BO25" i="58" s="1"/>
  <c r="M39" i="81"/>
  <c r="I33" i="84"/>
  <c r="AA28" i="58" s="1"/>
  <c r="BK28" i="58" s="1"/>
  <c r="K39" i="85"/>
  <c r="AC31" i="58"/>
  <c r="K39" i="87"/>
  <c r="X31" i="58"/>
  <c r="F39" i="87"/>
  <c r="H33" i="89"/>
  <c r="Z33" i="58" s="1"/>
  <c r="T53" i="32"/>
  <c r="W52" i="38"/>
  <c r="Y28" i="58"/>
  <c r="BI28" i="58" s="1"/>
  <c r="G39" i="84"/>
  <c r="AA34" i="58"/>
  <c r="BK34" i="58" s="1"/>
  <c r="I39" i="90"/>
  <c r="T54" i="32"/>
  <c r="W50" i="38"/>
  <c r="Z27" i="58"/>
  <c r="H39" i="83"/>
  <c r="R54" i="34"/>
  <c r="W50" i="34"/>
  <c r="U50" i="31"/>
  <c r="R50" i="32"/>
  <c r="G33" i="81"/>
  <c r="Y25" i="58" s="1"/>
  <c r="X30" i="58"/>
  <c r="BH30" i="58" s="1"/>
  <c r="F39" i="86"/>
  <c r="G33" i="80"/>
  <c r="Y24" i="58" s="1"/>
  <c r="BI24" i="58" s="1"/>
  <c r="G33" i="89"/>
  <c r="Y33" i="58" s="1"/>
  <c r="BI33" i="58" s="1"/>
  <c r="AC25" i="58"/>
  <c r="K39" i="81"/>
  <c r="X32" i="58"/>
  <c r="BH32" i="58" s="1"/>
  <c r="F39" i="88"/>
  <c r="AB26" i="58"/>
  <c r="BL26" i="58" s="1"/>
  <c r="J39" i="82"/>
  <c r="T51" i="32"/>
  <c r="U53" i="38"/>
  <c r="Q54" i="34"/>
  <c r="T50" i="31"/>
  <c r="W51" i="38"/>
  <c r="R52" i="34"/>
  <c r="X54" i="38"/>
  <c r="AE28" i="58"/>
  <c r="BO28" i="58" s="1"/>
  <c r="M39" i="84"/>
  <c r="AE29" i="58"/>
  <c r="BO29" i="58" s="1"/>
  <c r="M39" i="85"/>
  <c r="Z28" i="58"/>
  <c r="BJ28" i="58" s="1"/>
  <c r="H39" i="84"/>
  <c r="X24" i="58"/>
  <c r="BH24" i="58" s="1"/>
  <c r="F39" i="80"/>
  <c r="K33" i="90"/>
  <c r="AC34" i="58" s="1"/>
  <c r="BM34" i="58" s="1"/>
  <c r="M33" i="90"/>
  <c r="AE34" i="58" s="1"/>
  <c r="BO34" i="58" s="1"/>
  <c r="M39" i="86"/>
  <c r="AD29" i="58"/>
  <c r="BN29" i="58" s="1"/>
  <c r="L39" i="85"/>
  <c r="Z25" i="58"/>
  <c r="BJ25" i="58" s="1"/>
  <c r="H39" i="81"/>
  <c r="AA33" i="58"/>
  <c r="I39" i="89"/>
  <c r="AB28" i="58"/>
  <c r="BL28" i="58" s="1"/>
  <c r="J39" i="84"/>
  <c r="T52" i="32"/>
  <c r="R53" i="32"/>
  <c r="AE24" i="58"/>
  <c r="BO24" i="58" s="1"/>
  <c r="M39" i="80"/>
  <c r="T53" i="31"/>
  <c r="Y34" i="58"/>
  <c r="BI34" i="58" s="1"/>
  <c r="G39" i="90"/>
  <c r="R54" i="32"/>
  <c r="F33" i="90"/>
  <c r="X34" i="58" s="1"/>
  <c r="BH34" i="58" s="1"/>
  <c r="Z31" i="58"/>
  <c r="BJ31" i="58" s="1"/>
  <c r="H39" i="87"/>
  <c r="AC30" i="58"/>
  <c r="BM30" i="58" s="1"/>
  <c r="K39" i="86"/>
  <c r="X28" i="58"/>
  <c r="BH28" i="58" s="1"/>
  <c r="F39" i="84"/>
  <c r="AB32" i="58"/>
  <c r="BL32" i="58" s="1"/>
  <c r="J39" i="88"/>
  <c r="Z29" i="58"/>
  <c r="BJ29" i="58" s="1"/>
  <c r="H39" i="85"/>
  <c r="X25" i="58"/>
  <c r="F39" i="81"/>
  <c r="R50" i="36"/>
  <c r="S55" i="33"/>
  <c r="X55" i="37"/>
  <c r="R55" i="38"/>
  <c r="W54" i="32"/>
  <c r="W53" i="32"/>
  <c r="T51" i="33"/>
  <c r="Q53" i="32"/>
  <c r="R52" i="39"/>
  <c r="Q50" i="32"/>
  <c r="W52" i="31"/>
  <c r="T50" i="33"/>
  <c r="R50" i="39"/>
  <c r="Q54" i="32"/>
  <c r="T53" i="33"/>
  <c r="Q52" i="32"/>
  <c r="W50" i="31"/>
  <c r="T54" i="33"/>
  <c r="W52" i="32"/>
  <c r="W51" i="32"/>
  <c r="X55" i="36"/>
  <c r="I38" i="90"/>
  <c r="T12" i="90" s="1"/>
  <c r="T13" i="90" s="1"/>
  <c r="R50" i="37"/>
  <c r="R53" i="37"/>
  <c r="R52" i="37"/>
  <c r="R54" i="37"/>
  <c r="F38" i="81"/>
  <c r="Q12" i="81" s="1"/>
  <c r="Q13" i="81" s="1"/>
  <c r="BK100" i="67"/>
  <c r="V55" i="35"/>
  <c r="V55" i="38"/>
  <c r="V55" i="34"/>
  <c r="V55" i="30"/>
  <c r="V55" i="32"/>
  <c r="X51" i="39"/>
  <c r="X52" i="39"/>
  <c r="X53" i="39"/>
  <c r="X50" i="39"/>
  <c r="BO196" i="32"/>
  <c r="BO196" i="37"/>
  <c r="U53" i="22"/>
  <c r="U51" i="22"/>
  <c r="BO151" i="35"/>
  <c r="BO196" i="35" s="1"/>
  <c r="V55" i="37"/>
  <c r="BL198" i="40"/>
  <c r="BO175" i="38"/>
  <c r="BO196" i="38" s="1"/>
  <c r="AO196" i="38"/>
  <c r="AO196" i="39"/>
  <c r="AO196" i="37"/>
  <c r="AO196" i="32"/>
  <c r="BO151" i="30"/>
  <c r="BO196" i="30" s="1"/>
  <c r="AO196" i="30"/>
  <c r="U50" i="22"/>
  <c r="U52" i="22"/>
  <c r="T55" i="39"/>
  <c r="BM100" i="67"/>
  <c r="T55" i="35"/>
  <c r="L38" i="87"/>
  <c r="W12" i="87" s="1"/>
  <c r="W13" i="87" s="1"/>
  <c r="BL100" i="67"/>
  <c r="V55" i="33"/>
  <c r="S51" i="22"/>
  <c r="H38" i="87"/>
  <c r="S12" i="87" s="1"/>
  <c r="S13" i="87" s="1"/>
  <c r="S52" i="22"/>
  <c r="S53" i="22"/>
  <c r="S50" i="22"/>
  <c r="M38" i="80"/>
  <c r="X12" i="80" s="1"/>
  <c r="X13" i="80" s="1"/>
  <c r="BJ100" i="67"/>
  <c r="F38" i="86"/>
  <c r="Q12" i="86" s="1"/>
  <c r="Q13" i="86" s="1"/>
  <c r="F38" i="87"/>
  <c r="Q12" i="87" s="1"/>
  <c r="Q13" i="87" s="1"/>
  <c r="F38" i="89"/>
  <c r="Q12" i="89" s="1"/>
  <c r="Q13" i="89" s="1"/>
  <c r="J38" i="84"/>
  <c r="U12" i="84" s="1"/>
  <c r="U13" i="84" s="1"/>
  <c r="L38" i="85"/>
  <c r="W12" i="85" s="1"/>
  <c r="W13" i="85" s="1"/>
  <c r="H38" i="83"/>
  <c r="S12" i="83" s="1"/>
  <c r="S13" i="83" s="1"/>
  <c r="H38" i="84"/>
  <c r="S12" i="84" s="1"/>
  <c r="S13" i="84" s="1"/>
  <c r="M38" i="84"/>
  <c r="X12" i="84" s="1"/>
  <c r="X13" i="84" s="1"/>
  <c r="K38" i="85"/>
  <c r="V12" i="85" s="1"/>
  <c r="V13" i="85" s="1"/>
  <c r="I38" i="89"/>
  <c r="T12" i="89" s="1"/>
  <c r="T13" i="89" s="1"/>
  <c r="K38" i="86"/>
  <c r="V12" i="86" s="1"/>
  <c r="V13" i="86" s="1"/>
  <c r="U52" i="39"/>
  <c r="U53" i="39"/>
  <c r="U50" i="39"/>
  <c r="U51" i="39"/>
  <c r="U54" i="39"/>
  <c r="BO151" i="39"/>
  <c r="BO196" i="39" s="1"/>
  <c r="T51" i="22"/>
  <c r="T52" i="22"/>
  <c r="T50" i="22"/>
  <c r="T54" i="22"/>
  <c r="T53" i="22"/>
  <c r="W55" i="39"/>
  <c r="J33" i="89"/>
  <c r="AB33" i="58" s="1"/>
  <c r="BL33" i="58" s="1"/>
  <c r="I33" i="86"/>
  <c r="Q53" i="30"/>
  <c r="Q54" i="30"/>
  <c r="Q51" i="30"/>
  <c r="Q50" i="30"/>
  <c r="Q52" i="30"/>
  <c r="I38" i="80"/>
  <c r="T12" i="80" s="1"/>
  <c r="T13" i="80" s="1"/>
  <c r="I33" i="81"/>
  <c r="M33" i="88"/>
  <c r="U52" i="30"/>
  <c r="U51" i="30"/>
  <c r="U53" i="30"/>
  <c r="U54" i="30"/>
  <c r="U50" i="30"/>
  <c r="M38" i="82"/>
  <c r="X12" i="82" s="1"/>
  <c r="X13" i="82" s="1"/>
  <c r="F38" i="84"/>
  <c r="Q12" i="84" s="1"/>
  <c r="Q13" i="84" s="1"/>
  <c r="BO175" i="31"/>
  <c r="M33" i="79"/>
  <c r="M39" i="79" s="1"/>
  <c r="Q55" i="37"/>
  <c r="U54" i="32"/>
  <c r="U52" i="32"/>
  <c r="U53" i="32"/>
  <c r="U51" i="32"/>
  <c r="U50" i="32"/>
  <c r="F33" i="82"/>
  <c r="S54" i="35"/>
  <c r="S50" i="35"/>
  <c r="S51" i="35"/>
  <c r="S52" i="35"/>
  <c r="S53" i="35"/>
  <c r="F33" i="83"/>
  <c r="X27" i="58" s="1"/>
  <c r="BH27" i="58" s="1"/>
  <c r="K38" i="87"/>
  <c r="V12" i="87" s="1"/>
  <c r="V13" i="87" s="1"/>
  <c r="BH100" i="67"/>
  <c r="H38" i="81"/>
  <c r="S12" i="81" s="1"/>
  <c r="S13" i="81" s="1"/>
  <c r="L33" i="88"/>
  <c r="G33" i="83"/>
  <c r="G33" i="86"/>
  <c r="Y30" i="58" s="1"/>
  <c r="BI30" i="58" s="1"/>
  <c r="M38" i="81"/>
  <c r="X12" i="81" s="1"/>
  <c r="X13" i="81" s="1"/>
  <c r="T50" i="30"/>
  <c r="T51" i="30"/>
  <c r="T53" i="30"/>
  <c r="T52" i="30"/>
  <c r="T54" i="30"/>
  <c r="J33" i="81"/>
  <c r="AB25" i="58" s="1"/>
  <c r="BL25" i="58" s="1"/>
  <c r="R54" i="35"/>
  <c r="R53" i="35"/>
  <c r="R51" i="35"/>
  <c r="R52" i="35"/>
  <c r="R50" i="35"/>
  <c r="S50" i="30"/>
  <c r="S52" i="30"/>
  <c r="S51" i="30"/>
  <c r="S53" i="30"/>
  <c r="S54" i="30"/>
  <c r="L33" i="83"/>
  <c r="X51" i="31"/>
  <c r="X50" i="31"/>
  <c r="X53" i="31"/>
  <c r="X52" i="31"/>
  <c r="X54" i="31"/>
  <c r="H33" i="90"/>
  <c r="G33" i="85"/>
  <c r="H33" i="80"/>
  <c r="Z24" i="58" s="1"/>
  <c r="BJ24" i="58" s="1"/>
  <c r="T53" i="34"/>
  <c r="T51" i="34"/>
  <c r="T50" i="34"/>
  <c r="T54" i="34"/>
  <c r="T52" i="34"/>
  <c r="F38" i="80"/>
  <c r="Q12" i="80" s="1"/>
  <c r="Q13" i="80" s="1"/>
  <c r="U53" i="35"/>
  <c r="U52" i="35"/>
  <c r="U50" i="35"/>
  <c r="U54" i="35"/>
  <c r="U51" i="35"/>
  <c r="W50" i="33"/>
  <c r="W53" i="33"/>
  <c r="W52" i="33"/>
  <c r="W54" i="33"/>
  <c r="W51" i="33"/>
  <c r="U52" i="36"/>
  <c r="U54" i="36"/>
  <c r="U51" i="36"/>
  <c r="U50" i="36"/>
  <c r="U53" i="36"/>
  <c r="J33" i="80"/>
  <c r="I33" i="87"/>
  <c r="X50" i="34"/>
  <c r="X54" i="34"/>
  <c r="X53" i="34"/>
  <c r="X52" i="34"/>
  <c r="X51" i="34"/>
  <c r="K38" i="89"/>
  <c r="V12" i="89" s="1"/>
  <c r="V13" i="89" s="1"/>
  <c r="K38" i="88"/>
  <c r="V12" i="88" s="1"/>
  <c r="V13" i="88" s="1"/>
  <c r="J33" i="83"/>
  <c r="H33" i="86"/>
  <c r="R51" i="33"/>
  <c r="R54" i="33"/>
  <c r="R52" i="33"/>
  <c r="R53" i="33"/>
  <c r="R50" i="33"/>
  <c r="L38" i="82"/>
  <c r="W12" i="82" s="1"/>
  <c r="W13" i="82" s="1"/>
  <c r="F38" i="88"/>
  <c r="Q12" i="88" s="1"/>
  <c r="Q13" i="88" s="1"/>
  <c r="G38" i="90"/>
  <c r="R12" i="90" s="1"/>
  <c r="R13" i="90" s="1"/>
  <c r="T51" i="36"/>
  <c r="T54" i="36"/>
  <c r="T53" i="36"/>
  <c r="T50" i="36"/>
  <c r="T52" i="36"/>
  <c r="I33" i="82"/>
  <c r="BO151" i="36"/>
  <c r="BO196" i="36" s="1"/>
  <c r="BG100" i="67"/>
  <c r="I33" i="85"/>
  <c r="AA29" i="58" s="1"/>
  <c r="G33" i="82"/>
  <c r="Y26" i="58" s="1"/>
  <c r="BI26" i="58" s="1"/>
  <c r="L33" i="84"/>
  <c r="J33" i="85"/>
  <c r="J39" i="85" s="1"/>
  <c r="V50" i="36"/>
  <c r="V51" i="36"/>
  <c r="V53" i="36"/>
  <c r="V54" i="36"/>
  <c r="V52" i="36"/>
  <c r="L38" i="81"/>
  <c r="W12" i="81" s="1"/>
  <c r="W13" i="81" s="1"/>
  <c r="BI100" i="67"/>
  <c r="J33" i="86"/>
  <c r="BO151" i="34"/>
  <c r="BO196" i="34" s="1"/>
  <c r="U50" i="37"/>
  <c r="U54" i="37"/>
  <c r="U53" i="37"/>
  <c r="U52" i="37"/>
  <c r="U51" i="37"/>
  <c r="AE31" i="58"/>
  <c r="Q53" i="38"/>
  <c r="Q54" i="38"/>
  <c r="Q50" i="38"/>
  <c r="Q51" i="38"/>
  <c r="Q52" i="38"/>
  <c r="H33" i="79"/>
  <c r="R53" i="30"/>
  <c r="R51" i="30"/>
  <c r="R52" i="30"/>
  <c r="R54" i="30"/>
  <c r="R50" i="30"/>
  <c r="Q50" i="33"/>
  <c r="Q53" i="33"/>
  <c r="Q52" i="33"/>
  <c r="Q51" i="33"/>
  <c r="Q54" i="33"/>
  <c r="J33" i="79"/>
  <c r="S50" i="36"/>
  <c r="S52" i="36"/>
  <c r="S54" i="36"/>
  <c r="S53" i="36"/>
  <c r="S51" i="36"/>
  <c r="I33" i="83"/>
  <c r="AA27" i="58" s="1"/>
  <c r="BK27" i="58" s="1"/>
  <c r="Q54" i="35"/>
  <c r="Q51" i="35"/>
  <c r="Q52" i="35"/>
  <c r="Q50" i="35"/>
  <c r="Q53" i="35"/>
  <c r="H38" i="85"/>
  <c r="S12" i="85" s="1"/>
  <c r="S13" i="85" s="1"/>
  <c r="L33" i="89"/>
  <c r="X54" i="30"/>
  <c r="X52" i="30"/>
  <c r="X53" i="30"/>
  <c r="X50" i="30"/>
  <c r="X51" i="30"/>
  <c r="I33" i="79"/>
  <c r="AA23" i="58" s="1"/>
  <c r="BK23" i="58" s="1"/>
  <c r="T52" i="37"/>
  <c r="T54" i="37"/>
  <c r="T53" i="37"/>
  <c r="T51" i="37"/>
  <c r="T50" i="37"/>
  <c r="X50" i="35"/>
  <c r="X53" i="35"/>
  <c r="X54" i="35"/>
  <c r="X52" i="35"/>
  <c r="X51" i="35"/>
  <c r="S51" i="31"/>
  <c r="S52" i="31"/>
  <c r="S54" i="31"/>
  <c r="S50" i="31"/>
  <c r="S53" i="31"/>
  <c r="J38" i="88"/>
  <c r="U12" i="88" s="1"/>
  <c r="U13" i="88" s="1"/>
  <c r="AE33" i="58"/>
  <c r="BO33" i="58" s="1"/>
  <c r="H38" i="82"/>
  <c r="S12" i="82" s="1"/>
  <c r="S13" i="82" s="1"/>
  <c r="J38" i="82"/>
  <c r="U12" i="82" s="1"/>
  <c r="U13" i="82" s="1"/>
  <c r="K38" i="80"/>
  <c r="V12" i="80" s="1"/>
  <c r="V13" i="80" s="1"/>
  <c r="U50" i="34"/>
  <c r="U54" i="34"/>
  <c r="U52" i="34"/>
  <c r="U53" i="34"/>
  <c r="U51" i="34"/>
  <c r="BO175" i="33"/>
  <c r="BO196" i="33" s="1"/>
  <c r="G38" i="84"/>
  <c r="R12" i="84" s="1"/>
  <c r="R13" i="84" s="1"/>
  <c r="M38" i="85"/>
  <c r="X12" i="85" s="1"/>
  <c r="X13" i="85" s="1"/>
  <c r="S53" i="37"/>
  <c r="S51" i="37"/>
  <c r="S50" i="37"/>
  <c r="S54" i="37"/>
  <c r="S52" i="37"/>
  <c r="I33" i="88"/>
  <c r="AA32" i="58" s="1"/>
  <c r="BK32" i="58" s="1"/>
  <c r="J33" i="87"/>
  <c r="J33" i="90"/>
  <c r="AB34" i="58" s="1"/>
  <c r="BL34" i="58" s="1"/>
  <c r="S52" i="32"/>
  <c r="S50" i="32"/>
  <c r="S54" i="32"/>
  <c r="S53" i="32"/>
  <c r="S51" i="32"/>
  <c r="K38" i="81"/>
  <c r="V12" i="81" s="1"/>
  <c r="V13" i="81" s="1"/>
  <c r="BO154" i="22"/>
  <c r="BO152" i="22"/>
  <c r="BO155" i="22"/>
  <c r="BO179" i="22"/>
  <c r="M180" i="22"/>
  <c r="AO180" i="22" s="1"/>
  <c r="M156" i="22"/>
  <c r="AO156" i="22" s="1"/>
  <c r="V52" i="22"/>
  <c r="M170" i="22"/>
  <c r="AO170" i="22" s="1"/>
  <c r="V54" i="22"/>
  <c r="V51" i="22"/>
  <c r="V53" i="22"/>
  <c r="V50" i="22"/>
  <c r="W55" i="30" l="1"/>
  <c r="R55" i="31"/>
  <c r="Q55" i="31"/>
  <c r="K39" i="88"/>
  <c r="F46" i="93"/>
  <c r="F39" i="89"/>
  <c r="K38" i="83"/>
  <c r="V12" i="83" s="1"/>
  <c r="V13" i="83" s="1"/>
  <c r="K39" i="83"/>
  <c r="H46" i="103"/>
  <c r="H61" i="103" s="1"/>
  <c r="AL25" i="58"/>
  <c r="BE25" i="58" s="1"/>
  <c r="AK30" i="58"/>
  <c r="BD30" i="58" s="1"/>
  <c r="AL29" i="58"/>
  <c r="BE29" i="58" s="1"/>
  <c r="AF30" i="58"/>
  <c r="AY30" i="58" s="1"/>
  <c r="AH25" i="58"/>
  <c r="BA25" i="58" s="1"/>
  <c r="AI28" i="58"/>
  <c r="BB28" i="58" s="1"/>
  <c r="AM25" i="58"/>
  <c r="BF25" i="58" s="1"/>
  <c r="AH31" i="58"/>
  <c r="BA31" i="58" s="1"/>
  <c r="AM29" i="58"/>
  <c r="BF29" i="58" s="1"/>
  <c r="BM27" i="58"/>
  <c r="AK27" i="58"/>
  <c r="BD27" i="58" s="1"/>
  <c r="BM25" i="58"/>
  <c r="AK25" i="58"/>
  <c r="BD25" i="58" s="1"/>
  <c r="BM32" i="58"/>
  <c r="AK32" i="58"/>
  <c r="BD32" i="58" s="1"/>
  <c r="AF27" i="58"/>
  <c r="AY27" i="58" s="1"/>
  <c r="BH33" i="58"/>
  <c r="AF33" i="58"/>
  <c r="AY33" i="58" s="1"/>
  <c r="AH24" i="58"/>
  <c r="BA24" i="58" s="1"/>
  <c r="G46" i="102"/>
  <c r="AH29" i="58"/>
  <c r="BA29" i="58" s="1"/>
  <c r="AJ25" i="58"/>
  <c r="BC25" i="58" s="1"/>
  <c r="AM28" i="58"/>
  <c r="BF28" i="58" s="1"/>
  <c r="AI24" i="58"/>
  <c r="BB24" i="58" s="1"/>
  <c r="BI23" i="58"/>
  <c r="AG23" i="58"/>
  <c r="AZ23" i="58" s="1"/>
  <c r="BJ27" i="58"/>
  <c r="AH27" i="58"/>
  <c r="BA27" i="58" s="1"/>
  <c r="AM26" i="58"/>
  <c r="BF26" i="58" s="1"/>
  <c r="BO31" i="58"/>
  <c r="AM31" i="58"/>
  <c r="BF31" i="58" s="1"/>
  <c r="BK33" i="58"/>
  <c r="AI33" i="58"/>
  <c r="BB33" i="58" s="1"/>
  <c r="BJ33" i="58"/>
  <c r="AH33" i="58"/>
  <c r="BA33" i="58" s="1"/>
  <c r="BN24" i="58"/>
  <c r="AL24" i="58"/>
  <c r="BE24" i="58" s="1"/>
  <c r="AF24" i="58"/>
  <c r="AY24" i="58" s="1"/>
  <c r="AG30" i="58"/>
  <c r="AZ30" i="58" s="1"/>
  <c r="AG28" i="58"/>
  <c r="AZ28" i="58" s="1"/>
  <c r="AH28" i="58"/>
  <c r="BA28" i="58" s="1"/>
  <c r="AI32" i="58"/>
  <c r="BB32" i="58" s="1"/>
  <c r="AF28" i="58"/>
  <c r="AY28" i="58" s="1"/>
  <c r="AF29" i="58"/>
  <c r="AY29" i="58" s="1"/>
  <c r="BM31" i="58"/>
  <c r="AK31" i="58"/>
  <c r="BD31" i="58" s="1"/>
  <c r="BM33" i="58"/>
  <c r="AK33" i="58"/>
  <c r="BD33" i="58" s="1"/>
  <c r="BH25" i="58"/>
  <c r="AF25" i="58"/>
  <c r="AY25" i="58" s="1"/>
  <c r="BI32" i="58"/>
  <c r="AG32" i="58"/>
  <c r="AZ32" i="58" s="1"/>
  <c r="BI25" i="58"/>
  <c r="AG25" i="58"/>
  <c r="AZ25" i="58" s="1"/>
  <c r="AJ33" i="58"/>
  <c r="BC33" i="58" s="1"/>
  <c r="AI27" i="58"/>
  <c r="BB27" i="58" s="1"/>
  <c r="AM24" i="58"/>
  <c r="BF24" i="58" s="1"/>
  <c r="AJ32" i="58"/>
  <c r="BC32" i="58" s="1"/>
  <c r="AK23" i="58"/>
  <c r="BD23" i="58" s="1"/>
  <c r="AL26" i="58"/>
  <c r="BE26" i="58" s="1"/>
  <c r="L46" i="102"/>
  <c r="L60" i="102" s="1"/>
  <c r="W12" i="102" s="1"/>
  <c r="W13" i="102" s="1"/>
  <c r="BH31" i="58"/>
  <c r="AF31" i="58"/>
  <c r="AY31" i="58" s="1"/>
  <c r="AJ28" i="58"/>
  <c r="BC28" i="58" s="1"/>
  <c r="AG24" i="58"/>
  <c r="AZ24" i="58" s="1"/>
  <c r="AG26" i="58"/>
  <c r="AZ26" i="58" s="1"/>
  <c r="AI23" i="58"/>
  <c r="BB23" i="58" s="1"/>
  <c r="AJ26" i="58"/>
  <c r="BC26" i="58" s="1"/>
  <c r="AF32" i="58"/>
  <c r="AY32" i="58" s="1"/>
  <c r="BK29" i="58"/>
  <c r="AI29" i="58"/>
  <c r="BB29" i="58" s="1"/>
  <c r="BN30" i="58"/>
  <c r="AL30" i="58"/>
  <c r="BE30" i="58" s="1"/>
  <c r="AG33" i="58"/>
  <c r="AZ33" i="58" s="1"/>
  <c r="AM27" i="58"/>
  <c r="BF27" i="58" s="1"/>
  <c r="AM33" i="58"/>
  <c r="BF33" i="58" s="1"/>
  <c r="AH26" i="58"/>
  <c r="BA26" i="58" s="1"/>
  <c r="M46" i="101"/>
  <c r="M61" i="101" s="1"/>
  <c r="K46" i="99"/>
  <c r="K61" i="99" s="1"/>
  <c r="I38" i="84"/>
  <c r="T12" i="84" s="1"/>
  <c r="T13" i="84" s="1"/>
  <c r="G38" i="88"/>
  <c r="R12" i="88" s="1"/>
  <c r="R13" i="88" s="1"/>
  <c r="S55" i="34"/>
  <c r="G38" i="89"/>
  <c r="R12" i="89" s="1"/>
  <c r="R13" i="89" s="1"/>
  <c r="T55" i="38"/>
  <c r="X55" i="33"/>
  <c r="Q55" i="36"/>
  <c r="W55" i="35"/>
  <c r="Y54" i="39"/>
  <c r="V62" i="39" s="1"/>
  <c r="Q55" i="34"/>
  <c r="U55" i="38"/>
  <c r="T55" i="31"/>
  <c r="U55" i="31"/>
  <c r="W55" i="34"/>
  <c r="H46" i="100"/>
  <c r="R55" i="34"/>
  <c r="Q55" i="39"/>
  <c r="X55" i="38"/>
  <c r="I39" i="84"/>
  <c r="G39" i="89"/>
  <c r="R55" i="36"/>
  <c r="X55" i="32"/>
  <c r="Q55" i="22"/>
  <c r="Y51" i="38"/>
  <c r="V59" i="38" s="1"/>
  <c r="W55" i="32"/>
  <c r="U55" i="33"/>
  <c r="W55" i="38"/>
  <c r="F38" i="90"/>
  <c r="Q12" i="90" s="1"/>
  <c r="Q13" i="90" s="1"/>
  <c r="H38" i="89"/>
  <c r="S12" i="89" s="1"/>
  <c r="S13" i="89" s="1"/>
  <c r="F39" i="90"/>
  <c r="H39" i="89"/>
  <c r="F39" i="85"/>
  <c r="M38" i="90"/>
  <c r="X12" i="90" s="1"/>
  <c r="X13" i="90" s="1"/>
  <c r="G38" i="80"/>
  <c r="R12" i="80" s="1"/>
  <c r="R13" i="80" s="1"/>
  <c r="K39" i="79"/>
  <c r="Y52" i="38"/>
  <c r="V60" i="38" s="1"/>
  <c r="R55" i="32"/>
  <c r="J39" i="81"/>
  <c r="I39" i="85"/>
  <c r="T55" i="32"/>
  <c r="Y54" i="38"/>
  <c r="V62" i="38" s="1"/>
  <c r="AA31" i="58"/>
  <c r="I39" i="87"/>
  <c r="G39" i="86"/>
  <c r="AD33" i="58"/>
  <c r="L39" i="89"/>
  <c r="Y53" i="38"/>
  <c r="V61" i="38" s="1"/>
  <c r="Y27" i="58"/>
  <c r="G39" i="83"/>
  <c r="I39" i="79"/>
  <c r="G39" i="80"/>
  <c r="H39" i="80"/>
  <c r="AD28" i="58"/>
  <c r="L39" i="84"/>
  <c r="F38" i="85"/>
  <c r="Q12" i="85" s="1"/>
  <c r="Q13" i="85" s="1"/>
  <c r="AB24" i="58"/>
  <c r="J39" i="80"/>
  <c r="AE32" i="58"/>
  <c r="M39" i="88"/>
  <c r="AA30" i="58"/>
  <c r="I39" i="86"/>
  <c r="G38" i="81"/>
  <c r="R12" i="81" s="1"/>
  <c r="R13" i="81" s="1"/>
  <c r="L38" i="80"/>
  <c r="W12" i="80" s="1"/>
  <c r="W13" i="80" s="1"/>
  <c r="X26" i="58"/>
  <c r="F39" i="82"/>
  <c r="K38" i="79"/>
  <c r="V12" i="79" s="1"/>
  <c r="V13" i="79" s="1"/>
  <c r="H46" i="96"/>
  <c r="AB30" i="58"/>
  <c r="J39" i="86"/>
  <c r="Z30" i="58"/>
  <c r="H39" i="86"/>
  <c r="K38" i="90"/>
  <c r="V12" i="90" s="1"/>
  <c r="V13" i="90" s="1"/>
  <c r="AA25" i="58"/>
  <c r="I39" i="81"/>
  <c r="M39" i="90"/>
  <c r="G39" i="88"/>
  <c r="L46" i="95"/>
  <c r="L60" i="95" s="1"/>
  <c r="W12" i="95" s="1"/>
  <c r="W13" i="95" s="1"/>
  <c r="Z23" i="58"/>
  <c r="H39" i="79"/>
  <c r="Y29" i="58"/>
  <c r="G39" i="85"/>
  <c r="AD27" i="58"/>
  <c r="L39" i="83"/>
  <c r="M38" i="83"/>
  <c r="X12" i="83" s="1"/>
  <c r="X13" i="83" s="1"/>
  <c r="J39" i="90"/>
  <c r="J39" i="89"/>
  <c r="F39" i="83"/>
  <c r="AB27" i="58"/>
  <c r="J39" i="83"/>
  <c r="AB23" i="58"/>
  <c r="J39" i="79"/>
  <c r="AB31" i="58"/>
  <c r="J39" i="87"/>
  <c r="AA26" i="58"/>
  <c r="I39" i="82"/>
  <c r="Z34" i="58"/>
  <c r="BJ34" i="58" s="1"/>
  <c r="H39" i="90"/>
  <c r="AD32" i="58"/>
  <c r="L39" i="88"/>
  <c r="I39" i="88"/>
  <c r="K39" i="90"/>
  <c r="I39" i="83"/>
  <c r="G39" i="81"/>
  <c r="M39" i="83"/>
  <c r="L39" i="80"/>
  <c r="G39" i="82"/>
  <c r="R55" i="39"/>
  <c r="F60" i="93"/>
  <c r="Q12" i="93" s="1"/>
  <c r="Q13" i="93" s="1"/>
  <c r="F61" i="93"/>
  <c r="K60" i="97"/>
  <c r="V12" i="97" s="1"/>
  <c r="V13" i="97" s="1"/>
  <c r="K61" i="97"/>
  <c r="W55" i="31"/>
  <c r="T55" i="33"/>
  <c r="Q55" i="32"/>
  <c r="R55" i="37"/>
  <c r="Y51" i="39"/>
  <c r="V59" i="39" s="1"/>
  <c r="Y50" i="39"/>
  <c r="V58" i="39" s="1"/>
  <c r="Y53" i="39"/>
  <c r="V61" i="39" s="1"/>
  <c r="X55" i="39"/>
  <c r="Y52" i="39"/>
  <c r="V60" i="39" s="1"/>
  <c r="BO196" i="31"/>
  <c r="BO200" i="31"/>
  <c r="U55" i="22"/>
  <c r="Y54" i="32"/>
  <c r="V62" i="32" s="1"/>
  <c r="Y52" i="31"/>
  <c r="V60" i="31" s="1"/>
  <c r="Y54" i="31"/>
  <c r="V62" i="31" s="1"/>
  <c r="Y52" i="32"/>
  <c r="V60" i="32" s="1"/>
  <c r="Y53" i="32"/>
  <c r="V61" i="32" s="1"/>
  <c r="Y51" i="32"/>
  <c r="V59" i="32" s="1"/>
  <c r="Y53" i="35"/>
  <c r="V61" i="35" s="1"/>
  <c r="J38" i="83"/>
  <c r="U12" i="83" s="1"/>
  <c r="U13" i="83" s="1"/>
  <c r="Y51" i="36"/>
  <c r="V59" i="36" s="1"/>
  <c r="S55" i="22"/>
  <c r="G38" i="85"/>
  <c r="R12" i="85" s="1"/>
  <c r="R13" i="85" s="1"/>
  <c r="Y54" i="36"/>
  <c r="V62" i="36" s="1"/>
  <c r="J38" i="80"/>
  <c r="U12" i="80" s="1"/>
  <c r="U13" i="80" s="1"/>
  <c r="Y50" i="34"/>
  <c r="V58" i="34" s="1"/>
  <c r="S55" i="32"/>
  <c r="Y51" i="31"/>
  <c r="V59" i="31" s="1"/>
  <c r="Y51" i="34"/>
  <c r="V59" i="34" s="1"/>
  <c r="Y53" i="33"/>
  <c r="V61" i="33" s="1"/>
  <c r="Y54" i="37"/>
  <c r="V62" i="37" s="1"/>
  <c r="Y53" i="37"/>
  <c r="V61" i="37" s="1"/>
  <c r="Y52" i="34"/>
  <c r="V60" i="34" s="1"/>
  <c r="J38" i="86"/>
  <c r="U12" i="86" s="1"/>
  <c r="U13" i="86" s="1"/>
  <c r="I38" i="85"/>
  <c r="T12" i="85" s="1"/>
  <c r="T13" i="85" s="1"/>
  <c r="G38" i="86"/>
  <c r="R12" i="86" s="1"/>
  <c r="R13" i="86" s="1"/>
  <c r="Y54" i="34"/>
  <c r="V62" i="34" s="1"/>
  <c r="F38" i="83"/>
  <c r="Q12" i="83" s="1"/>
  <c r="Q13" i="83" s="1"/>
  <c r="X55" i="31"/>
  <c r="Y51" i="37"/>
  <c r="V59" i="37" s="1"/>
  <c r="Y53" i="36"/>
  <c r="V61" i="36" s="1"/>
  <c r="I38" i="87"/>
  <c r="T12" i="87" s="1"/>
  <c r="T13" i="87" s="1"/>
  <c r="Y53" i="34"/>
  <c r="V61" i="34" s="1"/>
  <c r="R55" i="35"/>
  <c r="J38" i="89"/>
  <c r="U12" i="89" s="1"/>
  <c r="U13" i="89" s="1"/>
  <c r="H38" i="90"/>
  <c r="S12" i="90" s="1"/>
  <c r="S13" i="90" s="1"/>
  <c r="M38" i="88"/>
  <c r="X12" i="88" s="1"/>
  <c r="X13" i="88" s="1"/>
  <c r="Y51" i="33"/>
  <c r="V59" i="33" s="1"/>
  <c r="Y53" i="31"/>
  <c r="V61" i="31" s="1"/>
  <c r="I38" i="83"/>
  <c r="T12" i="83" s="1"/>
  <c r="T13" i="83" s="1"/>
  <c r="Y52" i="36"/>
  <c r="V60" i="36" s="1"/>
  <c r="H38" i="79"/>
  <c r="S12" i="79" s="1"/>
  <c r="S13" i="79" s="1"/>
  <c r="T55" i="30"/>
  <c r="U55" i="30"/>
  <c r="I38" i="81"/>
  <c r="T12" i="81" s="1"/>
  <c r="T13" i="81" s="1"/>
  <c r="Y52" i="37"/>
  <c r="V60" i="37" s="1"/>
  <c r="S55" i="36"/>
  <c r="L38" i="84"/>
  <c r="W12" i="84" s="1"/>
  <c r="I38" i="82"/>
  <c r="T12" i="82" s="1"/>
  <c r="T13" i="82" s="1"/>
  <c r="L38" i="83"/>
  <c r="W12" i="83" s="1"/>
  <c r="W13" i="83" s="1"/>
  <c r="S55" i="30"/>
  <c r="L38" i="88"/>
  <c r="W12" i="88" s="1"/>
  <c r="W13" i="88" s="1"/>
  <c r="Y51" i="30"/>
  <c r="V59" i="30" s="1"/>
  <c r="T55" i="22"/>
  <c r="J38" i="87"/>
  <c r="U12" i="87" s="1"/>
  <c r="U13" i="87" s="1"/>
  <c r="J38" i="79"/>
  <c r="U12" i="79" s="1"/>
  <c r="U13" i="79" s="1"/>
  <c r="Y52" i="33"/>
  <c r="V60" i="33" s="1"/>
  <c r="R55" i="33"/>
  <c r="U55" i="36"/>
  <c r="J38" i="81"/>
  <c r="U12" i="81" s="1"/>
  <c r="U13" i="81" s="1"/>
  <c r="G38" i="83"/>
  <c r="R12" i="83" s="1"/>
  <c r="R13" i="83" s="1"/>
  <c r="U55" i="32"/>
  <c r="Y54" i="30"/>
  <c r="V62" i="30" s="1"/>
  <c r="X55" i="34"/>
  <c r="S55" i="31"/>
  <c r="Y50" i="31"/>
  <c r="Q55" i="35"/>
  <c r="Y50" i="35"/>
  <c r="L46" i="93"/>
  <c r="L61" i="93" s="1"/>
  <c r="Q55" i="33"/>
  <c r="Y50" i="33"/>
  <c r="U55" i="37"/>
  <c r="W55" i="33"/>
  <c r="S55" i="35"/>
  <c r="Y50" i="36"/>
  <c r="S55" i="37"/>
  <c r="T55" i="37"/>
  <c r="I38" i="88"/>
  <c r="T12" i="88" s="1"/>
  <c r="T13" i="88" s="1"/>
  <c r="I38" i="79"/>
  <c r="T12" i="79" s="1"/>
  <c r="T13" i="79" s="1"/>
  <c r="Y52" i="35"/>
  <c r="V60" i="35" s="1"/>
  <c r="V55" i="36"/>
  <c r="H38" i="80"/>
  <c r="S12" i="80" s="1"/>
  <c r="S13" i="80" s="1"/>
  <c r="U55" i="39"/>
  <c r="K46" i="95"/>
  <c r="Y53" i="30"/>
  <c r="V61" i="30" s="1"/>
  <c r="Y50" i="32"/>
  <c r="J38" i="90"/>
  <c r="U12" i="90" s="1"/>
  <c r="U13" i="90" s="1"/>
  <c r="L46" i="96"/>
  <c r="Y51" i="35"/>
  <c r="V59" i="35" s="1"/>
  <c r="R55" i="30"/>
  <c r="M38" i="79"/>
  <c r="X12" i="79" s="1"/>
  <c r="X13" i="79" s="1"/>
  <c r="AE23" i="58"/>
  <c r="K46" i="100"/>
  <c r="Y54" i="35"/>
  <c r="V62" i="35" s="1"/>
  <c r="U55" i="35"/>
  <c r="T55" i="34"/>
  <c r="F38" i="82"/>
  <c r="Q12" i="82" s="1"/>
  <c r="Q13" i="82" s="1"/>
  <c r="Y52" i="30"/>
  <c r="V60" i="30" s="1"/>
  <c r="I38" i="86"/>
  <c r="T12" i="86" s="1"/>
  <c r="T13" i="86" s="1"/>
  <c r="X55" i="35"/>
  <c r="U55" i="34"/>
  <c r="X55" i="30"/>
  <c r="L38" i="89"/>
  <c r="W12" i="89" s="1"/>
  <c r="W13" i="89" s="1"/>
  <c r="Y54" i="33"/>
  <c r="V62" i="33" s="1"/>
  <c r="Q55" i="38"/>
  <c r="Y50" i="38"/>
  <c r="J38" i="85"/>
  <c r="U12" i="85" s="1"/>
  <c r="U13" i="85" s="1"/>
  <c r="AB29" i="58"/>
  <c r="G38" i="82"/>
  <c r="R12" i="82" s="1"/>
  <c r="R13" i="82" s="1"/>
  <c r="T55" i="36"/>
  <c r="H38" i="86"/>
  <c r="S12" i="86" s="1"/>
  <c r="S13" i="86" s="1"/>
  <c r="Y50" i="37"/>
  <c r="Q55" i="30"/>
  <c r="Y50" i="30"/>
  <c r="BO170" i="22"/>
  <c r="BO156" i="22"/>
  <c r="BO180" i="22"/>
  <c r="M182" i="22"/>
  <c r="AO182" i="22" s="1"/>
  <c r="M158" i="22"/>
  <c r="AO158" i="22" s="1"/>
  <c r="M181" i="22"/>
  <c r="AO181" i="22" s="1"/>
  <c r="M157" i="22"/>
  <c r="AO157" i="22" s="1"/>
  <c r="W52" i="22"/>
  <c r="V55" i="22"/>
  <c r="W53" i="22"/>
  <c r="W51" i="22"/>
  <c r="W54" i="22"/>
  <c r="W50" i="22"/>
  <c r="X50" i="22"/>
  <c r="X54" i="22"/>
  <c r="X52" i="22"/>
  <c r="X53" i="22"/>
  <c r="X51" i="22"/>
  <c r="K46" i="101" l="1"/>
  <c r="K60" i="101" s="1"/>
  <c r="V12" i="101" s="1"/>
  <c r="V13" i="101" s="1"/>
  <c r="H46" i="98"/>
  <c r="G46" i="103"/>
  <c r="G60" i="103" s="1"/>
  <c r="R12" i="103" s="1"/>
  <c r="R13" i="103" s="1"/>
  <c r="H46" i="104"/>
  <c r="H60" i="104" s="1"/>
  <c r="S12" i="104" s="1"/>
  <c r="S13" i="104" s="1"/>
  <c r="F46" i="101"/>
  <c r="J46" i="97"/>
  <c r="J60" i="97" s="1"/>
  <c r="U12" i="97" s="1"/>
  <c r="U13" i="97" s="1"/>
  <c r="L46" i="100"/>
  <c r="L60" i="100" s="1"/>
  <c r="W12" i="100" s="1"/>
  <c r="W13" i="100" s="1"/>
  <c r="K46" i="98"/>
  <c r="K61" i="98" s="1"/>
  <c r="F46" i="100"/>
  <c r="F60" i="100" s="1"/>
  <c r="Q12" i="100" s="1"/>
  <c r="Q13" i="100" s="1"/>
  <c r="G46" i="96"/>
  <c r="G60" i="96" s="1"/>
  <c r="R12" i="96" s="1"/>
  <c r="R13" i="96" s="1"/>
  <c r="K46" i="103"/>
  <c r="F46" i="95"/>
  <c r="K46" i="102"/>
  <c r="K60" i="102" s="1"/>
  <c r="V12" i="102" s="1"/>
  <c r="V13" i="102" s="1"/>
  <c r="I46" i="99"/>
  <c r="I60" i="99" s="1"/>
  <c r="T12" i="99" s="1"/>
  <c r="T13" i="99" s="1"/>
  <c r="F46" i="99"/>
  <c r="F60" i="99" s="1"/>
  <c r="Q12" i="99" s="1"/>
  <c r="Q13" i="99" s="1"/>
  <c r="K46" i="96"/>
  <c r="K60" i="96" s="1"/>
  <c r="V12" i="96" s="1"/>
  <c r="V13" i="96" s="1"/>
  <c r="H60" i="103"/>
  <c r="S12" i="103" s="1"/>
  <c r="S13" i="103" s="1"/>
  <c r="M46" i="99"/>
  <c r="M60" i="99" s="1"/>
  <c r="X12" i="99" s="1"/>
  <c r="X13" i="99" s="1"/>
  <c r="F46" i="103"/>
  <c r="F61" i="103" s="1"/>
  <c r="H46" i="97"/>
  <c r="H60" i="97" s="1"/>
  <c r="S12" i="97" s="1"/>
  <c r="S13" i="97" s="1"/>
  <c r="L61" i="102"/>
  <c r="G46" i="101"/>
  <c r="G60" i="101" s="1"/>
  <c r="R12" i="101" s="1"/>
  <c r="R13" i="101" s="1"/>
  <c r="F46" i="102"/>
  <c r="F60" i="102" s="1"/>
  <c r="Q12" i="102" s="1"/>
  <c r="Q13" i="102" s="1"/>
  <c r="M46" i="96"/>
  <c r="M61" i="96" s="1"/>
  <c r="G46" i="104"/>
  <c r="G60" i="104" s="1"/>
  <c r="R12" i="104" s="1"/>
  <c r="R13" i="104" s="1"/>
  <c r="F46" i="104"/>
  <c r="F60" i="104" s="1"/>
  <c r="Q12" i="104" s="1"/>
  <c r="Q13" i="104" s="1"/>
  <c r="G46" i="93"/>
  <c r="G61" i="93" s="1"/>
  <c r="BJ23" i="58"/>
  <c r="AH23" i="58"/>
  <c r="BA23" i="58" s="1"/>
  <c r="BH26" i="58"/>
  <c r="BH35" i="58" s="1"/>
  <c r="AF26" i="58"/>
  <c r="AY26" i="58" s="1"/>
  <c r="BL31" i="58"/>
  <c r="AJ31" i="58"/>
  <c r="BC31" i="58" s="1"/>
  <c r="BJ30" i="58"/>
  <c r="AH30" i="58"/>
  <c r="BA30" i="58" s="1"/>
  <c r="BL24" i="58"/>
  <c r="AJ24" i="58"/>
  <c r="BC24" i="58" s="1"/>
  <c r="BK31" i="58"/>
  <c r="AI31" i="58"/>
  <c r="BB31" i="58" s="1"/>
  <c r="I46" i="95"/>
  <c r="I60" i="95" s="1"/>
  <c r="T12" i="95" s="1"/>
  <c r="T13" i="95" s="1"/>
  <c r="BK26" i="58"/>
  <c r="AI26" i="58"/>
  <c r="BB26" i="58" s="1"/>
  <c r="BN32" i="58"/>
  <c r="AL32" i="58"/>
  <c r="BE32" i="58" s="1"/>
  <c r="BL23" i="58"/>
  <c r="AJ23" i="58"/>
  <c r="BC23" i="58" s="1"/>
  <c r="BL30" i="58"/>
  <c r="AJ30" i="58"/>
  <c r="BC30" i="58" s="1"/>
  <c r="K46" i="104"/>
  <c r="K60" i="104" s="1"/>
  <c r="V12" i="104" s="1"/>
  <c r="V13" i="104" s="1"/>
  <c r="BI27" i="58"/>
  <c r="AG27" i="58"/>
  <c r="AZ27" i="58" s="1"/>
  <c r="BN27" i="58"/>
  <c r="AL27" i="58"/>
  <c r="BE27" i="58" s="1"/>
  <c r="BK30" i="58"/>
  <c r="AI30" i="58"/>
  <c r="BB30" i="58" s="1"/>
  <c r="I46" i="104"/>
  <c r="I60" i="104" s="1"/>
  <c r="T12" i="104" s="1"/>
  <c r="T13" i="104" s="1"/>
  <c r="G61" i="102"/>
  <c r="G60" i="102"/>
  <c r="R12" i="102" s="1"/>
  <c r="R13" i="102" s="1"/>
  <c r="G46" i="95"/>
  <c r="G60" i="95" s="1"/>
  <c r="R12" i="95" s="1"/>
  <c r="R13" i="95" s="1"/>
  <c r="BL27" i="58"/>
  <c r="AJ27" i="58"/>
  <c r="BC27" i="58" s="1"/>
  <c r="BN28" i="58"/>
  <c r="AL28" i="58"/>
  <c r="BE28" i="58" s="1"/>
  <c r="BL29" i="58"/>
  <c r="AJ29" i="58"/>
  <c r="BC29" i="58" s="1"/>
  <c r="BO23" i="58"/>
  <c r="AM23" i="58"/>
  <c r="BF23" i="58" s="1"/>
  <c r="BI29" i="58"/>
  <c r="AG29" i="58"/>
  <c r="AZ29" i="58" s="1"/>
  <c r="BK25" i="58"/>
  <c r="AI25" i="58"/>
  <c r="BB25" i="58" s="1"/>
  <c r="BO32" i="58"/>
  <c r="AM32" i="58"/>
  <c r="BF32" i="58" s="1"/>
  <c r="BN33" i="58"/>
  <c r="AL33" i="58"/>
  <c r="BE33" i="58" s="1"/>
  <c r="J46" i="99"/>
  <c r="J60" i="99" s="1"/>
  <c r="U12" i="99" s="1"/>
  <c r="U13" i="99" s="1"/>
  <c r="G46" i="99"/>
  <c r="G60" i="99" s="1"/>
  <c r="R12" i="99" s="1"/>
  <c r="R13" i="99" s="1"/>
  <c r="K60" i="99"/>
  <c r="V12" i="99" s="1"/>
  <c r="V13" i="99" s="1"/>
  <c r="M60" i="101"/>
  <c r="X12" i="101" s="1"/>
  <c r="X13" i="101" s="1"/>
  <c r="H46" i="99"/>
  <c r="H60" i="99" s="1"/>
  <c r="S12" i="99" s="1"/>
  <c r="S13" i="99" s="1"/>
  <c r="M46" i="100"/>
  <c r="M60" i="100" s="1"/>
  <c r="X12" i="100" s="1"/>
  <c r="X13" i="100" s="1"/>
  <c r="G61" i="103"/>
  <c r="M46" i="95"/>
  <c r="M61" i="95" s="1"/>
  <c r="K61" i="102"/>
  <c r="BM35" i="58"/>
  <c r="K46" i="93"/>
  <c r="K61" i="93" s="1"/>
  <c r="M46" i="97"/>
  <c r="M60" i="97" s="1"/>
  <c r="X12" i="97" s="1"/>
  <c r="X13" i="97" s="1"/>
  <c r="F61" i="100"/>
  <c r="H46" i="102"/>
  <c r="H60" i="102" s="1"/>
  <c r="S12" i="102" s="1"/>
  <c r="S13" i="102" s="1"/>
  <c r="F60" i="103"/>
  <c r="Q12" i="103" s="1"/>
  <c r="Q13" i="103" s="1"/>
  <c r="F46" i="96"/>
  <c r="F60" i="96" s="1"/>
  <c r="Q12" i="96" s="1"/>
  <c r="Q13" i="96" s="1"/>
  <c r="J46" i="103"/>
  <c r="J61" i="103" s="1"/>
  <c r="K61" i="101"/>
  <c r="G61" i="96"/>
  <c r="L46" i="97"/>
  <c r="L61" i="97" s="1"/>
  <c r="J61" i="97"/>
  <c r="H61" i="104"/>
  <c r="H46" i="93"/>
  <c r="M46" i="98"/>
  <c r="M60" i="98" s="1"/>
  <c r="X12" i="98" s="1"/>
  <c r="X13" i="98" s="1"/>
  <c r="L61" i="95"/>
  <c r="L46" i="101"/>
  <c r="K60" i="103"/>
  <c r="V12" i="103" s="1"/>
  <c r="V13" i="103" s="1"/>
  <c r="K61" i="103"/>
  <c r="K60" i="98"/>
  <c r="V12" i="98" s="1"/>
  <c r="V13" i="98" s="1"/>
  <c r="H60" i="98"/>
  <c r="S12" i="98" s="1"/>
  <c r="S13" i="98" s="1"/>
  <c r="H61" i="98"/>
  <c r="K60" i="95"/>
  <c r="V12" i="95" s="1"/>
  <c r="V13" i="95" s="1"/>
  <c r="K61" i="95"/>
  <c r="G61" i="99"/>
  <c r="G61" i="101"/>
  <c r="H60" i="96"/>
  <c r="S12" i="96" s="1"/>
  <c r="S13" i="96" s="1"/>
  <c r="H61" i="96"/>
  <c r="F60" i="101"/>
  <c r="Q12" i="101" s="1"/>
  <c r="Q13" i="101" s="1"/>
  <c r="F61" i="101"/>
  <c r="H60" i="100"/>
  <c r="S12" i="100" s="1"/>
  <c r="S13" i="100" s="1"/>
  <c r="H61" i="100"/>
  <c r="K60" i="100"/>
  <c r="V12" i="100" s="1"/>
  <c r="V13" i="100" s="1"/>
  <c r="K61" i="100"/>
  <c r="M61" i="99"/>
  <c r="F60" i="95"/>
  <c r="Q12" i="95" s="1"/>
  <c r="Q13" i="95" s="1"/>
  <c r="F61" i="95"/>
  <c r="L60" i="96"/>
  <c r="W12" i="96" s="1"/>
  <c r="W13" i="96" s="1"/>
  <c r="L61" i="96"/>
  <c r="Y55" i="39"/>
  <c r="W13" i="84"/>
  <c r="Y13" i="84" s="1"/>
  <c r="V63" i="39"/>
  <c r="AK177" i="22"/>
  <c r="BK177" i="22" s="1"/>
  <c r="BK196" i="22" s="1"/>
  <c r="L60" i="93"/>
  <c r="W12" i="93" s="1"/>
  <c r="W13" i="93" s="1"/>
  <c r="Y13" i="85"/>
  <c r="F46" i="98"/>
  <c r="F61" i="98" s="1"/>
  <c r="Y13" i="80"/>
  <c r="Y13" i="90"/>
  <c r="Y13" i="87"/>
  <c r="Y13" i="81"/>
  <c r="Y13" i="89"/>
  <c r="Y13" i="86"/>
  <c r="Y13" i="83"/>
  <c r="V63" i="34"/>
  <c r="Y13" i="79"/>
  <c r="Y55" i="34"/>
  <c r="Y13" i="88"/>
  <c r="I46" i="100"/>
  <c r="I46" i="93"/>
  <c r="Y55" i="38"/>
  <c r="V58" i="38"/>
  <c r="V63" i="38" s="1"/>
  <c r="H46" i="95"/>
  <c r="I46" i="98"/>
  <c r="V58" i="32"/>
  <c r="V63" i="32" s="1"/>
  <c r="Y55" i="32"/>
  <c r="Y55" i="33"/>
  <c r="V58" i="33"/>
  <c r="V63" i="33" s="1"/>
  <c r="Y55" i="30"/>
  <c r="V58" i="30"/>
  <c r="V63" i="30" s="1"/>
  <c r="V58" i="36"/>
  <c r="V63" i="36" s="1"/>
  <c r="Y55" i="36"/>
  <c r="G46" i="97"/>
  <c r="I46" i="103"/>
  <c r="V58" i="37"/>
  <c r="V63" i="37" s="1"/>
  <c r="Y55" i="37"/>
  <c r="Y13" i="82"/>
  <c r="V58" i="35"/>
  <c r="V63" i="35" s="1"/>
  <c r="Y55" i="35"/>
  <c r="V58" i="31"/>
  <c r="V63" i="31" s="1"/>
  <c r="Y55" i="31"/>
  <c r="J46" i="96"/>
  <c r="J46" i="104"/>
  <c r="M46" i="102"/>
  <c r="M46" i="104"/>
  <c r="BO182" i="22"/>
  <c r="BO158" i="22"/>
  <c r="BO157" i="22"/>
  <c r="BO181" i="22"/>
  <c r="Y52" i="22"/>
  <c r="V60" i="22" s="1"/>
  <c r="M153" i="22"/>
  <c r="AO153" i="22" s="1"/>
  <c r="Y53" i="22"/>
  <c r="V61" i="22" s="1"/>
  <c r="W55" i="22"/>
  <c r="Y54" i="22"/>
  <c r="V62" i="22" s="1"/>
  <c r="Y51" i="22"/>
  <c r="V59" i="22" s="1"/>
  <c r="X55" i="22"/>
  <c r="Y50" i="22"/>
  <c r="V58" i="22" s="1"/>
  <c r="L61" i="100" l="1"/>
  <c r="K61" i="96"/>
  <c r="M60" i="96"/>
  <c r="X12" i="96" s="1"/>
  <c r="X13" i="96" s="1"/>
  <c r="H61" i="97"/>
  <c r="J46" i="98"/>
  <c r="J60" i="98" s="1"/>
  <c r="U12" i="98" s="1"/>
  <c r="U13" i="98" s="1"/>
  <c r="J46" i="95"/>
  <c r="J60" i="95" s="1"/>
  <c r="U12" i="95" s="1"/>
  <c r="U13" i="95" s="1"/>
  <c r="L46" i="103"/>
  <c r="L61" i="103" s="1"/>
  <c r="BL35" i="58"/>
  <c r="F61" i="104"/>
  <c r="G60" i="93"/>
  <c r="R12" i="93" s="1"/>
  <c r="R13" i="93" s="1"/>
  <c r="I46" i="96"/>
  <c r="I60" i="96" s="1"/>
  <c r="T12" i="96" s="1"/>
  <c r="T13" i="96" s="1"/>
  <c r="I61" i="99"/>
  <c r="F61" i="102"/>
  <c r="L46" i="99"/>
  <c r="L60" i="99" s="1"/>
  <c r="W12" i="99" s="1"/>
  <c r="I46" i="102"/>
  <c r="I60" i="102" s="1"/>
  <c r="T12" i="102" s="1"/>
  <c r="T13" i="102" s="1"/>
  <c r="G61" i="95"/>
  <c r="F61" i="99"/>
  <c r="F46" i="97"/>
  <c r="F61" i="97" s="1"/>
  <c r="J61" i="99"/>
  <c r="J46" i="102"/>
  <c r="J61" i="102" s="1"/>
  <c r="K61" i="104"/>
  <c r="BK35" i="58"/>
  <c r="G61" i="104"/>
  <c r="BJ35" i="58"/>
  <c r="I61" i="104"/>
  <c r="I61" i="95"/>
  <c r="J46" i="93"/>
  <c r="J60" i="93" s="1"/>
  <c r="U12" i="93" s="1"/>
  <c r="U13" i="93" s="1"/>
  <c r="BN35" i="58"/>
  <c r="BO35" i="58"/>
  <c r="BI35" i="58"/>
  <c r="I46" i="97"/>
  <c r="I60" i="97" s="1"/>
  <c r="T12" i="97" s="1"/>
  <c r="T13" i="97" s="1"/>
  <c r="H61" i="99"/>
  <c r="M61" i="100"/>
  <c r="H46" i="101"/>
  <c r="H61" i="101" s="1"/>
  <c r="M60" i="95"/>
  <c r="X12" i="95" s="1"/>
  <c r="X13" i="95" s="1"/>
  <c r="J46" i="101"/>
  <c r="J60" i="101" s="1"/>
  <c r="U12" i="101" s="1"/>
  <c r="U13" i="101" s="1"/>
  <c r="K60" i="93"/>
  <c r="V12" i="93" s="1"/>
  <c r="V13" i="93" s="1"/>
  <c r="L46" i="104"/>
  <c r="L61" i="104" s="1"/>
  <c r="J60" i="103"/>
  <c r="U12" i="103" s="1"/>
  <c r="U13" i="103" s="1"/>
  <c r="G46" i="98"/>
  <c r="G60" i="98" s="1"/>
  <c r="R12" i="98" s="1"/>
  <c r="R13" i="98" s="1"/>
  <c r="M61" i="97"/>
  <c r="G46" i="100"/>
  <c r="G61" i="100" s="1"/>
  <c r="H61" i="102"/>
  <c r="F61" i="96"/>
  <c r="L60" i="97"/>
  <c r="W12" i="97" s="1"/>
  <c r="W13" i="97" s="1"/>
  <c r="M46" i="103"/>
  <c r="M60" i="103" s="1"/>
  <c r="X12" i="103" s="1"/>
  <c r="X13" i="103" s="1"/>
  <c r="L46" i="98"/>
  <c r="L60" i="98" s="1"/>
  <c r="W12" i="98" s="1"/>
  <c r="W13" i="98" s="1"/>
  <c r="I46" i="101"/>
  <c r="I61" i="101" s="1"/>
  <c r="M61" i="98"/>
  <c r="L60" i="101"/>
  <c r="W12" i="101" s="1"/>
  <c r="W13" i="101" s="1"/>
  <c r="L61" i="101"/>
  <c r="M60" i="104"/>
  <c r="X12" i="104" s="1"/>
  <c r="X13" i="104" s="1"/>
  <c r="M61" i="104"/>
  <c r="G60" i="97"/>
  <c r="R12" i="97" s="1"/>
  <c r="R13" i="97" s="1"/>
  <c r="G61" i="97"/>
  <c r="H60" i="93"/>
  <c r="S12" i="93" s="1"/>
  <c r="S13" i="93" s="1"/>
  <c r="H61" i="93"/>
  <c r="M60" i="102"/>
  <c r="X12" i="102" s="1"/>
  <c r="X13" i="102" s="1"/>
  <c r="M61" i="102"/>
  <c r="I60" i="100"/>
  <c r="T12" i="100" s="1"/>
  <c r="T13" i="100" s="1"/>
  <c r="I61" i="100"/>
  <c r="I60" i="93"/>
  <c r="T12" i="93" s="1"/>
  <c r="T13" i="93" s="1"/>
  <c r="I61" i="93"/>
  <c r="I60" i="98"/>
  <c r="T12" i="98" s="1"/>
  <c r="T13" i="98" s="1"/>
  <c r="I61" i="98"/>
  <c r="J60" i="104"/>
  <c r="U12" i="104" s="1"/>
  <c r="U13" i="104" s="1"/>
  <c r="J61" i="104"/>
  <c r="H60" i="95"/>
  <c r="S12" i="95" s="1"/>
  <c r="H61" i="95"/>
  <c r="I60" i="103"/>
  <c r="T12" i="103" s="1"/>
  <c r="I61" i="103"/>
  <c r="J60" i="102"/>
  <c r="U12" i="102" s="1"/>
  <c r="U13" i="102" s="1"/>
  <c r="J60" i="96"/>
  <c r="U12" i="96" s="1"/>
  <c r="J61" i="96"/>
  <c r="Y35" i="90"/>
  <c r="I12" i="106" s="1"/>
  <c r="F60" i="98"/>
  <c r="Q12" i="98" s="1"/>
  <c r="Q13" i="98" s="1"/>
  <c r="AO177" i="22"/>
  <c r="BO177" i="22" s="1"/>
  <c r="BK198" i="40"/>
  <c r="M46" i="93"/>
  <c r="J46" i="100"/>
  <c r="BO153" i="22"/>
  <c r="Y55" i="22"/>
  <c r="V63" i="22"/>
  <c r="J61" i="95" l="1"/>
  <c r="J61" i="98"/>
  <c r="L60" i="103"/>
  <c r="W12" i="103" s="1"/>
  <c r="W13" i="103" s="1"/>
  <c r="I61" i="96"/>
  <c r="F60" i="97"/>
  <c r="Q12" i="97" s="1"/>
  <c r="Q13" i="97" s="1"/>
  <c r="Y13" i="97" s="1"/>
  <c r="L61" i="99"/>
  <c r="I61" i="102"/>
  <c r="J61" i="93"/>
  <c r="I61" i="97"/>
  <c r="H60" i="101"/>
  <c r="S12" i="101" s="1"/>
  <c r="S13" i="101" s="1"/>
  <c r="J61" i="101"/>
  <c r="L60" i="104"/>
  <c r="W12" i="104" s="1"/>
  <c r="W13" i="104" s="1"/>
  <c r="Y13" i="104" s="1"/>
  <c r="M61" i="103"/>
  <c r="G60" i="100"/>
  <c r="R12" i="100" s="1"/>
  <c r="R13" i="100" s="1"/>
  <c r="G61" i="98"/>
  <c r="L61" i="98"/>
  <c r="I60" i="101"/>
  <c r="T12" i="101" s="1"/>
  <c r="T13" i="101" s="1"/>
  <c r="M60" i="93"/>
  <c r="X12" i="93" s="1"/>
  <c r="M61" i="93"/>
  <c r="J60" i="100"/>
  <c r="U12" i="100" s="1"/>
  <c r="J61" i="100"/>
  <c r="W13" i="99"/>
  <c r="Y13" i="99" s="1"/>
  <c r="U13" i="96"/>
  <c r="Y13" i="96" s="1"/>
  <c r="T13" i="103"/>
  <c r="S13" i="95"/>
  <c r="Y13" i="95" s="1"/>
  <c r="BO196" i="22"/>
  <c r="BO198" i="40" s="1"/>
  <c r="AO196" i="22"/>
  <c r="AO198" i="40" s="1"/>
  <c r="Y13" i="102"/>
  <c r="Y13" i="98"/>
  <c r="P6" i="55"/>
  <c r="Z6" i="55" s="1"/>
  <c r="F22" i="55"/>
  <c r="P22" i="55" s="1"/>
  <c r="Z22" i="55" s="1"/>
  <c r="O6" i="55"/>
  <c r="Y6" i="55" s="1"/>
  <c r="E22" i="55"/>
  <c r="O22" i="55" s="1"/>
  <c r="Y22" i="55" s="1"/>
  <c r="H22" i="55"/>
  <c r="R22" i="55" s="1"/>
  <c r="AB22" i="55" s="1"/>
  <c r="D22" i="55"/>
  <c r="N22" i="55" s="1"/>
  <c r="X22" i="55" s="1"/>
  <c r="N6" i="55"/>
  <c r="X6" i="55" s="1"/>
  <c r="D23" i="55"/>
  <c r="N23" i="55" s="1"/>
  <c r="X23" i="55" s="1"/>
  <c r="Y13" i="103" l="1"/>
  <c r="Y13" i="101"/>
  <c r="U13" i="100"/>
  <c r="Y13" i="100" s="1"/>
  <c r="X13" i="93"/>
  <c r="Y13" i="93" s="1"/>
  <c r="F41" i="106"/>
  <c r="I41" i="106" s="1"/>
  <c r="E44" i="92" s="1"/>
  <c r="BO214" i="40"/>
  <c r="F9" i="106" s="1"/>
  <c r="I9" i="106" s="1"/>
  <c r="F7" i="22"/>
  <c r="F6" i="79"/>
  <c r="J7" i="22"/>
  <c r="J6" i="79"/>
  <c r="F7" i="30"/>
  <c r="R100" i="30" s="1"/>
  <c r="AR100" i="30" s="1"/>
  <c r="F6" i="80"/>
  <c r="H7" i="22"/>
  <c r="H6" i="79"/>
  <c r="F6" i="22"/>
  <c r="F6" i="93"/>
  <c r="J20" i="46"/>
  <c r="V20" i="46" s="1"/>
  <c r="V36" i="46" s="1"/>
  <c r="G7" i="22"/>
  <c r="G6" i="79"/>
  <c r="K20" i="46"/>
  <c r="W20" i="46" s="1"/>
  <c r="W36" i="46" s="1"/>
  <c r="G6" i="93"/>
  <c r="L20" i="46"/>
  <c r="X20" i="46" s="1"/>
  <c r="X36" i="46" s="1"/>
  <c r="H6" i="93"/>
  <c r="P17" i="67"/>
  <c r="P5" i="67"/>
  <c r="P6" i="67"/>
  <c r="Q6" i="67"/>
  <c r="Q5" i="67"/>
  <c r="R6" i="67"/>
  <c r="T6" i="67"/>
  <c r="R5" i="67"/>
  <c r="P7" i="55"/>
  <c r="Z7" i="55" s="1"/>
  <c r="Q6" i="55"/>
  <c r="AA6" i="55" s="1"/>
  <c r="G23" i="55"/>
  <c r="Q23" i="55" s="1"/>
  <c r="AA23" i="55" s="1"/>
  <c r="Q7" i="55"/>
  <c r="AA7" i="55" s="1"/>
  <c r="E23" i="55"/>
  <c r="O23" i="55" s="1"/>
  <c r="Y23" i="55" s="1"/>
  <c r="O7" i="55"/>
  <c r="Y7" i="55" s="1"/>
  <c r="F23" i="55"/>
  <c r="P23" i="55" s="1"/>
  <c r="Z23" i="55" s="1"/>
  <c r="N7" i="55"/>
  <c r="X7" i="55" s="1"/>
  <c r="G22" i="55"/>
  <c r="Q22" i="55" s="1"/>
  <c r="AA22" i="55" s="1"/>
  <c r="R6" i="55"/>
  <c r="AB6" i="55" s="1"/>
  <c r="AR144" i="30" l="1"/>
  <c r="AR200" i="30"/>
  <c r="H7" i="30"/>
  <c r="H6" i="80"/>
  <c r="H79" i="22"/>
  <c r="G6" i="30"/>
  <c r="G6" i="95"/>
  <c r="K21" i="46"/>
  <c r="W21" i="46" s="1"/>
  <c r="W37" i="46" s="1"/>
  <c r="I6" i="30"/>
  <c r="M21" i="46"/>
  <c r="Y21" i="46" s="1"/>
  <c r="Y37" i="46" s="1"/>
  <c r="I6" i="95"/>
  <c r="I7" i="30"/>
  <c r="I6" i="80"/>
  <c r="G79" i="22"/>
  <c r="O99" i="22" s="1"/>
  <c r="Z20" i="46"/>
  <c r="AL20" i="46" s="1"/>
  <c r="AL36" i="46" s="1"/>
  <c r="J6" i="93"/>
  <c r="M20" i="46"/>
  <c r="Y20" i="46" s="1"/>
  <c r="Y36" i="46" s="1"/>
  <c r="I6" i="93"/>
  <c r="F79" i="22"/>
  <c r="G7" i="30"/>
  <c r="G6" i="80"/>
  <c r="I7" i="22"/>
  <c r="R123" i="22" s="1"/>
  <c r="AR123" i="22" s="1"/>
  <c r="I6" i="79"/>
  <c r="H6" i="30"/>
  <c r="L21" i="46"/>
  <c r="X21" i="46" s="1"/>
  <c r="X37" i="46" s="1"/>
  <c r="H6" i="95"/>
  <c r="F6" i="30"/>
  <c r="F6" i="95"/>
  <c r="J21" i="46"/>
  <c r="V21" i="46" s="1"/>
  <c r="V37" i="46" s="1"/>
  <c r="R99" i="22"/>
  <c r="AR99" i="22" s="1"/>
  <c r="Q11" i="67"/>
  <c r="Q13" i="67" s="1"/>
  <c r="R11" i="67"/>
  <c r="R16" i="67"/>
  <c r="H6" i="22"/>
  <c r="P16" i="67"/>
  <c r="P22" i="67" s="1"/>
  <c r="R17" i="67"/>
  <c r="S17" i="67"/>
  <c r="Q16" i="67"/>
  <c r="G6" i="22"/>
  <c r="Q17" i="67"/>
  <c r="S16" i="67"/>
  <c r="I6" i="22"/>
  <c r="S5" i="67"/>
  <c r="S6" i="67"/>
  <c r="T5" i="67"/>
  <c r="T11" i="67" s="1"/>
  <c r="T13" i="67" s="1"/>
  <c r="P11" i="67"/>
  <c r="O8" i="55"/>
  <c r="Y8" i="55" s="1"/>
  <c r="E24" i="55"/>
  <c r="O24" i="55" s="1"/>
  <c r="Y24" i="55" s="1"/>
  <c r="P8" i="55"/>
  <c r="Z8" i="55" s="1"/>
  <c r="F24" i="55"/>
  <c r="P24" i="55" s="1"/>
  <c r="Z24" i="55" s="1"/>
  <c r="K22" i="55"/>
  <c r="U22" i="55" s="1"/>
  <c r="AE22" i="55" s="1"/>
  <c r="U6" i="55"/>
  <c r="AE6" i="55" s="1"/>
  <c r="N8" i="55"/>
  <c r="X8" i="55" s="1"/>
  <c r="D24" i="55"/>
  <c r="N24" i="55" s="1"/>
  <c r="X24" i="55" s="1"/>
  <c r="H23" i="55"/>
  <c r="R23" i="55" s="1"/>
  <c r="AB23" i="55" s="1"/>
  <c r="R7" i="55"/>
  <c r="AB7" i="55" s="1"/>
  <c r="S6" i="55"/>
  <c r="AC6" i="55" s="1"/>
  <c r="I22" i="55"/>
  <c r="S22" i="55" s="1"/>
  <c r="AC22" i="55" s="1"/>
  <c r="Q8" i="55"/>
  <c r="AA8" i="55" s="1"/>
  <c r="G24" i="55"/>
  <c r="Q24" i="55" s="1"/>
  <c r="AA24" i="55" s="1"/>
  <c r="T6" i="55"/>
  <c r="AD6" i="55" s="1"/>
  <c r="J22" i="55"/>
  <c r="T22" i="55" s="1"/>
  <c r="AD22" i="55" s="1"/>
  <c r="Q14" i="67" l="1"/>
  <c r="AM38" i="67" s="1"/>
  <c r="BG38" i="67" s="1"/>
  <c r="AM6" i="67"/>
  <c r="R13" i="67"/>
  <c r="AP6" i="67"/>
  <c r="T14" i="67"/>
  <c r="AP38" i="67" s="1"/>
  <c r="BJ38" i="67" s="1"/>
  <c r="P13" i="67"/>
  <c r="P24" i="67"/>
  <c r="AR200" i="22"/>
  <c r="AR144" i="22"/>
  <c r="I7" i="31"/>
  <c r="I6" i="81"/>
  <c r="AC20" i="46"/>
  <c r="AO20" i="46" s="1"/>
  <c r="AO36" i="46" s="1"/>
  <c r="M6" i="93"/>
  <c r="M7" i="22"/>
  <c r="M6" i="79"/>
  <c r="F79" i="30"/>
  <c r="O100" i="30" s="1"/>
  <c r="K7" i="22"/>
  <c r="K6" i="79"/>
  <c r="H7" i="31"/>
  <c r="H6" i="81"/>
  <c r="G79" i="30"/>
  <c r="I6" i="31"/>
  <c r="M22" i="46"/>
  <c r="Y22" i="46" s="1"/>
  <c r="Y38" i="46" s="1"/>
  <c r="I6" i="96"/>
  <c r="J6" i="30"/>
  <c r="Z21" i="46"/>
  <c r="AL21" i="46" s="1"/>
  <c r="AL37" i="46" s="1"/>
  <c r="J6" i="95"/>
  <c r="G6" i="31"/>
  <c r="K22" i="46"/>
  <c r="W22" i="46" s="1"/>
  <c r="W38" i="46" s="1"/>
  <c r="G6" i="96"/>
  <c r="H79" i="30"/>
  <c r="H6" i="31"/>
  <c r="L22" i="46"/>
  <c r="X22" i="46" s="1"/>
  <c r="X38" i="46" s="1"/>
  <c r="H6" i="96"/>
  <c r="G7" i="31"/>
  <c r="G6" i="81"/>
  <c r="F7" i="31"/>
  <c r="F6" i="81"/>
  <c r="I79" i="22"/>
  <c r="K6" i="93"/>
  <c r="AA20" i="46"/>
  <c r="AM20" i="46" s="1"/>
  <c r="AM36" i="46" s="1"/>
  <c r="J7" i="30"/>
  <c r="J6" i="80"/>
  <c r="L7" i="22"/>
  <c r="L6" i="79"/>
  <c r="AB20" i="46"/>
  <c r="AN20" i="46" s="1"/>
  <c r="AN36" i="46" s="1"/>
  <c r="L6" i="93"/>
  <c r="F6" i="31"/>
  <c r="J22" i="46"/>
  <c r="V22" i="46" s="1"/>
  <c r="V38" i="46" s="1"/>
  <c r="F6" i="96"/>
  <c r="J79" i="22"/>
  <c r="I79" i="30"/>
  <c r="J21" i="22"/>
  <c r="R27" i="67"/>
  <c r="Q27" i="67"/>
  <c r="Q22" i="67"/>
  <c r="P28" i="67"/>
  <c r="Q28" i="67"/>
  <c r="P27" i="67"/>
  <c r="S28" i="67"/>
  <c r="R28" i="67"/>
  <c r="S27" i="67"/>
  <c r="S22" i="67"/>
  <c r="R22" i="67"/>
  <c r="T16" i="67"/>
  <c r="J6" i="22"/>
  <c r="T17" i="67"/>
  <c r="S11" i="67"/>
  <c r="V6" i="67"/>
  <c r="V5" i="67"/>
  <c r="W5" i="67"/>
  <c r="W6" i="67"/>
  <c r="U6" i="67"/>
  <c r="U5" i="67"/>
  <c r="U7" i="55"/>
  <c r="AE7" i="55" s="1"/>
  <c r="K23" i="55"/>
  <c r="U23" i="55" s="1"/>
  <c r="AE23" i="55" s="1"/>
  <c r="J23" i="55"/>
  <c r="T23" i="55" s="1"/>
  <c r="AD23" i="55" s="1"/>
  <c r="T7" i="55"/>
  <c r="AD7" i="55" s="1"/>
  <c r="F25" i="55"/>
  <c r="P25" i="55" s="1"/>
  <c r="Z25" i="55" s="1"/>
  <c r="P9" i="55"/>
  <c r="Z9" i="55" s="1"/>
  <c r="H24" i="55"/>
  <c r="R24" i="55" s="1"/>
  <c r="AB24" i="55" s="1"/>
  <c r="R8" i="55"/>
  <c r="AB8" i="55" s="1"/>
  <c r="S7" i="55"/>
  <c r="AC7" i="55" s="1"/>
  <c r="I23" i="55"/>
  <c r="S23" i="55" s="1"/>
  <c r="AC23" i="55" s="1"/>
  <c r="G25" i="55"/>
  <c r="Q25" i="55" s="1"/>
  <c r="AA25" i="55" s="1"/>
  <c r="Q9" i="55"/>
  <c r="AA9" i="55" s="1"/>
  <c r="D25" i="55"/>
  <c r="N25" i="55" s="1"/>
  <c r="X25" i="55" s="1"/>
  <c r="N9" i="55"/>
  <c r="X9" i="55" s="1"/>
  <c r="O9" i="55"/>
  <c r="Y9" i="55" s="1"/>
  <c r="E25" i="55"/>
  <c r="O25" i="55" s="1"/>
  <c r="Y25" i="55" s="1"/>
  <c r="Q15" i="67" l="1"/>
  <c r="AM72" i="67" s="1"/>
  <c r="BG72" i="67" s="1"/>
  <c r="T15" i="67"/>
  <c r="AP72" i="67" s="1"/>
  <c r="BJ72" i="67" s="1"/>
  <c r="R24" i="67"/>
  <c r="AN6" i="67"/>
  <c r="H21" i="22" s="1"/>
  <c r="H22" i="22" s="1"/>
  <c r="H36" i="22" s="1"/>
  <c r="S15" i="22" s="1"/>
  <c r="R14" i="67"/>
  <c r="AN38" i="67" s="1"/>
  <c r="BH38" i="67" s="1"/>
  <c r="R15" i="67"/>
  <c r="AN72" i="67" s="1"/>
  <c r="BH72" i="67" s="1"/>
  <c r="AL7" i="67"/>
  <c r="F21" i="30" s="1"/>
  <c r="F22" i="30" s="1"/>
  <c r="F37" i="30" s="1"/>
  <c r="P25" i="67"/>
  <c r="AL39" i="67" s="1"/>
  <c r="BF39" i="67" s="1"/>
  <c r="S13" i="67"/>
  <c r="S24" i="67"/>
  <c r="Q24" i="67"/>
  <c r="AL6" i="67"/>
  <c r="F21" i="22" s="1"/>
  <c r="F22" i="22" s="1"/>
  <c r="F37" i="22" s="1"/>
  <c r="P14" i="67"/>
  <c r="AL38" i="67" s="1"/>
  <c r="BF38" i="67" s="1"/>
  <c r="K100" i="30"/>
  <c r="M100" i="30" s="1"/>
  <c r="AB51" i="30" s="1"/>
  <c r="H79" i="31"/>
  <c r="K6" i="30"/>
  <c r="K6" i="95"/>
  <c r="AA21" i="46"/>
  <c r="AM21" i="46" s="1"/>
  <c r="AM37" i="46" s="1"/>
  <c r="M6" i="30"/>
  <c r="AC21" i="46"/>
  <c r="AO21" i="46" s="1"/>
  <c r="AO37" i="46" s="1"/>
  <c r="M6" i="95"/>
  <c r="J79" i="30"/>
  <c r="K7" i="30"/>
  <c r="K6" i="80"/>
  <c r="G7" i="32"/>
  <c r="G6" i="82"/>
  <c r="J7" i="31"/>
  <c r="J6" i="81"/>
  <c r="G6" i="32"/>
  <c r="K23" i="46"/>
  <c r="W23" i="46" s="1"/>
  <c r="W39" i="46" s="1"/>
  <c r="G6" i="97"/>
  <c r="F6" i="32"/>
  <c r="F6" i="97"/>
  <c r="J23" i="46"/>
  <c r="V23" i="46" s="1"/>
  <c r="V39" i="46" s="1"/>
  <c r="H6" i="32"/>
  <c r="L23" i="46"/>
  <c r="X23" i="46" s="1"/>
  <c r="X39" i="46" s="1"/>
  <c r="H6" i="97"/>
  <c r="M79" i="22"/>
  <c r="M7" i="30"/>
  <c r="M6" i="80"/>
  <c r="L79" i="22"/>
  <c r="H7" i="32"/>
  <c r="H6" i="82"/>
  <c r="I79" i="31"/>
  <c r="F7" i="32"/>
  <c r="F6" i="82"/>
  <c r="I6" i="32"/>
  <c r="M23" i="46"/>
  <c r="Y23" i="46" s="1"/>
  <c r="Y39" i="46" s="1"/>
  <c r="I6" i="97"/>
  <c r="L6" i="30"/>
  <c r="AB21" i="46"/>
  <c r="AN21" i="46" s="1"/>
  <c r="AN37" i="46" s="1"/>
  <c r="L6" i="95"/>
  <c r="G79" i="31"/>
  <c r="J6" i="31"/>
  <c r="J6" i="96"/>
  <c r="Z22" i="46"/>
  <c r="AL22" i="46" s="1"/>
  <c r="AL38" i="46" s="1"/>
  <c r="I7" i="32"/>
  <c r="I6" i="82"/>
  <c r="L7" i="30"/>
  <c r="L6" i="80"/>
  <c r="F79" i="31"/>
  <c r="K79" i="22"/>
  <c r="Q33" i="67"/>
  <c r="K99" i="30"/>
  <c r="M99" i="30" s="1"/>
  <c r="AO99" i="30" s="1"/>
  <c r="R33" i="67"/>
  <c r="G21" i="22"/>
  <c r="Q39" i="67"/>
  <c r="P33" i="67"/>
  <c r="P35" i="67" s="1"/>
  <c r="S39" i="67"/>
  <c r="Q38" i="67"/>
  <c r="P38" i="67"/>
  <c r="R38" i="67"/>
  <c r="P39" i="67"/>
  <c r="R39" i="67"/>
  <c r="S38" i="67"/>
  <c r="S33" i="67"/>
  <c r="T27" i="67"/>
  <c r="J22" i="22"/>
  <c r="J36" i="22" s="1"/>
  <c r="T28" i="67"/>
  <c r="U11" i="67"/>
  <c r="U13" i="67" s="1"/>
  <c r="T22" i="67"/>
  <c r="V11" i="67"/>
  <c r="V16" i="67"/>
  <c r="L6" i="22"/>
  <c r="V17" i="67"/>
  <c r="U17" i="67"/>
  <c r="W17" i="67"/>
  <c r="U16" i="67"/>
  <c r="K6" i="22"/>
  <c r="W16" i="67"/>
  <c r="M6" i="22"/>
  <c r="W11" i="67"/>
  <c r="W13" i="67" s="1"/>
  <c r="P10" i="55"/>
  <c r="Z10" i="55" s="1"/>
  <c r="F26" i="55"/>
  <c r="P26" i="55" s="1"/>
  <c r="Z26" i="55" s="1"/>
  <c r="S8" i="55"/>
  <c r="AC8" i="55" s="1"/>
  <c r="I24" i="55"/>
  <c r="S24" i="55" s="1"/>
  <c r="AC24" i="55" s="1"/>
  <c r="J24" i="55"/>
  <c r="T24" i="55" s="1"/>
  <c r="AD24" i="55" s="1"/>
  <c r="T8" i="55"/>
  <c r="AD8" i="55" s="1"/>
  <c r="N10" i="55"/>
  <c r="X10" i="55" s="1"/>
  <c r="D26" i="55"/>
  <c r="N26" i="55" s="1"/>
  <c r="X26" i="55" s="1"/>
  <c r="R9" i="55"/>
  <c r="AB9" i="55" s="1"/>
  <c r="H25" i="55"/>
  <c r="R25" i="55" s="1"/>
  <c r="AB25" i="55" s="1"/>
  <c r="E26" i="55"/>
  <c r="O26" i="55" s="1"/>
  <c r="Y26" i="55" s="1"/>
  <c r="O10" i="55"/>
  <c r="Y10" i="55" s="1"/>
  <c r="G26" i="55"/>
  <c r="Q26" i="55" s="1"/>
  <c r="AA26" i="55" s="1"/>
  <c r="Q10" i="55"/>
  <c r="AA10" i="55" s="1"/>
  <c r="U8" i="55"/>
  <c r="AE8" i="55" s="1"/>
  <c r="K24" i="55"/>
  <c r="U24" i="55" s="1"/>
  <c r="AE24" i="55" s="1"/>
  <c r="R6" i="58" l="1"/>
  <c r="F36" i="30"/>
  <c r="Q19" i="30" s="1"/>
  <c r="P7" i="58"/>
  <c r="P26" i="67"/>
  <c r="AL73" i="67" s="1"/>
  <c r="BF73" i="67" s="1"/>
  <c r="AQ6" i="67"/>
  <c r="U14" i="67"/>
  <c r="AQ38" i="67" s="1"/>
  <c r="BK38" i="67" s="1"/>
  <c r="R35" i="67"/>
  <c r="Q35" i="67"/>
  <c r="AM7" i="67"/>
  <c r="G21" i="30" s="1"/>
  <c r="G22" i="30" s="1"/>
  <c r="G37" i="30" s="1"/>
  <c r="Q25" i="67"/>
  <c r="AM39" i="67" s="1"/>
  <c r="BG39" i="67" s="1"/>
  <c r="S25" i="67"/>
  <c r="AO39" i="67" s="1"/>
  <c r="BI39" i="67" s="1"/>
  <c r="AO7" i="67"/>
  <c r="I21" i="30" s="1"/>
  <c r="I22" i="30" s="1"/>
  <c r="I36" i="30" s="1"/>
  <c r="T19" i="30" s="1"/>
  <c r="S26" i="67"/>
  <c r="AO73" i="67" s="1"/>
  <c r="BI73" i="67" s="1"/>
  <c r="T24" i="67"/>
  <c r="AS6" i="67"/>
  <c r="W14" i="67"/>
  <c r="AS38" i="67" s="1"/>
  <c r="BM38" i="67" s="1"/>
  <c r="P6" i="58"/>
  <c r="F36" i="22"/>
  <c r="H37" i="22"/>
  <c r="AO6" i="67"/>
  <c r="I21" i="22" s="1"/>
  <c r="I22" i="22" s="1"/>
  <c r="I37" i="22" s="1"/>
  <c r="S14" i="67"/>
  <c r="AO38" i="67" s="1"/>
  <c r="BI38" i="67" s="1"/>
  <c r="AN7" i="67"/>
  <c r="H21" i="30" s="1"/>
  <c r="H22" i="30" s="1"/>
  <c r="H36" i="30" s="1"/>
  <c r="S19" i="30" s="1"/>
  <c r="R25" i="67"/>
  <c r="AN39" i="67" s="1"/>
  <c r="BH39" i="67" s="1"/>
  <c r="V13" i="67"/>
  <c r="S35" i="67"/>
  <c r="AL8" i="67"/>
  <c r="F21" i="31" s="1"/>
  <c r="P36" i="67"/>
  <c r="AL40" i="67" s="1"/>
  <c r="BF40" i="67" s="1"/>
  <c r="P15" i="67"/>
  <c r="AL72" i="67" s="1"/>
  <c r="BF72" i="67" s="1"/>
  <c r="J37" i="22"/>
  <c r="G22" i="22"/>
  <c r="G36" i="22" s="1"/>
  <c r="R19" i="22" s="1"/>
  <c r="BO99" i="30"/>
  <c r="H15" i="93"/>
  <c r="M79" i="30"/>
  <c r="H13" i="79"/>
  <c r="L79" i="30"/>
  <c r="F79" i="32"/>
  <c r="R49" i="67"/>
  <c r="H6" i="33"/>
  <c r="H6" i="98"/>
  <c r="L24" i="46"/>
  <c r="X24" i="46" s="1"/>
  <c r="X40" i="46" s="1"/>
  <c r="K79" i="30"/>
  <c r="J6" i="32"/>
  <c r="J6" i="97"/>
  <c r="Z23" i="46"/>
  <c r="AL23" i="46" s="1"/>
  <c r="AL39" i="46" s="1"/>
  <c r="M7" i="31"/>
  <c r="M6" i="81"/>
  <c r="S49" i="67"/>
  <c r="I6" i="33"/>
  <c r="I6" i="98"/>
  <c r="M24" i="46"/>
  <c r="Y24" i="46" s="1"/>
  <c r="Y40" i="46" s="1"/>
  <c r="L7" i="31"/>
  <c r="L6" i="81"/>
  <c r="F13" i="80"/>
  <c r="G15" i="93"/>
  <c r="J79" i="31"/>
  <c r="H79" i="32"/>
  <c r="P49" i="67"/>
  <c r="F6" i="33"/>
  <c r="J24" i="46"/>
  <c r="V24" i="46" s="1"/>
  <c r="V40" i="46" s="1"/>
  <c r="F6" i="98"/>
  <c r="R44" i="67"/>
  <c r="L6" i="31"/>
  <c r="AB22" i="46"/>
  <c r="AN22" i="46" s="1"/>
  <c r="AN38" i="46" s="1"/>
  <c r="L6" i="96"/>
  <c r="F15" i="95"/>
  <c r="J15" i="93"/>
  <c r="G13" i="79"/>
  <c r="I79" i="32"/>
  <c r="P50" i="67"/>
  <c r="F7" i="33"/>
  <c r="F6" i="83"/>
  <c r="K7" i="31"/>
  <c r="K6" i="81"/>
  <c r="Q50" i="67"/>
  <c r="G7" i="33"/>
  <c r="G6" i="83"/>
  <c r="K6" i="31"/>
  <c r="K6" i="96"/>
  <c r="AA22" i="46"/>
  <c r="AM22" i="46" s="1"/>
  <c r="AM38" i="46" s="1"/>
  <c r="J13" i="79"/>
  <c r="F15" i="93"/>
  <c r="G79" i="32"/>
  <c r="M6" i="31"/>
  <c r="M6" i="96"/>
  <c r="AC22" i="46"/>
  <c r="AO22" i="46" s="1"/>
  <c r="AO38" i="46" s="1"/>
  <c r="S50" i="67"/>
  <c r="I7" i="33"/>
  <c r="I6" i="83"/>
  <c r="Q49" i="67"/>
  <c r="G6" i="33"/>
  <c r="G6" i="98"/>
  <c r="K24" i="46"/>
  <c r="W24" i="46" s="1"/>
  <c r="W40" i="46" s="1"/>
  <c r="J7" i="32"/>
  <c r="J6" i="82"/>
  <c r="R50" i="67"/>
  <c r="H7" i="33"/>
  <c r="H6" i="83"/>
  <c r="BI123" i="35"/>
  <c r="Q17" i="30"/>
  <c r="Q15" i="30"/>
  <c r="Q18" i="30"/>
  <c r="Q16" i="30"/>
  <c r="T6" i="58"/>
  <c r="Q7" i="58"/>
  <c r="S44" i="67"/>
  <c r="S46" i="67" s="1"/>
  <c r="Q44" i="67"/>
  <c r="P44" i="67"/>
  <c r="T38" i="67"/>
  <c r="T39" i="67"/>
  <c r="T33" i="67"/>
  <c r="V27" i="67"/>
  <c r="V28" i="67"/>
  <c r="U27" i="67"/>
  <c r="U28" i="67"/>
  <c r="W28" i="67"/>
  <c r="W27" i="67"/>
  <c r="S16" i="22"/>
  <c r="S17" i="22"/>
  <c r="S18" i="22"/>
  <c r="S19" i="22"/>
  <c r="V22" i="67"/>
  <c r="W22" i="67"/>
  <c r="U22" i="67"/>
  <c r="Q16" i="22"/>
  <c r="J25" i="55"/>
  <c r="T25" i="55" s="1"/>
  <c r="AD25" i="55" s="1"/>
  <c r="T9" i="55"/>
  <c r="AD9" i="55" s="1"/>
  <c r="H26" i="55"/>
  <c r="R26" i="55" s="1"/>
  <c r="AB26" i="55" s="1"/>
  <c r="R10" i="55"/>
  <c r="AB10" i="55" s="1"/>
  <c r="G27" i="55"/>
  <c r="Q27" i="55" s="1"/>
  <c r="AA27" i="55" s="1"/>
  <c r="Q11" i="55"/>
  <c r="AA11" i="55" s="1"/>
  <c r="I25" i="55"/>
  <c r="S25" i="55" s="1"/>
  <c r="AC25" i="55" s="1"/>
  <c r="S9" i="55"/>
  <c r="AC9" i="55" s="1"/>
  <c r="N11" i="55"/>
  <c r="X11" i="55" s="1"/>
  <c r="D27" i="55"/>
  <c r="N27" i="55" s="1"/>
  <c r="X27" i="55" s="1"/>
  <c r="F27" i="55"/>
  <c r="P27" i="55" s="1"/>
  <c r="Z27" i="55" s="1"/>
  <c r="P11" i="55"/>
  <c r="Z11" i="55" s="1"/>
  <c r="U9" i="55"/>
  <c r="AE9" i="55" s="1"/>
  <c r="K25" i="55"/>
  <c r="U25" i="55" s="1"/>
  <c r="AE25" i="55" s="1"/>
  <c r="E27" i="55"/>
  <c r="O27" i="55" s="1"/>
  <c r="Y27" i="55" s="1"/>
  <c r="O11" i="55"/>
  <c r="Y11" i="55" s="1"/>
  <c r="I37" i="30" l="1"/>
  <c r="F13" i="79"/>
  <c r="S7" i="58"/>
  <c r="S6" i="58"/>
  <c r="T16" i="30"/>
  <c r="S16" i="30"/>
  <c r="T18" i="30"/>
  <c r="T15" i="30"/>
  <c r="R7" i="58"/>
  <c r="S18" i="30"/>
  <c r="T17" i="30"/>
  <c r="S17" i="30"/>
  <c r="I36" i="22"/>
  <c r="T19" i="22" s="1"/>
  <c r="S15" i="30"/>
  <c r="H37" i="30"/>
  <c r="R26" i="67"/>
  <c r="AN73" i="67" s="1"/>
  <c r="BH73" i="67" s="1"/>
  <c r="W15" i="67"/>
  <c r="AS72" i="67" s="1"/>
  <c r="BM72" i="67" s="1"/>
  <c r="Q26" i="67"/>
  <c r="AM73" i="67" s="1"/>
  <c r="BG73" i="67" s="1"/>
  <c r="S15" i="67"/>
  <c r="AO72" i="67" s="1"/>
  <c r="BI72" i="67" s="1"/>
  <c r="AP7" i="67"/>
  <c r="J21" i="30" s="1"/>
  <c r="J22" i="30" s="1"/>
  <c r="J36" i="30" s="1"/>
  <c r="U19" i="30" s="1"/>
  <c r="T25" i="67"/>
  <c r="AP39" i="67" s="1"/>
  <c r="BJ39" i="67" s="1"/>
  <c r="G36" i="30"/>
  <c r="R17" i="30" s="1"/>
  <c r="V14" i="67"/>
  <c r="AR38" i="67" s="1"/>
  <c r="BL38" i="67" s="1"/>
  <c r="AR6" i="67"/>
  <c r="L21" i="22" s="1"/>
  <c r="AN8" i="67"/>
  <c r="H21" i="31" s="1"/>
  <c r="H22" i="31" s="1"/>
  <c r="H36" i="31" s="1"/>
  <c r="S17" i="31" s="1"/>
  <c r="R36" i="67"/>
  <c r="AN40" i="67" s="1"/>
  <c r="BH40" i="67" s="1"/>
  <c r="AO8" i="67"/>
  <c r="I21" i="31" s="1"/>
  <c r="I22" i="31" s="1"/>
  <c r="I37" i="31" s="1"/>
  <c r="S36" i="67"/>
  <c r="AO40" i="67" s="1"/>
  <c r="BI40" i="67" s="1"/>
  <c r="AM8" i="67"/>
  <c r="G21" i="31" s="1"/>
  <c r="Q36" i="67"/>
  <c r="AM40" i="67" s="1"/>
  <c r="BG40" i="67" s="1"/>
  <c r="U24" i="67"/>
  <c r="P46" i="67"/>
  <c r="W24" i="67"/>
  <c r="R46" i="67"/>
  <c r="U15" i="67"/>
  <c r="AQ72" i="67" s="1"/>
  <c r="BK72" i="67" s="1"/>
  <c r="T35" i="67"/>
  <c r="V24" i="67"/>
  <c r="Q46" i="67"/>
  <c r="P37" i="67"/>
  <c r="AL74" i="67" s="1"/>
  <c r="BF74" i="67" s="1"/>
  <c r="AO9" i="67"/>
  <c r="S47" i="67"/>
  <c r="AO41" i="67" s="1"/>
  <c r="BI41" i="67" s="1"/>
  <c r="BJ99" i="22"/>
  <c r="BJ144" i="22" s="1"/>
  <c r="BJ100" i="30"/>
  <c r="BJ200" i="30" s="1"/>
  <c r="J14" i="79"/>
  <c r="AB6" i="58" s="1"/>
  <c r="BL6" i="58" s="1"/>
  <c r="H14" i="79"/>
  <c r="Z6" i="58" s="1"/>
  <c r="F14" i="80"/>
  <c r="X7" i="58" s="1"/>
  <c r="Q6" i="58"/>
  <c r="G37" i="22"/>
  <c r="H37" i="31"/>
  <c r="S55" i="67"/>
  <c r="P55" i="67"/>
  <c r="R55" i="67"/>
  <c r="F14" i="79"/>
  <c r="F19" i="79" s="1"/>
  <c r="Q7" i="79" s="1"/>
  <c r="Q8" i="79" s="1"/>
  <c r="Q17" i="79" s="1"/>
  <c r="Q55" i="67"/>
  <c r="BI200" i="35"/>
  <c r="BI144" i="35"/>
  <c r="K99" i="22"/>
  <c r="M99" i="22" s="1"/>
  <c r="BI99" i="22"/>
  <c r="BI100" i="30"/>
  <c r="I36" i="31"/>
  <c r="G14" i="79"/>
  <c r="AL99" i="22" s="1"/>
  <c r="BL99" i="22" s="1"/>
  <c r="BJ123" i="35"/>
  <c r="H79" i="33"/>
  <c r="P61" i="67"/>
  <c r="F7" i="34"/>
  <c r="F6" i="84"/>
  <c r="L6" i="32"/>
  <c r="AB23" i="46"/>
  <c r="AN23" i="46" s="1"/>
  <c r="AN39" i="46" s="1"/>
  <c r="L6" i="97"/>
  <c r="G15" i="95"/>
  <c r="R60" i="67"/>
  <c r="H6" i="34"/>
  <c r="L25" i="46"/>
  <c r="X25" i="46" s="1"/>
  <c r="X41" i="46" s="1"/>
  <c r="H6" i="99"/>
  <c r="R61" i="67"/>
  <c r="H7" i="34"/>
  <c r="H6" i="84"/>
  <c r="P60" i="67"/>
  <c r="F6" i="34"/>
  <c r="J25" i="46"/>
  <c r="V25" i="46" s="1"/>
  <c r="V41" i="46" s="1"/>
  <c r="F6" i="99"/>
  <c r="L7" i="32"/>
  <c r="L6" i="82"/>
  <c r="I15" i="95"/>
  <c r="G13" i="80"/>
  <c r="L79" i="31"/>
  <c r="I13" i="80"/>
  <c r="M79" i="31"/>
  <c r="J79" i="32"/>
  <c r="T50" i="67"/>
  <c r="J7" i="33"/>
  <c r="J6" i="83"/>
  <c r="K7" i="32"/>
  <c r="K6" i="82"/>
  <c r="G79" i="33"/>
  <c r="K79" i="31"/>
  <c r="I79" i="33"/>
  <c r="T49" i="67"/>
  <c r="J6" i="33"/>
  <c r="Z24" i="46"/>
  <c r="AL24" i="46" s="1"/>
  <c r="AL40" i="46" s="1"/>
  <c r="J6" i="98"/>
  <c r="Q61" i="67"/>
  <c r="G7" i="34"/>
  <c r="G6" i="84"/>
  <c r="M7" i="32"/>
  <c r="M6" i="82"/>
  <c r="S60" i="67"/>
  <c r="I6" i="34"/>
  <c r="M25" i="46"/>
  <c r="Y25" i="46" s="1"/>
  <c r="Y41" i="46" s="1"/>
  <c r="I6" i="99"/>
  <c r="I15" i="93"/>
  <c r="H15" i="95"/>
  <c r="Q60" i="67"/>
  <c r="G6" i="34"/>
  <c r="G6" i="99"/>
  <c r="K25" i="46"/>
  <c r="W25" i="46" s="1"/>
  <c r="W41" i="46" s="1"/>
  <c r="K6" i="32"/>
  <c r="K6" i="97"/>
  <c r="AA23" i="46"/>
  <c r="AM23" i="46" s="1"/>
  <c r="AM39" i="46" s="1"/>
  <c r="M6" i="32"/>
  <c r="AC23" i="46"/>
  <c r="AO23" i="46" s="1"/>
  <c r="AO39" i="46" s="1"/>
  <c r="M6" i="97"/>
  <c r="S61" i="67"/>
  <c r="I7" i="34"/>
  <c r="I6" i="84"/>
  <c r="I13" i="79"/>
  <c r="H13" i="80"/>
  <c r="F79" i="33"/>
  <c r="T44" i="67"/>
  <c r="V33" i="67"/>
  <c r="U33" i="67"/>
  <c r="Q20" i="30"/>
  <c r="I21" i="32"/>
  <c r="F22" i="31"/>
  <c r="F37" i="31" s="1"/>
  <c r="AL100" i="30"/>
  <c r="BL100" i="30" s="1"/>
  <c r="AK123" i="22"/>
  <c r="BK123" i="22" s="1"/>
  <c r="K123" i="22"/>
  <c r="M123" i="22" s="1"/>
  <c r="R16" i="22"/>
  <c r="R15" i="22"/>
  <c r="R18" i="22"/>
  <c r="R17" i="22"/>
  <c r="K21" i="22"/>
  <c r="M21" i="22"/>
  <c r="W39" i="67"/>
  <c r="W38" i="67"/>
  <c r="U39" i="67"/>
  <c r="V38" i="67"/>
  <c r="V39" i="67"/>
  <c r="U38" i="67"/>
  <c r="W33" i="67"/>
  <c r="W35" i="67" s="1"/>
  <c r="L22" i="22"/>
  <c r="S20" i="22"/>
  <c r="U15" i="22"/>
  <c r="U16" i="22"/>
  <c r="U18" i="22"/>
  <c r="U17" i="22"/>
  <c r="U19" i="22"/>
  <c r="Q17" i="22"/>
  <c r="Q18" i="22"/>
  <c r="Q19" i="22"/>
  <c r="Q15" i="22"/>
  <c r="D28" i="55"/>
  <c r="N28" i="55" s="1"/>
  <c r="X28" i="55" s="1"/>
  <c r="N12" i="55"/>
  <c r="X12" i="55" s="1"/>
  <c r="G28" i="55"/>
  <c r="Q28" i="55" s="1"/>
  <c r="AA28" i="55" s="1"/>
  <c r="Q12" i="55"/>
  <c r="AA12" i="55" s="1"/>
  <c r="P12" i="55"/>
  <c r="Z12" i="55" s="1"/>
  <c r="F28" i="55"/>
  <c r="P28" i="55" s="1"/>
  <c r="Z28" i="55" s="1"/>
  <c r="E28" i="55"/>
  <c r="O28" i="55" s="1"/>
  <c r="Y28" i="55" s="1"/>
  <c r="O12" i="55"/>
  <c r="Y12" i="55" s="1"/>
  <c r="H27" i="55"/>
  <c r="R27" i="55" s="1"/>
  <c r="AB27" i="55" s="1"/>
  <c r="R11" i="55"/>
  <c r="AB11" i="55" s="1"/>
  <c r="U10" i="55"/>
  <c r="AE10" i="55" s="1"/>
  <c r="K26" i="55"/>
  <c r="U26" i="55" s="1"/>
  <c r="AE26" i="55" s="1"/>
  <c r="S10" i="55"/>
  <c r="AC10" i="55" s="1"/>
  <c r="I26" i="55"/>
  <c r="S26" i="55" s="1"/>
  <c r="AC26" i="55" s="1"/>
  <c r="J26" i="55"/>
  <c r="T26" i="55" s="1"/>
  <c r="AD26" i="55" s="1"/>
  <c r="T10" i="55"/>
  <c r="AD10" i="55" s="1"/>
  <c r="S8" i="58" l="1"/>
  <c r="U16" i="30"/>
  <c r="T7" i="58"/>
  <c r="U17" i="30"/>
  <c r="U18" i="30"/>
  <c r="R8" i="58"/>
  <c r="U15" i="30"/>
  <c r="S18" i="31"/>
  <c r="S15" i="31"/>
  <c r="S19" i="31"/>
  <c r="S16" i="31"/>
  <c r="T26" i="67"/>
  <c r="AP73" i="67" s="1"/>
  <c r="BJ73" i="67" s="1"/>
  <c r="T20" i="30"/>
  <c r="T16" i="22"/>
  <c r="T17" i="22"/>
  <c r="T15" i="22"/>
  <c r="T18" i="22"/>
  <c r="S20" i="30"/>
  <c r="J37" i="30"/>
  <c r="R19" i="30"/>
  <c r="R16" i="30"/>
  <c r="R18" i="30"/>
  <c r="R15" i="30"/>
  <c r="S48" i="67"/>
  <c r="AO75" i="67" s="1"/>
  <c r="BI75" i="67" s="1"/>
  <c r="V15" i="67"/>
  <c r="AR72" i="67" s="1"/>
  <c r="BL72" i="67" s="1"/>
  <c r="S57" i="67"/>
  <c r="AS7" i="67"/>
  <c r="M21" i="30" s="1"/>
  <c r="M22" i="30" s="1"/>
  <c r="M37" i="30" s="1"/>
  <c r="W25" i="67"/>
  <c r="AS39" i="67" s="1"/>
  <c r="BM39" i="67" s="1"/>
  <c r="G22" i="31"/>
  <c r="Q8" i="58" s="1"/>
  <c r="AR7" i="67"/>
  <c r="L21" i="30" s="1"/>
  <c r="L22" i="30" s="1"/>
  <c r="L36" i="30" s="1"/>
  <c r="W15" i="30" s="1"/>
  <c r="V25" i="67"/>
  <c r="AR39" i="67" s="1"/>
  <c r="BL39" i="67" s="1"/>
  <c r="S37" i="67"/>
  <c r="AO74" i="67" s="1"/>
  <c r="BI74" i="67" s="1"/>
  <c r="AL9" i="67"/>
  <c r="F21" i="32" s="1"/>
  <c r="F22" i="32" s="1"/>
  <c r="F37" i="32" s="1"/>
  <c r="P47" i="67"/>
  <c r="AL41" i="67" s="1"/>
  <c r="BF41" i="67" s="1"/>
  <c r="AM9" i="67"/>
  <c r="G21" i="32" s="1"/>
  <c r="G22" i="32" s="1"/>
  <c r="G37" i="32" s="1"/>
  <c r="Q47" i="67"/>
  <c r="AM41" i="67" s="1"/>
  <c r="BG41" i="67" s="1"/>
  <c r="AP8" i="67"/>
  <c r="J21" i="31" s="1"/>
  <c r="J22" i="31" s="1"/>
  <c r="J36" i="31" s="1"/>
  <c r="U17" i="31" s="1"/>
  <c r="T36" i="67"/>
  <c r="AP40" i="67" s="1"/>
  <c r="BJ40" i="67" s="1"/>
  <c r="T37" i="67"/>
  <c r="AP74" i="67" s="1"/>
  <c r="BJ74" i="67" s="1"/>
  <c r="W36" i="67"/>
  <c r="AS40" i="67" s="1"/>
  <c r="BM40" i="67" s="1"/>
  <c r="AS8" i="67"/>
  <c r="M21" i="31" s="1"/>
  <c r="Q57" i="67"/>
  <c r="AQ7" i="67"/>
  <c r="K21" i="30" s="1"/>
  <c r="K22" i="30" s="1"/>
  <c r="K36" i="30" s="1"/>
  <c r="V16" i="30" s="1"/>
  <c r="U25" i="67"/>
  <c r="AQ39" i="67" s="1"/>
  <c r="BK39" i="67" s="1"/>
  <c r="R37" i="67"/>
  <c r="AN74" i="67" s="1"/>
  <c r="BH74" i="67" s="1"/>
  <c r="U35" i="67"/>
  <c r="T46" i="67"/>
  <c r="P57" i="67"/>
  <c r="V35" i="67"/>
  <c r="R57" i="67"/>
  <c r="R47" i="67"/>
  <c r="AN41" i="67" s="1"/>
  <c r="BH41" i="67" s="1"/>
  <c r="AN9" i="67"/>
  <c r="H21" i="32" s="1"/>
  <c r="Q37" i="67"/>
  <c r="AM74" i="67" s="1"/>
  <c r="BH7" i="58"/>
  <c r="AF7" i="58"/>
  <c r="AY7" i="58" s="1"/>
  <c r="BJ6" i="58"/>
  <c r="AH6" i="58"/>
  <c r="BA6" i="58" s="1"/>
  <c r="AJ6" i="58"/>
  <c r="BC6" i="58" s="1"/>
  <c r="F19" i="80"/>
  <c r="Q7" i="80" s="1"/>
  <c r="Q8" i="80" s="1"/>
  <c r="Q17" i="80" s="1"/>
  <c r="BJ200" i="22"/>
  <c r="H19" i="79"/>
  <c r="S7" i="79" s="1"/>
  <c r="S8" i="79" s="1"/>
  <c r="S17" i="79" s="1"/>
  <c r="J19" i="79"/>
  <c r="U7" i="79" s="1"/>
  <c r="U8" i="79" s="1"/>
  <c r="U17" i="79" s="1"/>
  <c r="BJ144" i="30"/>
  <c r="I14" i="79"/>
  <c r="AA6" i="58" s="1"/>
  <c r="I14" i="80"/>
  <c r="AA7" i="58" s="1"/>
  <c r="H20" i="79"/>
  <c r="F20" i="79"/>
  <c r="G14" i="80"/>
  <c r="Y7" i="58" s="1"/>
  <c r="F20" i="80"/>
  <c r="J20" i="79"/>
  <c r="G20" i="79"/>
  <c r="H14" i="80"/>
  <c r="Z7" i="58" s="1"/>
  <c r="L36" i="22"/>
  <c r="W18" i="22" s="1"/>
  <c r="L37" i="22"/>
  <c r="K22" i="22"/>
  <c r="K36" i="22" s="1"/>
  <c r="V16" i="22" s="1"/>
  <c r="P66" i="67"/>
  <c r="G15" i="96"/>
  <c r="X6" i="58"/>
  <c r="S66" i="67"/>
  <c r="R66" i="67"/>
  <c r="Q66" i="67"/>
  <c r="T55" i="67"/>
  <c r="BI200" i="22"/>
  <c r="BI144" i="22"/>
  <c r="BJ200" i="35"/>
  <c r="BJ144" i="35"/>
  <c r="BI200" i="30"/>
  <c r="BI144" i="30"/>
  <c r="BL200" i="30"/>
  <c r="BO202" i="30" s="1"/>
  <c r="BL144" i="30"/>
  <c r="BL200" i="22"/>
  <c r="BL144" i="22"/>
  <c r="G19" i="79"/>
  <c r="R7" i="79" s="1"/>
  <c r="R8" i="79" s="1"/>
  <c r="R17" i="79" s="1"/>
  <c r="F36" i="31"/>
  <c r="Q16" i="31" s="1"/>
  <c r="AL123" i="35"/>
  <c r="BL123" i="35" s="1"/>
  <c r="Y6" i="58"/>
  <c r="BI6" i="58" s="1"/>
  <c r="G15" i="97"/>
  <c r="K79" i="32"/>
  <c r="J79" i="33"/>
  <c r="W50" i="67"/>
  <c r="M7" i="33"/>
  <c r="M6" i="83"/>
  <c r="S71" i="67"/>
  <c r="I6" i="35"/>
  <c r="M26" i="46"/>
  <c r="Y26" i="46" s="1"/>
  <c r="Y42" i="46" s="1"/>
  <c r="I6" i="100"/>
  <c r="K15" i="93"/>
  <c r="K13" i="79"/>
  <c r="W49" i="67"/>
  <c r="M6" i="33"/>
  <c r="M6" i="98"/>
  <c r="AC24" i="46"/>
  <c r="AO24" i="46" s="1"/>
  <c r="AO40" i="46" s="1"/>
  <c r="S72" i="67"/>
  <c r="I7" i="35"/>
  <c r="I6" i="85"/>
  <c r="I15" i="96"/>
  <c r="L15" i="93"/>
  <c r="U50" i="67"/>
  <c r="K7" i="33"/>
  <c r="K6" i="83"/>
  <c r="M13" i="79"/>
  <c r="P71" i="67"/>
  <c r="F6" i="35"/>
  <c r="J26" i="46"/>
  <c r="V26" i="46" s="1"/>
  <c r="V42" i="46" s="1"/>
  <c r="F6" i="100"/>
  <c r="U49" i="67"/>
  <c r="K6" i="33"/>
  <c r="AA24" i="46"/>
  <c r="AM24" i="46" s="1"/>
  <c r="AM40" i="46" s="1"/>
  <c r="K6" i="98"/>
  <c r="R71" i="67"/>
  <c r="H6" i="35"/>
  <c r="H6" i="100"/>
  <c r="L26" i="46"/>
  <c r="X26" i="46" s="1"/>
  <c r="X42" i="46" s="1"/>
  <c r="T60" i="67"/>
  <c r="J6" i="34"/>
  <c r="J6" i="99"/>
  <c r="Z25" i="46"/>
  <c r="AL25" i="46" s="1"/>
  <c r="AL41" i="46" s="1"/>
  <c r="G79" i="34"/>
  <c r="P72" i="67"/>
  <c r="F7" i="35"/>
  <c r="F6" i="85"/>
  <c r="L13" i="79"/>
  <c r="F13" i="81"/>
  <c r="I15" i="97"/>
  <c r="H79" i="34"/>
  <c r="L79" i="32"/>
  <c r="R72" i="67"/>
  <c r="H7" i="35"/>
  <c r="H6" i="85"/>
  <c r="T61" i="67"/>
  <c r="J7" i="34"/>
  <c r="J6" i="84"/>
  <c r="F15" i="96"/>
  <c r="V49" i="67"/>
  <c r="L6" i="33"/>
  <c r="AB24" i="46"/>
  <c r="AN24" i="46" s="1"/>
  <c r="AN40" i="46" s="1"/>
  <c r="L6" i="98"/>
  <c r="Q71" i="67"/>
  <c r="G6" i="35"/>
  <c r="G6" i="100"/>
  <c r="K26" i="46"/>
  <c r="W26" i="46" s="1"/>
  <c r="W42" i="46" s="1"/>
  <c r="V50" i="67"/>
  <c r="V55" i="67" s="1"/>
  <c r="L7" i="33"/>
  <c r="R101" i="33" s="1"/>
  <c r="AR101" i="33" s="1"/>
  <c r="L6" i="83"/>
  <c r="Q72" i="67"/>
  <c r="G7" i="35"/>
  <c r="R123" i="35" s="1"/>
  <c r="AR123" i="35" s="1"/>
  <c r="G6" i="85"/>
  <c r="H15" i="96"/>
  <c r="J15" i="95"/>
  <c r="M15" i="93"/>
  <c r="M79" i="32"/>
  <c r="F79" i="34"/>
  <c r="H13" i="81"/>
  <c r="J13" i="80"/>
  <c r="I79" i="34"/>
  <c r="V44" i="67"/>
  <c r="U44" i="67"/>
  <c r="W44" i="67"/>
  <c r="AB53" i="22"/>
  <c r="K124" i="30"/>
  <c r="M124" i="30" s="1"/>
  <c r="AO124" i="30" s="1"/>
  <c r="BO124" i="30" s="1"/>
  <c r="K123" i="33"/>
  <c r="M123" i="33" s="1"/>
  <c r="AO123" i="33" s="1"/>
  <c r="BO123" i="33" s="1"/>
  <c r="T16" i="31"/>
  <c r="T18" i="31"/>
  <c r="T15" i="31"/>
  <c r="T17" i="31"/>
  <c r="T19" i="31"/>
  <c r="K99" i="33"/>
  <c r="M99" i="33" s="1"/>
  <c r="AO99" i="33" s="1"/>
  <c r="AB52" i="30"/>
  <c r="AB55" i="30" s="1"/>
  <c r="U15" i="31"/>
  <c r="U19" i="31"/>
  <c r="U16" i="31"/>
  <c r="W16" i="30"/>
  <c r="I22" i="32"/>
  <c r="I36" i="32" s="1"/>
  <c r="K99" i="32"/>
  <c r="M99" i="32" s="1"/>
  <c r="AO99" i="32" s="1"/>
  <c r="AO123" i="22"/>
  <c r="BO123" i="22" s="1"/>
  <c r="AO200" i="31"/>
  <c r="BO201" i="31" s="1"/>
  <c r="M22" i="22"/>
  <c r="M37" i="22" s="1"/>
  <c r="AB51" i="22"/>
  <c r="V6" i="58"/>
  <c r="V7" i="58"/>
  <c r="P8" i="58"/>
  <c r="W7" i="58"/>
  <c r="T8" i="58"/>
  <c r="Q9" i="58"/>
  <c r="R20" i="22"/>
  <c r="K124" i="22"/>
  <c r="M124" i="22" s="1"/>
  <c r="U20" i="22"/>
  <c r="Q20" i="22"/>
  <c r="U11" i="55"/>
  <c r="AE11" i="55" s="1"/>
  <c r="K27" i="55"/>
  <c r="U27" i="55" s="1"/>
  <c r="AE27" i="55" s="1"/>
  <c r="P13" i="55"/>
  <c r="Z13" i="55" s="1"/>
  <c r="F29" i="55"/>
  <c r="P29" i="55" s="1"/>
  <c r="Z29" i="55" s="1"/>
  <c r="J27" i="55"/>
  <c r="T27" i="55" s="1"/>
  <c r="AD27" i="55" s="1"/>
  <c r="T11" i="55"/>
  <c r="AD11" i="55" s="1"/>
  <c r="R12" i="55"/>
  <c r="AB12" i="55" s="1"/>
  <c r="H28" i="55"/>
  <c r="R28" i="55" s="1"/>
  <c r="AB28" i="55" s="1"/>
  <c r="E29" i="55"/>
  <c r="O29" i="55" s="1"/>
  <c r="Y29" i="55" s="1"/>
  <c r="O13" i="55"/>
  <c r="Y13" i="55" s="1"/>
  <c r="Q13" i="55"/>
  <c r="AA13" i="55" s="1"/>
  <c r="G29" i="55"/>
  <c r="Q29" i="55" s="1"/>
  <c r="AA29" i="55" s="1"/>
  <c r="S11" i="55"/>
  <c r="AC11" i="55" s="1"/>
  <c r="I27" i="55"/>
  <c r="S27" i="55" s="1"/>
  <c r="AC27" i="55" s="1"/>
  <c r="N13" i="55"/>
  <c r="X13" i="55" s="1"/>
  <c r="D29" i="55"/>
  <c r="N29" i="55" s="1"/>
  <c r="X29" i="55" s="1"/>
  <c r="W17" i="30" l="1"/>
  <c r="W18" i="30"/>
  <c r="S20" i="31"/>
  <c r="U20" i="30"/>
  <c r="T20" i="22"/>
  <c r="R20" i="30"/>
  <c r="W19" i="30"/>
  <c r="W20" i="30" s="1"/>
  <c r="U18" i="31"/>
  <c r="U20" i="31" s="1"/>
  <c r="G36" i="31"/>
  <c r="R17" i="31" s="1"/>
  <c r="L37" i="30"/>
  <c r="V19" i="30"/>
  <c r="P9" i="58"/>
  <c r="J37" i="31"/>
  <c r="I13" i="81"/>
  <c r="M36" i="30"/>
  <c r="X16" i="30" s="1"/>
  <c r="Y16" i="30" s="1"/>
  <c r="V24" i="30" s="1"/>
  <c r="AB59" i="30" s="1"/>
  <c r="E6" i="92" s="1"/>
  <c r="W37" i="67"/>
  <c r="AS74" i="67" s="1"/>
  <c r="BM74" i="67" s="1"/>
  <c r="P48" i="67"/>
  <c r="AL75" i="67" s="1"/>
  <c r="BF75" i="67" s="1"/>
  <c r="V18" i="30"/>
  <c r="V15" i="30"/>
  <c r="V17" i="30"/>
  <c r="U7" i="58"/>
  <c r="K37" i="30"/>
  <c r="F36" i="32"/>
  <c r="Q18" i="32" s="1"/>
  <c r="G37" i="31"/>
  <c r="V26" i="67"/>
  <c r="AR73" i="67" s="1"/>
  <c r="BL73" i="67" s="1"/>
  <c r="R48" i="67"/>
  <c r="AN75" i="67" s="1"/>
  <c r="BH75" i="67" s="1"/>
  <c r="U26" i="67"/>
  <c r="AQ73" i="67" s="1"/>
  <c r="BK73" i="67" s="1"/>
  <c r="H15" i="97"/>
  <c r="AN10" i="67"/>
  <c r="H21" i="33" s="1"/>
  <c r="R58" i="67"/>
  <c r="AN42" i="67" s="1"/>
  <c r="BH42" i="67" s="1"/>
  <c r="AQ8" i="67"/>
  <c r="K21" i="31" s="1"/>
  <c r="U36" i="67"/>
  <c r="AQ40" i="67" s="1"/>
  <c r="BK40" i="67" s="1"/>
  <c r="P68" i="67"/>
  <c r="AR8" i="67"/>
  <c r="L21" i="31" s="1"/>
  <c r="V36" i="67"/>
  <c r="AR40" i="67" s="1"/>
  <c r="BL40" i="67" s="1"/>
  <c r="W26" i="67"/>
  <c r="AS73" i="67" s="1"/>
  <c r="BM73" i="67" s="1"/>
  <c r="T57" i="67"/>
  <c r="BG74" i="67"/>
  <c r="G13" i="81"/>
  <c r="G14" i="81" s="1"/>
  <c r="Y8" i="58" s="1"/>
  <c r="BI8" i="58" s="1"/>
  <c r="P58" i="67"/>
  <c r="AL42" i="67" s="1"/>
  <c r="BF42" i="67" s="1"/>
  <c r="AL10" i="67"/>
  <c r="F21" i="33" s="1"/>
  <c r="W46" i="67"/>
  <c r="V57" i="67"/>
  <c r="Q68" i="67"/>
  <c r="U46" i="67"/>
  <c r="G36" i="32"/>
  <c r="R17" i="32" s="1"/>
  <c r="R68" i="67"/>
  <c r="H22" i="32"/>
  <c r="R9" i="58" s="1"/>
  <c r="T47" i="67"/>
  <c r="AP41" i="67" s="1"/>
  <c r="BJ41" i="67" s="1"/>
  <c r="AP9" i="67"/>
  <c r="J21" i="32" s="1"/>
  <c r="AM10" i="67"/>
  <c r="G21" i="33" s="1"/>
  <c r="Q58" i="67"/>
  <c r="AM42" i="67" s="1"/>
  <c r="BG42" i="67" s="1"/>
  <c r="Q59" i="67"/>
  <c r="AM76" i="67" s="1"/>
  <c r="BG76" i="67" s="1"/>
  <c r="Q48" i="67"/>
  <c r="AM75" i="67" s="1"/>
  <c r="BG75" i="67" s="1"/>
  <c r="AO10" i="67"/>
  <c r="I21" i="33" s="1"/>
  <c r="S58" i="67"/>
  <c r="AO42" i="67" s="1"/>
  <c r="BI42" i="67" s="1"/>
  <c r="V46" i="67"/>
  <c r="S68" i="67"/>
  <c r="H16" i="93"/>
  <c r="H30" i="93" s="1"/>
  <c r="S7" i="93" s="1"/>
  <c r="S8" i="93" s="1"/>
  <c r="S17" i="93" s="1"/>
  <c r="BI7" i="58"/>
  <c r="AG7" i="58"/>
  <c r="AZ7" i="58" s="1"/>
  <c r="J16" i="93"/>
  <c r="J31" i="93" s="1"/>
  <c r="AG6" i="58"/>
  <c r="AZ6" i="58" s="1"/>
  <c r="BH6" i="58"/>
  <c r="AF6" i="58"/>
  <c r="AY6" i="58" s="1"/>
  <c r="BJ7" i="58"/>
  <c r="AH7" i="58"/>
  <c r="BA7" i="58" s="1"/>
  <c r="BK7" i="58"/>
  <c r="AI7" i="58"/>
  <c r="BB7" i="58" s="1"/>
  <c r="F16" i="95"/>
  <c r="F30" i="95" s="1"/>
  <c r="Q7" i="95" s="1"/>
  <c r="Q8" i="95" s="1"/>
  <c r="Q17" i="95" s="1"/>
  <c r="BK6" i="58"/>
  <c r="AI6" i="58"/>
  <c r="BB6" i="58" s="1"/>
  <c r="R77" i="67"/>
  <c r="I19" i="80"/>
  <c r="T7" i="80" s="1"/>
  <c r="T8" i="80" s="1"/>
  <c r="T17" i="80" s="1"/>
  <c r="H19" i="80"/>
  <c r="S7" i="80" s="1"/>
  <c r="S8" i="80" s="1"/>
  <c r="S17" i="80" s="1"/>
  <c r="I19" i="79"/>
  <c r="T7" i="79" s="1"/>
  <c r="T8" i="79" s="1"/>
  <c r="T17" i="79" s="1"/>
  <c r="G19" i="80"/>
  <c r="R7" i="80" s="1"/>
  <c r="R8" i="80" s="1"/>
  <c r="R17" i="80" s="1"/>
  <c r="G20" i="80"/>
  <c r="H20" i="80"/>
  <c r="I20" i="80"/>
  <c r="J14" i="80"/>
  <c r="AB7" i="58" s="1"/>
  <c r="M14" i="79"/>
  <c r="AE6" i="58" s="1"/>
  <c r="BO6" i="58" s="1"/>
  <c r="K14" i="79"/>
  <c r="AC6" i="58" s="1"/>
  <c r="BM6" i="58" s="1"/>
  <c r="H14" i="81"/>
  <c r="Z8" i="58" s="1"/>
  <c r="I14" i="81"/>
  <c r="AA8" i="58" s="1"/>
  <c r="S77" i="67"/>
  <c r="F14" i="81"/>
  <c r="X8" i="58" s="1"/>
  <c r="BH8" i="58" s="1"/>
  <c r="I20" i="79"/>
  <c r="U6" i="58"/>
  <c r="BJ101" i="33"/>
  <c r="BJ200" i="33" s="1"/>
  <c r="BJ206" i="40" s="1"/>
  <c r="BO237" i="40" s="1"/>
  <c r="H31" i="93"/>
  <c r="I37" i="32"/>
  <c r="K37" i="22"/>
  <c r="P77" i="67"/>
  <c r="L14" i="79"/>
  <c r="L19" i="79" s="1"/>
  <c r="W7" i="79" s="1"/>
  <c r="W8" i="79" s="1"/>
  <c r="W17" i="79" s="1"/>
  <c r="G13" i="82"/>
  <c r="Q77" i="67"/>
  <c r="W55" i="67"/>
  <c r="U55" i="67"/>
  <c r="T66" i="67"/>
  <c r="Q17" i="31"/>
  <c r="Q15" i="31"/>
  <c r="Q18" i="31"/>
  <c r="Q19" i="31"/>
  <c r="BO202" i="22"/>
  <c r="Y18" i="79" s="1"/>
  <c r="AR144" i="33"/>
  <c r="AR200" i="33"/>
  <c r="BL200" i="35"/>
  <c r="BL144" i="35"/>
  <c r="AR144" i="35"/>
  <c r="AR200" i="35"/>
  <c r="BI101" i="33"/>
  <c r="BO99" i="33"/>
  <c r="K99" i="34"/>
  <c r="M99" i="34" s="1"/>
  <c r="W6" i="58"/>
  <c r="M36" i="22"/>
  <c r="X15" i="22" s="1"/>
  <c r="X15" i="30"/>
  <c r="Y15" i="30" s="1"/>
  <c r="R82" i="67"/>
  <c r="H6" i="36"/>
  <c r="L27" i="46"/>
  <c r="X27" i="46" s="1"/>
  <c r="X43" i="46" s="1"/>
  <c r="H6" i="101"/>
  <c r="L15" i="96"/>
  <c r="H15" i="98"/>
  <c r="Q82" i="67"/>
  <c r="G6" i="36"/>
  <c r="K27" i="46"/>
  <c r="W27" i="46" s="1"/>
  <c r="W43" i="46" s="1"/>
  <c r="G6" i="101"/>
  <c r="W61" i="67"/>
  <c r="M7" i="34"/>
  <c r="M6" i="84"/>
  <c r="M15" i="95"/>
  <c r="K15" i="95"/>
  <c r="K79" i="33"/>
  <c r="M79" i="33"/>
  <c r="K13" i="80"/>
  <c r="I79" i="35"/>
  <c r="S82" i="67"/>
  <c r="I6" i="36"/>
  <c r="M27" i="46"/>
  <c r="Y27" i="46" s="1"/>
  <c r="Y43" i="46" s="1"/>
  <c r="I6" i="101"/>
  <c r="M13" i="80"/>
  <c r="P83" i="67"/>
  <c r="F7" i="36"/>
  <c r="F6" i="86"/>
  <c r="T72" i="67"/>
  <c r="J7" i="35"/>
  <c r="J6" i="85"/>
  <c r="F13" i="82"/>
  <c r="I13" i="82"/>
  <c r="L15" i="95"/>
  <c r="L79" i="33"/>
  <c r="O101" i="33" s="1"/>
  <c r="H79" i="35"/>
  <c r="W60" i="67"/>
  <c r="M6" i="34"/>
  <c r="M6" i="99"/>
  <c r="AC25" i="46"/>
  <c r="AO25" i="46" s="1"/>
  <c r="AO41" i="46" s="1"/>
  <c r="F15" i="97"/>
  <c r="P82" i="67"/>
  <c r="F6" i="36"/>
  <c r="J27" i="46"/>
  <c r="V27" i="46" s="1"/>
  <c r="V43" i="46" s="1"/>
  <c r="F6" i="101"/>
  <c r="T71" i="67"/>
  <c r="J6" i="35"/>
  <c r="Z26" i="46"/>
  <c r="AL26" i="46" s="1"/>
  <c r="AL42" i="46" s="1"/>
  <c r="J6" i="100"/>
  <c r="U61" i="67"/>
  <c r="K7" i="34"/>
  <c r="K6" i="84"/>
  <c r="V60" i="67"/>
  <c r="L6" i="34"/>
  <c r="AB25" i="46"/>
  <c r="AN25" i="46" s="1"/>
  <c r="AN41" i="46" s="1"/>
  <c r="L6" i="99"/>
  <c r="J13" i="81"/>
  <c r="L13" i="80"/>
  <c r="F79" i="35"/>
  <c r="Q83" i="67"/>
  <c r="G7" i="36"/>
  <c r="G6" i="86"/>
  <c r="J15" i="96"/>
  <c r="U60" i="67"/>
  <c r="K6" i="34"/>
  <c r="K6" i="99"/>
  <c r="AA25" i="46"/>
  <c r="AM25" i="46" s="1"/>
  <c r="AM41" i="46" s="1"/>
  <c r="V61" i="67"/>
  <c r="L7" i="34"/>
  <c r="L6" i="84"/>
  <c r="K15" i="96"/>
  <c r="S83" i="67"/>
  <c r="I7" i="36"/>
  <c r="I6" i="86"/>
  <c r="R83" i="67"/>
  <c r="H7" i="36"/>
  <c r="H6" i="86"/>
  <c r="G79" i="35"/>
  <c r="O123" i="35" s="1"/>
  <c r="J79" i="34"/>
  <c r="X19" i="30"/>
  <c r="Y19" i="30" s="1"/>
  <c r="V27" i="30" s="1"/>
  <c r="AB62" i="30" s="1"/>
  <c r="E9" i="92" s="1"/>
  <c r="R18" i="32"/>
  <c r="K123" i="34"/>
  <c r="M123" i="34" s="1"/>
  <c r="AO123" i="34" s="1"/>
  <c r="BO123" i="34" s="1"/>
  <c r="R15" i="32"/>
  <c r="T15" i="32"/>
  <c r="T16" i="32"/>
  <c r="T17" i="32"/>
  <c r="T19" i="32"/>
  <c r="T18" i="32"/>
  <c r="M22" i="31"/>
  <c r="M37" i="31" s="1"/>
  <c r="Y18" i="80"/>
  <c r="T20" i="31"/>
  <c r="BO99" i="32"/>
  <c r="AL101" i="33"/>
  <c r="BL101" i="33" s="1"/>
  <c r="K123" i="32"/>
  <c r="M123" i="32" s="1"/>
  <c r="AO123" i="32" s="1"/>
  <c r="AO144" i="32" s="1"/>
  <c r="S9" i="58"/>
  <c r="AO124" i="22"/>
  <c r="Y18" i="96"/>
  <c r="AB52" i="22"/>
  <c r="AB55" i="22" s="1"/>
  <c r="V18" i="22"/>
  <c r="V17" i="22"/>
  <c r="V15" i="22"/>
  <c r="V19" i="22"/>
  <c r="W16" i="22"/>
  <c r="W17" i="22"/>
  <c r="W15" i="22"/>
  <c r="W19" i="22"/>
  <c r="T12" i="55"/>
  <c r="AD12" i="55" s="1"/>
  <c r="J28" i="55"/>
  <c r="T28" i="55" s="1"/>
  <c r="AD28" i="55" s="1"/>
  <c r="N14" i="55"/>
  <c r="X14" i="55" s="1"/>
  <c r="D30" i="55"/>
  <c r="N30" i="55" s="1"/>
  <c r="X30" i="55" s="1"/>
  <c r="O14" i="55"/>
  <c r="Y14" i="55" s="1"/>
  <c r="E30" i="55"/>
  <c r="O30" i="55" s="1"/>
  <c r="Y30" i="55" s="1"/>
  <c r="P14" i="55"/>
  <c r="Z14" i="55" s="1"/>
  <c r="F30" i="55"/>
  <c r="P30" i="55" s="1"/>
  <c r="Z30" i="55" s="1"/>
  <c r="H29" i="55"/>
  <c r="R29" i="55" s="1"/>
  <c r="AB29" i="55" s="1"/>
  <c r="R13" i="55"/>
  <c r="AB13" i="55" s="1"/>
  <c r="S12" i="55"/>
  <c r="AC12" i="55" s="1"/>
  <c r="I28" i="55"/>
  <c r="S28" i="55" s="1"/>
  <c r="AC28" i="55" s="1"/>
  <c r="Q14" i="55"/>
  <c r="AA14" i="55" s="1"/>
  <c r="G30" i="55"/>
  <c r="Q30" i="55" s="1"/>
  <c r="AA30" i="55" s="1"/>
  <c r="U12" i="55"/>
  <c r="AE12" i="55" s="1"/>
  <c r="K28" i="55"/>
  <c r="U28" i="55" s="1"/>
  <c r="AE28" i="55" s="1"/>
  <c r="Q16" i="32" l="1"/>
  <c r="Q19" i="32"/>
  <c r="X17" i="30"/>
  <c r="X18" i="30"/>
  <c r="Y18" i="30" s="1"/>
  <c r="V26" i="30" s="1"/>
  <c r="AB61" i="30" s="1"/>
  <c r="E8" i="92" s="1"/>
  <c r="R16" i="32"/>
  <c r="Q15" i="32"/>
  <c r="Q17" i="32"/>
  <c r="Q20" i="32" s="1"/>
  <c r="R18" i="31"/>
  <c r="R20" i="31" s="1"/>
  <c r="R19" i="31"/>
  <c r="V20" i="30"/>
  <c r="Y17" i="30"/>
  <c r="V25" i="30" s="1"/>
  <c r="AB60" i="30" s="1"/>
  <c r="E7" i="92" s="1"/>
  <c r="R15" i="31"/>
  <c r="R16" i="31"/>
  <c r="R19" i="32"/>
  <c r="I16" i="93"/>
  <c r="I31" i="93" s="1"/>
  <c r="H13" i="82"/>
  <c r="H14" i="82" s="1"/>
  <c r="Z9" i="58" s="1"/>
  <c r="G13" i="83"/>
  <c r="AM6" i="58"/>
  <c r="BF6" i="58" s="1"/>
  <c r="G16" i="95"/>
  <c r="G31" i="95" s="1"/>
  <c r="J30" i="93"/>
  <c r="U7" i="93" s="1"/>
  <c r="U8" i="93" s="1"/>
  <c r="U17" i="93" s="1"/>
  <c r="G20" i="81"/>
  <c r="G19" i="81"/>
  <c r="R7" i="81" s="1"/>
  <c r="R8" i="81" s="1"/>
  <c r="R17" i="81" s="1"/>
  <c r="AG8" i="58"/>
  <c r="AZ8" i="58" s="1"/>
  <c r="H36" i="32"/>
  <c r="S17" i="32" s="1"/>
  <c r="P59" i="67"/>
  <c r="AL76" i="67" s="1"/>
  <c r="S59" i="67"/>
  <c r="AO76" i="67" s="1"/>
  <c r="J22" i="32"/>
  <c r="J37" i="32" s="1"/>
  <c r="AQ9" i="67"/>
  <c r="K21" i="32" s="1"/>
  <c r="U47" i="67"/>
  <c r="AQ41" i="67" s="1"/>
  <c r="BK41" i="67" s="1"/>
  <c r="P69" i="67"/>
  <c r="AL43" i="67" s="1"/>
  <c r="BF43" i="67" s="1"/>
  <c r="AL11" i="67"/>
  <c r="F21" i="34" s="1"/>
  <c r="I22" i="33"/>
  <c r="I37" i="33" s="1"/>
  <c r="H37" i="32"/>
  <c r="AM11" i="67"/>
  <c r="G21" i="34" s="1"/>
  <c r="Q69" i="67"/>
  <c r="AM43" i="67" s="1"/>
  <c r="BG43" i="67" s="1"/>
  <c r="U37" i="67"/>
  <c r="AQ74" i="67" s="1"/>
  <c r="BK74" i="67" s="1"/>
  <c r="F22" i="33"/>
  <c r="P10" i="58" s="1"/>
  <c r="P79" i="67"/>
  <c r="R79" i="67"/>
  <c r="T68" i="67"/>
  <c r="S79" i="67"/>
  <c r="AO11" i="67"/>
  <c r="I21" i="34" s="1"/>
  <c r="S69" i="67"/>
  <c r="AO43" i="67" s="1"/>
  <c r="BI43" i="67" s="1"/>
  <c r="AR10" i="67"/>
  <c r="L21" i="33" s="1"/>
  <c r="L22" i="33" s="1"/>
  <c r="L37" i="33" s="1"/>
  <c r="V58" i="67"/>
  <c r="AR42" i="67" s="1"/>
  <c r="BL42" i="67" s="1"/>
  <c r="K22" i="31"/>
  <c r="U57" i="67"/>
  <c r="R69" i="67"/>
  <c r="AN43" i="67" s="1"/>
  <c r="BH43" i="67" s="1"/>
  <c r="AN11" i="67"/>
  <c r="H21" i="34" s="1"/>
  <c r="T58" i="67"/>
  <c r="AP42" i="67" s="1"/>
  <c r="BJ42" i="67" s="1"/>
  <c r="AP10" i="67"/>
  <c r="J21" i="33" s="1"/>
  <c r="V37" i="67"/>
  <c r="AR74" i="67" s="1"/>
  <c r="BL74" i="67" s="1"/>
  <c r="R59" i="67"/>
  <c r="AN76" i="67" s="1"/>
  <c r="W57" i="67"/>
  <c r="V47" i="67"/>
  <c r="AR41" i="67" s="1"/>
  <c r="BL41" i="67" s="1"/>
  <c r="AR9" i="67"/>
  <c r="L21" i="32" s="1"/>
  <c r="G22" i="33"/>
  <c r="G37" i="33" s="1"/>
  <c r="AS9" i="67"/>
  <c r="M21" i="32" s="1"/>
  <c r="W47" i="67"/>
  <c r="AS41" i="67" s="1"/>
  <c r="BM41" i="67" s="1"/>
  <c r="W48" i="67"/>
  <c r="AS75" i="67" s="1"/>
  <c r="BM75" i="67" s="1"/>
  <c r="Q79" i="67"/>
  <c r="T48" i="67"/>
  <c r="AP75" i="67" s="1"/>
  <c r="L22" i="31"/>
  <c r="L37" i="31" s="1"/>
  <c r="H22" i="33"/>
  <c r="R10" i="58" s="1"/>
  <c r="F16" i="93"/>
  <c r="F30" i="93" s="1"/>
  <c r="Q7" i="93" s="1"/>
  <c r="Q8" i="93" s="1"/>
  <c r="Q17" i="93" s="1"/>
  <c r="I16" i="95"/>
  <c r="I31" i="95" s="1"/>
  <c r="G16" i="93"/>
  <c r="G30" i="93" s="1"/>
  <c r="R7" i="93" s="1"/>
  <c r="R8" i="93" s="1"/>
  <c r="R17" i="93" s="1"/>
  <c r="H16" i="95"/>
  <c r="H30" i="95" s="1"/>
  <c r="S7" i="95" s="1"/>
  <c r="S8" i="95" s="1"/>
  <c r="S17" i="95" s="1"/>
  <c r="AF8" i="58"/>
  <c r="AY8" i="58" s="1"/>
  <c r="BK8" i="58"/>
  <c r="AI8" i="58"/>
  <c r="BB8" i="58" s="1"/>
  <c r="F31" i="95"/>
  <c r="BJ8" i="58"/>
  <c r="AH8" i="58"/>
  <c r="BA8" i="58" s="1"/>
  <c r="AK6" i="58"/>
  <c r="BD6" i="58" s="1"/>
  <c r="BL7" i="58"/>
  <c r="AJ7" i="58"/>
  <c r="BC7" i="58" s="1"/>
  <c r="G15" i="98"/>
  <c r="M19" i="79"/>
  <c r="X7" i="79" s="1"/>
  <c r="X8" i="79" s="1"/>
  <c r="X17" i="79" s="1"/>
  <c r="K19" i="79"/>
  <c r="V7" i="79" s="1"/>
  <c r="V8" i="79" s="1"/>
  <c r="V17" i="79" s="1"/>
  <c r="I19" i="81"/>
  <c r="T7" i="81" s="1"/>
  <c r="T8" i="81" s="1"/>
  <c r="T17" i="81" s="1"/>
  <c r="J19" i="80"/>
  <c r="U7" i="80" s="1"/>
  <c r="U8" i="80" s="1"/>
  <c r="U17" i="80" s="1"/>
  <c r="J20" i="80"/>
  <c r="U66" i="67"/>
  <c r="BJ144" i="33"/>
  <c r="BJ146" i="40" s="1"/>
  <c r="M20" i="79"/>
  <c r="F15" i="98"/>
  <c r="M14" i="80"/>
  <c r="AE7" i="58" s="1"/>
  <c r="H19" i="81"/>
  <c r="S7" i="81" s="1"/>
  <c r="S8" i="81" s="1"/>
  <c r="S17" i="81" s="1"/>
  <c r="F20" i="81"/>
  <c r="H20" i="81"/>
  <c r="F14" i="82"/>
  <c r="X9" i="58" s="1"/>
  <c r="L14" i="80"/>
  <c r="AD7" i="58" s="1"/>
  <c r="K14" i="80"/>
  <c r="AC7" i="58" s="1"/>
  <c r="G14" i="83"/>
  <c r="Y10" i="58" s="1"/>
  <c r="G14" i="82"/>
  <c r="Y9" i="58" s="1"/>
  <c r="L20" i="79"/>
  <c r="K20" i="79"/>
  <c r="F19" i="81"/>
  <c r="Q7" i="81" s="1"/>
  <c r="Q8" i="81" s="1"/>
  <c r="Q17" i="81" s="1"/>
  <c r="J14" i="81"/>
  <c r="AB8" i="58" s="1"/>
  <c r="I14" i="82"/>
  <c r="AA9" i="58" s="1"/>
  <c r="BK9" i="58" s="1"/>
  <c r="I20" i="81"/>
  <c r="AO99" i="34"/>
  <c r="BO99" i="34" s="1"/>
  <c r="BO144" i="34" s="1"/>
  <c r="G30" i="95"/>
  <c r="R7" i="95" s="1"/>
  <c r="R8" i="95" s="1"/>
  <c r="R17" i="95" s="1"/>
  <c r="I15" i="98"/>
  <c r="L13" i="81"/>
  <c r="AD6" i="58"/>
  <c r="R88" i="67"/>
  <c r="Q88" i="67"/>
  <c r="P88" i="67"/>
  <c r="J15" i="97"/>
  <c r="Q20" i="31"/>
  <c r="S88" i="67"/>
  <c r="V66" i="67"/>
  <c r="W66" i="67"/>
  <c r="T77" i="67"/>
  <c r="BI200" i="33"/>
  <c r="BI206" i="40" s="1"/>
  <c r="BO236" i="40" s="1"/>
  <c r="F49" i="106" s="1"/>
  <c r="BI144" i="33"/>
  <c r="BI146" i="40" s="1"/>
  <c r="AR146" i="40"/>
  <c r="BO213" i="40" s="1"/>
  <c r="AR206" i="40"/>
  <c r="BO202" i="35"/>
  <c r="Y18" i="85" s="1"/>
  <c r="BL200" i="33"/>
  <c r="BL206" i="40" s="1"/>
  <c r="BO239" i="40" s="1"/>
  <c r="BL144" i="33"/>
  <c r="BL146" i="40" s="1"/>
  <c r="M36" i="31"/>
  <c r="U71" i="67"/>
  <c r="K6" i="35"/>
  <c r="AA26" i="46"/>
  <c r="AM26" i="46" s="1"/>
  <c r="AM42" i="46" s="1"/>
  <c r="K6" i="100"/>
  <c r="P93" i="67"/>
  <c r="F6" i="37"/>
  <c r="F6" i="102"/>
  <c r="J28" i="46"/>
  <c r="V28" i="46" s="1"/>
  <c r="V44" i="46" s="1"/>
  <c r="M13" i="82"/>
  <c r="L79" i="34"/>
  <c r="I79" i="36"/>
  <c r="AK99" i="22"/>
  <c r="BK99" i="22" s="1"/>
  <c r="AO99" i="22" s="1"/>
  <c r="AK123" i="35"/>
  <c r="BK123" i="35" s="1"/>
  <c r="U72" i="67"/>
  <c r="K7" i="35"/>
  <c r="K6" i="85"/>
  <c r="K79" i="34"/>
  <c r="P94" i="67"/>
  <c r="F7" i="37"/>
  <c r="F6" i="87"/>
  <c r="T82" i="67"/>
  <c r="J6" i="36"/>
  <c r="J6" i="101"/>
  <c r="Z27" i="46"/>
  <c r="AL27" i="46" s="1"/>
  <c r="AL43" i="46" s="1"/>
  <c r="J79" i="35"/>
  <c r="AK100" i="30"/>
  <c r="BK100" i="30" s="1"/>
  <c r="T83" i="67"/>
  <c r="J7" i="36"/>
  <c r="J6" i="86"/>
  <c r="V71" i="67"/>
  <c r="L6" i="35"/>
  <c r="L6" i="100"/>
  <c r="AB26" i="46"/>
  <c r="AN26" i="46" s="1"/>
  <c r="AN42" i="46" s="1"/>
  <c r="M79" i="34"/>
  <c r="V72" i="67"/>
  <c r="L7" i="35"/>
  <c r="L6" i="85"/>
  <c r="M15" i="96"/>
  <c r="W72" i="67"/>
  <c r="M7" i="35"/>
  <c r="M6" i="85"/>
  <c r="R94" i="67"/>
  <c r="H7" i="37"/>
  <c r="H6" i="87"/>
  <c r="W71" i="67"/>
  <c r="M6" i="35"/>
  <c r="AC26" i="46"/>
  <c r="AO26" i="46" s="1"/>
  <c r="AO42" i="46" s="1"/>
  <c r="M6" i="100"/>
  <c r="R93" i="67"/>
  <c r="H6" i="37"/>
  <c r="L28" i="46"/>
  <c r="X28" i="46" s="1"/>
  <c r="X44" i="46" s="1"/>
  <c r="H6" i="102"/>
  <c r="M13" i="81"/>
  <c r="G79" i="36"/>
  <c r="H79" i="36"/>
  <c r="F79" i="36"/>
  <c r="S94" i="67"/>
  <c r="I7" i="37"/>
  <c r="I6" i="87"/>
  <c r="Q94" i="67"/>
  <c r="G7" i="37"/>
  <c r="G6" i="87"/>
  <c r="S93" i="67"/>
  <c r="I6" i="37"/>
  <c r="M28" i="46"/>
  <c r="Y28" i="46" s="1"/>
  <c r="Y44" i="46" s="1"/>
  <c r="I6" i="102"/>
  <c r="Q93" i="67"/>
  <c r="G6" i="37"/>
  <c r="G6" i="102"/>
  <c r="K28" i="46"/>
  <c r="W28" i="46" s="1"/>
  <c r="W44" i="46" s="1"/>
  <c r="H49" i="106"/>
  <c r="W8" i="58"/>
  <c r="X20" i="30"/>
  <c r="K99" i="35"/>
  <c r="M99" i="35" s="1"/>
  <c r="AO99" i="35" s="1"/>
  <c r="BO123" i="32"/>
  <c r="BO144" i="32" s="1"/>
  <c r="AO200" i="32"/>
  <c r="T20" i="32"/>
  <c r="V23" i="30"/>
  <c r="BO124" i="22"/>
  <c r="X16" i="22"/>
  <c r="Y16" i="22" s="1"/>
  <c r="V24" i="22" s="1"/>
  <c r="AB59" i="22" s="1"/>
  <c r="D6" i="92" s="1"/>
  <c r="X18" i="22"/>
  <c r="Y18" i="22" s="1"/>
  <c r="V26" i="22" s="1"/>
  <c r="AB61" i="22" s="1"/>
  <c r="D8" i="92" s="1"/>
  <c r="X17" i="22"/>
  <c r="Y17" i="22" s="1"/>
  <c r="V25" i="22" s="1"/>
  <c r="AB60" i="22" s="1"/>
  <c r="D7" i="92" s="1"/>
  <c r="X19" i="22"/>
  <c r="Y19" i="22" s="1"/>
  <c r="V27" i="22" s="1"/>
  <c r="AB62" i="22" s="1"/>
  <c r="D9" i="92" s="1"/>
  <c r="V20" i="22"/>
  <c r="W20" i="22"/>
  <c r="Y15" i="22"/>
  <c r="R14" i="55"/>
  <c r="AB14" i="55" s="1"/>
  <c r="H30" i="55"/>
  <c r="R30" i="55" s="1"/>
  <c r="AB30" i="55" s="1"/>
  <c r="U13" i="55"/>
  <c r="AE13" i="55" s="1"/>
  <c r="K29" i="55"/>
  <c r="U29" i="55" s="1"/>
  <c r="AE29" i="55" s="1"/>
  <c r="Q15" i="55"/>
  <c r="AA15" i="55" s="1"/>
  <c r="G31" i="55"/>
  <c r="Q31" i="55" s="1"/>
  <c r="AA31" i="55" s="1"/>
  <c r="N15" i="55"/>
  <c r="X15" i="55" s="1"/>
  <c r="D31" i="55"/>
  <c r="N31" i="55" s="1"/>
  <c r="X31" i="55" s="1"/>
  <c r="I29" i="55"/>
  <c r="S29" i="55" s="1"/>
  <c r="AC29" i="55" s="1"/>
  <c r="S13" i="55"/>
  <c r="AC13" i="55" s="1"/>
  <c r="F31" i="55"/>
  <c r="P31" i="55" s="1"/>
  <c r="Z31" i="55" s="1"/>
  <c r="P15" i="55"/>
  <c r="Z15" i="55" s="1"/>
  <c r="O15" i="55"/>
  <c r="Y15" i="55" s="1"/>
  <c r="E31" i="55"/>
  <c r="O31" i="55" s="1"/>
  <c r="Y31" i="55" s="1"/>
  <c r="J29" i="55"/>
  <c r="T29" i="55" s="1"/>
  <c r="AD29" i="55" s="1"/>
  <c r="T13" i="55"/>
  <c r="AD13" i="55" s="1"/>
  <c r="R20" i="32" l="1"/>
  <c r="Y20" i="30"/>
  <c r="I30" i="93"/>
  <c r="T7" i="93" s="1"/>
  <c r="T8" i="93" s="1"/>
  <c r="T17" i="93" s="1"/>
  <c r="G16" i="96"/>
  <c r="G30" i="96" s="1"/>
  <c r="R7" i="96" s="1"/>
  <c r="R8" i="96" s="1"/>
  <c r="R17" i="96" s="1"/>
  <c r="S15" i="32"/>
  <c r="S19" i="32"/>
  <c r="S16" i="32"/>
  <c r="S18" i="32"/>
  <c r="H15" i="99"/>
  <c r="K13" i="81"/>
  <c r="K14" i="81" s="1"/>
  <c r="AC8" i="58" s="1"/>
  <c r="V48" i="67"/>
  <c r="AR75" i="67" s="1"/>
  <c r="BL75" i="67" s="1"/>
  <c r="R70" i="67"/>
  <c r="AN77" i="67" s="1"/>
  <c r="BH77" i="67" s="1"/>
  <c r="V10" i="58"/>
  <c r="L36" i="33"/>
  <c r="W15" i="33" s="1"/>
  <c r="S70" i="67"/>
  <c r="AO77" i="67" s="1"/>
  <c r="H13" i="84"/>
  <c r="Q70" i="67"/>
  <c r="AM77" i="67" s="1"/>
  <c r="BG77" i="67" s="1"/>
  <c r="H37" i="33"/>
  <c r="V59" i="67"/>
  <c r="AR76" i="67" s="1"/>
  <c r="BL76" i="67" s="1"/>
  <c r="H31" i="95"/>
  <c r="BF76" i="67"/>
  <c r="F13" i="83"/>
  <c r="F14" i="83" s="1"/>
  <c r="X10" i="58" s="1"/>
  <c r="AF10" i="58" s="1"/>
  <c r="AY10" i="58" s="1"/>
  <c r="H36" i="33"/>
  <c r="S18" i="33" s="1"/>
  <c r="F37" i="33"/>
  <c r="Q90" i="67"/>
  <c r="BJ75" i="67"/>
  <c r="J13" i="82"/>
  <c r="J14" i="82" s="1"/>
  <c r="AB9" i="58" s="1"/>
  <c r="BL9" i="58" s="1"/>
  <c r="J22" i="33"/>
  <c r="T10" i="58" s="1"/>
  <c r="K36" i="31"/>
  <c r="U8" i="58"/>
  <c r="AN12" i="67"/>
  <c r="H21" i="35" s="1"/>
  <c r="R80" i="67"/>
  <c r="AN44" i="67" s="1"/>
  <c r="BH44" i="67" s="1"/>
  <c r="F22" i="34"/>
  <c r="F36" i="34" s="1"/>
  <c r="L22" i="32"/>
  <c r="V9" i="58" s="1"/>
  <c r="AP11" i="67"/>
  <c r="J21" i="34" s="1"/>
  <c r="T69" i="67"/>
  <c r="AP43" i="67" s="1"/>
  <c r="BJ43" i="67" s="1"/>
  <c r="F15" i="99"/>
  <c r="T79" i="67"/>
  <c r="P90" i="67"/>
  <c r="AL12" i="67"/>
  <c r="F21" i="35" s="1"/>
  <c r="P80" i="67"/>
  <c r="AL44" i="67" s="1"/>
  <c r="BF44" i="67" s="1"/>
  <c r="U48" i="67"/>
  <c r="AQ75" i="67" s="1"/>
  <c r="AS10" i="67"/>
  <c r="M21" i="33" s="1"/>
  <c r="W58" i="67"/>
  <c r="AS42" i="67" s="1"/>
  <c r="BM42" i="67" s="1"/>
  <c r="H22" i="34"/>
  <c r="R11" i="58" s="1"/>
  <c r="G22" i="34"/>
  <c r="Q11" i="58" s="1"/>
  <c r="AM12" i="67"/>
  <c r="G21" i="35" s="1"/>
  <c r="Q80" i="67"/>
  <c r="AM44" i="67" s="1"/>
  <c r="BG44" i="67" s="1"/>
  <c r="V68" i="67"/>
  <c r="R90" i="67"/>
  <c r="I30" i="95"/>
  <c r="T7" i="95" s="1"/>
  <c r="T8" i="95" s="1"/>
  <c r="T17" i="95" s="1"/>
  <c r="K22" i="32"/>
  <c r="K37" i="32" s="1"/>
  <c r="W68" i="67"/>
  <c r="G13" i="84"/>
  <c r="G14" i="84" s="1"/>
  <c r="Y11" i="58" s="1"/>
  <c r="J15" i="98"/>
  <c r="S90" i="67"/>
  <c r="M22" i="32"/>
  <c r="M37" i="32" s="1"/>
  <c r="BH76" i="67"/>
  <c r="H13" i="83"/>
  <c r="H14" i="83" s="1"/>
  <c r="Z10" i="58" s="1"/>
  <c r="BJ10" i="58" s="1"/>
  <c r="AQ10" i="67"/>
  <c r="K21" i="33" s="1"/>
  <c r="U58" i="67"/>
  <c r="AQ42" i="67" s="1"/>
  <c r="BK42" i="67" s="1"/>
  <c r="F36" i="33"/>
  <c r="U68" i="67"/>
  <c r="I22" i="34"/>
  <c r="I37" i="34" s="1"/>
  <c r="I36" i="33"/>
  <c r="S10" i="58"/>
  <c r="J36" i="32"/>
  <c r="T9" i="58"/>
  <c r="L36" i="31"/>
  <c r="V8" i="58"/>
  <c r="G36" i="33"/>
  <c r="Q10" i="58"/>
  <c r="AG10" i="58" s="1"/>
  <c r="AZ10" i="58" s="1"/>
  <c r="T59" i="67"/>
  <c r="AP76" i="67" s="1"/>
  <c r="K37" i="31"/>
  <c r="AO12" i="67"/>
  <c r="I21" i="35" s="1"/>
  <c r="S80" i="67"/>
  <c r="AO44" i="67" s="1"/>
  <c r="BI44" i="67" s="1"/>
  <c r="P70" i="67"/>
  <c r="AL77" i="67" s="1"/>
  <c r="BI76" i="67"/>
  <c r="I13" i="83"/>
  <c r="I14" i="83" s="1"/>
  <c r="AA10" i="58" s="1"/>
  <c r="BK10" i="58" s="1"/>
  <c r="G31" i="96"/>
  <c r="G31" i="93"/>
  <c r="F31" i="93"/>
  <c r="F16" i="96"/>
  <c r="F31" i="96" s="1"/>
  <c r="I16" i="96"/>
  <c r="I30" i="96" s="1"/>
  <c r="T7" i="96" s="1"/>
  <c r="T8" i="96" s="1"/>
  <c r="T17" i="96" s="1"/>
  <c r="H16" i="96"/>
  <c r="H31" i="96" s="1"/>
  <c r="BI9" i="58"/>
  <c r="AG9" i="58"/>
  <c r="AZ9" i="58" s="1"/>
  <c r="BL8" i="58"/>
  <c r="AJ8" i="58"/>
  <c r="BC8" i="58" s="1"/>
  <c r="BI10" i="58"/>
  <c r="BJ9" i="58"/>
  <c r="AH9" i="58"/>
  <c r="BA9" i="58" s="1"/>
  <c r="BO7" i="58"/>
  <c r="AM7" i="58"/>
  <c r="BF7" i="58" s="1"/>
  <c r="BM7" i="58"/>
  <c r="AK7" i="58"/>
  <c r="BD7" i="58" s="1"/>
  <c r="BN7" i="58"/>
  <c r="AL7" i="58"/>
  <c r="BE7" i="58" s="1"/>
  <c r="J16" i="95"/>
  <c r="J30" i="95" s="1"/>
  <c r="U7" i="95" s="1"/>
  <c r="U8" i="95" s="1"/>
  <c r="U17" i="95" s="1"/>
  <c r="BH9" i="58"/>
  <c r="AF9" i="58"/>
  <c r="AY9" i="58" s="1"/>
  <c r="AI9" i="58"/>
  <c r="BB9" i="58" s="1"/>
  <c r="BN6" i="58"/>
  <c r="AL6" i="58"/>
  <c r="BE6" i="58" s="1"/>
  <c r="M15" i="97"/>
  <c r="H19" i="82"/>
  <c r="S7" i="82" s="1"/>
  <c r="S8" i="82" s="1"/>
  <c r="S17" i="82" s="1"/>
  <c r="J19" i="81"/>
  <c r="U7" i="81" s="1"/>
  <c r="U8" i="81" s="1"/>
  <c r="U17" i="81" s="1"/>
  <c r="K16" i="93"/>
  <c r="K31" i="93" s="1"/>
  <c r="G15" i="99"/>
  <c r="M16" i="93"/>
  <c r="M31" i="93" s="1"/>
  <c r="Y17" i="79"/>
  <c r="Y19" i="79" s="1"/>
  <c r="D15" i="92" s="1"/>
  <c r="K19" i="80"/>
  <c r="V7" i="80" s="1"/>
  <c r="V8" i="80" s="1"/>
  <c r="V17" i="80" s="1"/>
  <c r="Y8" i="79"/>
  <c r="F19" i="82"/>
  <c r="Q7" i="82" s="1"/>
  <c r="Q8" i="82" s="1"/>
  <c r="Q17" i="82" s="1"/>
  <c r="G19" i="83"/>
  <c r="R7" i="83" s="1"/>
  <c r="R8" i="83" s="1"/>
  <c r="R17" i="83" s="1"/>
  <c r="I19" i="82"/>
  <c r="T7" i="82" s="1"/>
  <c r="T8" i="82" s="1"/>
  <c r="T17" i="82" s="1"/>
  <c r="L19" i="80"/>
  <c r="W7" i="80" s="1"/>
  <c r="W8" i="80" s="1"/>
  <c r="W17" i="80" s="1"/>
  <c r="I15" i="99"/>
  <c r="I20" i="82"/>
  <c r="G19" i="82"/>
  <c r="R7" i="82" s="1"/>
  <c r="R8" i="82" s="1"/>
  <c r="R17" i="82" s="1"/>
  <c r="J20" i="82"/>
  <c r="G20" i="83"/>
  <c r="M19" i="80"/>
  <c r="X7" i="80" s="1"/>
  <c r="X8" i="80" s="1"/>
  <c r="X17" i="80" s="1"/>
  <c r="H14" i="84"/>
  <c r="Z11" i="58" s="1"/>
  <c r="J20" i="81"/>
  <c r="M14" i="81"/>
  <c r="M20" i="81" s="1"/>
  <c r="L20" i="80"/>
  <c r="M14" i="82"/>
  <c r="AE9" i="58" s="1"/>
  <c r="L14" i="81"/>
  <c r="L20" i="81" s="1"/>
  <c r="H20" i="82"/>
  <c r="G20" i="82"/>
  <c r="F20" i="82"/>
  <c r="M20" i="80"/>
  <c r="K20" i="80"/>
  <c r="AO144" i="34"/>
  <c r="AO200" i="34"/>
  <c r="BO201" i="34" s="1"/>
  <c r="Y18" i="99" s="1"/>
  <c r="BO200" i="34"/>
  <c r="V77" i="67"/>
  <c r="L15" i="97"/>
  <c r="W77" i="67"/>
  <c r="K15" i="97"/>
  <c r="Q99" i="67"/>
  <c r="R99" i="67"/>
  <c r="U77" i="67"/>
  <c r="S99" i="67"/>
  <c r="P99" i="67"/>
  <c r="H8" i="106"/>
  <c r="T88" i="67"/>
  <c r="BO202" i="33"/>
  <c r="Y18" i="83" s="1"/>
  <c r="K123" i="35"/>
  <c r="M123" i="35" s="1"/>
  <c r="AO123" i="35" s="1"/>
  <c r="BO123" i="35" s="1"/>
  <c r="BO201" i="32"/>
  <c r="Y18" i="97" s="1"/>
  <c r="BK200" i="30"/>
  <c r="BK144" i="30"/>
  <c r="BK144" i="22"/>
  <c r="BK200" i="22"/>
  <c r="K101" i="33"/>
  <c r="M101" i="33" s="1"/>
  <c r="AB52" i="33" s="1"/>
  <c r="AB55" i="33" s="1"/>
  <c r="BK144" i="35"/>
  <c r="BK200" i="35"/>
  <c r="BO200" i="32"/>
  <c r="F30" i="96"/>
  <c r="Q7" i="96" s="1"/>
  <c r="Q8" i="96" s="1"/>
  <c r="Q17" i="96" s="1"/>
  <c r="BO99" i="35"/>
  <c r="G79" i="37"/>
  <c r="H79" i="37"/>
  <c r="AO100" i="30"/>
  <c r="AO144" i="30" s="1"/>
  <c r="I15" i="100"/>
  <c r="Q105" i="67"/>
  <c r="G7" i="38"/>
  <c r="G6" i="88"/>
  <c r="Q104" i="67"/>
  <c r="G6" i="38"/>
  <c r="G6" i="103"/>
  <c r="K29" i="46"/>
  <c r="W29" i="46" s="1"/>
  <c r="W45" i="46" s="1"/>
  <c r="F79" i="37"/>
  <c r="V83" i="67"/>
  <c r="L7" i="36"/>
  <c r="L6" i="86"/>
  <c r="S105" i="67"/>
  <c r="I7" i="38"/>
  <c r="I6" i="88"/>
  <c r="S104" i="67"/>
  <c r="I6" i="38"/>
  <c r="M29" i="46"/>
  <c r="Y29" i="46" s="1"/>
  <c r="Y45" i="46" s="1"/>
  <c r="I6" i="103"/>
  <c r="R104" i="67"/>
  <c r="H6" i="38"/>
  <c r="L29" i="46"/>
  <c r="X29" i="46" s="1"/>
  <c r="X45" i="46" s="1"/>
  <c r="H6" i="103"/>
  <c r="W83" i="67"/>
  <c r="M7" i="36"/>
  <c r="M6" i="86"/>
  <c r="AO144" i="22"/>
  <c r="T93" i="67"/>
  <c r="J6" i="37"/>
  <c r="Z28" i="46"/>
  <c r="AL28" i="46" s="1"/>
  <c r="AL44" i="46" s="1"/>
  <c r="J6" i="102"/>
  <c r="W82" i="67"/>
  <c r="M6" i="36"/>
  <c r="AC27" i="46"/>
  <c r="AO27" i="46" s="1"/>
  <c r="AO43" i="46" s="1"/>
  <c r="M6" i="101"/>
  <c r="R105" i="67"/>
  <c r="H7" i="38"/>
  <c r="H6" i="88"/>
  <c r="L15" i="98"/>
  <c r="U82" i="67"/>
  <c r="K6" i="36"/>
  <c r="K6" i="101"/>
  <c r="AA27" i="46"/>
  <c r="AM27" i="46" s="1"/>
  <c r="AM43" i="46" s="1"/>
  <c r="T94" i="67"/>
  <c r="J7" i="37"/>
  <c r="J6" i="87"/>
  <c r="L13" i="83"/>
  <c r="M79" i="35"/>
  <c r="I79" i="37"/>
  <c r="V82" i="67"/>
  <c r="L6" i="36"/>
  <c r="AB27" i="46"/>
  <c r="AN27" i="46" s="1"/>
  <c r="AN43" i="46" s="1"/>
  <c r="L6" i="101"/>
  <c r="P105" i="67"/>
  <c r="F7" i="38"/>
  <c r="F6" i="88"/>
  <c r="K79" i="35"/>
  <c r="U83" i="67"/>
  <c r="K7" i="36"/>
  <c r="K6" i="86"/>
  <c r="P104" i="67"/>
  <c r="F6" i="38"/>
  <c r="F6" i="103"/>
  <c r="J29" i="46"/>
  <c r="V29" i="46" s="1"/>
  <c r="V45" i="46" s="1"/>
  <c r="L79" i="35"/>
  <c r="J79" i="36"/>
  <c r="W18" i="33"/>
  <c r="W16" i="33"/>
  <c r="W17" i="33"/>
  <c r="H53" i="106"/>
  <c r="K99" i="36"/>
  <c r="M99" i="36" s="1"/>
  <c r="AO99" i="36" s="1"/>
  <c r="K123" i="36"/>
  <c r="M123" i="36" s="1"/>
  <c r="AO123" i="36" s="1"/>
  <c r="BO123" i="36" s="1"/>
  <c r="X15" i="31"/>
  <c r="X17" i="31"/>
  <c r="X18" i="31"/>
  <c r="X19" i="31"/>
  <c r="X16" i="31"/>
  <c r="V28" i="30"/>
  <c r="AB58" i="30"/>
  <c r="X20" i="22"/>
  <c r="V23" i="22"/>
  <c r="AB58" i="22" s="1"/>
  <c r="D5" i="92" s="1"/>
  <c r="Y20" i="22"/>
  <c r="I30" i="55"/>
  <c r="S30" i="55" s="1"/>
  <c r="AC30" i="55" s="1"/>
  <c r="S14" i="55"/>
  <c r="AC14" i="55" s="1"/>
  <c r="K30" i="55"/>
  <c r="U30" i="55" s="1"/>
  <c r="AE30" i="55" s="1"/>
  <c r="U14" i="55"/>
  <c r="AE14" i="55" s="1"/>
  <c r="Q16" i="55"/>
  <c r="AA16" i="55" s="1"/>
  <c r="G32" i="55"/>
  <c r="Q32" i="55" s="1"/>
  <c r="AA32" i="55" s="1"/>
  <c r="T14" i="55"/>
  <c r="AD14" i="55" s="1"/>
  <c r="J30" i="55"/>
  <c r="T30" i="55" s="1"/>
  <c r="AD30" i="55" s="1"/>
  <c r="E32" i="55"/>
  <c r="O32" i="55" s="1"/>
  <c r="Y32" i="55" s="1"/>
  <c r="O16" i="55"/>
  <c r="Y16" i="55" s="1"/>
  <c r="R15" i="55"/>
  <c r="AB15" i="55" s="1"/>
  <c r="H31" i="55"/>
  <c r="R31" i="55" s="1"/>
  <c r="AB31" i="55" s="1"/>
  <c r="D32" i="55"/>
  <c r="N32" i="55" s="1"/>
  <c r="X32" i="55" s="1"/>
  <c r="N16" i="55"/>
  <c r="X16" i="55" s="1"/>
  <c r="P16" i="55"/>
  <c r="Z16" i="55" s="1"/>
  <c r="F32" i="55"/>
  <c r="P32" i="55" s="1"/>
  <c r="Z32" i="55" s="1"/>
  <c r="W19" i="33" l="1"/>
  <c r="I31" i="96"/>
  <c r="S20" i="32"/>
  <c r="F20" i="83"/>
  <c r="F19" i="83"/>
  <c r="Q7" i="83" s="1"/>
  <c r="Q8" i="83" s="1"/>
  <c r="Q17" i="83" s="1"/>
  <c r="BH10" i="58"/>
  <c r="H30" i="96"/>
  <c r="S7" i="96" s="1"/>
  <c r="S8" i="96" s="1"/>
  <c r="S17" i="96" s="1"/>
  <c r="L13" i="82"/>
  <c r="L14" i="82" s="1"/>
  <c r="L20" i="82" s="1"/>
  <c r="H37" i="34"/>
  <c r="J31" i="95"/>
  <c r="T70" i="67"/>
  <c r="AP77" i="67" s="1"/>
  <c r="BJ77" i="67" s="1"/>
  <c r="J19" i="82"/>
  <c r="U7" i="82" s="1"/>
  <c r="U8" i="82" s="1"/>
  <c r="U17" i="82" s="1"/>
  <c r="J15" i="99"/>
  <c r="G37" i="34"/>
  <c r="AJ9" i="58"/>
  <c r="BC9" i="58" s="1"/>
  <c r="BI77" i="67"/>
  <c r="I13" i="84"/>
  <c r="I14" i="84" s="1"/>
  <c r="AA11" i="58" s="1"/>
  <c r="BK11" i="58" s="1"/>
  <c r="S15" i="33"/>
  <c r="W59" i="67"/>
  <c r="AS76" i="67" s="1"/>
  <c r="BM76" i="67" s="1"/>
  <c r="R81" i="67"/>
  <c r="AN78" i="67" s="1"/>
  <c r="M15" i="98"/>
  <c r="H15" i="100"/>
  <c r="S19" i="33"/>
  <c r="P81" i="67"/>
  <c r="AL78" i="67" s="1"/>
  <c r="S81" i="67"/>
  <c r="AO78" i="67" s="1"/>
  <c r="S16" i="33"/>
  <c r="H36" i="34"/>
  <c r="S19" i="34" s="1"/>
  <c r="L36" i="32"/>
  <c r="W16" i="32" s="1"/>
  <c r="S17" i="33"/>
  <c r="Q19" i="34"/>
  <c r="Q17" i="34"/>
  <c r="Q15" i="34"/>
  <c r="Q18" i="34"/>
  <c r="Q16" i="34"/>
  <c r="AH10" i="58"/>
  <c r="BA10" i="58" s="1"/>
  <c r="V17" i="31"/>
  <c r="V19" i="31"/>
  <c r="V16" i="31"/>
  <c r="V15" i="31"/>
  <c r="V18" i="31"/>
  <c r="P101" i="67"/>
  <c r="V79" i="67"/>
  <c r="R17" i="33"/>
  <c r="R19" i="33"/>
  <c r="R16" i="33"/>
  <c r="R15" i="33"/>
  <c r="R18" i="33"/>
  <c r="I36" i="34"/>
  <c r="S11" i="58"/>
  <c r="G22" i="35"/>
  <c r="Q12" i="58" s="1"/>
  <c r="AP12" i="67"/>
  <c r="J21" i="35" s="1"/>
  <c r="T80" i="67"/>
  <c r="AP44" i="67" s="1"/>
  <c r="BJ44" i="67" s="1"/>
  <c r="J36" i="33"/>
  <c r="AS11" i="67"/>
  <c r="M21" i="34" s="1"/>
  <c r="W69" i="67"/>
  <c r="AS43" i="67" s="1"/>
  <c r="BM43" i="67" s="1"/>
  <c r="S101" i="67"/>
  <c r="I20" i="83"/>
  <c r="I19" i="83"/>
  <c r="T7" i="83" s="1"/>
  <c r="T8" i="83" s="1"/>
  <c r="T17" i="83" s="1"/>
  <c r="BF77" i="67"/>
  <c r="F13" i="84"/>
  <c r="F14" i="84" s="1"/>
  <c r="X11" i="58" s="1"/>
  <c r="BH11" i="58" s="1"/>
  <c r="AQ11" i="67"/>
  <c r="K21" i="34" s="1"/>
  <c r="U69" i="67"/>
  <c r="AQ43" i="67" s="1"/>
  <c r="BK43" i="67" s="1"/>
  <c r="G36" i="34"/>
  <c r="M22" i="33"/>
  <c r="W10" i="58" s="1"/>
  <c r="J37" i="33"/>
  <c r="U79" i="67"/>
  <c r="H19" i="83"/>
  <c r="S7" i="83" s="1"/>
  <c r="S8" i="83" s="1"/>
  <c r="S17" i="83" s="1"/>
  <c r="H16" i="97"/>
  <c r="H31" i="97" s="1"/>
  <c r="W16" i="31"/>
  <c r="W17" i="31"/>
  <c r="W19" i="31"/>
  <c r="W15" i="31"/>
  <c r="W18" i="31"/>
  <c r="M36" i="32"/>
  <c r="W9" i="58"/>
  <c r="AM9" i="58" s="1"/>
  <c r="BF9" i="58" s="1"/>
  <c r="K36" i="32"/>
  <c r="U9" i="58"/>
  <c r="BK75" i="67"/>
  <c r="K13" i="82"/>
  <c r="K14" i="82" s="1"/>
  <c r="AC9" i="58" s="1"/>
  <c r="BM9" i="58" s="1"/>
  <c r="F37" i="34"/>
  <c r="P11" i="58"/>
  <c r="R101" i="67"/>
  <c r="AI10" i="58"/>
  <c r="Q19" i="33"/>
  <c r="Q15" i="33"/>
  <c r="Q17" i="33"/>
  <c r="Q16" i="33"/>
  <c r="Q18" i="33"/>
  <c r="AO13" i="67"/>
  <c r="I21" i="36" s="1"/>
  <c r="S91" i="67"/>
  <c r="AO45" i="67" s="1"/>
  <c r="BI45" i="67" s="1"/>
  <c r="Q101" i="67"/>
  <c r="I22" i="35"/>
  <c r="I37" i="35" s="1"/>
  <c r="U16" i="32"/>
  <c r="U15" i="32"/>
  <c r="U18" i="32"/>
  <c r="U19" i="32"/>
  <c r="U17" i="32"/>
  <c r="U59" i="67"/>
  <c r="AQ76" i="67" s="1"/>
  <c r="H20" i="83"/>
  <c r="AN13" i="67"/>
  <c r="H21" i="36" s="1"/>
  <c r="R91" i="67"/>
  <c r="AN45" i="67" s="1"/>
  <c r="BH45" i="67" s="1"/>
  <c r="F22" i="35"/>
  <c r="P12" i="58" s="1"/>
  <c r="J22" i="34"/>
  <c r="J37" i="34" s="1"/>
  <c r="H22" i="35"/>
  <c r="H37" i="35" s="1"/>
  <c r="AM13" i="67"/>
  <c r="G21" i="36" s="1"/>
  <c r="Q91" i="67"/>
  <c r="AM45" i="67" s="1"/>
  <c r="BG45" i="67" s="1"/>
  <c r="AR11" i="67"/>
  <c r="L21" i="34" s="1"/>
  <c r="V69" i="67"/>
  <c r="AR43" i="67" s="1"/>
  <c r="BL43" i="67" s="1"/>
  <c r="T90" i="67"/>
  <c r="W79" i="67"/>
  <c r="BJ76" i="67"/>
  <c r="J13" i="83"/>
  <c r="J14" i="83" s="1"/>
  <c r="J20" i="83" s="1"/>
  <c r="T17" i="33"/>
  <c r="T15" i="33"/>
  <c r="T18" i="33"/>
  <c r="T19" i="33"/>
  <c r="T16" i="33"/>
  <c r="K22" i="33"/>
  <c r="U10" i="58" s="1"/>
  <c r="Q81" i="67"/>
  <c r="AM78" i="67" s="1"/>
  <c r="P91" i="67"/>
  <c r="AL45" i="67" s="1"/>
  <c r="BF45" i="67" s="1"/>
  <c r="AL13" i="67"/>
  <c r="F21" i="36" s="1"/>
  <c r="L37" i="32"/>
  <c r="L16" i="93"/>
  <c r="L31" i="93" s="1"/>
  <c r="L16" i="95"/>
  <c r="L30" i="95" s="1"/>
  <c r="W7" i="95" s="1"/>
  <c r="W8" i="95" s="1"/>
  <c r="W17" i="95" s="1"/>
  <c r="G16" i="97"/>
  <c r="G31" i="97" s="1"/>
  <c r="J16" i="96"/>
  <c r="J31" i="96" s="1"/>
  <c r="G16" i="98"/>
  <c r="G31" i="98" s="1"/>
  <c r="BO9" i="58"/>
  <c r="F16" i="98"/>
  <c r="F30" i="98" s="1"/>
  <c r="Q7" i="98" s="1"/>
  <c r="Q8" i="98" s="1"/>
  <c r="Q17" i="98" s="1"/>
  <c r="BI11" i="58"/>
  <c r="AG11" i="58"/>
  <c r="AZ11" i="58" s="1"/>
  <c r="BJ11" i="58"/>
  <c r="AH11" i="58"/>
  <c r="BA11" i="58" s="1"/>
  <c r="I16" i="97"/>
  <c r="I31" i="97" s="1"/>
  <c r="F16" i="97"/>
  <c r="F30" i="97" s="1"/>
  <c r="Q7" i="97" s="1"/>
  <c r="Q8" i="97" s="1"/>
  <c r="Q17" i="97" s="1"/>
  <c r="BM8" i="58"/>
  <c r="AK8" i="58"/>
  <c r="BD8" i="58" s="1"/>
  <c r="K16" i="95"/>
  <c r="K30" i="95" s="1"/>
  <c r="V7" i="95" s="1"/>
  <c r="V8" i="95" s="1"/>
  <c r="V17" i="95" s="1"/>
  <c r="G15" i="100"/>
  <c r="K30" i="93"/>
  <c r="V7" i="93" s="1"/>
  <c r="V8" i="93" s="1"/>
  <c r="V17" i="93" s="1"/>
  <c r="K15" i="98"/>
  <c r="F15" i="100"/>
  <c r="J13" i="84"/>
  <c r="J14" i="84" s="1"/>
  <c r="AB11" i="58" s="1"/>
  <c r="M13" i="83"/>
  <c r="M14" i="83" s="1"/>
  <c r="AE10" i="58" s="1"/>
  <c r="M16" i="95"/>
  <c r="M30" i="95" s="1"/>
  <c r="X7" i="95" s="1"/>
  <c r="X8" i="95" s="1"/>
  <c r="X17" i="95" s="1"/>
  <c r="H16" i="98"/>
  <c r="H30" i="98" s="1"/>
  <c r="S7" i="98" s="1"/>
  <c r="S8" i="98" s="1"/>
  <c r="S17" i="98" s="1"/>
  <c r="M19" i="81"/>
  <c r="X7" i="81" s="1"/>
  <c r="X8" i="81" s="1"/>
  <c r="X17" i="81" s="1"/>
  <c r="M30" i="93"/>
  <c r="X7" i="93" s="1"/>
  <c r="X8" i="93" s="1"/>
  <c r="X17" i="93" s="1"/>
  <c r="M19" i="82"/>
  <c r="X7" i="82" s="1"/>
  <c r="X8" i="82" s="1"/>
  <c r="X17" i="82" s="1"/>
  <c r="AE8" i="58"/>
  <c r="H19" i="84"/>
  <c r="S7" i="84" s="1"/>
  <c r="S8" i="84" s="1"/>
  <c r="S17" i="84" s="1"/>
  <c r="K19" i="81"/>
  <c r="V7" i="81" s="1"/>
  <c r="V8" i="81" s="1"/>
  <c r="V17" i="81" s="1"/>
  <c r="Y17" i="80"/>
  <c r="Y19" i="80" s="1"/>
  <c r="E15" i="92" s="1"/>
  <c r="Y8" i="80"/>
  <c r="H20" i="84"/>
  <c r="G19" i="84"/>
  <c r="R7" i="84" s="1"/>
  <c r="R8" i="84" s="1"/>
  <c r="R17" i="84" s="1"/>
  <c r="P110" i="67"/>
  <c r="G20" i="84"/>
  <c r="M20" i="82"/>
  <c r="L14" i="83"/>
  <c r="AD10" i="58" s="1"/>
  <c r="AD8" i="58"/>
  <c r="L19" i="81"/>
  <c r="W7" i="81" s="1"/>
  <c r="W8" i="81" s="1"/>
  <c r="W17" i="81" s="1"/>
  <c r="K20" i="81"/>
  <c r="U88" i="67"/>
  <c r="U90" i="67" s="1"/>
  <c r="V88" i="67"/>
  <c r="S110" i="67"/>
  <c r="W88" i="67"/>
  <c r="T99" i="67"/>
  <c r="R110" i="67"/>
  <c r="AB50" i="35"/>
  <c r="AB55" i="35" s="1"/>
  <c r="BO200" i="35"/>
  <c r="BO144" i="35"/>
  <c r="AO144" i="36"/>
  <c r="AO144" i="35"/>
  <c r="AO200" i="35"/>
  <c r="K99" i="37"/>
  <c r="M99" i="37" s="1"/>
  <c r="AO99" i="37" s="1"/>
  <c r="Q110" i="67"/>
  <c r="AO200" i="22"/>
  <c r="S115" i="67"/>
  <c r="I6" i="39"/>
  <c r="I6" i="104"/>
  <c r="M30" i="46"/>
  <c r="Y30" i="46" s="1"/>
  <c r="Y46" i="46" s="1"/>
  <c r="M79" i="36"/>
  <c r="J79" i="37"/>
  <c r="H15" i="101"/>
  <c r="L79" i="36"/>
  <c r="I79" i="38"/>
  <c r="P116" i="67"/>
  <c r="F7" i="39"/>
  <c r="F6" i="89"/>
  <c r="T104" i="67"/>
  <c r="J6" i="38"/>
  <c r="J6" i="103"/>
  <c r="Z29" i="46"/>
  <c r="AL29" i="46" s="1"/>
  <c r="AL45" i="46" s="1"/>
  <c r="W94" i="67"/>
  <c r="M7" i="37"/>
  <c r="M6" i="87"/>
  <c r="K79" i="36"/>
  <c r="AO200" i="30"/>
  <c r="BO100" i="30"/>
  <c r="AK101" i="33"/>
  <c r="BK101" i="33" s="1"/>
  <c r="S116" i="67"/>
  <c r="I7" i="39"/>
  <c r="I6" i="89"/>
  <c r="T105" i="67"/>
  <c r="J7" i="38"/>
  <c r="J6" i="88"/>
  <c r="W93" i="67"/>
  <c r="M6" i="37"/>
  <c r="M6" i="102"/>
  <c r="AC28" i="46"/>
  <c r="AO28" i="46" s="1"/>
  <c r="AO44" i="46" s="1"/>
  <c r="Q115" i="67"/>
  <c r="G6" i="39"/>
  <c r="K30" i="46"/>
  <c r="W30" i="46" s="1"/>
  <c r="W46" i="46" s="1"/>
  <c r="G6" i="104"/>
  <c r="U93" i="67"/>
  <c r="K6" i="37"/>
  <c r="K6" i="102"/>
  <c r="AA28" i="46"/>
  <c r="AM28" i="46" s="1"/>
  <c r="AM44" i="46" s="1"/>
  <c r="H79" i="38"/>
  <c r="G79" i="38"/>
  <c r="P115" i="67"/>
  <c r="F6" i="39"/>
  <c r="J30" i="46"/>
  <c r="V30" i="46" s="1"/>
  <c r="V46" i="46" s="1"/>
  <c r="F6" i="104"/>
  <c r="R116" i="67"/>
  <c r="H7" i="39"/>
  <c r="H6" i="89"/>
  <c r="F79" i="38"/>
  <c r="Q116" i="67"/>
  <c r="G7" i="39"/>
  <c r="G6" i="89"/>
  <c r="U94" i="67"/>
  <c r="K7" i="37"/>
  <c r="K6" i="87"/>
  <c r="V94" i="67"/>
  <c r="L7" i="37"/>
  <c r="L6" i="87"/>
  <c r="M15" i="99"/>
  <c r="R115" i="67"/>
  <c r="H6" i="39"/>
  <c r="H6" i="104"/>
  <c r="L30" i="46"/>
  <c r="X30" i="46" s="1"/>
  <c r="X46" i="46" s="1"/>
  <c r="V93" i="67"/>
  <c r="L6" i="37"/>
  <c r="L6" i="102"/>
  <c r="AB28" i="46"/>
  <c r="AN28" i="46" s="1"/>
  <c r="AN44" i="46" s="1"/>
  <c r="W20" i="33"/>
  <c r="E5" i="92"/>
  <c r="E10" i="92" s="1"/>
  <c r="E13" i="92" s="1"/>
  <c r="AB63" i="30"/>
  <c r="Y37" i="90"/>
  <c r="H57" i="106" s="1"/>
  <c r="X20" i="31"/>
  <c r="BO99" i="36"/>
  <c r="AO200" i="36"/>
  <c r="BO201" i="36" s="1"/>
  <c r="V28" i="22"/>
  <c r="F33" i="55"/>
  <c r="P33" i="55" s="1"/>
  <c r="Z33" i="55" s="1"/>
  <c r="P17" i="55"/>
  <c r="Z17" i="55" s="1"/>
  <c r="O17" i="55"/>
  <c r="Y17" i="55" s="1"/>
  <c r="E33" i="55"/>
  <c r="O33" i="55" s="1"/>
  <c r="Y33" i="55" s="1"/>
  <c r="U15" i="55"/>
  <c r="AE15" i="55" s="1"/>
  <c r="K31" i="55"/>
  <c r="U31" i="55" s="1"/>
  <c r="AE31" i="55" s="1"/>
  <c r="H32" i="55"/>
  <c r="R32" i="55" s="1"/>
  <c r="AB32" i="55" s="1"/>
  <c r="R16" i="55"/>
  <c r="AB16" i="55" s="1"/>
  <c r="N17" i="55"/>
  <c r="X17" i="55" s="1"/>
  <c r="D33" i="55"/>
  <c r="N33" i="55" s="1"/>
  <c r="X33" i="55" s="1"/>
  <c r="J31" i="55"/>
  <c r="T31" i="55" s="1"/>
  <c r="AD31" i="55" s="1"/>
  <c r="T15" i="55"/>
  <c r="AD15" i="55" s="1"/>
  <c r="I31" i="55"/>
  <c r="S31" i="55" s="1"/>
  <c r="AC31" i="55" s="1"/>
  <c r="S15" i="55"/>
  <c r="AC15" i="55" s="1"/>
  <c r="G33" i="55"/>
  <c r="Q33" i="55" s="1"/>
  <c r="AA33" i="55" s="1"/>
  <c r="Q17" i="55"/>
  <c r="AA17" i="55" s="1"/>
  <c r="W18" i="32" l="1"/>
  <c r="S17" i="34"/>
  <c r="S16" i="34"/>
  <c r="S18" i="34"/>
  <c r="S15" i="34"/>
  <c r="W17" i="32"/>
  <c r="W19" i="32"/>
  <c r="I19" i="84"/>
  <c r="T7" i="84" s="1"/>
  <c r="T8" i="84" s="1"/>
  <c r="T17" i="84" s="1"/>
  <c r="AI11" i="58"/>
  <c r="BB11" i="58" s="1"/>
  <c r="I20" i="84"/>
  <c r="F20" i="84"/>
  <c r="AF11" i="58"/>
  <c r="AY11" i="58" s="1"/>
  <c r="W15" i="32"/>
  <c r="F19" i="84"/>
  <c r="Q7" i="84" s="1"/>
  <c r="Q8" i="84" s="1"/>
  <c r="Q17" i="84" s="1"/>
  <c r="L19" i="82"/>
  <c r="W7" i="82" s="1"/>
  <c r="W8" i="82" s="1"/>
  <c r="W17" i="82" s="1"/>
  <c r="AD9" i="58"/>
  <c r="AL9" i="58" s="1"/>
  <c r="BE9" i="58" s="1"/>
  <c r="Y16" i="31"/>
  <c r="V24" i="31" s="1"/>
  <c r="AB59" i="31" s="1"/>
  <c r="F6" i="92" s="1"/>
  <c r="G30" i="98"/>
  <c r="R7" i="98" s="1"/>
  <c r="R8" i="98" s="1"/>
  <c r="R17" i="98" s="1"/>
  <c r="Y19" i="31"/>
  <c r="V27" i="31" s="1"/>
  <c r="AB62" i="31" s="1"/>
  <c r="F9" i="92" s="1"/>
  <c r="AB10" i="58"/>
  <c r="S20" i="33"/>
  <c r="F15" i="101"/>
  <c r="J19" i="83"/>
  <c r="U7" i="83" s="1"/>
  <c r="U8" i="83" s="1"/>
  <c r="U17" i="83" s="1"/>
  <c r="Y17" i="31"/>
  <c r="V25" i="31" s="1"/>
  <c r="AB60" i="31" s="1"/>
  <c r="F7" i="92" s="1"/>
  <c r="U70" i="67"/>
  <c r="AQ77" i="67" s="1"/>
  <c r="M36" i="33"/>
  <c r="J30" i="96"/>
  <c r="U7" i="96" s="1"/>
  <c r="U8" i="96" s="1"/>
  <c r="U17" i="96" s="1"/>
  <c r="V70" i="67"/>
  <c r="AR77" i="67" s="1"/>
  <c r="BL77" i="67" s="1"/>
  <c r="J16" i="97"/>
  <c r="K19" i="82"/>
  <c r="V7" i="82" s="1"/>
  <c r="V8" i="82" s="1"/>
  <c r="V17" i="82" s="1"/>
  <c r="K31" i="95"/>
  <c r="P92" i="67"/>
  <c r="AL79" i="67" s="1"/>
  <c r="BF79" i="67" s="1"/>
  <c r="G30" i="97"/>
  <c r="R7" i="97" s="1"/>
  <c r="R8" i="97" s="1"/>
  <c r="R17" i="97" s="1"/>
  <c r="U20" i="32"/>
  <c r="W20" i="31"/>
  <c r="M37" i="33"/>
  <c r="BI78" i="67"/>
  <c r="I13" i="85"/>
  <c r="I14" i="85" s="1"/>
  <c r="AA12" i="58" s="1"/>
  <c r="BK12" i="58" s="1"/>
  <c r="L31" i="95"/>
  <c r="L30" i="93"/>
  <c r="W7" i="93" s="1"/>
  <c r="W8" i="93" s="1"/>
  <c r="W17" i="93" s="1"/>
  <c r="Y17" i="93" s="1"/>
  <c r="BF78" i="67"/>
  <c r="F13" i="85"/>
  <c r="F14" i="85" s="1"/>
  <c r="X12" i="58" s="1"/>
  <c r="AK9" i="58"/>
  <c r="BD9" i="58" s="1"/>
  <c r="L13" i="84"/>
  <c r="Y18" i="31"/>
  <c r="V26" i="31" s="1"/>
  <c r="AB61" i="31" s="1"/>
  <c r="F8" i="92" s="1"/>
  <c r="K20" i="82"/>
  <c r="K36" i="33"/>
  <c r="V19" i="33" s="1"/>
  <c r="V20" i="31"/>
  <c r="BH78" i="67"/>
  <c r="H13" i="85"/>
  <c r="H14" i="85" s="1"/>
  <c r="Z12" i="58" s="1"/>
  <c r="S92" i="67"/>
  <c r="AO79" i="67" s="1"/>
  <c r="BB10" i="58"/>
  <c r="I16" i="98"/>
  <c r="V15" i="32"/>
  <c r="V18" i="32"/>
  <c r="V16" i="32"/>
  <c r="V19" i="32"/>
  <c r="V17" i="32"/>
  <c r="R18" i="34"/>
  <c r="R17" i="34"/>
  <c r="R19" i="34"/>
  <c r="R16" i="34"/>
  <c r="R15" i="34"/>
  <c r="AO14" i="67"/>
  <c r="I21" i="37" s="1"/>
  <c r="S102" i="67"/>
  <c r="AO46" i="67" s="1"/>
  <c r="BI46" i="67" s="1"/>
  <c r="R20" i="33"/>
  <c r="W20" i="32"/>
  <c r="V90" i="67"/>
  <c r="F22" i="36"/>
  <c r="P13" i="58" s="1"/>
  <c r="R92" i="67"/>
  <c r="AN79" i="67" s="1"/>
  <c r="I22" i="36"/>
  <c r="I37" i="36" s="1"/>
  <c r="X19" i="32"/>
  <c r="X17" i="32"/>
  <c r="X18" i="32"/>
  <c r="X15" i="32"/>
  <c r="X16" i="32"/>
  <c r="U80" i="67"/>
  <c r="AQ44" i="67" s="1"/>
  <c r="BK44" i="67" s="1"/>
  <c r="AQ12" i="67"/>
  <c r="K21" i="35" s="1"/>
  <c r="G37" i="35"/>
  <c r="AQ13" i="67"/>
  <c r="K21" i="36" s="1"/>
  <c r="K22" i="36" s="1"/>
  <c r="K37" i="36" s="1"/>
  <c r="U91" i="67"/>
  <c r="AQ45" i="67" s="1"/>
  <c r="BK45" i="67" s="1"/>
  <c r="F31" i="98"/>
  <c r="T20" i="33"/>
  <c r="H36" i="35"/>
  <c r="R12" i="58"/>
  <c r="AH12" i="58" s="1"/>
  <c r="BA12" i="58" s="1"/>
  <c r="K22" i="34"/>
  <c r="K37" i="34" s="1"/>
  <c r="W70" i="67"/>
  <c r="AS77" i="67" s="1"/>
  <c r="G36" i="35"/>
  <c r="AN14" i="67"/>
  <c r="H21" i="37" s="1"/>
  <c r="R102" i="67"/>
  <c r="AN46" i="67" s="1"/>
  <c r="BH46" i="67" s="1"/>
  <c r="R112" i="67"/>
  <c r="BG78" i="67"/>
  <c r="G13" i="85"/>
  <c r="G14" i="85" s="1"/>
  <c r="Y12" i="58" s="1"/>
  <c r="AG12" i="58" s="1"/>
  <c r="AZ12" i="58" s="1"/>
  <c r="H22" i="36"/>
  <c r="H37" i="36" s="1"/>
  <c r="S20" i="34"/>
  <c r="I36" i="35"/>
  <c r="S12" i="58"/>
  <c r="AR12" i="67"/>
  <c r="L21" i="35" s="1"/>
  <c r="L22" i="35" s="1"/>
  <c r="L36" i="35" s="1"/>
  <c r="W18" i="35" s="1"/>
  <c r="V80" i="67"/>
  <c r="AR44" i="67" s="1"/>
  <c r="BL44" i="67" s="1"/>
  <c r="J22" i="35"/>
  <c r="T12" i="58" s="1"/>
  <c r="T101" i="67"/>
  <c r="J36" i="34"/>
  <c r="T11" i="58"/>
  <c r="AJ11" i="58" s="1"/>
  <c r="BC11" i="58" s="1"/>
  <c r="BK76" i="67"/>
  <c r="K13" i="83"/>
  <c r="K14" i="83" s="1"/>
  <c r="AC10" i="58" s="1"/>
  <c r="BM10" i="58" s="1"/>
  <c r="AM14" i="67"/>
  <c r="G21" i="37" s="1"/>
  <c r="Q102" i="67"/>
  <c r="AM46" i="67" s="1"/>
  <c r="BG46" i="67" s="1"/>
  <c r="M22" i="34"/>
  <c r="M37" i="34" s="1"/>
  <c r="Q20" i="34"/>
  <c r="S112" i="67"/>
  <c r="AP13" i="67"/>
  <c r="J21" i="36" s="1"/>
  <c r="T91" i="67"/>
  <c r="AP45" i="67" s="1"/>
  <c r="BJ45" i="67" s="1"/>
  <c r="Y15" i="31"/>
  <c r="Q112" i="67"/>
  <c r="W90" i="67"/>
  <c r="P112" i="67"/>
  <c r="H30" i="97"/>
  <c r="S7" i="97" s="1"/>
  <c r="S8" i="97" s="1"/>
  <c r="S17" i="97" s="1"/>
  <c r="K37" i="33"/>
  <c r="L22" i="34"/>
  <c r="L37" i="34" s="1"/>
  <c r="F36" i="35"/>
  <c r="Q20" i="33"/>
  <c r="X19" i="33"/>
  <c r="X17" i="33"/>
  <c r="X16" i="33"/>
  <c r="X15" i="33"/>
  <c r="X18" i="33"/>
  <c r="U17" i="33"/>
  <c r="U16" i="33"/>
  <c r="U15" i="33"/>
  <c r="U18" i="33"/>
  <c r="U19" i="33"/>
  <c r="T17" i="34"/>
  <c r="T18" i="34"/>
  <c r="T19" i="34"/>
  <c r="T15" i="34"/>
  <c r="T16" i="34"/>
  <c r="AL14" i="67"/>
  <c r="F21" i="37" s="1"/>
  <c r="P102" i="67"/>
  <c r="AL46" i="67" s="1"/>
  <c r="BF46" i="67" s="1"/>
  <c r="G22" i="36"/>
  <c r="Q13" i="58" s="1"/>
  <c r="AS12" i="67"/>
  <c r="M21" i="35" s="1"/>
  <c r="W80" i="67"/>
  <c r="AS44" i="67" s="1"/>
  <c r="BM44" i="67" s="1"/>
  <c r="Q92" i="67"/>
  <c r="AM79" i="67" s="1"/>
  <c r="F37" i="35"/>
  <c r="T81" i="67"/>
  <c r="AP78" i="67" s="1"/>
  <c r="F31" i="97"/>
  <c r="K16" i="97"/>
  <c r="K30" i="97" s="1"/>
  <c r="V7" i="97" s="1"/>
  <c r="V8" i="97" s="1"/>
  <c r="V17" i="97" s="1"/>
  <c r="I16" i="99"/>
  <c r="I30" i="99" s="1"/>
  <c r="T7" i="99" s="1"/>
  <c r="T8" i="99" s="1"/>
  <c r="T17" i="99" s="1"/>
  <c r="I30" i="97"/>
  <c r="T7" i="97" s="1"/>
  <c r="T8" i="97" s="1"/>
  <c r="T17" i="97" s="1"/>
  <c r="M16" i="97"/>
  <c r="M30" i="97" s="1"/>
  <c r="X7" i="97" s="1"/>
  <c r="X8" i="97" s="1"/>
  <c r="X17" i="97" s="1"/>
  <c r="F16" i="99"/>
  <c r="F30" i="99" s="1"/>
  <c r="Q7" i="99" s="1"/>
  <c r="Q8" i="99" s="1"/>
  <c r="Q17" i="99" s="1"/>
  <c r="H16" i="99"/>
  <c r="H30" i="99" s="1"/>
  <c r="S7" i="99" s="1"/>
  <c r="S8" i="99" s="1"/>
  <c r="S17" i="99" s="1"/>
  <c r="K16" i="96"/>
  <c r="K30" i="96" s="1"/>
  <c r="V7" i="96" s="1"/>
  <c r="V8" i="96" s="1"/>
  <c r="V17" i="96" s="1"/>
  <c r="G16" i="99"/>
  <c r="G31" i="99" s="1"/>
  <c r="BL10" i="58"/>
  <c r="AJ10" i="58"/>
  <c r="BC10" i="58" s="1"/>
  <c r="BH12" i="58"/>
  <c r="AF12" i="58"/>
  <c r="AY12" i="58" s="1"/>
  <c r="BN8" i="58"/>
  <c r="AL8" i="58"/>
  <c r="BE8" i="58" s="1"/>
  <c r="BN10" i="58"/>
  <c r="AL10" i="58"/>
  <c r="BE10" i="58" s="1"/>
  <c r="AK10" i="58"/>
  <c r="BD10" i="58" s="1"/>
  <c r="BN9" i="58"/>
  <c r="BL11" i="58"/>
  <c r="BJ12" i="58"/>
  <c r="BO8" i="58"/>
  <c r="AM8" i="58"/>
  <c r="BF8" i="58" s="1"/>
  <c r="BO10" i="58"/>
  <c r="AM10" i="58"/>
  <c r="BF10" i="58" s="1"/>
  <c r="K15" i="99"/>
  <c r="H31" i="98"/>
  <c r="Q121" i="67"/>
  <c r="G15" i="101"/>
  <c r="M31" i="95"/>
  <c r="V12" i="58"/>
  <c r="M19" i="83"/>
  <c r="X7" i="83" s="1"/>
  <c r="X8" i="83" s="1"/>
  <c r="X17" i="83" s="1"/>
  <c r="L19" i="83"/>
  <c r="W7" i="83" s="1"/>
  <c r="W8" i="83" s="1"/>
  <c r="W17" i="83" s="1"/>
  <c r="F19" i="85"/>
  <c r="Q7" i="85" s="1"/>
  <c r="Q8" i="85" s="1"/>
  <c r="Q17" i="85" s="1"/>
  <c r="W16" i="35"/>
  <c r="Y17" i="81"/>
  <c r="Y19" i="81" s="1"/>
  <c r="F15" i="92" s="1"/>
  <c r="Y8" i="81"/>
  <c r="H19" i="85"/>
  <c r="S7" i="85" s="1"/>
  <c r="S8" i="85" s="1"/>
  <c r="S17" i="85" s="1"/>
  <c r="L20" i="83"/>
  <c r="J19" i="84"/>
  <c r="U7" i="84" s="1"/>
  <c r="U8" i="84" s="1"/>
  <c r="U17" i="84" s="1"/>
  <c r="F20" i="85"/>
  <c r="P121" i="67"/>
  <c r="L14" i="84"/>
  <c r="AD11" i="58" s="1"/>
  <c r="J20" i="84"/>
  <c r="H20" i="85"/>
  <c r="M20" i="83"/>
  <c r="K20" i="83"/>
  <c r="L37" i="35"/>
  <c r="R121" i="67"/>
  <c r="L15" i="99"/>
  <c r="J15" i="100"/>
  <c r="I15" i="101"/>
  <c r="U99" i="67"/>
  <c r="W99" i="67"/>
  <c r="T110" i="67"/>
  <c r="V99" i="67"/>
  <c r="BO201" i="35"/>
  <c r="Y18" i="100" s="1"/>
  <c r="BO201" i="30"/>
  <c r="Y18" i="95" s="1"/>
  <c r="BK144" i="33"/>
  <c r="BK146" i="40" s="1"/>
  <c r="BK200" i="33"/>
  <c r="BO201" i="22"/>
  <c r="Y18" i="93" s="1"/>
  <c r="BO200" i="30"/>
  <c r="BO144" i="30"/>
  <c r="BO200" i="36"/>
  <c r="BO144" i="36"/>
  <c r="AO200" i="37"/>
  <c r="AO144" i="37"/>
  <c r="BO99" i="37"/>
  <c r="S121" i="67"/>
  <c r="W104" i="67"/>
  <c r="M6" i="38"/>
  <c r="AC29" i="46"/>
  <c r="AO29" i="46" s="1"/>
  <c r="AO45" i="46" s="1"/>
  <c r="M6" i="103"/>
  <c r="H79" i="39"/>
  <c r="G79" i="39"/>
  <c r="J79" i="38"/>
  <c r="U105" i="67"/>
  <c r="K7" i="38"/>
  <c r="K6" i="88"/>
  <c r="H15" i="102"/>
  <c r="F79" i="39"/>
  <c r="M79" i="37"/>
  <c r="V104" i="67"/>
  <c r="L6" i="38"/>
  <c r="AB29" i="46"/>
  <c r="AN29" i="46" s="1"/>
  <c r="AN45" i="46" s="1"/>
  <c r="L6" i="103"/>
  <c r="Q127" i="67"/>
  <c r="G6" i="90"/>
  <c r="G7" i="40"/>
  <c r="V105" i="67"/>
  <c r="L7" i="38"/>
  <c r="L6" i="88"/>
  <c r="Q126" i="67"/>
  <c r="G6" i="105"/>
  <c r="K31" i="46"/>
  <c r="W31" i="46" s="1"/>
  <c r="W47" i="46" s="1"/>
  <c r="G6" i="40"/>
  <c r="P127" i="67"/>
  <c r="F6" i="90"/>
  <c r="F7" i="40"/>
  <c r="R126" i="67"/>
  <c r="L31" i="46"/>
  <c r="X31" i="46" s="1"/>
  <c r="X47" i="46" s="1"/>
  <c r="H6" i="105"/>
  <c r="H6" i="40"/>
  <c r="K79" i="37"/>
  <c r="AO101" i="33"/>
  <c r="AO144" i="33" s="1"/>
  <c r="W105" i="67"/>
  <c r="M7" i="38"/>
  <c r="M6" i="88"/>
  <c r="P126" i="67"/>
  <c r="F6" i="105"/>
  <c r="J31" i="46"/>
  <c r="V31" i="46" s="1"/>
  <c r="V47" i="46" s="1"/>
  <c r="F6" i="40"/>
  <c r="L79" i="37"/>
  <c r="I79" i="39"/>
  <c r="T115" i="67"/>
  <c r="J6" i="39"/>
  <c r="Z30" i="46"/>
  <c r="AL30" i="46" s="1"/>
  <c r="AL46" i="46" s="1"/>
  <c r="J6" i="104"/>
  <c r="U104" i="67"/>
  <c r="K6" i="38"/>
  <c r="AA29" i="46"/>
  <c r="AM29" i="46" s="1"/>
  <c r="AM45" i="46" s="1"/>
  <c r="K6" i="103"/>
  <c r="Y17" i="95"/>
  <c r="Y8" i="95"/>
  <c r="R127" i="67"/>
  <c r="H6" i="90"/>
  <c r="H7" i="40"/>
  <c r="S126" i="67"/>
  <c r="M31" i="46"/>
  <c r="Y31" i="46" s="1"/>
  <c r="Y47" i="46" s="1"/>
  <c r="I6" i="105"/>
  <c r="I6" i="40"/>
  <c r="S127" i="67"/>
  <c r="I6" i="90"/>
  <c r="I7" i="40"/>
  <c r="T116" i="67"/>
  <c r="J7" i="39"/>
  <c r="J6" i="89"/>
  <c r="Y18" i="101"/>
  <c r="K99" i="38"/>
  <c r="M99" i="38" s="1"/>
  <c r="D10" i="92"/>
  <c r="D13" i="92" s="1"/>
  <c r="AB63" i="22"/>
  <c r="T16" i="55"/>
  <c r="AD16" i="55" s="1"/>
  <c r="J32" i="55"/>
  <c r="T32" i="55" s="1"/>
  <c r="AD32" i="55" s="1"/>
  <c r="K32" i="55"/>
  <c r="U32" i="55" s="1"/>
  <c r="AE32" i="55" s="1"/>
  <c r="U16" i="55"/>
  <c r="AE16" i="55" s="1"/>
  <c r="S16" i="55"/>
  <c r="AC16" i="55" s="1"/>
  <c r="I32" i="55"/>
  <c r="S32" i="55" s="1"/>
  <c r="AC32" i="55" s="1"/>
  <c r="R17" i="55"/>
  <c r="AB17" i="55" s="1"/>
  <c r="H33" i="55"/>
  <c r="R33" i="55" s="1"/>
  <c r="AB33" i="55" s="1"/>
  <c r="Y20" i="31" l="1"/>
  <c r="V23" i="31"/>
  <c r="AI12" i="58"/>
  <c r="BB12" i="58" s="1"/>
  <c r="Y17" i="82"/>
  <c r="Y19" i="82" s="1"/>
  <c r="G15" i="92" s="1"/>
  <c r="R103" i="67"/>
  <c r="AN80" i="67" s="1"/>
  <c r="W15" i="35"/>
  <c r="Y17" i="32"/>
  <c r="V25" i="32" s="1"/>
  <c r="AB60" i="32" s="1"/>
  <c r="G7" i="92" s="1"/>
  <c r="Y19" i="32"/>
  <c r="V27" i="32" s="1"/>
  <c r="AB62" i="32" s="1"/>
  <c r="G9" i="92" s="1"/>
  <c r="P103" i="67"/>
  <c r="AL80" i="67" s="1"/>
  <c r="Y8" i="93"/>
  <c r="S103" i="67"/>
  <c r="AO80" i="67" s="1"/>
  <c r="Y18" i="32"/>
  <c r="V26" i="32" s="1"/>
  <c r="AB61" i="32" s="1"/>
  <c r="G8" i="92" s="1"/>
  <c r="I20" i="85"/>
  <c r="Y8" i="82"/>
  <c r="I19" i="85"/>
  <c r="T7" i="85" s="1"/>
  <c r="T8" i="85" s="1"/>
  <c r="T17" i="85" s="1"/>
  <c r="Q103" i="67"/>
  <c r="AM80" i="67" s="1"/>
  <c r="BG80" i="67" s="1"/>
  <c r="V15" i="33"/>
  <c r="Y15" i="33" s="1"/>
  <c r="V16" i="33"/>
  <c r="Y16" i="33" s="1"/>
  <c r="V24" i="33" s="1"/>
  <c r="AB59" i="33" s="1"/>
  <c r="H6" i="92" s="1"/>
  <c r="BK77" i="67"/>
  <c r="K13" i="84"/>
  <c r="K14" i="84" s="1"/>
  <c r="AC11" i="58" s="1"/>
  <c r="U81" i="67"/>
  <c r="AQ78" i="67" s="1"/>
  <c r="BK78" i="67" s="1"/>
  <c r="Y19" i="33"/>
  <c r="V27" i="33" s="1"/>
  <c r="AB62" i="33" s="1"/>
  <c r="H9" i="92" s="1"/>
  <c r="W17" i="35"/>
  <c r="V18" i="33"/>
  <c r="Y18" i="33" s="1"/>
  <c r="V26" i="33" s="1"/>
  <c r="AB61" i="33" s="1"/>
  <c r="H8" i="92" s="1"/>
  <c r="F13" i="86"/>
  <c r="F14" i="86" s="1"/>
  <c r="X13" i="58" s="1"/>
  <c r="AF13" i="58" s="1"/>
  <c r="AY13" i="58" s="1"/>
  <c r="W19" i="35"/>
  <c r="V17" i="33"/>
  <c r="Y17" i="33" s="1"/>
  <c r="V25" i="33" s="1"/>
  <c r="AB60" i="33" s="1"/>
  <c r="H7" i="92" s="1"/>
  <c r="Y15" i="32"/>
  <c r="V23" i="32" s="1"/>
  <c r="J31" i="97"/>
  <c r="J30" i="97"/>
  <c r="U7" i="97" s="1"/>
  <c r="U8" i="97" s="1"/>
  <c r="U17" i="97" s="1"/>
  <c r="J16" i="99"/>
  <c r="J30" i="99" s="1"/>
  <c r="U7" i="99" s="1"/>
  <c r="U8" i="99" s="1"/>
  <c r="U17" i="99" s="1"/>
  <c r="K15" i="100"/>
  <c r="H31" i="99"/>
  <c r="K19" i="83"/>
  <c r="V7" i="83" s="1"/>
  <c r="V8" i="83" s="1"/>
  <c r="V17" i="83" s="1"/>
  <c r="Y17" i="83" s="1"/>
  <c r="Y19" i="83" s="1"/>
  <c r="H15" i="92" s="1"/>
  <c r="T92" i="67"/>
  <c r="AP79" i="67" s="1"/>
  <c r="G19" i="85"/>
  <c r="R7" i="85" s="1"/>
  <c r="R8" i="85" s="1"/>
  <c r="R17" i="85" s="1"/>
  <c r="BI12" i="58"/>
  <c r="Y16" i="32"/>
  <c r="V24" i="32" s="1"/>
  <c r="AB59" i="32" s="1"/>
  <c r="G6" i="92" s="1"/>
  <c r="G20" i="85"/>
  <c r="U92" i="67"/>
  <c r="AQ79" i="67" s="1"/>
  <c r="BK79" i="67" s="1"/>
  <c r="X20" i="33"/>
  <c r="K31" i="97"/>
  <c r="F22" i="37"/>
  <c r="P14" i="58" s="1"/>
  <c r="U20" i="33"/>
  <c r="L15" i="100"/>
  <c r="M22" i="35"/>
  <c r="M37" i="35" s="1"/>
  <c r="Q18" i="35"/>
  <c r="Q15" i="35"/>
  <c r="Q19" i="35"/>
  <c r="Q17" i="35"/>
  <c r="Q16" i="35"/>
  <c r="AO15" i="67"/>
  <c r="I21" i="38" s="1"/>
  <c r="S113" i="67"/>
  <c r="AO47" i="67" s="1"/>
  <c r="BI47" i="67" s="1"/>
  <c r="AN15" i="67"/>
  <c r="H21" i="38" s="1"/>
  <c r="R113" i="67"/>
  <c r="AN47" i="67" s="1"/>
  <c r="BH47" i="67" s="1"/>
  <c r="K36" i="34"/>
  <c r="U11" i="58"/>
  <c r="AR13" i="67"/>
  <c r="L21" i="36" s="1"/>
  <c r="V91" i="67"/>
  <c r="AR45" i="67" s="1"/>
  <c r="BL45" i="67" s="1"/>
  <c r="R20" i="34"/>
  <c r="G22" i="37"/>
  <c r="G37" i="37" s="1"/>
  <c r="M16" i="96"/>
  <c r="M30" i="96" s="1"/>
  <c r="X7" i="96" s="1"/>
  <c r="X8" i="96" s="1"/>
  <c r="X17" i="96" s="1"/>
  <c r="G36" i="36"/>
  <c r="T20" i="34"/>
  <c r="Q113" i="67"/>
  <c r="AM47" i="67" s="1"/>
  <c r="BG47" i="67" s="1"/>
  <c r="AM15" i="67"/>
  <c r="G21" i="38" s="1"/>
  <c r="AP14" i="67"/>
  <c r="J21" i="37" s="1"/>
  <c r="T102" i="67"/>
  <c r="AP46" i="67" s="1"/>
  <c r="BJ46" i="67" s="1"/>
  <c r="V20" i="32"/>
  <c r="S123" i="67"/>
  <c r="G37" i="36"/>
  <c r="L36" i="34"/>
  <c r="V11" i="58"/>
  <c r="AL11" i="58" s="1"/>
  <c r="BE11" i="58" s="1"/>
  <c r="T15" i="35"/>
  <c r="T17" i="35"/>
  <c r="T16" i="35"/>
  <c r="T18" i="35"/>
  <c r="T19" i="35"/>
  <c r="S16" i="35"/>
  <c r="S19" i="35"/>
  <c r="S17" i="35"/>
  <c r="S18" i="35"/>
  <c r="S15" i="35"/>
  <c r="K22" i="35"/>
  <c r="K37" i="35" s="1"/>
  <c r="I36" i="36"/>
  <c r="S13" i="58"/>
  <c r="I30" i="98"/>
  <c r="T7" i="98" s="1"/>
  <c r="T8" i="98" s="1"/>
  <c r="T17" i="98" s="1"/>
  <c r="I31" i="98"/>
  <c r="U101" i="67"/>
  <c r="J22" i="36"/>
  <c r="J37" i="36" s="1"/>
  <c r="BJ78" i="67"/>
  <c r="J13" i="85"/>
  <c r="J14" i="85" s="1"/>
  <c r="AB12" i="58" s="1"/>
  <c r="AJ12" i="58" s="1"/>
  <c r="U17" i="34"/>
  <c r="U19" i="34"/>
  <c r="U16" i="34"/>
  <c r="U15" i="34"/>
  <c r="U18" i="34"/>
  <c r="J37" i="35"/>
  <c r="I22" i="37"/>
  <c r="S14" i="58" s="1"/>
  <c r="R123" i="67"/>
  <c r="V101" i="67"/>
  <c r="F16" i="100"/>
  <c r="F31" i="100" s="1"/>
  <c r="M36" i="34"/>
  <c r="W11" i="58"/>
  <c r="J36" i="35"/>
  <c r="H22" i="37"/>
  <c r="H36" i="37" s="1"/>
  <c r="BH79" i="67"/>
  <c r="H13" i="86"/>
  <c r="H14" i="86" s="1"/>
  <c r="Z13" i="58" s="1"/>
  <c r="BJ13" i="58" s="1"/>
  <c r="BI79" i="67"/>
  <c r="I13" i="86"/>
  <c r="I14" i="86" s="1"/>
  <c r="AA13" i="58" s="1"/>
  <c r="AI13" i="58" s="1"/>
  <c r="BB13" i="58" s="1"/>
  <c r="P123" i="67"/>
  <c r="AS13" i="67"/>
  <c r="M21" i="36" s="1"/>
  <c r="W91" i="67"/>
  <c r="AS45" i="67" s="1"/>
  <c r="BM45" i="67" s="1"/>
  <c r="T112" i="67"/>
  <c r="I31" i="99"/>
  <c r="BG79" i="67"/>
  <c r="G13" i="86"/>
  <c r="G14" i="86" s="1"/>
  <c r="Y13" i="58" s="1"/>
  <c r="AG13" i="58" s="1"/>
  <c r="AZ13" i="58" s="1"/>
  <c r="AL15" i="67"/>
  <c r="F21" i="38" s="1"/>
  <c r="P113" i="67"/>
  <c r="AL47" i="67" s="1"/>
  <c r="BF47" i="67" s="1"/>
  <c r="H36" i="36"/>
  <c r="R13" i="58"/>
  <c r="R15" i="35"/>
  <c r="R16" i="35"/>
  <c r="R19" i="35"/>
  <c r="R18" i="35"/>
  <c r="R17" i="35"/>
  <c r="X20" i="32"/>
  <c r="F37" i="36"/>
  <c r="W101" i="67"/>
  <c r="Q123" i="67"/>
  <c r="W81" i="67"/>
  <c r="AS78" i="67" s="1"/>
  <c r="V81" i="67"/>
  <c r="AR78" i="67" s="1"/>
  <c r="BM77" i="67"/>
  <c r="M13" i="84"/>
  <c r="M14" i="84" s="1"/>
  <c r="AE11" i="58" s="1"/>
  <c r="BO11" i="58" s="1"/>
  <c r="F36" i="36"/>
  <c r="F31" i="99"/>
  <c r="M31" i="97"/>
  <c r="K16" i="98"/>
  <c r="K30" i="98" s="1"/>
  <c r="V7" i="98" s="1"/>
  <c r="V8" i="98" s="1"/>
  <c r="V17" i="98" s="1"/>
  <c r="I16" i="100"/>
  <c r="I30" i="100" s="1"/>
  <c r="T7" i="100" s="1"/>
  <c r="T8" i="100" s="1"/>
  <c r="T17" i="100" s="1"/>
  <c r="L16" i="97"/>
  <c r="L31" i="97" s="1"/>
  <c r="G30" i="99"/>
  <c r="R7" i="99" s="1"/>
  <c r="R8" i="99" s="1"/>
  <c r="R17" i="99" s="1"/>
  <c r="K31" i="96"/>
  <c r="L16" i="98"/>
  <c r="L30" i="98" s="1"/>
  <c r="W7" i="98" s="1"/>
  <c r="W8" i="98" s="1"/>
  <c r="W17" i="98" s="1"/>
  <c r="H16" i="100"/>
  <c r="H30" i="100" s="1"/>
  <c r="S7" i="100" s="1"/>
  <c r="S8" i="100" s="1"/>
  <c r="S17" i="100" s="1"/>
  <c r="G16" i="100"/>
  <c r="G31" i="100" s="1"/>
  <c r="J16" i="98"/>
  <c r="J30" i="98" s="1"/>
  <c r="U7" i="98" s="1"/>
  <c r="U8" i="98" s="1"/>
  <c r="U17" i="98" s="1"/>
  <c r="M16" i="98"/>
  <c r="M30" i="98" s="1"/>
  <c r="X7" i="98" s="1"/>
  <c r="X8" i="98" s="1"/>
  <c r="X17" i="98" s="1"/>
  <c r="BM11" i="58"/>
  <c r="BN11" i="58"/>
  <c r="G15" i="102"/>
  <c r="F15" i="102"/>
  <c r="M15" i="100"/>
  <c r="I15" i="102"/>
  <c r="J15" i="101"/>
  <c r="L19" i="84"/>
  <c r="W7" i="84" s="1"/>
  <c r="W8" i="84" s="1"/>
  <c r="W17" i="84" s="1"/>
  <c r="K19" i="84"/>
  <c r="V7" i="84" s="1"/>
  <c r="V8" i="84" s="1"/>
  <c r="V17" i="84" s="1"/>
  <c r="K13" i="85"/>
  <c r="K14" i="85" s="1"/>
  <c r="K20" i="84"/>
  <c r="R132" i="67"/>
  <c r="W110" i="67"/>
  <c r="L20" i="84"/>
  <c r="L16" i="96"/>
  <c r="F20" i="86"/>
  <c r="AO99" i="38"/>
  <c r="AO144" i="38" s="1"/>
  <c r="V110" i="67"/>
  <c r="U110" i="67"/>
  <c r="S132" i="67"/>
  <c r="T121" i="67"/>
  <c r="BK206" i="40"/>
  <c r="BO200" i="37"/>
  <c r="BO144" i="37"/>
  <c r="BO201" i="37"/>
  <c r="Y18" i="102" s="1"/>
  <c r="Y19" i="95"/>
  <c r="E14" i="92" s="1"/>
  <c r="E17" i="92" s="1"/>
  <c r="E18" i="92" s="1"/>
  <c r="Y19" i="93"/>
  <c r="D14" i="92" s="1"/>
  <c r="D17" i="92" s="1"/>
  <c r="D18" i="92" s="1"/>
  <c r="K36" i="36"/>
  <c r="V15" i="36" s="1"/>
  <c r="P132" i="67"/>
  <c r="Q132" i="67"/>
  <c r="T126" i="67"/>
  <c r="Z31" i="46"/>
  <c r="AL31" i="46" s="1"/>
  <c r="AL47" i="46" s="1"/>
  <c r="J6" i="105"/>
  <c r="J6" i="40"/>
  <c r="T127" i="67"/>
  <c r="J6" i="90"/>
  <c r="J7" i="40"/>
  <c r="L79" i="38"/>
  <c r="M79" i="38"/>
  <c r="L15" i="101"/>
  <c r="U116" i="67"/>
  <c r="K7" i="39"/>
  <c r="K6" i="89"/>
  <c r="K13" i="86"/>
  <c r="G15" i="103"/>
  <c r="J79" i="39"/>
  <c r="AO200" i="33"/>
  <c r="BO101" i="33"/>
  <c r="W115" i="67"/>
  <c r="M6" i="39"/>
  <c r="M6" i="104"/>
  <c r="AC30" i="46"/>
  <c r="AO30" i="46" s="1"/>
  <c r="AO46" i="46" s="1"/>
  <c r="K79" i="38"/>
  <c r="X48" i="46"/>
  <c r="H79" i="40"/>
  <c r="I79" i="40"/>
  <c r="U115" i="67"/>
  <c r="K6" i="39"/>
  <c r="K6" i="104"/>
  <c r="AA30" i="46"/>
  <c r="AM30" i="46" s="1"/>
  <c r="AM46" i="46" s="1"/>
  <c r="M15" i="101"/>
  <c r="W116" i="67"/>
  <c r="M7" i="39"/>
  <c r="M6" i="89"/>
  <c r="W48" i="46"/>
  <c r="G79" i="40"/>
  <c r="V116" i="67"/>
  <c r="L7" i="39"/>
  <c r="L6" i="89"/>
  <c r="V115" i="67"/>
  <c r="L6" i="39"/>
  <c r="L6" i="104"/>
  <c r="AB30" i="46"/>
  <c r="AN30" i="46" s="1"/>
  <c r="AN46" i="46" s="1"/>
  <c r="K15" i="101"/>
  <c r="V48" i="46"/>
  <c r="F79" i="40"/>
  <c r="U13" i="58"/>
  <c r="K123" i="39"/>
  <c r="M123" i="39" s="1"/>
  <c r="AO123" i="39" s="1"/>
  <c r="BO123" i="39" s="1"/>
  <c r="V28" i="31"/>
  <c r="AB58" i="31"/>
  <c r="K99" i="39"/>
  <c r="M99" i="39" s="1"/>
  <c r="AO99" i="39" s="1"/>
  <c r="S17" i="55"/>
  <c r="AC17" i="55" s="1"/>
  <c r="I33" i="55"/>
  <c r="S33" i="55" s="1"/>
  <c r="AC33" i="55" s="1"/>
  <c r="U17" i="55"/>
  <c r="AE17" i="55" s="1"/>
  <c r="K33" i="55"/>
  <c r="U33" i="55" s="1"/>
  <c r="AE33" i="55" s="1"/>
  <c r="T17" i="55"/>
  <c r="AD17" i="55" s="1"/>
  <c r="J33" i="55"/>
  <c r="T33" i="55" s="1"/>
  <c r="AD33" i="55" s="1"/>
  <c r="BH13" i="58" l="1"/>
  <c r="BH80" i="67"/>
  <c r="H13" i="87"/>
  <c r="H14" i="87" s="1"/>
  <c r="Z14" i="58" s="1"/>
  <c r="M31" i="96"/>
  <c r="F19" i="86"/>
  <c r="Q7" i="86" s="1"/>
  <c r="Q8" i="86" s="1"/>
  <c r="Q17" i="86" s="1"/>
  <c r="AK11" i="58"/>
  <c r="BD11" i="58" s="1"/>
  <c r="M20" i="84"/>
  <c r="J20" i="85"/>
  <c r="BL12" i="58"/>
  <c r="J19" i="85"/>
  <c r="U7" i="85" s="1"/>
  <c r="U8" i="85" s="1"/>
  <c r="U17" i="85" s="1"/>
  <c r="J31" i="99"/>
  <c r="BI80" i="67"/>
  <c r="I13" i="87"/>
  <c r="I14" i="87" s="1"/>
  <c r="AA14" i="58" s="1"/>
  <c r="W20" i="35"/>
  <c r="BF80" i="67"/>
  <c r="F13" i="87"/>
  <c r="F14" i="87" s="1"/>
  <c r="X14" i="58" s="1"/>
  <c r="Y8" i="83"/>
  <c r="Y20" i="32"/>
  <c r="K31" i="98"/>
  <c r="BC12" i="58"/>
  <c r="J16" i="100"/>
  <c r="AM11" i="58"/>
  <c r="BF11" i="58" s="1"/>
  <c r="V20" i="33"/>
  <c r="G13" i="87"/>
  <c r="G14" i="87" s="1"/>
  <c r="Y14" i="58" s="1"/>
  <c r="BJ79" i="67"/>
  <c r="J13" i="86"/>
  <c r="J14" i="86" s="1"/>
  <c r="AB13" i="58" s="1"/>
  <c r="F30" i="100"/>
  <c r="Q7" i="100" s="1"/>
  <c r="Q8" i="100" s="1"/>
  <c r="Q17" i="100" s="1"/>
  <c r="BK13" i="58"/>
  <c r="I19" i="86"/>
  <c r="T7" i="86" s="1"/>
  <c r="T8" i="86" s="1"/>
  <c r="T17" i="86" s="1"/>
  <c r="F37" i="37"/>
  <c r="I20" i="86"/>
  <c r="AH13" i="58"/>
  <c r="H16" i="101" s="1"/>
  <c r="W92" i="67"/>
  <c r="AS79" i="67" s="1"/>
  <c r="BM79" i="67" s="1"/>
  <c r="V92" i="67"/>
  <c r="AR79" i="67" s="1"/>
  <c r="S17" i="37"/>
  <c r="S19" i="37"/>
  <c r="S16" i="37"/>
  <c r="S15" i="37"/>
  <c r="S18" i="37"/>
  <c r="F15" i="103"/>
  <c r="S134" i="67"/>
  <c r="H19" i="86"/>
  <c r="S7" i="86" s="1"/>
  <c r="S8" i="86" s="1"/>
  <c r="S17" i="86" s="1"/>
  <c r="BL78" i="67"/>
  <c r="L13" i="85"/>
  <c r="L14" i="85" s="1"/>
  <c r="AD12" i="58" s="1"/>
  <c r="BN12" i="58" s="1"/>
  <c r="P114" i="67"/>
  <c r="AL81" i="67" s="1"/>
  <c r="I22" i="38"/>
  <c r="S15" i="58" s="1"/>
  <c r="W18" i="34"/>
  <c r="W15" i="34"/>
  <c r="W17" i="34"/>
  <c r="W16" i="34"/>
  <c r="W19" i="34"/>
  <c r="J22" i="37"/>
  <c r="J37" i="37" s="1"/>
  <c r="V18" i="34"/>
  <c r="V15" i="34"/>
  <c r="V17" i="34"/>
  <c r="V16" i="34"/>
  <c r="V19" i="34"/>
  <c r="V23" i="33"/>
  <c r="Y20" i="33"/>
  <c r="V112" i="67"/>
  <c r="R134" i="67"/>
  <c r="BI13" i="58"/>
  <c r="BM78" i="67"/>
  <c r="M13" i="85"/>
  <c r="M14" i="85" s="1"/>
  <c r="AE12" i="58" s="1"/>
  <c r="BO12" i="58" s="1"/>
  <c r="F22" i="38"/>
  <c r="F36" i="38" s="1"/>
  <c r="V102" i="67"/>
  <c r="AR46" i="67" s="1"/>
  <c r="BL46" i="67" s="1"/>
  <c r="AR14" i="67"/>
  <c r="L21" i="37" s="1"/>
  <c r="Q114" i="67"/>
  <c r="AM81" i="67" s="1"/>
  <c r="BG81" i="67" s="1"/>
  <c r="G36" i="37"/>
  <c r="Q14" i="58"/>
  <c r="R114" i="67"/>
  <c r="AN81" i="67" s="1"/>
  <c r="M22" i="36"/>
  <c r="W13" i="58" s="1"/>
  <c r="T18" i="36"/>
  <c r="T16" i="36"/>
  <c r="T17" i="36"/>
  <c r="T15" i="36"/>
  <c r="T19" i="36"/>
  <c r="AO16" i="67"/>
  <c r="I21" i="39" s="1"/>
  <c r="S124" i="67"/>
  <c r="AO48" i="67" s="1"/>
  <c r="BI48" i="67" s="1"/>
  <c r="G22" i="38"/>
  <c r="G37" i="38" s="1"/>
  <c r="I31" i="100"/>
  <c r="AL16" i="67"/>
  <c r="F21" i="39" s="1"/>
  <c r="P124" i="67"/>
  <c r="AL48" i="67" s="1"/>
  <c r="BF48" i="67" s="1"/>
  <c r="H37" i="37"/>
  <c r="R14" i="58"/>
  <c r="AH14" i="58" s="1"/>
  <c r="BA14" i="58" s="1"/>
  <c r="AN16" i="67"/>
  <c r="H21" i="39" s="1"/>
  <c r="H22" i="39" s="1"/>
  <c r="H37" i="39" s="1"/>
  <c r="R124" i="67"/>
  <c r="AN48" i="67" s="1"/>
  <c r="BH48" i="67" s="1"/>
  <c r="U20" i="34"/>
  <c r="J36" i="36"/>
  <c r="T13" i="58"/>
  <c r="H22" i="38"/>
  <c r="R15" i="58" s="1"/>
  <c r="Q20" i="35"/>
  <c r="F36" i="37"/>
  <c r="U112" i="67"/>
  <c r="G30" i="100"/>
  <c r="R7" i="100" s="1"/>
  <c r="R8" i="100" s="1"/>
  <c r="R17" i="100" s="1"/>
  <c r="G20" i="86"/>
  <c r="Q16" i="36"/>
  <c r="Q17" i="36"/>
  <c r="Q18" i="36"/>
  <c r="Q15" i="36"/>
  <c r="Q19" i="36"/>
  <c r="W102" i="67"/>
  <c r="AS46" i="67" s="1"/>
  <c r="BM46" i="67" s="1"/>
  <c r="AS14" i="67"/>
  <c r="M21" i="37" s="1"/>
  <c r="R20" i="35"/>
  <c r="U19" i="35"/>
  <c r="U17" i="35"/>
  <c r="U16" i="35"/>
  <c r="U15" i="35"/>
  <c r="U18" i="35"/>
  <c r="U102" i="67"/>
  <c r="AQ46" i="67" s="1"/>
  <c r="BK46" i="67" s="1"/>
  <c r="AQ14" i="67"/>
  <c r="K21" i="37" s="1"/>
  <c r="K36" i="35"/>
  <c r="U12" i="58"/>
  <c r="Q134" i="67"/>
  <c r="T123" i="67"/>
  <c r="H20" i="86"/>
  <c r="I36" i="37"/>
  <c r="S20" i="35"/>
  <c r="R16" i="36"/>
  <c r="R17" i="36"/>
  <c r="R19" i="36"/>
  <c r="R15" i="36"/>
  <c r="R18" i="36"/>
  <c r="S114" i="67"/>
  <c r="AO81" i="67" s="1"/>
  <c r="W112" i="67"/>
  <c r="G19" i="86"/>
  <c r="R7" i="86" s="1"/>
  <c r="R8" i="86" s="1"/>
  <c r="R17" i="86" s="1"/>
  <c r="Q124" i="67"/>
  <c r="AM48" i="67" s="1"/>
  <c r="BG48" i="67" s="1"/>
  <c r="AM16" i="67"/>
  <c r="G21" i="39" s="1"/>
  <c r="P134" i="67"/>
  <c r="M19" i="84"/>
  <c r="X7" i="84" s="1"/>
  <c r="X8" i="84" s="1"/>
  <c r="X17" i="84" s="1"/>
  <c r="Y17" i="84" s="1"/>
  <c r="Y19" i="84" s="1"/>
  <c r="I15" i="92" s="1"/>
  <c r="S19" i="36"/>
  <c r="S18" i="36"/>
  <c r="S15" i="36"/>
  <c r="S17" i="36"/>
  <c r="S16" i="36"/>
  <c r="AP15" i="67"/>
  <c r="J21" i="38" s="1"/>
  <c r="T113" i="67"/>
  <c r="AP47" i="67" s="1"/>
  <c r="BJ47" i="67" s="1"/>
  <c r="X16" i="34"/>
  <c r="X19" i="34"/>
  <c r="X17" i="34"/>
  <c r="X15" i="34"/>
  <c r="X18" i="34"/>
  <c r="I37" i="37"/>
  <c r="T20" i="35"/>
  <c r="T103" i="67"/>
  <c r="AP80" i="67" s="1"/>
  <c r="L22" i="36"/>
  <c r="L37" i="36" s="1"/>
  <c r="M36" i="35"/>
  <c r="W12" i="58"/>
  <c r="AB58" i="32"/>
  <c r="V28" i="32"/>
  <c r="K16" i="99"/>
  <c r="K30" i="99" s="1"/>
  <c r="V7" i="99" s="1"/>
  <c r="V8" i="99" s="1"/>
  <c r="V17" i="99" s="1"/>
  <c r="L31" i="98"/>
  <c r="L30" i="97"/>
  <c r="W7" i="97" s="1"/>
  <c r="W8" i="97" s="1"/>
  <c r="W17" i="97" s="1"/>
  <c r="Y17" i="97" s="1"/>
  <c r="Y19" i="97" s="1"/>
  <c r="G14" i="92" s="1"/>
  <c r="G17" i="92" s="1"/>
  <c r="M31" i="98"/>
  <c r="J31" i="98"/>
  <c r="L16" i="99"/>
  <c r="L31" i="99" s="1"/>
  <c r="H31" i="100"/>
  <c r="M16" i="99"/>
  <c r="M30" i="99" s="1"/>
  <c r="X7" i="99" s="1"/>
  <c r="X8" i="99" s="1"/>
  <c r="X17" i="99" s="1"/>
  <c r="F16" i="101"/>
  <c r="F31" i="101" s="1"/>
  <c r="G16" i="101"/>
  <c r="G30" i="101" s="1"/>
  <c r="R7" i="101" s="1"/>
  <c r="R8" i="101" s="1"/>
  <c r="R17" i="101" s="1"/>
  <c r="BH14" i="58"/>
  <c r="AF14" i="58"/>
  <c r="AY14" i="58" s="1"/>
  <c r="BK14" i="58"/>
  <c r="AI14" i="58"/>
  <c r="BB14" i="58" s="1"/>
  <c r="BJ14" i="58"/>
  <c r="BI14" i="58"/>
  <c r="I15" i="103"/>
  <c r="J15" i="102"/>
  <c r="H15" i="103"/>
  <c r="T132" i="67"/>
  <c r="I16" i="101"/>
  <c r="I31" i="101" s="1"/>
  <c r="F19" i="87"/>
  <c r="Q7" i="87" s="1"/>
  <c r="Q8" i="87" s="1"/>
  <c r="Q17" i="87" s="1"/>
  <c r="AC12" i="58"/>
  <c r="K19" i="85"/>
  <c r="V7" i="85" s="1"/>
  <c r="V8" i="85" s="1"/>
  <c r="V17" i="85" s="1"/>
  <c r="G13" i="88"/>
  <c r="G14" i="88" s="1"/>
  <c r="H19" i="87"/>
  <c r="S7" i="87" s="1"/>
  <c r="S8" i="87" s="1"/>
  <c r="S17" i="87" s="1"/>
  <c r="L19" i="85"/>
  <c r="W7" i="85" s="1"/>
  <c r="W8" i="85" s="1"/>
  <c r="W17" i="85" s="1"/>
  <c r="I20" i="87"/>
  <c r="K20" i="85"/>
  <c r="G19" i="87"/>
  <c r="R7" i="87" s="1"/>
  <c r="R8" i="87" s="1"/>
  <c r="R17" i="87" s="1"/>
  <c r="L20" i="85"/>
  <c r="F20" i="87"/>
  <c r="G20" i="87"/>
  <c r="I19" i="87"/>
  <c r="T7" i="87" s="1"/>
  <c r="T8" i="87" s="1"/>
  <c r="T17" i="87" s="1"/>
  <c r="K14" i="86"/>
  <c r="AC13" i="58" s="1"/>
  <c r="BM13" i="58" s="1"/>
  <c r="L31" i="96"/>
  <c r="L30" i="96"/>
  <c r="W7" i="96" s="1"/>
  <c r="W8" i="96" s="1"/>
  <c r="W17" i="96" s="1"/>
  <c r="Y17" i="96" s="1"/>
  <c r="Y19" i="96" s="1"/>
  <c r="F14" i="92" s="1"/>
  <c r="F17" i="92" s="1"/>
  <c r="H20" i="87"/>
  <c r="AO200" i="38"/>
  <c r="BO201" i="38" s="1"/>
  <c r="Y18" i="103" s="1"/>
  <c r="BO99" i="38"/>
  <c r="BO200" i="38" s="1"/>
  <c r="J30" i="100"/>
  <c r="U7" i="100" s="1"/>
  <c r="U8" i="100" s="1"/>
  <c r="U17" i="100" s="1"/>
  <c r="J31" i="100"/>
  <c r="AF17" i="55"/>
  <c r="AF33" i="55"/>
  <c r="G8" i="106" s="1"/>
  <c r="L31" i="106" s="1"/>
  <c r="U121" i="67"/>
  <c r="W121" i="67"/>
  <c r="F31" i="106"/>
  <c r="BO238" i="40"/>
  <c r="BO144" i="33"/>
  <c r="BO200" i="33"/>
  <c r="BO201" i="33"/>
  <c r="Y18" i="98" s="1"/>
  <c r="AO144" i="39"/>
  <c r="AO146" i="40" s="1"/>
  <c r="BO210" i="40" s="1"/>
  <c r="V121" i="67"/>
  <c r="W127" i="67"/>
  <c r="M6" i="90"/>
  <c r="M7" i="40"/>
  <c r="V126" i="67"/>
  <c r="AB31" i="46"/>
  <c r="AN31" i="46" s="1"/>
  <c r="AN47" i="46" s="1"/>
  <c r="L6" i="105"/>
  <c r="L6" i="40"/>
  <c r="F15" i="104"/>
  <c r="W126" i="67"/>
  <c r="AC31" i="46"/>
  <c r="AO31" i="46" s="1"/>
  <c r="AO47" i="46" s="1"/>
  <c r="M6" i="105"/>
  <c r="M6" i="40"/>
  <c r="J79" i="40"/>
  <c r="AL48" i="46"/>
  <c r="U127" i="67"/>
  <c r="K6" i="90"/>
  <c r="K7" i="40"/>
  <c r="Y49" i="46"/>
  <c r="Y48" i="46"/>
  <c r="U126" i="67"/>
  <c r="AA31" i="46"/>
  <c r="AM31" i="46" s="1"/>
  <c r="AM47" i="46" s="1"/>
  <c r="K6" i="105"/>
  <c r="K6" i="40"/>
  <c r="L15" i="102"/>
  <c r="Y17" i="98"/>
  <c r="Y8" i="98"/>
  <c r="K79" i="39"/>
  <c r="L79" i="39"/>
  <c r="V127" i="67"/>
  <c r="L6" i="90"/>
  <c r="L7" i="40"/>
  <c r="M15" i="102"/>
  <c r="M79" i="39"/>
  <c r="V19" i="36"/>
  <c r="V17" i="36"/>
  <c r="V16" i="36"/>
  <c r="V18" i="36"/>
  <c r="AB63" i="31"/>
  <c r="F5" i="92"/>
  <c r="F10" i="92" s="1"/>
  <c r="F13" i="92" s="1"/>
  <c r="BO99" i="39"/>
  <c r="AO200" i="39"/>
  <c r="I59" i="40"/>
  <c r="I74" i="40" s="1"/>
  <c r="H59" i="40"/>
  <c r="H74" i="40" s="1"/>
  <c r="G59" i="40"/>
  <c r="G74" i="40" s="1"/>
  <c r="F59" i="40"/>
  <c r="L30" i="99" l="1"/>
  <c r="W7" i="99" s="1"/>
  <c r="W8" i="99" s="1"/>
  <c r="W17" i="99" s="1"/>
  <c r="I15" i="104"/>
  <c r="AG14" i="58"/>
  <c r="AZ14" i="58" s="1"/>
  <c r="M13" i="86"/>
  <c r="M14" i="86" s="1"/>
  <c r="AE13" i="58" s="1"/>
  <c r="V103" i="67"/>
  <c r="AR80" i="67" s="1"/>
  <c r="BL80" i="67" s="1"/>
  <c r="G31" i="101"/>
  <c r="AJ13" i="58"/>
  <c r="BC13" i="58" s="1"/>
  <c r="BL13" i="58"/>
  <c r="U103" i="67"/>
  <c r="AQ80" i="67" s="1"/>
  <c r="BK80" i="67" s="1"/>
  <c r="M37" i="36"/>
  <c r="J20" i="86"/>
  <c r="I37" i="38"/>
  <c r="M20" i="85"/>
  <c r="J19" i="86"/>
  <c r="U7" i="86" s="1"/>
  <c r="U8" i="86" s="1"/>
  <c r="U17" i="86" s="1"/>
  <c r="M19" i="85"/>
  <c r="X7" i="85" s="1"/>
  <c r="X8" i="85" s="1"/>
  <c r="X17" i="85" s="1"/>
  <c r="Y17" i="85" s="1"/>
  <c r="Y19" i="85" s="1"/>
  <c r="J15" i="92" s="1"/>
  <c r="M36" i="36"/>
  <c r="X16" i="36" s="1"/>
  <c r="BA13" i="58"/>
  <c r="H37" i="38"/>
  <c r="H30" i="101"/>
  <c r="S7" i="101" s="1"/>
  <c r="S8" i="101" s="1"/>
  <c r="S17" i="101" s="1"/>
  <c r="H31" i="101"/>
  <c r="R20" i="36"/>
  <c r="BL79" i="67"/>
  <c r="L13" i="86"/>
  <c r="L14" i="86" s="1"/>
  <c r="AD13" i="58" s="1"/>
  <c r="BN13" i="58" s="1"/>
  <c r="Y8" i="97"/>
  <c r="Y8" i="84"/>
  <c r="I36" i="38"/>
  <c r="T19" i="38" s="1"/>
  <c r="AM12" i="58"/>
  <c r="BF12" i="58" s="1"/>
  <c r="Y16" i="34"/>
  <c r="V24" i="34" s="1"/>
  <c r="AB59" i="34" s="1"/>
  <c r="I6" i="92" s="1"/>
  <c r="G15" i="104"/>
  <c r="AL12" i="58"/>
  <c r="BE12" i="58" s="1"/>
  <c r="Y17" i="34"/>
  <c r="V25" i="34" s="1"/>
  <c r="AB60" i="34" s="1"/>
  <c r="I7" i="92" s="1"/>
  <c r="W20" i="34"/>
  <c r="K13" i="87"/>
  <c r="K14" i="87" s="1"/>
  <c r="AC14" i="58" s="1"/>
  <c r="BJ80" i="67"/>
  <c r="J13" i="87"/>
  <c r="J14" i="87" s="1"/>
  <c r="AB14" i="58" s="1"/>
  <c r="T114" i="67"/>
  <c r="AP81" i="67" s="1"/>
  <c r="T19" i="37"/>
  <c r="T18" i="37"/>
  <c r="T15" i="37"/>
  <c r="T17" i="37"/>
  <c r="T16" i="37"/>
  <c r="V16" i="35"/>
  <c r="V15" i="35"/>
  <c r="V17" i="35"/>
  <c r="V19" i="35"/>
  <c r="V18" i="35"/>
  <c r="G16" i="102"/>
  <c r="G30" i="102" s="1"/>
  <c r="R7" i="102" s="1"/>
  <c r="R8" i="102" s="1"/>
  <c r="R17" i="102" s="1"/>
  <c r="U123" i="67"/>
  <c r="K31" i="99"/>
  <c r="J22" i="38"/>
  <c r="T15" i="58" s="1"/>
  <c r="AP16" i="67"/>
  <c r="J21" i="39" s="1"/>
  <c r="T124" i="67"/>
  <c r="AP48" i="67" s="1"/>
  <c r="BJ48" i="67" s="1"/>
  <c r="K22" i="37"/>
  <c r="K37" i="37" s="1"/>
  <c r="H36" i="38"/>
  <c r="S125" i="67"/>
  <c r="AO82" i="67" s="1"/>
  <c r="BI82" i="67" s="1"/>
  <c r="L22" i="37"/>
  <c r="V20" i="34"/>
  <c r="AO17" i="67"/>
  <c r="I21" i="40" s="1"/>
  <c r="I22" i="40" s="1"/>
  <c r="I37" i="40" s="1"/>
  <c r="S135" i="67"/>
  <c r="AO49" i="67" s="1"/>
  <c r="BI49" i="67" s="1"/>
  <c r="AN17" i="67"/>
  <c r="H21" i="40" s="1"/>
  <c r="H22" i="40" s="1"/>
  <c r="H37" i="40" s="1"/>
  <c r="R135" i="67"/>
  <c r="AN49" i="67" s="1"/>
  <c r="BH49" i="67" s="1"/>
  <c r="BH50" i="67" s="1"/>
  <c r="W103" i="67"/>
  <c r="AS80" i="67" s="1"/>
  <c r="BM80" i="67" s="1"/>
  <c r="V113" i="67"/>
  <c r="AR47" i="67" s="1"/>
  <c r="BL47" i="67" s="1"/>
  <c r="AR15" i="67"/>
  <c r="L21" i="38" s="1"/>
  <c r="Y18" i="34"/>
  <c r="V26" i="34" s="1"/>
  <c r="AB61" i="34" s="1"/>
  <c r="I8" i="92" s="1"/>
  <c r="H36" i="39"/>
  <c r="S19" i="39" s="1"/>
  <c r="R16" i="58"/>
  <c r="X20" i="34"/>
  <c r="Q125" i="67"/>
  <c r="AM82" i="67" s="1"/>
  <c r="AM17" i="67"/>
  <c r="G21" i="40" s="1"/>
  <c r="G22" i="40" s="1"/>
  <c r="G37" i="40" s="1"/>
  <c r="Q135" i="67"/>
  <c r="AM49" i="67" s="1"/>
  <c r="BG49" i="67" s="1"/>
  <c r="BG50" i="67" s="1"/>
  <c r="M22" i="37"/>
  <c r="W14" i="58" s="1"/>
  <c r="P125" i="67"/>
  <c r="AL82" i="67" s="1"/>
  <c r="I22" i="39"/>
  <c r="Q18" i="38"/>
  <c r="Q19" i="38"/>
  <c r="Q15" i="38"/>
  <c r="Q16" i="38"/>
  <c r="Q17" i="38"/>
  <c r="T15" i="38"/>
  <c r="T16" i="38"/>
  <c r="T17" i="38"/>
  <c r="T18" i="38"/>
  <c r="W123" i="67"/>
  <c r="BI81" i="67"/>
  <c r="I13" i="88"/>
  <c r="I14" i="88" s="1"/>
  <c r="AA15" i="58" s="1"/>
  <c r="AI15" i="58" s="1"/>
  <c r="BB15" i="58" s="1"/>
  <c r="G22" i="39"/>
  <c r="X17" i="35"/>
  <c r="X18" i="35"/>
  <c r="X15" i="35"/>
  <c r="X16" i="35"/>
  <c r="X19" i="35"/>
  <c r="S20" i="36"/>
  <c r="U20" i="35"/>
  <c r="AQ15" i="67"/>
  <c r="K21" i="38" s="1"/>
  <c r="U113" i="67"/>
  <c r="AQ47" i="67" s="1"/>
  <c r="BK47" i="67" s="1"/>
  <c r="U19" i="36"/>
  <c r="U15" i="36"/>
  <c r="U17" i="36"/>
  <c r="U18" i="36"/>
  <c r="U16" i="36"/>
  <c r="BH81" i="67"/>
  <c r="H13" i="88"/>
  <c r="H14" i="88" s="1"/>
  <c r="Z15" i="58" s="1"/>
  <c r="AH15" i="58" s="1"/>
  <c r="BA15" i="58" s="1"/>
  <c r="F37" i="38"/>
  <c r="P15" i="58"/>
  <c r="J36" i="37"/>
  <c r="T14" i="58"/>
  <c r="AJ14" i="58" s="1"/>
  <c r="BC14" i="58" s="1"/>
  <c r="G36" i="38"/>
  <c r="Q15" i="58"/>
  <c r="G5" i="92"/>
  <c r="G10" i="92" s="1"/>
  <c r="G13" i="92" s="1"/>
  <c r="G18" i="92" s="1"/>
  <c r="AB63" i="32"/>
  <c r="V123" i="67"/>
  <c r="F22" i="39"/>
  <c r="T20" i="36"/>
  <c r="V28" i="33"/>
  <c r="AB58" i="33"/>
  <c r="BF81" i="67"/>
  <c r="F13" i="88"/>
  <c r="F14" i="88" s="1"/>
  <c r="X15" i="58" s="1"/>
  <c r="BH15" i="58" s="1"/>
  <c r="S20" i="37"/>
  <c r="AL17" i="67"/>
  <c r="F21" i="40" s="1"/>
  <c r="F22" i="40" s="1"/>
  <c r="F37" i="40" s="1"/>
  <c r="P135" i="67"/>
  <c r="AL49" i="67" s="1"/>
  <c r="BF49" i="67" s="1"/>
  <c r="L13" i="87"/>
  <c r="L14" i="87" s="1"/>
  <c r="AD14" i="58" s="1"/>
  <c r="T134" i="67"/>
  <c r="L36" i="36"/>
  <c r="V13" i="58"/>
  <c r="AS15" i="67"/>
  <c r="M21" i="38" s="1"/>
  <c r="W113" i="67"/>
  <c r="AS47" i="67" s="1"/>
  <c r="BM47" i="67" s="1"/>
  <c r="Q20" i="36"/>
  <c r="Q15" i="37"/>
  <c r="Q17" i="37"/>
  <c r="Q16" i="37"/>
  <c r="Q19" i="37"/>
  <c r="Q18" i="37"/>
  <c r="R125" i="67"/>
  <c r="AN82" i="67" s="1"/>
  <c r="R19" i="37"/>
  <c r="R18" i="37"/>
  <c r="R16" i="37"/>
  <c r="R15" i="37"/>
  <c r="R17" i="37"/>
  <c r="Y19" i="34"/>
  <c r="V27" i="34" s="1"/>
  <c r="AB62" i="34" s="1"/>
  <c r="I9" i="92" s="1"/>
  <c r="Y15" i="34"/>
  <c r="I16" i="102"/>
  <c r="I30" i="102" s="1"/>
  <c r="T7" i="102" s="1"/>
  <c r="T8" i="102" s="1"/>
  <c r="T17" i="102" s="1"/>
  <c r="M31" i="99"/>
  <c r="F30" i="101"/>
  <c r="Q7" i="101" s="1"/>
  <c r="Q8" i="101" s="1"/>
  <c r="Q17" i="101" s="1"/>
  <c r="H16" i="102"/>
  <c r="H30" i="102" s="1"/>
  <c r="S7" i="102" s="1"/>
  <c r="S8" i="102" s="1"/>
  <c r="S17" i="102" s="1"/>
  <c r="F16" i="102"/>
  <c r="F30" i="102" s="1"/>
  <c r="Q7" i="102" s="1"/>
  <c r="Q8" i="102" s="1"/>
  <c r="Q17" i="102" s="1"/>
  <c r="AK13" i="58"/>
  <c r="BD13" i="58" s="1"/>
  <c r="BL14" i="58"/>
  <c r="BO13" i="58"/>
  <c r="AM13" i="58"/>
  <c r="BF13" i="58" s="1"/>
  <c r="BM12" i="58"/>
  <c r="AK12" i="58"/>
  <c r="BD12" i="58" s="1"/>
  <c r="M13" i="87"/>
  <c r="M14" i="87" s="1"/>
  <c r="AE14" i="58" s="1"/>
  <c r="I13" i="89"/>
  <c r="I14" i="89" s="1"/>
  <c r="AA16" i="58" s="1"/>
  <c r="H15" i="104"/>
  <c r="I30" i="101"/>
  <c r="T7" i="101" s="1"/>
  <c r="T8" i="101" s="1"/>
  <c r="T17" i="101" s="1"/>
  <c r="K15" i="102"/>
  <c r="J15" i="103"/>
  <c r="M16" i="100"/>
  <c r="M30" i="100" s="1"/>
  <c r="X7" i="100" s="1"/>
  <c r="X8" i="100" s="1"/>
  <c r="X17" i="100" s="1"/>
  <c r="BF50" i="67"/>
  <c r="J19" i="87"/>
  <c r="U7" i="87" s="1"/>
  <c r="U8" i="87" s="1"/>
  <c r="U17" i="87" s="1"/>
  <c r="M19" i="86"/>
  <c r="X7" i="86" s="1"/>
  <c r="X8" i="86" s="1"/>
  <c r="X17" i="86" s="1"/>
  <c r="K19" i="86"/>
  <c r="V7" i="86" s="1"/>
  <c r="V8" i="86" s="1"/>
  <c r="V17" i="86" s="1"/>
  <c r="Y15" i="58"/>
  <c r="G19" i="88"/>
  <c r="R7" i="88" s="1"/>
  <c r="R8" i="88" s="1"/>
  <c r="R17" i="88" s="1"/>
  <c r="BO240" i="40"/>
  <c r="Y8" i="96"/>
  <c r="BO144" i="38"/>
  <c r="K20" i="86"/>
  <c r="J20" i="87"/>
  <c r="G20" i="88"/>
  <c r="M20" i="86"/>
  <c r="AO206" i="40"/>
  <c r="F73" i="40"/>
  <c r="Q54" i="40" s="1"/>
  <c r="F74" i="40"/>
  <c r="V132" i="67"/>
  <c r="W132" i="67"/>
  <c r="E22" i="92"/>
  <c r="L34" i="106"/>
  <c r="L33" i="106"/>
  <c r="I31" i="106"/>
  <c r="E35" i="92" s="1"/>
  <c r="U132" i="67"/>
  <c r="BO201" i="39"/>
  <c r="Y18" i="104" s="1"/>
  <c r="Y19" i="98"/>
  <c r="H14" i="92" s="1"/>
  <c r="H17" i="92" s="1"/>
  <c r="F5" i="106"/>
  <c r="BO144" i="39"/>
  <c r="BO200" i="39"/>
  <c r="F18" i="92"/>
  <c r="Y8" i="99"/>
  <c r="J15" i="104"/>
  <c r="I15" i="105"/>
  <c r="BI50" i="67"/>
  <c r="M79" i="40"/>
  <c r="AN48" i="46"/>
  <c r="L79" i="40"/>
  <c r="M15" i="103"/>
  <c r="Y17" i="99"/>
  <c r="Y19" i="99" s="1"/>
  <c r="I14" i="92" s="1"/>
  <c r="I17" i="92" s="1"/>
  <c r="K79" i="40"/>
  <c r="AM48" i="46"/>
  <c r="V20" i="36"/>
  <c r="H73" i="40"/>
  <c r="S51" i="40" s="1"/>
  <c r="G73" i="40"/>
  <c r="I73" i="40"/>
  <c r="S34" i="58"/>
  <c r="AI34" i="58" s="1"/>
  <c r="BB34" i="58" s="1"/>
  <c r="R34" i="58"/>
  <c r="AH34" i="58" s="1"/>
  <c r="BA34" i="58" s="1"/>
  <c r="Q34" i="58"/>
  <c r="AG34" i="58" s="1"/>
  <c r="AZ34" i="58" s="1"/>
  <c r="P34" i="58"/>
  <c r="AF34" i="58" s="1"/>
  <c r="AY34" i="58" s="1"/>
  <c r="H36" i="40"/>
  <c r="S16" i="40" s="1"/>
  <c r="R17" i="58"/>
  <c r="S17" i="58"/>
  <c r="I36" i="40"/>
  <c r="T18" i="40" s="1"/>
  <c r="J59" i="40"/>
  <c r="J74" i="40" s="1"/>
  <c r="X15" i="36" l="1"/>
  <c r="J16" i="101"/>
  <c r="J31" i="101" s="1"/>
  <c r="S16" i="39"/>
  <c r="X18" i="36"/>
  <c r="X19" i="36"/>
  <c r="S15" i="39"/>
  <c r="S17" i="39"/>
  <c r="S20" i="39" s="1"/>
  <c r="S18" i="39"/>
  <c r="X17" i="36"/>
  <c r="J36" i="38"/>
  <c r="U15" i="38" s="1"/>
  <c r="G36" i="40"/>
  <c r="R16" i="40" s="1"/>
  <c r="BK15" i="58"/>
  <c r="G31" i="102"/>
  <c r="K15" i="103"/>
  <c r="Y8" i="85"/>
  <c r="L16" i="100"/>
  <c r="L30" i="100" s="1"/>
  <c r="W7" i="100" s="1"/>
  <c r="W8" i="100" s="1"/>
  <c r="W17" i="100" s="1"/>
  <c r="L20" i="86"/>
  <c r="L19" i="86"/>
  <c r="W7" i="86" s="1"/>
  <c r="W8" i="86" s="1"/>
  <c r="W17" i="86" s="1"/>
  <c r="Y17" i="86" s="1"/>
  <c r="Y19" i="86" s="1"/>
  <c r="K15" i="92" s="1"/>
  <c r="AL13" i="58"/>
  <c r="BE13" i="58" s="1"/>
  <c r="BJ15" i="58"/>
  <c r="S136" i="67"/>
  <c r="AO83" i="67" s="1"/>
  <c r="H20" i="88"/>
  <c r="H19" i="88"/>
  <c r="S7" i="88" s="1"/>
  <c r="S8" i="88" s="1"/>
  <c r="S17" i="88" s="1"/>
  <c r="P136" i="67"/>
  <c r="AL83" i="67" s="1"/>
  <c r="BF83" i="67" s="1"/>
  <c r="R136" i="67"/>
  <c r="AN83" i="67" s="1"/>
  <c r="BH83" i="67" s="1"/>
  <c r="Y16" i="35"/>
  <c r="V24" i="35" s="1"/>
  <c r="AB59" i="35" s="1"/>
  <c r="J6" i="92" s="1"/>
  <c r="AF15" i="58"/>
  <c r="AY15" i="58" s="1"/>
  <c r="K16" i="101"/>
  <c r="K31" i="101" s="1"/>
  <c r="U114" i="67"/>
  <c r="AQ81" i="67" s="1"/>
  <c r="BK81" i="67" s="1"/>
  <c r="Y18" i="35"/>
  <c r="V26" i="35" s="1"/>
  <c r="AB61" i="35" s="1"/>
  <c r="J8" i="92" s="1"/>
  <c r="H15" i="105"/>
  <c r="F19" i="88"/>
  <c r="Q7" i="88" s="1"/>
  <c r="Q8" i="88" s="1"/>
  <c r="Q17" i="88" s="1"/>
  <c r="T20" i="38"/>
  <c r="Y19" i="35"/>
  <c r="V27" i="35" s="1"/>
  <c r="AB62" i="35" s="1"/>
  <c r="J9" i="92" s="1"/>
  <c r="M37" i="37"/>
  <c r="Y17" i="35"/>
  <c r="V25" i="35" s="1"/>
  <c r="AB60" i="35" s="1"/>
  <c r="J7" i="92" s="1"/>
  <c r="Q17" i="58"/>
  <c r="M36" i="37"/>
  <c r="X17" i="37" s="1"/>
  <c r="J37" i="38"/>
  <c r="G37" i="39"/>
  <c r="Q16" i="58"/>
  <c r="BG82" i="67"/>
  <c r="G13" i="89"/>
  <c r="G14" i="89" s="1"/>
  <c r="Y16" i="58" s="1"/>
  <c r="BI16" i="58" s="1"/>
  <c r="W134" i="67"/>
  <c r="W17" i="36"/>
  <c r="W16" i="36"/>
  <c r="Y16" i="36" s="1"/>
  <c r="V24" i="36" s="1"/>
  <c r="AB59" i="36" s="1"/>
  <c r="K6" i="92" s="1"/>
  <c r="W18" i="36"/>
  <c r="Y18" i="36" s="1"/>
  <c r="V26" i="36" s="1"/>
  <c r="AB61" i="36" s="1"/>
  <c r="K8" i="92" s="1"/>
  <c r="W15" i="36"/>
  <c r="Y15" i="36" s="1"/>
  <c r="W19" i="36"/>
  <c r="BF82" i="67"/>
  <c r="F13" i="89"/>
  <c r="F14" i="89" s="1"/>
  <c r="X16" i="58" s="1"/>
  <c r="BH16" i="58" s="1"/>
  <c r="U134" i="67"/>
  <c r="I20" i="88"/>
  <c r="R20" i="37"/>
  <c r="AP17" i="67"/>
  <c r="J21" i="40" s="1"/>
  <c r="J22" i="40" s="1"/>
  <c r="J37" i="40" s="1"/>
  <c r="T135" i="67"/>
  <c r="AP49" i="67" s="1"/>
  <c r="BJ49" i="67" s="1"/>
  <c r="BJ50" i="67" s="1"/>
  <c r="U16" i="37"/>
  <c r="U18" i="37"/>
  <c r="U15" i="37"/>
  <c r="U19" i="37"/>
  <c r="U17" i="37"/>
  <c r="U20" i="36"/>
  <c r="S16" i="38"/>
  <c r="S19" i="38"/>
  <c r="S17" i="38"/>
  <c r="S15" i="38"/>
  <c r="S18" i="38"/>
  <c r="BJ81" i="67"/>
  <c r="J13" i="88"/>
  <c r="J14" i="88" s="1"/>
  <c r="AB15" i="58" s="1"/>
  <c r="BL15" i="58" s="1"/>
  <c r="L36" i="37"/>
  <c r="V14" i="58"/>
  <c r="AL14" i="58" s="1"/>
  <c r="BE14" i="58" s="1"/>
  <c r="I19" i="88"/>
  <c r="T7" i="88" s="1"/>
  <c r="T8" i="88" s="1"/>
  <c r="T17" i="88" s="1"/>
  <c r="M16" i="101"/>
  <c r="M30" i="101" s="1"/>
  <c r="X7" i="101" s="1"/>
  <c r="X8" i="101" s="1"/>
  <c r="X17" i="101" s="1"/>
  <c r="F20" i="88"/>
  <c r="Q20" i="37"/>
  <c r="X20" i="35"/>
  <c r="W124" i="67"/>
  <c r="AS48" i="67" s="1"/>
  <c r="BM48" i="67" s="1"/>
  <c r="AS16" i="67"/>
  <c r="M21" i="39" s="1"/>
  <c r="V20" i="35"/>
  <c r="Y15" i="35"/>
  <c r="L22" i="38"/>
  <c r="L37" i="38" s="1"/>
  <c r="V124" i="67"/>
  <c r="AR48" i="67" s="1"/>
  <c r="BL48" i="67" s="1"/>
  <c r="AR16" i="67"/>
  <c r="L21" i="39" s="1"/>
  <c r="V134" i="67"/>
  <c r="H31" i="102"/>
  <c r="F16" i="103"/>
  <c r="F30" i="103" s="1"/>
  <c r="Q7" i="103" s="1"/>
  <c r="Q8" i="103" s="1"/>
  <c r="Q17" i="103" s="1"/>
  <c r="AB63" i="33"/>
  <c r="H5" i="92"/>
  <c r="H10" i="92" s="1"/>
  <c r="H13" i="92" s="1"/>
  <c r="H18" i="92" s="1"/>
  <c r="Q20" i="38"/>
  <c r="K36" i="37"/>
  <c r="U14" i="58"/>
  <c r="AK14" i="58" s="1"/>
  <c r="BD14" i="58" s="1"/>
  <c r="U124" i="67"/>
  <c r="AQ48" i="67" s="1"/>
  <c r="BK48" i="67" s="1"/>
  <c r="AQ16" i="67"/>
  <c r="K21" i="39" s="1"/>
  <c r="W114" i="67"/>
  <c r="AS81" i="67" s="1"/>
  <c r="Q136" i="67"/>
  <c r="AM83" i="67" s="1"/>
  <c r="T125" i="67"/>
  <c r="AP82" i="67" s="1"/>
  <c r="BJ82" i="67" s="1"/>
  <c r="F37" i="39"/>
  <c r="P16" i="58"/>
  <c r="R18" i="38"/>
  <c r="R16" i="38"/>
  <c r="R17" i="38"/>
  <c r="R19" i="38"/>
  <c r="R15" i="38"/>
  <c r="BH82" i="67"/>
  <c r="H13" i="89"/>
  <c r="H14" i="89" s="1"/>
  <c r="Z16" i="58" s="1"/>
  <c r="BJ16" i="58" s="1"/>
  <c r="K22" i="38"/>
  <c r="U15" i="58" s="1"/>
  <c r="I36" i="39"/>
  <c r="S16" i="58"/>
  <c r="AI16" i="58" s="1"/>
  <c r="BB16" i="58" s="1"/>
  <c r="F36" i="40"/>
  <c r="Q19" i="40" s="1"/>
  <c r="P17" i="58"/>
  <c r="I31" i="102"/>
  <c r="V23" i="34"/>
  <c r="Y20" i="34"/>
  <c r="M22" i="38"/>
  <c r="M36" i="38" s="1"/>
  <c r="F36" i="39"/>
  <c r="G36" i="39"/>
  <c r="I37" i="39"/>
  <c r="V114" i="67"/>
  <c r="AR81" i="67" s="1"/>
  <c r="L37" i="37"/>
  <c r="J22" i="39"/>
  <c r="T16" i="58" s="1"/>
  <c r="T20" i="37"/>
  <c r="I16" i="103"/>
  <c r="I31" i="103" s="1"/>
  <c r="F31" i="102"/>
  <c r="J16" i="102"/>
  <c r="J31" i="102" s="1"/>
  <c r="L16" i="101"/>
  <c r="L30" i="101" s="1"/>
  <c r="W7" i="101" s="1"/>
  <c r="W8" i="101" s="1"/>
  <c r="W17" i="101" s="1"/>
  <c r="BI15" i="58"/>
  <c r="AG15" i="58"/>
  <c r="AZ15" i="58" s="1"/>
  <c r="BK16" i="58"/>
  <c r="BO14" i="58"/>
  <c r="AM14" i="58"/>
  <c r="BF14" i="58" s="1"/>
  <c r="BM14" i="58"/>
  <c r="BN14" i="58"/>
  <c r="L15" i="103"/>
  <c r="J30" i="101"/>
  <c r="U7" i="101" s="1"/>
  <c r="U8" i="101" s="1"/>
  <c r="U17" i="101" s="1"/>
  <c r="H16" i="103"/>
  <c r="H31" i="103" s="1"/>
  <c r="M31" i="100"/>
  <c r="K19" i="87"/>
  <c r="V7" i="87" s="1"/>
  <c r="V8" i="87" s="1"/>
  <c r="V17" i="87" s="1"/>
  <c r="F15" i="105"/>
  <c r="K16" i="100"/>
  <c r="M19" i="87"/>
  <c r="X7" i="87" s="1"/>
  <c r="X8" i="87" s="1"/>
  <c r="X17" i="87" s="1"/>
  <c r="K13" i="88"/>
  <c r="K14" i="88" s="1"/>
  <c r="AC15" i="58" s="1"/>
  <c r="I19" i="89"/>
  <c r="T7" i="89" s="1"/>
  <c r="T8" i="89" s="1"/>
  <c r="T17" i="89" s="1"/>
  <c r="M20" i="87"/>
  <c r="I20" i="89"/>
  <c r="L19" i="87"/>
  <c r="W7" i="87" s="1"/>
  <c r="W8" i="87" s="1"/>
  <c r="W17" i="87" s="1"/>
  <c r="G19" i="89"/>
  <c r="R7" i="89" s="1"/>
  <c r="R8" i="89" s="1"/>
  <c r="R17" i="89" s="1"/>
  <c r="G15" i="105"/>
  <c r="K20" i="87"/>
  <c r="G20" i="89"/>
  <c r="L20" i="87"/>
  <c r="L32" i="106"/>
  <c r="L39" i="106"/>
  <c r="F46" i="105"/>
  <c r="AY35" i="58"/>
  <c r="G46" i="105"/>
  <c r="G61" i="105" s="1"/>
  <c r="AZ35" i="58"/>
  <c r="I46" i="105"/>
  <c r="I61" i="105" s="1"/>
  <c r="BB35" i="58"/>
  <c r="H46" i="105"/>
  <c r="H61" i="105" s="1"/>
  <c r="BA35" i="58"/>
  <c r="AO48" i="46"/>
  <c r="AO49" i="46"/>
  <c r="S12" i="46" s="1"/>
  <c r="J73" i="40"/>
  <c r="U54" i="40" s="1"/>
  <c r="Q52" i="40"/>
  <c r="Q50" i="40"/>
  <c r="Q53" i="40"/>
  <c r="Q51" i="40"/>
  <c r="T34" i="58"/>
  <c r="AJ34" i="58" s="1"/>
  <c r="BC34" i="58" s="1"/>
  <c r="S18" i="40"/>
  <c r="S19" i="40"/>
  <c r="S17" i="40"/>
  <c r="S15" i="40"/>
  <c r="R19" i="40"/>
  <c r="S54" i="40"/>
  <c r="T16" i="40"/>
  <c r="T19" i="40"/>
  <c r="T17" i="40"/>
  <c r="R15" i="40"/>
  <c r="R18" i="40"/>
  <c r="S52" i="40"/>
  <c r="S53" i="40"/>
  <c r="S50" i="40"/>
  <c r="T15" i="40"/>
  <c r="R52" i="40"/>
  <c r="R54" i="40"/>
  <c r="R51" i="40"/>
  <c r="R50" i="40"/>
  <c r="R53" i="40"/>
  <c r="M59" i="40"/>
  <c r="M74" i="40" s="1"/>
  <c r="T50" i="40"/>
  <c r="T51" i="40"/>
  <c r="T53" i="40"/>
  <c r="T52" i="40"/>
  <c r="T54" i="40"/>
  <c r="K59" i="40"/>
  <c r="K74" i="40" s="1"/>
  <c r="L59" i="40"/>
  <c r="L74" i="40" s="1"/>
  <c r="Y19" i="36" l="1"/>
  <c r="V27" i="36" s="1"/>
  <c r="AB62" i="36" s="1"/>
  <c r="K9" i="92" s="1"/>
  <c r="X20" i="36"/>
  <c r="R17" i="40"/>
  <c r="Y17" i="36"/>
  <c r="V25" i="36" s="1"/>
  <c r="AB60" i="36" s="1"/>
  <c r="K7" i="92" s="1"/>
  <c r="U18" i="38"/>
  <c r="BF84" i="67"/>
  <c r="U19" i="38"/>
  <c r="U17" i="38"/>
  <c r="Q18" i="40"/>
  <c r="U16" i="38"/>
  <c r="K30" i="101"/>
  <c r="V7" i="101" s="1"/>
  <c r="V8" i="101" s="1"/>
  <c r="V17" i="101" s="1"/>
  <c r="Y17" i="101" s="1"/>
  <c r="Y19" i="101" s="1"/>
  <c r="K14" i="92" s="1"/>
  <c r="K17" i="92" s="1"/>
  <c r="BH84" i="67"/>
  <c r="H13" i="90"/>
  <c r="H14" i="90" s="1"/>
  <c r="Z17" i="58" s="1"/>
  <c r="BJ17" i="58" s="1"/>
  <c r="T17" i="58"/>
  <c r="F31" i="103"/>
  <c r="J36" i="40"/>
  <c r="U18" i="40" s="1"/>
  <c r="L31" i="101"/>
  <c r="Q17" i="40"/>
  <c r="Q15" i="40"/>
  <c r="Q16" i="40"/>
  <c r="F19" i="89"/>
  <c r="Q7" i="89" s="1"/>
  <c r="Q8" i="89" s="1"/>
  <c r="Q17" i="89" s="1"/>
  <c r="J20" i="88"/>
  <c r="J19" i="88"/>
  <c r="U7" i="88" s="1"/>
  <c r="U8" i="88" s="1"/>
  <c r="U17" i="88" s="1"/>
  <c r="AJ15" i="58"/>
  <c r="BC15" i="58" s="1"/>
  <c r="Y8" i="86"/>
  <c r="AH16" i="58"/>
  <c r="BA16" i="58" s="1"/>
  <c r="H20" i="89"/>
  <c r="L31" i="100"/>
  <c r="W125" i="67"/>
  <c r="AS82" i="67" s="1"/>
  <c r="BM82" i="67" s="1"/>
  <c r="T136" i="67"/>
  <c r="AP83" i="67" s="1"/>
  <c r="AF16" i="58"/>
  <c r="AY16" i="58" s="1"/>
  <c r="BI83" i="67"/>
  <c r="BI84" i="67" s="1"/>
  <c r="I13" i="90"/>
  <c r="I14" i="90" s="1"/>
  <c r="AA17" i="58" s="1"/>
  <c r="BK17" i="58" s="1"/>
  <c r="BK18" i="58" s="1"/>
  <c r="H19" i="89"/>
  <c r="S7" i="89" s="1"/>
  <c r="S8" i="89" s="1"/>
  <c r="S17" i="89" s="1"/>
  <c r="F20" i="89"/>
  <c r="F13" i="90"/>
  <c r="F14" i="90" s="1"/>
  <c r="F19" i="90" s="1"/>
  <c r="Q7" i="90" s="1"/>
  <c r="Q8" i="90" s="1"/>
  <c r="Q17" i="90" s="1"/>
  <c r="X16" i="37"/>
  <c r="U125" i="67"/>
  <c r="AQ82" i="67" s="1"/>
  <c r="BK82" i="67" s="1"/>
  <c r="K37" i="38"/>
  <c r="J37" i="39"/>
  <c r="K36" i="38"/>
  <c r="V19" i="38" s="1"/>
  <c r="X15" i="37"/>
  <c r="K15" i="104"/>
  <c r="X18" i="37"/>
  <c r="X19" i="37"/>
  <c r="U20" i="37"/>
  <c r="X15" i="38"/>
  <c r="X16" i="38"/>
  <c r="X17" i="38"/>
  <c r="X19" i="38"/>
  <c r="X18" i="38"/>
  <c r="J36" i="39"/>
  <c r="T15" i="39"/>
  <c r="T16" i="39"/>
  <c r="T18" i="39"/>
  <c r="T19" i="39"/>
  <c r="T17" i="39"/>
  <c r="BG83" i="67"/>
  <c r="BG84" i="67" s="1"/>
  <c r="G13" i="90"/>
  <c r="G14" i="90" s="1"/>
  <c r="Y17" i="58" s="1"/>
  <c r="BI17" i="58" s="1"/>
  <c r="BI18" i="58" s="1"/>
  <c r="V23" i="36"/>
  <c r="Y20" i="36"/>
  <c r="L22" i="39"/>
  <c r="V16" i="58" s="1"/>
  <c r="M37" i="38"/>
  <c r="W15" i="58"/>
  <c r="V17" i="38"/>
  <c r="S20" i="38"/>
  <c r="V28" i="34"/>
  <c r="AB58" i="34"/>
  <c r="K22" i="39"/>
  <c r="K37" i="39" s="1"/>
  <c r="L36" i="38"/>
  <c r="V15" i="58"/>
  <c r="W135" i="67"/>
  <c r="AS49" i="67" s="1"/>
  <c r="BM49" i="67" s="1"/>
  <c r="AS17" i="67"/>
  <c r="M21" i="40" s="1"/>
  <c r="M22" i="40" s="1"/>
  <c r="M37" i="40" s="1"/>
  <c r="BM81" i="67"/>
  <c r="M13" i="88"/>
  <c r="M14" i="88" s="1"/>
  <c r="AE15" i="58" s="1"/>
  <c r="BL81" i="67"/>
  <c r="L13" i="88"/>
  <c r="L14" i="88" s="1"/>
  <c r="AD15" i="58" s="1"/>
  <c r="BN15" i="58" s="1"/>
  <c r="AR17" i="67"/>
  <c r="L21" i="40" s="1"/>
  <c r="L22" i="40" s="1"/>
  <c r="L37" i="40" s="1"/>
  <c r="V135" i="67"/>
  <c r="AR49" i="67" s="1"/>
  <c r="BL49" i="67" s="1"/>
  <c r="BL50" i="67" s="1"/>
  <c r="V23" i="35"/>
  <c r="Y20" i="35"/>
  <c r="M22" i="39"/>
  <c r="M37" i="39" s="1"/>
  <c r="AQ17" i="67"/>
  <c r="K21" i="40" s="1"/>
  <c r="K22" i="40" s="1"/>
  <c r="K37" i="40" s="1"/>
  <c r="U135" i="67"/>
  <c r="AQ49" i="67" s="1"/>
  <c r="BK49" i="67" s="1"/>
  <c r="BK50" i="67" s="1"/>
  <c r="AG16" i="58"/>
  <c r="AZ16" i="58" s="1"/>
  <c r="R19" i="39"/>
  <c r="R15" i="39"/>
  <c r="R16" i="39"/>
  <c r="R18" i="39"/>
  <c r="R17" i="39"/>
  <c r="V17" i="37"/>
  <c r="V19" i="37"/>
  <c r="V16" i="37"/>
  <c r="V18" i="37"/>
  <c r="V15" i="37"/>
  <c r="W18" i="37"/>
  <c r="W16" i="37"/>
  <c r="W17" i="37"/>
  <c r="W15" i="37"/>
  <c r="W19" i="37"/>
  <c r="W20" i="36"/>
  <c r="M31" i="101"/>
  <c r="J13" i="89"/>
  <c r="J14" i="89" s="1"/>
  <c r="AB16" i="58" s="1"/>
  <c r="BL16" i="58" s="1"/>
  <c r="Q15" i="39"/>
  <c r="Q18" i="39"/>
  <c r="Q16" i="39"/>
  <c r="Q19" i="39"/>
  <c r="Q17" i="39"/>
  <c r="R20" i="38"/>
  <c r="V125" i="67"/>
  <c r="AR82" i="67" s="1"/>
  <c r="I30" i="103"/>
  <c r="T7" i="103" s="1"/>
  <c r="T8" i="103" s="1"/>
  <c r="T17" i="103" s="1"/>
  <c r="J30" i="102"/>
  <c r="U7" i="102" s="1"/>
  <c r="U8" i="102" s="1"/>
  <c r="U17" i="102" s="1"/>
  <c r="M16" i="102"/>
  <c r="M30" i="102" s="1"/>
  <c r="X7" i="102" s="1"/>
  <c r="X8" i="102" s="1"/>
  <c r="X17" i="102" s="1"/>
  <c r="F16" i="104"/>
  <c r="F30" i="104" s="1"/>
  <c r="Q7" i="104" s="1"/>
  <c r="Q8" i="104" s="1"/>
  <c r="Q17" i="104" s="1"/>
  <c r="K16" i="102"/>
  <c r="K31" i="102" s="1"/>
  <c r="I16" i="104"/>
  <c r="I31" i="104" s="1"/>
  <c r="L16" i="102"/>
  <c r="L30" i="102" s="1"/>
  <c r="W7" i="102" s="1"/>
  <c r="W8" i="102" s="1"/>
  <c r="W17" i="102" s="1"/>
  <c r="BM15" i="58"/>
  <c r="AK15" i="58"/>
  <c r="BD15" i="58" s="1"/>
  <c r="J16" i="103"/>
  <c r="J30" i="103" s="1"/>
  <c r="U7" i="103" s="1"/>
  <c r="U8" i="103" s="1"/>
  <c r="U17" i="103" s="1"/>
  <c r="AI17" i="58"/>
  <c r="BB17" i="58" s="1"/>
  <c r="BB18" i="58" s="1"/>
  <c r="AH17" i="58"/>
  <c r="BA17" i="58" s="1"/>
  <c r="J15" i="105"/>
  <c r="H30" i="103"/>
  <c r="S7" i="103" s="1"/>
  <c r="S8" i="103" s="1"/>
  <c r="S17" i="103" s="1"/>
  <c r="BJ18" i="58"/>
  <c r="BM50" i="67"/>
  <c r="Y17" i="87"/>
  <c r="Y19" i="87" s="1"/>
  <c r="L15" i="92" s="1"/>
  <c r="Y8" i="87"/>
  <c r="M15" i="104"/>
  <c r="K30" i="100"/>
  <c r="V7" i="100" s="1"/>
  <c r="V8" i="100" s="1"/>
  <c r="K31" i="100"/>
  <c r="I19" i="90"/>
  <c r="T7" i="90" s="1"/>
  <c r="T8" i="90" s="1"/>
  <c r="T17" i="90" s="1"/>
  <c r="G16" i="103"/>
  <c r="K20" i="88"/>
  <c r="H19" i="90"/>
  <c r="S7" i="90" s="1"/>
  <c r="S8" i="90" s="1"/>
  <c r="S17" i="90" s="1"/>
  <c r="I20" i="90"/>
  <c r="H20" i="90"/>
  <c r="K19" i="88"/>
  <c r="V7" i="88" s="1"/>
  <c r="V8" i="88" s="1"/>
  <c r="V17" i="88" s="1"/>
  <c r="L20" i="88"/>
  <c r="K30" i="102"/>
  <c r="V7" i="102" s="1"/>
  <c r="V8" i="102" s="1"/>
  <c r="V17" i="102" s="1"/>
  <c r="F60" i="105"/>
  <c r="Q12" i="105" s="1"/>
  <c r="Q13" i="105" s="1"/>
  <c r="F61" i="105"/>
  <c r="L15" i="104"/>
  <c r="G60" i="105"/>
  <c r="R12" i="105" s="1"/>
  <c r="R13" i="105" s="1"/>
  <c r="I60" i="105"/>
  <c r="T12" i="105" s="1"/>
  <c r="T13" i="105" s="1"/>
  <c r="H60" i="105"/>
  <c r="S12" i="105" s="1"/>
  <c r="S13" i="105" s="1"/>
  <c r="J46" i="105"/>
  <c r="BC35" i="58"/>
  <c r="E5" i="106"/>
  <c r="S15" i="46"/>
  <c r="L73" i="40"/>
  <c r="W53" i="40" s="1"/>
  <c r="M73" i="40"/>
  <c r="X51" i="40" s="1"/>
  <c r="K73" i="40"/>
  <c r="V50" i="40" s="1"/>
  <c r="Q55" i="40"/>
  <c r="U53" i="40"/>
  <c r="U52" i="40"/>
  <c r="U50" i="40"/>
  <c r="U51" i="40"/>
  <c r="AB61" i="40"/>
  <c r="W34" i="58"/>
  <c r="AM34" i="58" s="1"/>
  <c r="BF34" i="58" s="1"/>
  <c r="V34" i="58"/>
  <c r="AL34" i="58" s="1"/>
  <c r="BE34" i="58" s="1"/>
  <c r="U34" i="58"/>
  <c r="AK34" i="58" s="1"/>
  <c r="BD34" i="58" s="1"/>
  <c r="S20" i="40"/>
  <c r="R20" i="40"/>
  <c r="T20" i="40"/>
  <c r="S55" i="40"/>
  <c r="R55" i="40"/>
  <c r="T55" i="40"/>
  <c r="U15" i="40" l="1"/>
  <c r="U16" i="40"/>
  <c r="U19" i="40"/>
  <c r="U17" i="40"/>
  <c r="Q20" i="40"/>
  <c r="U20" i="38"/>
  <c r="Y8" i="101"/>
  <c r="G16" i="104"/>
  <c r="G30" i="104" s="1"/>
  <c r="R7" i="104" s="1"/>
  <c r="R8" i="104" s="1"/>
  <c r="R17" i="104" s="1"/>
  <c r="L31" i="102"/>
  <c r="Y17" i="37"/>
  <c r="V25" i="37" s="1"/>
  <c r="AB60" i="37" s="1"/>
  <c r="L7" i="92" s="1"/>
  <c r="W17" i="58"/>
  <c r="H16" i="104"/>
  <c r="H31" i="104" s="1"/>
  <c r="M13" i="89"/>
  <c r="M14" i="89" s="1"/>
  <c r="AE16" i="58" s="1"/>
  <c r="BO16" i="58" s="1"/>
  <c r="W20" i="37"/>
  <c r="AM15" i="58"/>
  <c r="BF15" i="58" s="1"/>
  <c r="G20" i="90"/>
  <c r="F20" i="90"/>
  <c r="G19" i="90"/>
  <c r="R7" i="90" s="1"/>
  <c r="R8" i="90" s="1"/>
  <c r="R17" i="90" s="1"/>
  <c r="X17" i="58"/>
  <c r="K13" i="89"/>
  <c r="K14" i="89" s="1"/>
  <c r="AC16" i="58" s="1"/>
  <c r="M19" i="88"/>
  <c r="X7" i="88" s="1"/>
  <c r="X8" i="88" s="1"/>
  <c r="X17" i="88" s="1"/>
  <c r="BO15" i="58"/>
  <c r="M20" i="88"/>
  <c r="V15" i="38"/>
  <c r="X20" i="37"/>
  <c r="L36" i="39"/>
  <c r="W15" i="39" s="1"/>
  <c r="Y19" i="37"/>
  <c r="V27" i="37" s="1"/>
  <c r="AB62" i="37" s="1"/>
  <c r="L9" i="92" s="1"/>
  <c r="V17" i="58"/>
  <c r="AG17" i="58"/>
  <c r="AZ17" i="58" s="1"/>
  <c r="AZ18" i="58" s="1"/>
  <c r="V16" i="38"/>
  <c r="BJ83" i="67"/>
  <c r="BJ84" i="67" s="1"/>
  <c r="J13" i="90"/>
  <c r="J14" i="90" s="1"/>
  <c r="AB17" i="58" s="1"/>
  <c r="BL17" i="58" s="1"/>
  <c r="BL18" i="58" s="1"/>
  <c r="L36" i="40"/>
  <c r="W19" i="40" s="1"/>
  <c r="I30" i="104"/>
  <c r="T7" i="104" s="1"/>
  <c r="T8" i="104" s="1"/>
  <c r="T17" i="104" s="1"/>
  <c r="F31" i="104"/>
  <c r="L19" i="88"/>
  <c r="W7" i="88" s="1"/>
  <c r="W8" i="88" s="1"/>
  <c r="W17" i="88" s="1"/>
  <c r="V18" i="38"/>
  <c r="K36" i="40"/>
  <c r="V19" i="40" s="1"/>
  <c r="J20" i="89"/>
  <c r="Y18" i="37"/>
  <c r="V26" i="37" s="1"/>
  <c r="AB61" i="37" s="1"/>
  <c r="L8" i="92" s="1"/>
  <c r="U17" i="58"/>
  <c r="AL15" i="58"/>
  <c r="BE15" i="58" s="1"/>
  <c r="AJ16" i="58"/>
  <c r="BC16" i="58" s="1"/>
  <c r="Q20" i="39"/>
  <c r="L15" i="105"/>
  <c r="BL82" i="67"/>
  <c r="L13" i="89"/>
  <c r="L14" i="89" s="1"/>
  <c r="AD16" i="58" s="1"/>
  <c r="BN16" i="58" s="1"/>
  <c r="W16" i="38"/>
  <c r="W19" i="38"/>
  <c r="Y19" i="38" s="1"/>
  <c r="V27" i="38" s="1"/>
  <c r="AB62" i="38" s="1"/>
  <c r="M9" i="92" s="1"/>
  <c r="W18" i="38"/>
  <c r="W15" i="38"/>
  <c r="W17" i="38"/>
  <c r="Y17" i="38" s="1"/>
  <c r="V25" i="38" s="1"/>
  <c r="AB60" i="38" s="1"/>
  <c r="M7" i="92" s="1"/>
  <c r="L37" i="39"/>
  <c r="M36" i="40"/>
  <c r="X15" i="40" s="1"/>
  <c r="V20" i="37"/>
  <c r="R20" i="39"/>
  <c r="M36" i="39"/>
  <c r="W16" i="58"/>
  <c r="J19" i="89"/>
  <c r="U7" i="89" s="1"/>
  <c r="U8" i="89" s="1"/>
  <c r="U17" i="89" s="1"/>
  <c r="K36" i="39"/>
  <c r="U16" i="58"/>
  <c r="AK16" i="58" s="1"/>
  <c r="BD16" i="58" s="1"/>
  <c r="T20" i="39"/>
  <c r="Y16" i="37"/>
  <c r="V24" i="37" s="1"/>
  <c r="AB59" i="37" s="1"/>
  <c r="L6" i="92" s="1"/>
  <c r="V28" i="35"/>
  <c r="AB58" i="35"/>
  <c r="I5" i="92"/>
  <c r="I10" i="92" s="1"/>
  <c r="I13" i="92" s="1"/>
  <c r="I18" i="92" s="1"/>
  <c r="AB63" i="34"/>
  <c r="AB58" i="36"/>
  <c r="V28" i="36"/>
  <c r="U15" i="39"/>
  <c r="U18" i="39"/>
  <c r="U16" i="39"/>
  <c r="U17" i="39"/>
  <c r="U19" i="39"/>
  <c r="Y15" i="37"/>
  <c r="U136" i="67"/>
  <c r="AQ83" i="67" s="1"/>
  <c r="V136" i="67"/>
  <c r="AR83" i="67" s="1"/>
  <c r="BL83" i="67" s="1"/>
  <c r="W136" i="67"/>
  <c r="AS83" i="67" s="1"/>
  <c r="X20" i="38"/>
  <c r="J31" i="103"/>
  <c r="M31" i="102"/>
  <c r="H16" i="105"/>
  <c r="H31" i="105" s="1"/>
  <c r="L16" i="103"/>
  <c r="L31" i="103" s="1"/>
  <c r="BH17" i="58"/>
  <c r="BH18" i="58" s="1"/>
  <c r="AF17" i="58"/>
  <c r="AY17" i="58" s="1"/>
  <c r="AY18" i="58" s="1"/>
  <c r="BM16" i="58"/>
  <c r="G31" i="104"/>
  <c r="I16" i="105"/>
  <c r="I30" i="105" s="1"/>
  <c r="T7" i="105" s="1"/>
  <c r="T8" i="105" s="1"/>
  <c r="T17" i="105" s="1"/>
  <c r="K15" i="105"/>
  <c r="M15" i="105"/>
  <c r="K16" i="103"/>
  <c r="K30" i="103" s="1"/>
  <c r="V7" i="103" s="1"/>
  <c r="V8" i="103" s="1"/>
  <c r="V17" i="103" s="1"/>
  <c r="BA18" i="58"/>
  <c r="V17" i="100"/>
  <c r="Y17" i="100" s="1"/>
  <c r="Y19" i="100" s="1"/>
  <c r="J14" i="92" s="1"/>
  <c r="J17" i="92" s="1"/>
  <c r="Y8" i="100"/>
  <c r="G31" i="103"/>
  <c r="G30" i="103"/>
  <c r="R7" i="103" s="1"/>
  <c r="R8" i="103" s="1"/>
  <c r="R17" i="103" s="1"/>
  <c r="K19" i="89"/>
  <c r="V7" i="89" s="1"/>
  <c r="V8" i="89" s="1"/>
  <c r="V17" i="89" s="1"/>
  <c r="K20" i="89"/>
  <c r="L37" i="106"/>
  <c r="J60" i="105"/>
  <c r="U12" i="105" s="1"/>
  <c r="U13" i="105" s="1"/>
  <c r="J61" i="105"/>
  <c r="BL102" i="67"/>
  <c r="E49" i="106" s="1"/>
  <c r="E21" i="92"/>
  <c r="K46" i="105"/>
  <c r="K61" i="105" s="1"/>
  <c r="BD35" i="58"/>
  <c r="M46" i="105"/>
  <c r="M61" i="105" s="1"/>
  <c r="BF35" i="58"/>
  <c r="L46" i="105"/>
  <c r="L61" i="105" s="1"/>
  <c r="BE35" i="58"/>
  <c r="F53" i="106"/>
  <c r="F57" i="106" s="1"/>
  <c r="Y17" i="102"/>
  <c r="Y19" i="102" s="1"/>
  <c r="L14" i="92" s="1"/>
  <c r="L17" i="92" s="1"/>
  <c r="Y8" i="102"/>
  <c r="I5" i="106"/>
  <c r="U55" i="40"/>
  <c r="Y18" i="105"/>
  <c r="V54" i="40"/>
  <c r="V53" i="40"/>
  <c r="V51" i="40"/>
  <c r="V52" i="40"/>
  <c r="W54" i="40"/>
  <c r="W52" i="40"/>
  <c r="W50" i="40"/>
  <c r="W51" i="40"/>
  <c r="U20" i="40"/>
  <c r="X18" i="40"/>
  <c r="W15" i="40"/>
  <c r="X52" i="40"/>
  <c r="X54" i="40"/>
  <c r="X53" i="40"/>
  <c r="X50" i="40"/>
  <c r="V17" i="40" l="1"/>
  <c r="V16" i="40"/>
  <c r="X16" i="40"/>
  <c r="V18" i="40"/>
  <c r="V20" i="38"/>
  <c r="Y17" i="88"/>
  <c r="Y19" i="88" s="1"/>
  <c r="M15" i="92" s="1"/>
  <c r="W17" i="39"/>
  <c r="V15" i="40"/>
  <c r="Y15" i="40" s="1"/>
  <c r="G16" i="105"/>
  <c r="G30" i="105" s="1"/>
  <c r="R7" i="105" s="1"/>
  <c r="R8" i="105" s="1"/>
  <c r="R17" i="105" s="1"/>
  <c r="Y8" i="88"/>
  <c r="M19" i="89"/>
  <c r="X7" i="89" s="1"/>
  <c r="X8" i="89" s="1"/>
  <c r="X17" i="89" s="1"/>
  <c r="M20" i="89"/>
  <c r="X17" i="40"/>
  <c r="M16" i="103"/>
  <c r="M30" i="103" s="1"/>
  <c r="X7" i="103" s="1"/>
  <c r="X8" i="103" s="1"/>
  <c r="X17" i="103" s="1"/>
  <c r="X19" i="40"/>
  <c r="L20" i="89"/>
  <c r="AM16" i="58"/>
  <c r="BF16" i="58" s="1"/>
  <c r="Y15" i="38"/>
  <c r="V23" i="38" s="1"/>
  <c r="H30" i="104"/>
  <c r="S7" i="104" s="1"/>
  <c r="S8" i="104" s="1"/>
  <c r="S17" i="104" s="1"/>
  <c r="J20" i="90"/>
  <c r="AJ17" i="58"/>
  <c r="BC17" i="58" s="1"/>
  <c r="BC18" i="58" s="1"/>
  <c r="L19" i="89"/>
  <c r="W7" i="89" s="1"/>
  <c r="W8" i="89" s="1"/>
  <c r="W17" i="89" s="1"/>
  <c r="J16" i="104"/>
  <c r="J30" i="104" s="1"/>
  <c r="U7" i="104" s="1"/>
  <c r="U8" i="104" s="1"/>
  <c r="U17" i="104" s="1"/>
  <c r="W18" i="39"/>
  <c r="W17" i="40"/>
  <c r="Y18" i="38"/>
  <c r="V26" i="38" s="1"/>
  <c r="AB61" i="38" s="1"/>
  <c r="M8" i="92" s="1"/>
  <c r="W19" i="39"/>
  <c r="J19" i="90"/>
  <c r="U7" i="90" s="1"/>
  <c r="U8" i="90" s="1"/>
  <c r="U17" i="90" s="1"/>
  <c r="W16" i="39"/>
  <c r="Y19" i="40"/>
  <c r="V27" i="40" s="1"/>
  <c r="G31" i="105"/>
  <c r="W16" i="40"/>
  <c r="Y16" i="40" s="1"/>
  <c r="V24" i="40" s="1"/>
  <c r="W18" i="40"/>
  <c r="Y18" i="40" s="1"/>
  <c r="V26" i="40" s="1"/>
  <c r="AL16" i="58"/>
  <c r="BE16" i="58" s="1"/>
  <c r="U20" i="39"/>
  <c r="Y16" i="38"/>
  <c r="V24" i="38" s="1"/>
  <c r="AB59" i="38" s="1"/>
  <c r="M6" i="92" s="1"/>
  <c r="L30" i="103"/>
  <c r="W7" i="103" s="1"/>
  <c r="W8" i="103" s="1"/>
  <c r="W17" i="103" s="1"/>
  <c r="Y17" i="103" s="1"/>
  <c r="Y19" i="103" s="1"/>
  <c r="M14" i="92" s="1"/>
  <c r="M17" i="92" s="1"/>
  <c r="BM83" i="67"/>
  <c r="BM84" i="67" s="1"/>
  <c r="M13" i="90"/>
  <c r="M14" i="90" s="1"/>
  <c r="AE17" i="58" s="1"/>
  <c r="BO17" i="58" s="1"/>
  <c r="BO18" i="58" s="1"/>
  <c r="J5" i="92"/>
  <c r="J10" i="92" s="1"/>
  <c r="J13" i="92" s="1"/>
  <c r="J18" i="92" s="1"/>
  <c r="AB63" i="35"/>
  <c r="X16" i="39"/>
  <c r="X19" i="39"/>
  <c r="X17" i="39"/>
  <c r="X18" i="39"/>
  <c r="X15" i="39"/>
  <c r="BK83" i="67"/>
  <c r="BK84" i="67" s="1"/>
  <c r="K13" i="90"/>
  <c r="K14" i="90" s="1"/>
  <c r="AC17" i="58" s="1"/>
  <c r="BM17" i="58" s="1"/>
  <c r="BM18" i="58" s="1"/>
  <c r="K5" i="92"/>
  <c r="K10" i="92" s="1"/>
  <c r="K13" i="92" s="1"/>
  <c r="K18" i="92" s="1"/>
  <c r="AB63" i="36"/>
  <c r="BL84" i="67"/>
  <c r="V23" i="37"/>
  <c r="Y20" i="37"/>
  <c r="V15" i="39"/>
  <c r="V19" i="39"/>
  <c r="V17" i="39"/>
  <c r="V16" i="39"/>
  <c r="V18" i="39"/>
  <c r="W20" i="38"/>
  <c r="L13" i="90"/>
  <c r="L14" i="90" s="1"/>
  <c r="AD17" i="58" s="1"/>
  <c r="BN17" i="58" s="1"/>
  <c r="BN18" i="58" s="1"/>
  <c r="F16" i="105"/>
  <c r="F31" i="105" s="1"/>
  <c r="H30" i="105"/>
  <c r="S7" i="105" s="1"/>
  <c r="S8" i="105" s="1"/>
  <c r="S17" i="105" s="1"/>
  <c r="K16" i="104"/>
  <c r="K30" i="104" s="1"/>
  <c r="V7" i="104" s="1"/>
  <c r="V8" i="104" s="1"/>
  <c r="V17" i="104" s="1"/>
  <c r="M16" i="104"/>
  <c r="M31" i="104" s="1"/>
  <c r="I31" i="105"/>
  <c r="J16" i="105"/>
  <c r="J30" i="105" s="1"/>
  <c r="U7" i="105" s="1"/>
  <c r="U8" i="105" s="1"/>
  <c r="U17" i="105" s="1"/>
  <c r="K31" i="103"/>
  <c r="Y17" i="89"/>
  <c r="Y19" i="89" s="1"/>
  <c r="N15" i="92" s="1"/>
  <c r="K60" i="105"/>
  <c r="V12" i="105" s="1"/>
  <c r="V13" i="105" s="1"/>
  <c r="M60" i="105"/>
  <c r="X12" i="105" s="1"/>
  <c r="X13" i="105" s="1"/>
  <c r="L60" i="105"/>
  <c r="W12" i="105" s="1"/>
  <c r="W13" i="105" s="1"/>
  <c r="Y51" i="40"/>
  <c r="V59" i="40" s="1"/>
  <c r="Y53" i="40"/>
  <c r="V61" i="40" s="1"/>
  <c r="V55" i="40"/>
  <c r="Y54" i="40"/>
  <c r="V62" i="40" s="1"/>
  <c r="Y52" i="40"/>
  <c r="V60" i="40" s="1"/>
  <c r="W55" i="40"/>
  <c r="Y50" i="40"/>
  <c r="X55" i="40"/>
  <c r="V20" i="40" l="1"/>
  <c r="X20" i="40"/>
  <c r="M31" i="103"/>
  <c r="Y17" i="40"/>
  <c r="V25" i="40" s="1"/>
  <c r="AB66" i="40" s="1"/>
  <c r="O7" i="92" s="1"/>
  <c r="Y8" i="89"/>
  <c r="W20" i="40"/>
  <c r="W20" i="39"/>
  <c r="L16" i="104"/>
  <c r="L30" i="104" s="1"/>
  <c r="W7" i="104" s="1"/>
  <c r="W8" i="104" s="1"/>
  <c r="W17" i="104" s="1"/>
  <c r="J31" i="104"/>
  <c r="Y16" i="39"/>
  <c r="V24" i="39" s="1"/>
  <c r="AB59" i="39" s="1"/>
  <c r="N6" i="92" s="1"/>
  <c r="Y8" i="103"/>
  <c r="AB68" i="40"/>
  <c r="O9" i="92" s="1"/>
  <c r="M30" i="104"/>
  <c r="X7" i="104" s="1"/>
  <c r="X8" i="104" s="1"/>
  <c r="X17" i="104" s="1"/>
  <c r="K19" i="90"/>
  <c r="V7" i="90" s="1"/>
  <c r="V8" i="90" s="1"/>
  <c r="V17" i="90" s="1"/>
  <c r="K20" i="90"/>
  <c r="Y20" i="38"/>
  <c r="M20" i="90"/>
  <c r="AM17" i="58"/>
  <c r="BF17" i="58" s="1"/>
  <c r="BF18" i="58" s="1"/>
  <c r="AL17" i="58"/>
  <c r="BE17" i="58" s="1"/>
  <c r="BE18" i="58" s="1"/>
  <c r="M19" i="90"/>
  <c r="X7" i="90" s="1"/>
  <c r="X8" i="90" s="1"/>
  <c r="X17" i="90" s="1"/>
  <c r="Y17" i="39"/>
  <c r="V25" i="39" s="1"/>
  <c r="AB60" i="39" s="1"/>
  <c r="N7" i="92" s="1"/>
  <c r="Y19" i="39"/>
  <c r="V27" i="39" s="1"/>
  <c r="AB62" i="39" s="1"/>
  <c r="N9" i="92" s="1"/>
  <c r="AK17" i="58"/>
  <c r="BD17" i="58" s="1"/>
  <c r="F30" i="105"/>
  <c r="Q7" i="105" s="1"/>
  <c r="Q8" i="105" s="1"/>
  <c r="Q17" i="105" s="1"/>
  <c r="L20" i="90"/>
  <c r="Y18" i="39"/>
  <c r="V26" i="39" s="1"/>
  <c r="AB61" i="39" s="1"/>
  <c r="N8" i="92" s="1"/>
  <c r="V20" i="39"/>
  <c r="V28" i="38"/>
  <c r="AB58" i="38"/>
  <c r="L19" i="90"/>
  <c r="W7" i="90" s="1"/>
  <c r="W8" i="90" s="1"/>
  <c r="W17" i="90" s="1"/>
  <c r="BL103" i="67"/>
  <c r="G49" i="106" s="1"/>
  <c r="I49" i="106" s="1"/>
  <c r="E46" i="92" s="1"/>
  <c r="Y15" i="39"/>
  <c r="AB58" i="37"/>
  <c r="V28" i="37"/>
  <c r="X20" i="39"/>
  <c r="K31" i="104"/>
  <c r="BN38" i="58"/>
  <c r="G53" i="106" s="1"/>
  <c r="J31" i="105"/>
  <c r="BD18" i="58"/>
  <c r="Y13" i="105"/>
  <c r="AB65" i="40"/>
  <c r="O6" i="92" s="1"/>
  <c r="AB67" i="40"/>
  <c r="O8" i="92" s="1"/>
  <c r="Y55" i="40"/>
  <c r="V58" i="40"/>
  <c r="V63" i="40" s="1"/>
  <c r="V23" i="40"/>
  <c r="Y20" i="40" l="1"/>
  <c r="P6" i="92"/>
  <c r="M16" i="105"/>
  <c r="M31" i="105" s="1"/>
  <c r="Y17" i="104"/>
  <c r="Y19" i="104" s="1"/>
  <c r="N14" i="92" s="1"/>
  <c r="N17" i="92" s="1"/>
  <c r="L31" i="104"/>
  <c r="Y8" i="104"/>
  <c r="K16" i="105"/>
  <c r="K31" i="105" s="1"/>
  <c r="Y17" i="90"/>
  <c r="Y19" i="90" s="1"/>
  <c r="O15" i="92" s="1"/>
  <c r="P15" i="92" s="1"/>
  <c r="M22" i="92" s="1"/>
  <c r="M26" i="92" s="1"/>
  <c r="L16" i="105"/>
  <c r="L31" i="105" s="1"/>
  <c r="P7" i="92"/>
  <c r="P9" i="92"/>
  <c r="P8" i="92"/>
  <c r="L5" i="92"/>
  <c r="L10" i="92" s="1"/>
  <c r="L13" i="92" s="1"/>
  <c r="L18" i="92" s="1"/>
  <c r="AB63" i="37"/>
  <c r="V23" i="39"/>
  <c r="Y20" i="39"/>
  <c r="M5" i="92"/>
  <c r="M10" i="92" s="1"/>
  <c r="M13" i="92" s="1"/>
  <c r="M18" i="92" s="1"/>
  <c r="AB63" i="38"/>
  <c r="Y8" i="90"/>
  <c r="Y34" i="90" s="1"/>
  <c r="BN37" i="58"/>
  <c r="E53" i="106" s="1"/>
  <c r="I53" i="106" s="1"/>
  <c r="E47" i="92" s="1"/>
  <c r="E48" i="92" s="1"/>
  <c r="M30" i="105"/>
  <c r="X7" i="105" s="1"/>
  <c r="X8" i="105" s="1"/>
  <c r="X17" i="105" s="1"/>
  <c r="G57" i="106"/>
  <c r="L49" i="106" s="1"/>
  <c r="I8" i="106"/>
  <c r="AB64" i="40"/>
  <c r="AB69" i="40" s="1"/>
  <c r="V28" i="40"/>
  <c r="K30" i="105" l="1"/>
  <c r="V7" i="105" s="1"/>
  <c r="V8" i="105" s="1"/>
  <c r="V17" i="105" s="1"/>
  <c r="M25" i="92"/>
  <c r="M23" i="92"/>
  <c r="Y38" i="90"/>
  <c r="Y39" i="90" s="1"/>
  <c r="L30" i="105"/>
  <c r="W7" i="105" s="1"/>
  <c r="W8" i="105" s="1"/>
  <c r="W17" i="105" s="1"/>
  <c r="Y17" i="105" s="1"/>
  <c r="Y19" i="105" s="1"/>
  <c r="O14" i="92" s="1"/>
  <c r="O17" i="92" s="1"/>
  <c r="P17" i="92" s="1"/>
  <c r="AB58" i="39"/>
  <c r="V28" i="39"/>
  <c r="I57" i="106"/>
  <c r="E57" i="106"/>
  <c r="L52" i="106"/>
  <c r="L51" i="106"/>
  <c r="M24" i="92"/>
  <c r="M32" i="92" s="1"/>
  <c r="O5" i="92"/>
  <c r="O10" i="92" s="1"/>
  <c r="O13" i="92" s="1"/>
  <c r="BO99" i="22"/>
  <c r="Y8" i="105" l="1"/>
  <c r="O18" i="92"/>
  <c r="N5" i="92"/>
  <c r="N10" i="92" s="1"/>
  <c r="N13" i="92" s="1"/>
  <c r="N18" i="92" s="1"/>
  <c r="AB63" i="39"/>
  <c r="P14" i="92"/>
  <c r="L50" i="106"/>
  <c r="BO200" i="22"/>
  <c r="BO206" i="40" s="1"/>
  <c r="BO144" i="22"/>
  <c r="BO146" i="40" s="1"/>
  <c r="P13" i="92" l="1"/>
  <c r="P5" i="92"/>
  <c r="P10" i="92" s="1"/>
  <c r="P18" i="92"/>
  <c r="L40" i="106"/>
  <c r="M38" i="106" l="1"/>
  <c r="M39" i="106"/>
  <c r="M37" i="106"/>
  <c r="E44" i="106" l="1"/>
  <c r="F56" i="106"/>
  <c r="E56" i="106"/>
  <c r="G52" i="106"/>
  <c r="G48" i="106"/>
  <c r="H56" i="106"/>
  <c r="H52" i="106"/>
  <c r="G56" i="106"/>
  <c r="F52" i="106"/>
  <c r="H44" i="106"/>
  <c r="G44" i="106"/>
  <c r="F44" i="106"/>
  <c r="E52" i="106"/>
  <c r="E48" i="106"/>
  <c r="F48" i="106"/>
  <c r="H48" i="106"/>
  <c r="H51" i="106"/>
  <c r="H43" i="106"/>
  <c r="G43" i="106"/>
  <c r="H55" i="106"/>
  <c r="G51" i="106"/>
  <c r="G47" i="106"/>
  <c r="E55" i="106"/>
  <c r="F43" i="106"/>
  <c r="G55" i="106"/>
  <c r="E51" i="106"/>
  <c r="E47" i="106"/>
  <c r="E43" i="106"/>
  <c r="F55" i="106"/>
  <c r="F51" i="106"/>
  <c r="F47" i="106"/>
  <c r="H47" i="106"/>
  <c r="M40" i="106"/>
  <c r="L55" i="106" l="1"/>
  <c r="H22" i="92" s="1"/>
  <c r="M30" i="92" s="1"/>
  <c r="L56" i="106"/>
  <c r="H23" i="92" s="1"/>
  <c r="M31" i="92" s="1"/>
  <c r="F42" i="106"/>
  <c r="H42" i="106"/>
  <c r="H50" i="106"/>
  <c r="F54" i="106"/>
  <c r="H46" i="106"/>
  <c r="G42" i="106"/>
  <c r="G46" i="106"/>
  <c r="F46" i="106"/>
  <c r="I52" i="106"/>
  <c r="G50" i="106"/>
  <c r="I48" i="106"/>
  <c r="I47" i="106"/>
  <c r="E46" i="106"/>
  <c r="I56" i="106"/>
  <c r="E54" i="106"/>
  <c r="I55" i="106"/>
  <c r="E42" i="106"/>
  <c r="I43" i="106"/>
  <c r="E50" i="106"/>
  <c r="I51" i="106"/>
  <c r="H54" i="106"/>
  <c r="G54" i="106"/>
  <c r="F50" i="106"/>
  <c r="I44" i="106"/>
  <c r="L54" i="106" l="1"/>
  <c r="H21" i="92" s="1"/>
  <c r="I42" i="106"/>
  <c r="I46" i="106"/>
  <c r="I54" i="106"/>
  <c r="I50" i="106"/>
  <c r="L57" i="106" l="1"/>
  <c r="M29" i="92"/>
  <c r="M33" i="92" l="1"/>
  <c r="H24" i="92"/>
</calcChain>
</file>

<file path=xl/sharedStrings.xml><?xml version="1.0" encoding="utf-8"?>
<sst xmlns="http://schemas.openxmlformats.org/spreadsheetml/2006/main" count="30976" uniqueCount="649">
  <si>
    <t>【基本情報】</t>
    <rPh sb="1" eb="3">
      <t>キホン</t>
    </rPh>
    <rPh sb="3" eb="5">
      <t>ジョウホウ</t>
    </rPh>
    <phoneticPr fontId="1"/>
  </si>
  <si>
    <t>地域区分</t>
    <rPh sb="0" eb="2">
      <t>チイキ</t>
    </rPh>
    <rPh sb="2" eb="4">
      <t>クブン</t>
    </rPh>
    <phoneticPr fontId="1"/>
  </si>
  <si>
    <t>分園</t>
    <rPh sb="0" eb="2">
      <t>ブンエン</t>
    </rPh>
    <phoneticPr fontId="1"/>
  </si>
  <si>
    <t>４歳以上</t>
    <rPh sb="1" eb="2">
      <t>サイ</t>
    </rPh>
    <rPh sb="2" eb="4">
      <t>イジョウ</t>
    </rPh>
    <phoneticPr fontId="1"/>
  </si>
  <si>
    <t>３歳</t>
    <rPh sb="1" eb="2">
      <t>サイ</t>
    </rPh>
    <phoneticPr fontId="1"/>
  </si>
  <si>
    <t>１・２歳</t>
    <rPh sb="3" eb="4">
      <t>サイ</t>
    </rPh>
    <phoneticPr fontId="1"/>
  </si>
  <si>
    <t>０歳</t>
    <rPh sb="1" eb="2">
      <t>サイ</t>
    </rPh>
    <phoneticPr fontId="1"/>
  </si>
  <si>
    <t>％</t>
    <phoneticPr fontId="1"/>
  </si>
  <si>
    <t>Ａ</t>
    <phoneticPr fontId="1"/>
  </si>
  <si>
    <t>Ｂ</t>
    <phoneticPr fontId="1"/>
  </si>
  <si>
    <t>０歳児</t>
    <rPh sb="1" eb="3">
      <t>サイジ</t>
    </rPh>
    <phoneticPr fontId="1"/>
  </si>
  <si>
    <t>標準時間</t>
    <rPh sb="0" eb="2">
      <t>ヒョウジュン</t>
    </rPh>
    <rPh sb="2" eb="4">
      <t>ジカン</t>
    </rPh>
    <phoneticPr fontId="1"/>
  </si>
  <si>
    <t>短時間</t>
    <rPh sb="0" eb="3">
      <t>タンジカン</t>
    </rPh>
    <phoneticPr fontId="1"/>
  </si>
  <si>
    <t>基本単価分</t>
    <rPh sb="0" eb="2">
      <t>キホン</t>
    </rPh>
    <rPh sb="2" eb="4">
      <t>タンカ</t>
    </rPh>
    <rPh sb="4" eb="5">
      <t>ブン</t>
    </rPh>
    <phoneticPr fontId="1"/>
  </si>
  <si>
    <t>主任保育士専任加算</t>
    <rPh sb="0" eb="2">
      <t>シュニン</t>
    </rPh>
    <rPh sb="2" eb="5">
      <t>ホイクシ</t>
    </rPh>
    <rPh sb="5" eb="7">
      <t>センニン</t>
    </rPh>
    <rPh sb="7" eb="9">
      <t>カサン</t>
    </rPh>
    <phoneticPr fontId="1"/>
  </si>
  <si>
    <t>事務職員雇上費加算</t>
    <rPh sb="0" eb="2">
      <t>ジム</t>
    </rPh>
    <rPh sb="2" eb="4">
      <t>ショクイン</t>
    </rPh>
    <rPh sb="4" eb="5">
      <t>ヤトイ</t>
    </rPh>
    <rPh sb="5" eb="6">
      <t>ア</t>
    </rPh>
    <rPh sb="6" eb="7">
      <t>ヒ</t>
    </rPh>
    <rPh sb="7" eb="9">
      <t>カサン</t>
    </rPh>
    <phoneticPr fontId="1"/>
  </si>
  <si>
    <t>小学校接続加算</t>
    <rPh sb="0" eb="3">
      <t>ショウガッコウ</t>
    </rPh>
    <rPh sb="3" eb="5">
      <t>セツゾク</t>
    </rPh>
    <rPh sb="5" eb="7">
      <t>カサン</t>
    </rPh>
    <phoneticPr fontId="1"/>
  </si>
  <si>
    <t>○</t>
    <phoneticPr fontId="1"/>
  </si>
  <si>
    <t>【加算部分２の情報】</t>
    <rPh sb="1" eb="3">
      <t>カサン</t>
    </rPh>
    <rPh sb="3" eb="5">
      <t>ブブン</t>
    </rPh>
    <rPh sb="7" eb="9">
      <t>ジョウホウ</t>
    </rPh>
    <phoneticPr fontId="1"/>
  </si>
  <si>
    <t>４月</t>
    <rPh sb="1" eb="2">
      <t>ガツ</t>
    </rPh>
    <phoneticPr fontId="1"/>
  </si>
  <si>
    <t>５月</t>
  </si>
  <si>
    <t>６月</t>
  </si>
  <si>
    <t>７月</t>
  </si>
  <si>
    <t>８月</t>
  </si>
  <si>
    <t>９月</t>
  </si>
  <si>
    <t>10月</t>
    <phoneticPr fontId="1"/>
  </si>
  <si>
    <t>11月</t>
    <phoneticPr fontId="1"/>
  </si>
  <si>
    <t>12月</t>
    <phoneticPr fontId="1"/>
  </si>
  <si>
    <t>１月</t>
  </si>
  <si>
    <t>２月</t>
  </si>
  <si>
    <t>３月</t>
  </si>
  <si>
    <t>合計</t>
    <rPh sb="0" eb="2">
      <t>ゴウケイ</t>
    </rPh>
    <phoneticPr fontId="1"/>
  </si>
  <si>
    <t>３歳児配置改善加算</t>
    <rPh sb="1" eb="3">
      <t>サイジ</t>
    </rPh>
    <rPh sb="3" eb="5">
      <t>ハイチ</t>
    </rPh>
    <rPh sb="5" eb="7">
      <t>カイゼン</t>
    </rPh>
    <rPh sb="7" eb="9">
      <t>カサン</t>
    </rPh>
    <phoneticPr fontId="1"/>
  </si>
  <si>
    <t>チーム保育推進加算</t>
    <rPh sb="3" eb="5">
      <t>ホイク</t>
    </rPh>
    <rPh sb="5" eb="7">
      <t>スイシン</t>
    </rPh>
    <rPh sb="7" eb="9">
      <t>カサン</t>
    </rPh>
    <phoneticPr fontId="1"/>
  </si>
  <si>
    <t>園名</t>
    <rPh sb="0" eb="1">
      <t>エン</t>
    </rPh>
    <rPh sb="1" eb="2">
      <t>メイ</t>
    </rPh>
    <phoneticPr fontId="1"/>
  </si>
  <si>
    <t>児童数</t>
    <rPh sb="0" eb="2">
      <t>ジドウ</t>
    </rPh>
    <rPh sb="2" eb="3">
      <t>スウ</t>
    </rPh>
    <phoneticPr fontId="1"/>
  </si>
  <si>
    <t>処遇改善等加算Ⅱ</t>
    <rPh sb="0" eb="2">
      <t>ショグウ</t>
    </rPh>
    <rPh sb="2" eb="4">
      <t>カイゼン</t>
    </rPh>
    <rPh sb="4" eb="5">
      <t>トウ</t>
    </rPh>
    <rPh sb="5" eb="7">
      <t>カサン</t>
    </rPh>
    <phoneticPr fontId="1"/>
  </si>
  <si>
    <t>冷暖房費加算</t>
    <rPh sb="0" eb="3">
      <t>レイダンボウ</t>
    </rPh>
    <rPh sb="3" eb="4">
      <t>ヒ</t>
    </rPh>
    <rPh sb="4" eb="6">
      <t>カサン</t>
    </rPh>
    <phoneticPr fontId="1"/>
  </si>
  <si>
    <t>施設長未設置減額</t>
    <rPh sb="0" eb="2">
      <t>シセツ</t>
    </rPh>
    <rPh sb="2" eb="3">
      <t>チョウ</t>
    </rPh>
    <rPh sb="3" eb="6">
      <t>ミセッチ</t>
    </rPh>
    <rPh sb="6" eb="8">
      <t>ゲンガク</t>
    </rPh>
    <phoneticPr fontId="1"/>
  </si>
  <si>
    <t>単価合計</t>
    <rPh sb="0" eb="2">
      <t>タンカ</t>
    </rPh>
    <rPh sb="2" eb="4">
      <t>ゴウケイ</t>
    </rPh>
    <phoneticPr fontId="1"/>
  </si>
  <si>
    <t>総合計</t>
    <rPh sb="0" eb="1">
      <t>ソウ</t>
    </rPh>
    <rPh sb="1" eb="3">
      <t>ゴウケイ</t>
    </rPh>
    <phoneticPr fontId="1"/>
  </si>
  <si>
    <t>年間合計</t>
    <rPh sb="0" eb="2">
      <t>ネンカン</t>
    </rPh>
    <rPh sb="2" eb="4">
      <t>ゴウケイ</t>
    </rPh>
    <phoneticPr fontId="1"/>
  </si>
  <si>
    <t>賃借料加算</t>
    <rPh sb="0" eb="3">
      <t>チンシャクリョウ</t>
    </rPh>
    <rPh sb="3" eb="5">
      <t>カサン</t>
    </rPh>
    <phoneticPr fontId="1"/>
  </si>
  <si>
    <t>施設長未設置</t>
    <rPh sb="0" eb="3">
      <t>シセツチョウ</t>
    </rPh>
    <rPh sb="3" eb="6">
      <t>ミセッチ</t>
    </rPh>
    <phoneticPr fontId="1"/>
  </si>
  <si>
    <t>土曜日閉所</t>
    <rPh sb="0" eb="3">
      <t>ドヨウビ</t>
    </rPh>
    <rPh sb="3" eb="5">
      <t>ヘイショ</t>
    </rPh>
    <phoneticPr fontId="1"/>
  </si>
  <si>
    <t>有無</t>
    <rPh sb="0" eb="2">
      <t>ウム</t>
    </rPh>
    <phoneticPr fontId="1"/>
  </si>
  <si>
    <t>療育支援加算</t>
    <rPh sb="0" eb="2">
      <t>リョウイク</t>
    </rPh>
    <rPh sb="2" eb="4">
      <t>シエン</t>
    </rPh>
    <rPh sb="4" eb="6">
      <t>カサン</t>
    </rPh>
    <phoneticPr fontId="1"/>
  </si>
  <si>
    <t>【自治体情報】</t>
    <rPh sb="1" eb="6">
      <t>ジチタイジョウホウ</t>
    </rPh>
    <phoneticPr fontId="1"/>
  </si>
  <si>
    <t>在籍児童居住市町村</t>
    <rPh sb="0" eb="2">
      <t>ザイセキ</t>
    </rPh>
    <rPh sb="2" eb="4">
      <t>ジドウ</t>
    </rPh>
    <rPh sb="4" eb="6">
      <t>キョジュウ</t>
    </rPh>
    <rPh sb="6" eb="9">
      <t>シチョウソン</t>
    </rPh>
    <phoneticPr fontId="1"/>
  </si>
  <si>
    <t>本園の月初在籍児童数</t>
    <rPh sb="0" eb="2">
      <t>ホンエン</t>
    </rPh>
    <rPh sb="3" eb="5">
      <t>ゲッショ</t>
    </rPh>
    <rPh sb="5" eb="7">
      <t>ザイセキ</t>
    </rPh>
    <rPh sb="7" eb="9">
      <t>ジドウ</t>
    </rPh>
    <rPh sb="9" eb="10">
      <t>スウ</t>
    </rPh>
    <phoneticPr fontId="1"/>
  </si>
  <si>
    <t>分園の月初在籍児童数</t>
    <rPh sb="0" eb="2">
      <t>ブンエン</t>
    </rPh>
    <rPh sb="3" eb="5">
      <t>ゲッショ</t>
    </rPh>
    <rPh sb="5" eb="7">
      <t>ザイセキ</t>
    </rPh>
    <rPh sb="7" eb="9">
      <t>ジドウ</t>
    </rPh>
    <rPh sb="9" eb="10">
      <t>スウ</t>
    </rPh>
    <phoneticPr fontId="1"/>
  </si>
  <si>
    <t>園全体の月初在籍児童数合計</t>
    <rPh sb="0" eb="1">
      <t>エン</t>
    </rPh>
    <rPh sb="1" eb="3">
      <t>ゼンタイ</t>
    </rPh>
    <rPh sb="4" eb="6">
      <t>ゲッショ</t>
    </rPh>
    <rPh sb="6" eb="8">
      <t>ザイセキ</t>
    </rPh>
    <rPh sb="8" eb="10">
      <t>ジドウ</t>
    </rPh>
    <rPh sb="10" eb="11">
      <t>スウ</t>
    </rPh>
    <rPh sb="11" eb="13">
      <t>ゴウケイ</t>
    </rPh>
    <phoneticPr fontId="1"/>
  </si>
  <si>
    <t>夜間保育加算</t>
    <rPh sb="0" eb="2">
      <t>ヤカン</t>
    </rPh>
    <rPh sb="2" eb="4">
      <t>ホイク</t>
    </rPh>
    <rPh sb="4" eb="6">
      <t>カサン</t>
    </rPh>
    <phoneticPr fontId="1"/>
  </si>
  <si>
    <t>休日保育加算</t>
    <rPh sb="0" eb="2">
      <t>キュウジツ</t>
    </rPh>
    <rPh sb="2" eb="4">
      <t>ホイク</t>
    </rPh>
    <rPh sb="4" eb="6">
      <t>カサン</t>
    </rPh>
    <phoneticPr fontId="1"/>
  </si>
  <si>
    <t>基本分単価</t>
    <rPh sb="0" eb="3">
      <t>キホンブン</t>
    </rPh>
    <rPh sb="3" eb="5">
      <t>タンカ</t>
    </rPh>
    <phoneticPr fontId="1"/>
  </si>
  <si>
    <t>【加算情報】</t>
    <rPh sb="1" eb="3">
      <t>カサン</t>
    </rPh>
    <rPh sb="3" eb="5">
      <t>ジョウホウ</t>
    </rPh>
    <phoneticPr fontId="1"/>
  </si>
  <si>
    <t>休日保育加算</t>
    <rPh sb="0" eb="2">
      <t>キュウジツ</t>
    </rPh>
    <rPh sb="2" eb="6">
      <t>ホイクカサン</t>
    </rPh>
    <phoneticPr fontId="1"/>
  </si>
  <si>
    <t>減価償却費加算</t>
    <rPh sb="0" eb="5">
      <t>ゲンカショウキャクヒ</t>
    </rPh>
    <rPh sb="5" eb="7">
      <t>カサン</t>
    </rPh>
    <phoneticPr fontId="1"/>
  </si>
  <si>
    <t>冷暖房費加算</t>
    <rPh sb="0" eb="6">
      <t>レイダンボウヒカサン</t>
    </rPh>
    <phoneticPr fontId="1"/>
  </si>
  <si>
    <t>除雪費加算</t>
    <rPh sb="0" eb="3">
      <t>ジョセツヒ</t>
    </rPh>
    <rPh sb="3" eb="5">
      <t>カサン</t>
    </rPh>
    <phoneticPr fontId="1"/>
  </si>
  <si>
    <t>降灰除去費加算</t>
    <rPh sb="0" eb="2">
      <t>コウハイ</t>
    </rPh>
    <rPh sb="2" eb="5">
      <t>ジョキョヒ</t>
    </rPh>
    <rPh sb="5" eb="7">
      <t>カサン</t>
    </rPh>
    <phoneticPr fontId="1"/>
  </si>
  <si>
    <t>栄養管理加算</t>
    <rPh sb="0" eb="2">
      <t>エイヨウ</t>
    </rPh>
    <rPh sb="2" eb="4">
      <t>カンリ</t>
    </rPh>
    <rPh sb="4" eb="6">
      <t>カサン</t>
    </rPh>
    <phoneticPr fontId="1"/>
  </si>
  <si>
    <t>第三者評価受審加算</t>
    <rPh sb="0" eb="3">
      <t>ダイサンシャ</t>
    </rPh>
    <rPh sb="3" eb="5">
      <t>ヒョウカ</t>
    </rPh>
    <rPh sb="5" eb="7">
      <t>ジュシン</t>
    </rPh>
    <rPh sb="7" eb="9">
      <t>カサン</t>
    </rPh>
    <phoneticPr fontId="1"/>
  </si>
  <si>
    <t>休日</t>
    <rPh sb="0" eb="2">
      <t>キュウジツ</t>
    </rPh>
    <phoneticPr fontId="1"/>
  </si>
  <si>
    <t>980～1049</t>
    <phoneticPr fontId="1"/>
  </si>
  <si>
    <t>1050～</t>
    <phoneticPr fontId="1"/>
  </si>
  <si>
    <t>減価償却</t>
    <rPh sb="0" eb="4">
      <t>ゲンカショウキャク</t>
    </rPh>
    <phoneticPr fontId="1"/>
  </si>
  <si>
    <t>標準</t>
    <rPh sb="0" eb="2">
      <t>ヒョウジュン</t>
    </rPh>
    <phoneticPr fontId="1"/>
  </si>
  <si>
    <t>都市部</t>
    <rPh sb="0" eb="3">
      <t>トシブ</t>
    </rPh>
    <phoneticPr fontId="1"/>
  </si>
  <si>
    <t>賃借料</t>
    <rPh sb="0" eb="3">
      <t>チンシャクリョウ</t>
    </rPh>
    <phoneticPr fontId="1"/>
  </si>
  <si>
    <t>１級地</t>
    <rPh sb="1" eb="2">
      <t>キュウ</t>
    </rPh>
    <rPh sb="2" eb="3">
      <t>チ</t>
    </rPh>
    <phoneticPr fontId="1"/>
  </si>
  <si>
    <t>２級地</t>
    <rPh sb="1" eb="2">
      <t>キュウ</t>
    </rPh>
    <rPh sb="2" eb="3">
      <t>チ</t>
    </rPh>
    <phoneticPr fontId="1"/>
  </si>
  <si>
    <t>３級地</t>
    <rPh sb="1" eb="2">
      <t>キュウ</t>
    </rPh>
    <rPh sb="2" eb="3">
      <t>チ</t>
    </rPh>
    <phoneticPr fontId="1"/>
  </si>
  <si>
    <t>４級地</t>
    <rPh sb="1" eb="2">
      <t>キュウ</t>
    </rPh>
    <rPh sb="2" eb="3">
      <t>チ</t>
    </rPh>
    <phoneticPr fontId="1"/>
  </si>
  <si>
    <t>Ｃ</t>
    <phoneticPr fontId="1"/>
  </si>
  <si>
    <t>処遇Ⅰ
加算率</t>
    <rPh sb="0" eb="2">
      <t>ショグウ</t>
    </rPh>
    <rPh sb="4" eb="7">
      <t>カサンリツ</t>
    </rPh>
    <phoneticPr fontId="1"/>
  </si>
  <si>
    <t>基礎分</t>
    <rPh sb="0" eb="3">
      <t>キソブン</t>
    </rPh>
    <phoneticPr fontId="1"/>
  </si>
  <si>
    <t>賃金改善要件分</t>
    <rPh sb="0" eb="4">
      <t>チンギンカイゼン</t>
    </rPh>
    <rPh sb="4" eb="7">
      <t>ヨウケンブン</t>
    </rPh>
    <phoneticPr fontId="1"/>
  </si>
  <si>
    <t>その他</t>
    <rPh sb="2" eb="3">
      <t>タ</t>
    </rPh>
    <phoneticPr fontId="1"/>
  </si>
  <si>
    <t>1200～</t>
    <phoneticPr fontId="1"/>
  </si>
  <si>
    <t>３歳児</t>
    <rPh sb="1" eb="2">
      <t>サイ</t>
    </rPh>
    <rPh sb="2" eb="3">
      <t>ジ</t>
    </rPh>
    <phoneticPr fontId="1"/>
  </si>
  <si>
    <t>休日保育加算</t>
    <rPh sb="0" eb="2">
      <t>キュウジツ</t>
    </rPh>
    <rPh sb="2" eb="4">
      <t>ホイク</t>
    </rPh>
    <rPh sb="4" eb="6">
      <t>カサン</t>
    </rPh>
    <phoneticPr fontId="1"/>
  </si>
  <si>
    <t>夜間保育加算</t>
    <rPh sb="0" eb="2">
      <t>ヤカン</t>
    </rPh>
    <rPh sb="2" eb="6">
      <t>ホイクカサン</t>
    </rPh>
    <phoneticPr fontId="1"/>
  </si>
  <si>
    <t>減価償却費加算</t>
    <rPh sb="0" eb="4">
      <t>ゲンカショウキャク</t>
    </rPh>
    <rPh sb="4" eb="5">
      <t>ヒ</t>
    </rPh>
    <rPh sb="5" eb="7">
      <t>カサン</t>
    </rPh>
    <phoneticPr fontId="1"/>
  </si>
  <si>
    <t>賃借料加算</t>
    <rPh sb="0" eb="3">
      <t>チンシャクリョウ</t>
    </rPh>
    <rPh sb="3" eb="5">
      <t>カサン</t>
    </rPh>
    <phoneticPr fontId="1"/>
  </si>
  <si>
    <t>土曜日閉所減算</t>
    <rPh sb="0" eb="3">
      <t>ドヨウビ</t>
    </rPh>
    <rPh sb="3" eb="5">
      <t>ヘイショ</t>
    </rPh>
    <rPh sb="5" eb="7">
      <t>ゲンサン</t>
    </rPh>
    <phoneticPr fontId="1"/>
  </si>
  <si>
    <t>恒常的定員超過減算</t>
    <rPh sb="0" eb="3">
      <t>コウジョウテキ</t>
    </rPh>
    <rPh sb="3" eb="5">
      <t>テイイン</t>
    </rPh>
    <rPh sb="5" eb="7">
      <t>チョウカ</t>
    </rPh>
    <rPh sb="7" eb="9">
      <t>ゲンサン</t>
    </rPh>
    <phoneticPr fontId="1"/>
  </si>
  <si>
    <t>処遇Ⅰ</t>
    <rPh sb="0" eb="2">
      <t>ショグウ</t>
    </rPh>
    <phoneticPr fontId="1"/>
  </si>
  <si>
    <t>基本分</t>
    <rPh sb="0" eb="3">
      <t>キホンブン</t>
    </rPh>
    <phoneticPr fontId="1"/>
  </si>
  <si>
    <t>自治体名</t>
    <rPh sb="0" eb="3">
      <t>ジチタイ</t>
    </rPh>
    <rPh sb="3" eb="4">
      <t>メイ</t>
    </rPh>
    <phoneticPr fontId="1"/>
  </si>
  <si>
    <t>内訳</t>
    <rPh sb="0" eb="2">
      <t>ウチワケ</t>
    </rPh>
    <phoneticPr fontId="1"/>
  </si>
  <si>
    <t>月初
児童数計</t>
    <rPh sb="0" eb="2">
      <t>ゲッショ</t>
    </rPh>
    <rPh sb="3" eb="5">
      <t>ジドウ</t>
    </rPh>
    <rPh sb="5" eb="6">
      <t>スウ</t>
    </rPh>
    <rPh sb="6" eb="7">
      <t>ケイ</t>
    </rPh>
    <phoneticPr fontId="1"/>
  </si>
  <si>
    <t>合計</t>
    <rPh sb="0" eb="2">
      <t>ゴウケイ</t>
    </rPh>
    <phoneticPr fontId="1"/>
  </si>
  <si>
    <t>check</t>
    <phoneticPr fontId="1"/>
  </si>
  <si>
    <t>自治体計</t>
    <rPh sb="0" eb="3">
      <t>ジチタイ</t>
    </rPh>
    <rPh sb="3" eb="4">
      <t>ケイ</t>
    </rPh>
    <phoneticPr fontId="1"/>
  </si>
  <si>
    <t>対象児童数</t>
    <rPh sb="0" eb="5">
      <t>タイショウジドウスウ</t>
    </rPh>
    <phoneticPr fontId="1"/>
  </si>
  <si>
    <t>自治体計</t>
    <rPh sb="0" eb="4">
      <t>ジチタイケイ</t>
    </rPh>
    <phoneticPr fontId="1"/>
  </si>
  <si>
    <t>副食費徴収
免除費加算</t>
    <rPh sb="0" eb="3">
      <t>フクショクヒ</t>
    </rPh>
    <rPh sb="3" eb="5">
      <t>チョウシュウ</t>
    </rPh>
    <rPh sb="6" eb="8">
      <t>メンジョ</t>
    </rPh>
    <rPh sb="8" eb="9">
      <t>ヒ</t>
    </rPh>
    <rPh sb="9" eb="11">
      <t>カサン</t>
    </rPh>
    <phoneticPr fontId="1"/>
  </si>
  <si>
    <t>本園</t>
    <rPh sb="0" eb="2">
      <t>ホンエン</t>
    </rPh>
    <phoneticPr fontId="1"/>
  </si>
  <si>
    <t>合計児童数</t>
    <rPh sb="0" eb="2">
      <t>ゴウケイ</t>
    </rPh>
    <rPh sb="2" eb="5">
      <t>ジドウスウ</t>
    </rPh>
    <phoneticPr fontId="1"/>
  </si>
  <si>
    <t>本園児童数</t>
    <rPh sb="0" eb="2">
      <t>ホンエン</t>
    </rPh>
    <rPh sb="2" eb="5">
      <t>ジドウスウ</t>
    </rPh>
    <phoneticPr fontId="1"/>
  </si>
  <si>
    <t>分園児童数</t>
    <rPh sb="0" eb="2">
      <t>ブンエン</t>
    </rPh>
    <rPh sb="2" eb="5">
      <t>ジドウスウ</t>
    </rPh>
    <phoneticPr fontId="1"/>
  </si>
  <si>
    <t>【委託費総合計】</t>
    <rPh sb="1" eb="4">
      <t>イタクヒ</t>
    </rPh>
    <rPh sb="4" eb="7">
      <t>ソウゴウケイ</t>
    </rPh>
    <phoneticPr fontId="1"/>
  </si>
  <si>
    <t>分園</t>
    <rPh sb="0" eb="2">
      <t>ブンエン</t>
    </rPh>
    <phoneticPr fontId="1"/>
  </si>
  <si>
    <t>１日</t>
    <rPh sb="1" eb="2">
      <t>ニチ</t>
    </rPh>
    <phoneticPr fontId="1"/>
  </si>
  <si>
    <t>２日</t>
    <rPh sb="1" eb="2">
      <t>ニチ</t>
    </rPh>
    <phoneticPr fontId="1"/>
  </si>
  <si>
    <t>冷暖房</t>
    <rPh sb="0" eb="3">
      <t>レイダンボウ</t>
    </rPh>
    <phoneticPr fontId="1"/>
  </si>
  <si>
    <t>加算</t>
    <rPh sb="0" eb="2">
      <t>カサン</t>
    </rPh>
    <phoneticPr fontId="1"/>
  </si>
  <si>
    <t>加算部分２</t>
    <rPh sb="0" eb="4">
      <t>カサンブブン</t>
    </rPh>
    <phoneticPr fontId="1"/>
  </si>
  <si>
    <t>減算</t>
    <rPh sb="0" eb="2">
      <t>ゲンサン</t>
    </rPh>
    <phoneticPr fontId="1"/>
  </si>
  <si>
    <t>年齢</t>
    <rPh sb="0" eb="2">
      <t>ネンレイ</t>
    </rPh>
    <phoneticPr fontId="1"/>
  </si>
  <si>
    <t>認定区分</t>
    <rPh sb="0" eb="4">
      <t>ニンテイクブン</t>
    </rPh>
    <phoneticPr fontId="1"/>
  </si>
  <si>
    <t>保育日数</t>
    <rPh sb="0" eb="2">
      <t>ホイク</t>
    </rPh>
    <rPh sb="2" eb="4">
      <t>ニッスウ</t>
    </rPh>
    <phoneticPr fontId="1"/>
  </si>
  <si>
    <t>単価計</t>
    <rPh sb="0" eb="3">
      <t>タンカケイ</t>
    </rPh>
    <phoneticPr fontId="1"/>
  </si>
  <si>
    <t>日割分</t>
    <rPh sb="0" eb="2">
      <t>ヒワリ</t>
    </rPh>
    <rPh sb="2" eb="3">
      <t>ブン</t>
    </rPh>
    <phoneticPr fontId="1"/>
  </si>
  <si>
    <t>減算日数</t>
    <rPh sb="0" eb="2">
      <t>ゲンサン</t>
    </rPh>
    <rPh sb="2" eb="4">
      <t>ニッスウ</t>
    </rPh>
    <phoneticPr fontId="1"/>
  </si>
  <si>
    <t>定員区分</t>
    <rPh sb="0" eb="2">
      <t>テイイン</t>
    </rPh>
    <rPh sb="2" eb="4">
      <t>クブン</t>
    </rPh>
    <phoneticPr fontId="3"/>
  </si>
  <si>
    <t>年齢区分</t>
    <rPh sb="0" eb="2">
      <t>ネンレイ</t>
    </rPh>
    <rPh sb="2" eb="4">
      <t>クブン</t>
    </rPh>
    <phoneticPr fontId="3"/>
  </si>
  <si>
    <t>地域区分</t>
    <rPh sb="0" eb="2">
      <t>チイキ</t>
    </rPh>
    <rPh sb="2" eb="4">
      <t>クブン</t>
    </rPh>
    <phoneticPr fontId="4"/>
  </si>
  <si>
    <t>定員区分</t>
    <rPh sb="0" eb="2">
      <t>テイイン</t>
    </rPh>
    <rPh sb="2" eb="4">
      <t>クブン</t>
    </rPh>
    <phoneticPr fontId="4"/>
  </si>
  <si>
    <t>年齢区分</t>
    <rPh sb="0" eb="2">
      <t>ネンレイ</t>
    </rPh>
    <rPh sb="2" eb="4">
      <t>クブン</t>
    </rPh>
    <phoneticPr fontId="4"/>
  </si>
  <si>
    <t>地域</t>
    <rPh sb="0" eb="2">
      <t>チイキ</t>
    </rPh>
    <phoneticPr fontId="5"/>
  </si>
  <si>
    <t>20/100地域</t>
    <phoneticPr fontId="3"/>
  </si>
  <si>
    <t>20人</t>
    <rPh sb="2" eb="3">
      <t>ニン</t>
    </rPh>
    <phoneticPr fontId="3"/>
  </si>
  <si>
    <t>20/100地域</t>
  </si>
  <si>
    <t>21人～30人</t>
    <phoneticPr fontId="3"/>
  </si>
  <si>
    <t>21人～30人</t>
  </si>
  <si>
    <t>31人～40人</t>
    <phoneticPr fontId="3"/>
  </si>
  <si>
    <t>31人～40人</t>
  </si>
  <si>
    <t>41人～50人</t>
    <phoneticPr fontId="4"/>
  </si>
  <si>
    <t>41人～50人</t>
  </si>
  <si>
    <t>51人～60人</t>
    <phoneticPr fontId="1"/>
  </si>
  <si>
    <t>51人～60人</t>
  </si>
  <si>
    <t>61人～70人</t>
    <rPh sb="2" eb="3">
      <t>ニン</t>
    </rPh>
    <rPh sb="6" eb="7">
      <t>ニン</t>
    </rPh>
    <phoneticPr fontId="1"/>
  </si>
  <si>
    <t>71人～80人</t>
    <rPh sb="2" eb="3">
      <t>ニン</t>
    </rPh>
    <rPh sb="6" eb="7">
      <t>ニン</t>
    </rPh>
    <phoneticPr fontId="1"/>
  </si>
  <si>
    <t>81人～90人</t>
    <rPh sb="2" eb="3">
      <t>ニン</t>
    </rPh>
    <rPh sb="6" eb="7">
      <t>ニン</t>
    </rPh>
    <phoneticPr fontId="1"/>
  </si>
  <si>
    <t>91人～100人</t>
    <rPh sb="2" eb="3">
      <t>ニン</t>
    </rPh>
    <rPh sb="7" eb="8">
      <t>ニン</t>
    </rPh>
    <phoneticPr fontId="1"/>
  </si>
  <si>
    <t>101人～110人</t>
    <rPh sb="3" eb="4">
      <t>ニン</t>
    </rPh>
    <rPh sb="8" eb="9">
      <t>ニン</t>
    </rPh>
    <phoneticPr fontId="1"/>
  </si>
  <si>
    <t>111人～120人</t>
    <rPh sb="3" eb="4">
      <t>ニン</t>
    </rPh>
    <rPh sb="8" eb="9">
      <t>ニン</t>
    </rPh>
    <phoneticPr fontId="1"/>
  </si>
  <si>
    <t>121人～130人</t>
    <rPh sb="3" eb="4">
      <t>ニン</t>
    </rPh>
    <rPh sb="8" eb="9">
      <t>ニン</t>
    </rPh>
    <phoneticPr fontId="1"/>
  </si>
  <si>
    <t>131人～140人</t>
    <rPh sb="3" eb="4">
      <t>ニン</t>
    </rPh>
    <rPh sb="8" eb="9">
      <t>ニン</t>
    </rPh>
    <phoneticPr fontId="1"/>
  </si>
  <si>
    <t>141人～150人</t>
    <rPh sb="3" eb="4">
      <t>ニン</t>
    </rPh>
    <rPh sb="8" eb="9">
      <t>ニン</t>
    </rPh>
    <phoneticPr fontId="1"/>
  </si>
  <si>
    <t>151人～160人</t>
    <rPh sb="3" eb="4">
      <t>ニン</t>
    </rPh>
    <rPh sb="8" eb="9">
      <t>ニン</t>
    </rPh>
    <phoneticPr fontId="1"/>
  </si>
  <si>
    <t>161人～170人</t>
    <rPh sb="3" eb="4">
      <t>ニン</t>
    </rPh>
    <rPh sb="8" eb="9">
      <t>ニン</t>
    </rPh>
    <phoneticPr fontId="1"/>
  </si>
  <si>
    <t>171人以上</t>
  </si>
  <si>
    <t>171人以上</t>
    <phoneticPr fontId="4"/>
  </si>
  <si>
    <t>16/100地域</t>
    <rPh sb="6" eb="8">
      <t>チイキ</t>
    </rPh>
    <phoneticPr fontId="1"/>
  </si>
  <si>
    <t>15/100地域</t>
    <rPh sb="6" eb="8">
      <t>チイキ</t>
    </rPh>
    <phoneticPr fontId="1"/>
  </si>
  <si>
    <t>12/100地域</t>
    <rPh sb="6" eb="8">
      <t>チイキ</t>
    </rPh>
    <phoneticPr fontId="1"/>
  </si>
  <si>
    <t>10/100地域</t>
    <rPh sb="6" eb="8">
      <t>チイキ</t>
    </rPh>
    <phoneticPr fontId="1"/>
  </si>
  <si>
    <t>6/100地域</t>
    <rPh sb="5" eb="7">
      <t>チイキ</t>
    </rPh>
    <phoneticPr fontId="1"/>
  </si>
  <si>
    <t>3/100地域</t>
    <rPh sb="5" eb="7">
      <t>チイキ</t>
    </rPh>
    <phoneticPr fontId="1"/>
  </si>
  <si>
    <t>その他地域</t>
    <rPh sb="2" eb="3">
      <t>タ</t>
    </rPh>
    <rPh sb="3" eb="5">
      <t>チイキ</t>
    </rPh>
    <phoneticPr fontId="1"/>
  </si>
  <si>
    <t>20人</t>
    <rPh sb="2" eb="3">
      <t>ニン</t>
    </rPh>
    <phoneticPr fontId="1"/>
  </si>
  <si>
    <t>21人～30人</t>
    <rPh sb="2" eb="3">
      <t>ニン</t>
    </rPh>
    <rPh sb="6" eb="7">
      <t>ニン</t>
    </rPh>
    <phoneticPr fontId="1"/>
  </si>
  <si>
    <t>31人～40人</t>
    <rPh sb="2" eb="3">
      <t>ニン</t>
    </rPh>
    <rPh sb="6" eb="7">
      <t>ニン</t>
    </rPh>
    <phoneticPr fontId="1"/>
  </si>
  <si>
    <t>41人～50人</t>
    <rPh sb="2" eb="3">
      <t>ニン</t>
    </rPh>
    <rPh sb="6" eb="7">
      <t>ニン</t>
    </rPh>
    <phoneticPr fontId="1"/>
  </si>
  <si>
    <t>20/100地域</t>
    <phoneticPr fontId="1"/>
  </si>
  <si>
    <t>４歳以上</t>
    <rPh sb="1" eb="2">
      <t>サイ</t>
    </rPh>
    <rPh sb="2" eb="4">
      <t>イジョウ</t>
    </rPh>
    <phoneticPr fontId="3"/>
  </si>
  <si>
    <t>３歳</t>
    <phoneticPr fontId="3"/>
  </si>
  <si>
    <t>１・２歳</t>
  </si>
  <si>
    <t>０歳</t>
  </si>
  <si>
    <t>１・２歳</t>
    <phoneticPr fontId="1"/>
  </si>
  <si>
    <t>０歳</t>
    <phoneticPr fontId="1"/>
  </si>
  <si>
    <t>夜間保育加算</t>
    <rPh sb="0" eb="4">
      <t>ヤカンホイク</t>
    </rPh>
    <rPh sb="4" eb="6">
      <t>カサン</t>
    </rPh>
    <phoneticPr fontId="1"/>
  </si>
  <si>
    <t>基本分</t>
    <rPh sb="0" eb="2">
      <t>キホン</t>
    </rPh>
    <rPh sb="2" eb="3">
      <t>ブン</t>
    </rPh>
    <phoneticPr fontId="1"/>
  </si>
  <si>
    <t>３歳以上児</t>
  </si>
  <si>
    <t>３歳未満児</t>
  </si>
  <si>
    <t>21人～30人</t>
    <rPh sb="2" eb="3">
      <t>ニン</t>
    </rPh>
    <rPh sb="6" eb="7">
      <t>ニン</t>
    </rPh>
    <phoneticPr fontId="3"/>
  </si>
  <si>
    <t>31人～40人</t>
    <rPh sb="2" eb="3">
      <t>ニン</t>
    </rPh>
    <rPh sb="6" eb="7">
      <t>ニン</t>
    </rPh>
    <phoneticPr fontId="3"/>
  </si>
  <si>
    <t>41人～50人</t>
    <rPh sb="2" eb="3">
      <t>ニン</t>
    </rPh>
    <rPh sb="6" eb="7">
      <t>ニン</t>
    </rPh>
    <phoneticPr fontId="3"/>
  </si>
  <si>
    <t>51人～60人</t>
    <rPh sb="2" eb="3">
      <t>ニン</t>
    </rPh>
    <rPh sb="6" eb="7">
      <t>ニン</t>
    </rPh>
    <phoneticPr fontId="3"/>
  </si>
  <si>
    <t>61人～70人</t>
    <rPh sb="2" eb="3">
      <t>ニン</t>
    </rPh>
    <rPh sb="6" eb="7">
      <t>ニン</t>
    </rPh>
    <phoneticPr fontId="3"/>
  </si>
  <si>
    <t>71人～80人</t>
    <rPh sb="2" eb="3">
      <t>ニン</t>
    </rPh>
    <rPh sb="6" eb="7">
      <t>ニン</t>
    </rPh>
    <phoneticPr fontId="3"/>
  </si>
  <si>
    <t>81人～90人</t>
    <rPh sb="2" eb="3">
      <t>ニン</t>
    </rPh>
    <rPh sb="6" eb="7">
      <t>ニン</t>
    </rPh>
    <phoneticPr fontId="3"/>
  </si>
  <si>
    <t>休日保育加算</t>
    <rPh sb="0" eb="4">
      <t>キュウジツホイク</t>
    </rPh>
    <rPh sb="4" eb="6">
      <t>カサン</t>
    </rPh>
    <phoneticPr fontId="1"/>
  </si>
  <si>
    <t>地域区分</t>
    <rPh sb="0" eb="2">
      <t>チイキ</t>
    </rPh>
    <rPh sb="2" eb="4">
      <t>クブン</t>
    </rPh>
    <phoneticPr fontId="3"/>
  </si>
  <si>
    <t>延べ利用者</t>
    <rPh sb="0" eb="1">
      <t>ノ</t>
    </rPh>
    <rPh sb="2" eb="5">
      <t>リヨウシャ</t>
    </rPh>
    <phoneticPr fontId="1"/>
  </si>
  <si>
    <t>20/100地域</t>
    <rPh sb="6" eb="8">
      <t>チイキ</t>
    </rPh>
    <phoneticPr fontId="3"/>
  </si>
  <si>
    <t>12/100地域</t>
    <rPh sb="6" eb="8">
      <t>チイキ</t>
    </rPh>
    <phoneticPr fontId="3"/>
  </si>
  <si>
    <t>6/100地域</t>
    <rPh sb="5" eb="7">
      <t>チイキ</t>
    </rPh>
    <phoneticPr fontId="3"/>
  </si>
  <si>
    <t>3/100地域</t>
    <rPh sb="5" eb="7">
      <t>チイキ</t>
    </rPh>
    <phoneticPr fontId="3"/>
  </si>
  <si>
    <t>その他地域</t>
    <rPh sb="2" eb="3">
      <t>タ</t>
    </rPh>
    <rPh sb="3" eb="5">
      <t>チイキ</t>
    </rPh>
    <phoneticPr fontId="3"/>
  </si>
  <si>
    <t>３歳児配置改善加算</t>
    <rPh sb="5" eb="9">
      <t>カイゼンカサン</t>
    </rPh>
    <phoneticPr fontId="1"/>
  </si>
  <si>
    <t>15/100地域</t>
    <rPh sb="6" eb="8">
      <t>チイキ</t>
    </rPh>
    <phoneticPr fontId="3"/>
  </si>
  <si>
    <t>10/100地域</t>
    <rPh sb="6" eb="8">
      <t>チイキ</t>
    </rPh>
    <phoneticPr fontId="3"/>
  </si>
  <si>
    <t>～210</t>
  </si>
  <si>
    <t>211～279</t>
  </si>
  <si>
    <t>280～349</t>
  </si>
  <si>
    <t>350～419</t>
  </si>
  <si>
    <t>420～489</t>
  </si>
  <si>
    <t>490～559</t>
  </si>
  <si>
    <t>560～629</t>
  </si>
  <si>
    <t>630～699</t>
  </si>
  <si>
    <t>700～769</t>
  </si>
  <si>
    <t>770～839</t>
  </si>
  <si>
    <t>840～909</t>
  </si>
  <si>
    <t>910～979</t>
  </si>
  <si>
    <t>本園【月途中退所児童】</t>
    <rPh sb="0" eb="2">
      <t>ホンエン</t>
    </rPh>
    <rPh sb="3" eb="6">
      <t>ツキトチュウ</t>
    </rPh>
    <rPh sb="6" eb="8">
      <t>タイショ</t>
    </rPh>
    <rPh sb="8" eb="10">
      <t>ジドウ</t>
    </rPh>
    <phoneticPr fontId="1"/>
  </si>
  <si>
    <t>本園【月途中入所児童】</t>
    <rPh sb="0" eb="2">
      <t>ホンエン</t>
    </rPh>
    <rPh sb="3" eb="6">
      <t>ツキトチュウ</t>
    </rPh>
    <rPh sb="6" eb="8">
      <t>ニュウショ</t>
    </rPh>
    <rPh sb="8" eb="10">
      <t>ジドウ</t>
    </rPh>
    <phoneticPr fontId="1"/>
  </si>
  <si>
    <t>自治体名</t>
    <rPh sb="0" eb="4">
      <t>ジチタイメイ</t>
    </rPh>
    <phoneticPr fontId="1"/>
  </si>
  <si>
    <t>分園【月途中入所児童】</t>
    <rPh sb="0" eb="2">
      <t>ブンエン</t>
    </rPh>
    <rPh sb="3" eb="6">
      <t>ツキトチュウ</t>
    </rPh>
    <rPh sb="6" eb="8">
      <t>ニュウショ</t>
    </rPh>
    <rPh sb="8" eb="10">
      <t>ジドウ</t>
    </rPh>
    <phoneticPr fontId="1"/>
  </si>
  <si>
    <t>分園【月途中退所児童】</t>
    <rPh sb="0" eb="2">
      <t>ブンエン</t>
    </rPh>
    <rPh sb="3" eb="6">
      <t>ツキトチュウ</t>
    </rPh>
    <rPh sb="6" eb="8">
      <t>タイショ</t>
    </rPh>
    <rPh sb="8" eb="10">
      <t>ジドウ</t>
    </rPh>
    <phoneticPr fontId="1"/>
  </si>
  <si>
    <t>降灰除去費加算</t>
    <rPh sb="0" eb="1">
      <t>フ</t>
    </rPh>
    <rPh sb="1" eb="2">
      <t>ハイ</t>
    </rPh>
    <rPh sb="2" eb="4">
      <t>ジョキョ</t>
    </rPh>
    <rPh sb="4" eb="5">
      <t>ヒ</t>
    </rPh>
    <rPh sb="5" eb="7">
      <t>カサン</t>
    </rPh>
    <phoneticPr fontId="1"/>
  </si>
  <si>
    <t>高齢者等活躍促進加算</t>
    <rPh sb="0" eb="4">
      <t>コウレイシャトウ</t>
    </rPh>
    <rPh sb="4" eb="6">
      <t>カツヤク</t>
    </rPh>
    <rPh sb="6" eb="8">
      <t>ソクシン</t>
    </rPh>
    <rPh sb="8" eb="10">
      <t>カサン</t>
    </rPh>
    <phoneticPr fontId="1"/>
  </si>
  <si>
    <t>施設機能強化推進費加算</t>
    <rPh sb="0" eb="2">
      <t>シセツ</t>
    </rPh>
    <rPh sb="2" eb="6">
      <t>キノウキョウカ</t>
    </rPh>
    <rPh sb="6" eb="8">
      <t>スイシン</t>
    </rPh>
    <rPh sb="8" eb="9">
      <t>ヒ</t>
    </rPh>
    <rPh sb="9" eb="11">
      <t>カサン</t>
    </rPh>
    <phoneticPr fontId="1"/>
  </si>
  <si>
    <t>第三者評価受審加算</t>
    <rPh sb="0" eb="5">
      <t>ダイサンシャヒョウカ</t>
    </rPh>
    <rPh sb="5" eb="7">
      <t>ジュシン</t>
    </rPh>
    <rPh sb="7" eb="9">
      <t>カサン</t>
    </rPh>
    <phoneticPr fontId="1"/>
  </si>
  <si>
    <t>市区町村</t>
    <rPh sb="0" eb="2">
      <t>シク</t>
    </rPh>
    <rPh sb="2" eb="4">
      <t>チョウソン</t>
    </rPh>
    <phoneticPr fontId="1"/>
  </si>
  <si>
    <t>児童名</t>
    <rPh sb="0" eb="2">
      <t>ジドウ</t>
    </rPh>
    <rPh sb="2" eb="3">
      <t>メイ</t>
    </rPh>
    <phoneticPr fontId="1"/>
  </si>
  <si>
    <t>対象月</t>
    <rPh sb="0" eb="2">
      <t>タイショウ</t>
    </rPh>
    <rPh sb="2" eb="3">
      <t>ツキ</t>
    </rPh>
    <phoneticPr fontId="1"/>
  </si>
  <si>
    <t>園名</t>
    <rPh sb="0" eb="2">
      <t>エンメイ</t>
    </rPh>
    <phoneticPr fontId="1"/>
  </si>
  <si>
    <t>※減額日数には、退所してからの日数ではなく、【２５日－保育日数】を入力してください。</t>
    <phoneticPr fontId="1"/>
  </si>
  <si>
    <t>４歳以上</t>
    <phoneticPr fontId="1"/>
  </si>
  <si>
    <t>３歳</t>
    <phoneticPr fontId="1"/>
  </si>
  <si>
    <t>対象</t>
    <rPh sb="0" eb="2">
      <t>タイショウ</t>
    </rPh>
    <phoneticPr fontId="1"/>
  </si>
  <si>
    <t>認定区分</t>
    <rPh sb="0" eb="2">
      <t>ニンテイ</t>
    </rPh>
    <rPh sb="2" eb="4">
      <t>クブン</t>
    </rPh>
    <phoneticPr fontId="1"/>
  </si>
  <si>
    <t>本　　　園</t>
    <rPh sb="0" eb="1">
      <t>ホン</t>
    </rPh>
    <rPh sb="4" eb="5">
      <t>エン</t>
    </rPh>
    <phoneticPr fontId="1"/>
  </si>
  <si>
    <t>分　　　園</t>
    <rPh sb="0" eb="1">
      <t>ブン</t>
    </rPh>
    <rPh sb="4" eb="5">
      <t>エン</t>
    </rPh>
    <phoneticPr fontId="1"/>
  </si>
  <si>
    <t>副食費徴収
免除対象か</t>
    <rPh sb="0" eb="3">
      <t>フクショクヒ</t>
    </rPh>
    <rPh sb="3" eb="5">
      <t>チョウシュウ</t>
    </rPh>
    <rPh sb="6" eb="8">
      <t>メンジョ</t>
    </rPh>
    <rPh sb="8" eb="10">
      <t>タイショウ</t>
    </rPh>
    <phoneticPr fontId="1"/>
  </si>
  <si>
    <t>副食費免除</t>
    <rPh sb="0" eb="3">
      <t>フクショクヒ</t>
    </rPh>
    <rPh sb="3" eb="5">
      <t>メンジョ</t>
    </rPh>
    <phoneticPr fontId="1"/>
  </si>
  <si>
    <t>月</t>
    <rPh sb="0" eb="1">
      <t>ツキ</t>
    </rPh>
    <phoneticPr fontId="1"/>
  </si>
  <si>
    <t>区分</t>
    <rPh sb="0" eb="2">
      <t>クブン</t>
    </rPh>
    <phoneticPr fontId="1"/>
  </si>
  <si>
    <t>標準時間</t>
    <rPh sb="0" eb="4">
      <t>ヒョウ</t>
    </rPh>
    <phoneticPr fontId="1"/>
  </si>
  <si>
    <t>短時間</t>
    <rPh sb="0" eb="3">
      <t>タン</t>
    </rPh>
    <phoneticPr fontId="1"/>
  </si>
  <si>
    <t>10月</t>
  </si>
  <si>
    <t>11月</t>
  </si>
  <si>
    <t>12月</t>
  </si>
  <si>
    <t>加算単価</t>
    <rPh sb="0" eb="2">
      <t>カサン</t>
    </rPh>
    <rPh sb="2" eb="4">
      <t>タンカ</t>
    </rPh>
    <phoneticPr fontId="1"/>
  </si>
  <si>
    <t>本園</t>
    <rPh sb="0" eb="2">
      <t>ホンエン</t>
    </rPh>
    <phoneticPr fontId="1"/>
  </si>
  <si>
    <t>分園</t>
    <rPh sb="0" eb="2">
      <t>ブンエン</t>
    </rPh>
    <phoneticPr fontId="1"/>
  </si>
  <si>
    <t>園　名</t>
    <rPh sb="0" eb="1">
      <t>エン</t>
    </rPh>
    <rPh sb="2" eb="3">
      <t>ナ</t>
    </rPh>
    <phoneticPr fontId="1"/>
  </si>
  <si>
    <t>合計</t>
    <rPh sb="0" eb="2">
      <t>ゴウケイ</t>
    </rPh>
    <phoneticPr fontId="1"/>
  </si>
  <si>
    <t>【月別委託費一覧】</t>
    <rPh sb="1" eb="3">
      <t>ツキベツ</t>
    </rPh>
    <rPh sb="3" eb="6">
      <t>イタクヒ</t>
    </rPh>
    <rPh sb="6" eb="8">
      <t>イチラン</t>
    </rPh>
    <phoneticPr fontId="1"/>
  </si>
  <si>
    <t>【市町村別・月別委託費一覧】</t>
    <rPh sb="1" eb="5">
      <t>シチョウソンベツ</t>
    </rPh>
    <rPh sb="6" eb="8">
      <t>ツキベツ</t>
    </rPh>
    <rPh sb="8" eb="11">
      <t>イタクヒ</t>
    </rPh>
    <rPh sb="11" eb="13">
      <t>イチラン</t>
    </rPh>
    <phoneticPr fontId="1"/>
  </si>
  <si>
    <t>２月</t>
    <phoneticPr fontId="1"/>
  </si>
  <si>
    <t>以上児</t>
    <rPh sb="0" eb="2">
      <t>イジョウ</t>
    </rPh>
    <rPh sb="2" eb="3">
      <t>ジ</t>
    </rPh>
    <phoneticPr fontId="1"/>
  </si>
  <si>
    <t>未満児</t>
    <rPh sb="0" eb="2">
      <t>ミマン</t>
    </rPh>
    <rPh sb="2" eb="3">
      <t>ジ</t>
    </rPh>
    <phoneticPr fontId="1"/>
  </si>
  <si>
    <t>【事業費】</t>
    <rPh sb="1" eb="4">
      <t>ジギョウヒ</t>
    </rPh>
    <phoneticPr fontId="1"/>
  </si>
  <si>
    <t>【管理費】</t>
    <rPh sb="1" eb="4">
      <t>カンリヒ</t>
    </rPh>
    <phoneticPr fontId="1"/>
  </si>
  <si>
    <t>171人～</t>
    <phoneticPr fontId="1"/>
  </si>
  <si>
    <t>４歳以上児</t>
    <rPh sb="1" eb="2">
      <t>サイ</t>
    </rPh>
    <rPh sb="2" eb="4">
      <t>イジョウ</t>
    </rPh>
    <rPh sb="4" eb="5">
      <t>ジ</t>
    </rPh>
    <phoneticPr fontId="1"/>
  </si>
  <si>
    <t>３歳児</t>
    <rPh sb="1" eb="3">
      <t>サイジ</t>
    </rPh>
    <phoneticPr fontId="1"/>
  </si>
  <si>
    <t>１・２歳児</t>
    <rPh sb="3" eb="5">
      <t>サイジ</t>
    </rPh>
    <phoneticPr fontId="1"/>
  </si>
  <si>
    <t>【分園分】</t>
    <rPh sb="1" eb="3">
      <t>ブンエン</t>
    </rPh>
    <rPh sb="3" eb="4">
      <t>ブン</t>
    </rPh>
    <phoneticPr fontId="1"/>
  </si>
  <si>
    <t>加算率</t>
    <rPh sb="0" eb="3">
      <t>カサンリツ</t>
    </rPh>
    <phoneticPr fontId="1"/>
  </si>
  <si>
    <t>分園の減算</t>
    <rPh sb="0" eb="2">
      <t>ブンエン</t>
    </rPh>
    <rPh sb="3" eb="5">
      <t>ゲンサン</t>
    </rPh>
    <phoneticPr fontId="1"/>
  </si>
  <si>
    <t>【収支計算分析表の表示による区分】</t>
    <rPh sb="1" eb="3">
      <t>シュウシ</t>
    </rPh>
    <rPh sb="3" eb="5">
      <t>ケイサン</t>
    </rPh>
    <rPh sb="5" eb="8">
      <t>ブンセキヒョウ</t>
    </rPh>
    <rPh sb="9" eb="11">
      <t>ヒョウジ</t>
    </rPh>
    <rPh sb="14" eb="16">
      <t>クブン</t>
    </rPh>
    <phoneticPr fontId="1"/>
  </si>
  <si>
    <t>１（1）人件費（改善基礎分を除く）</t>
  </si>
  <si>
    <t>１（2）事業費</t>
  </si>
  <si>
    <t>１（3）管理費（改善基礎分を除く）</t>
  </si>
  <si>
    <t>10　委託費収入のうち改善基礎分</t>
  </si>
  <si>
    <t>処遇改善等加算Ⅲ</t>
    <rPh sb="0" eb="2">
      <t>ショグウ</t>
    </rPh>
    <rPh sb="2" eb="4">
      <t>カイゼン</t>
    </rPh>
    <rPh sb="4" eb="5">
      <t>トウ</t>
    </rPh>
    <rPh sb="5" eb="7">
      <t>カサン</t>
    </rPh>
    <phoneticPr fontId="1"/>
  </si>
  <si>
    <r>
      <rPr>
        <b/>
        <sz val="12"/>
        <color rgb="FFFF0000"/>
        <rFont val="游ゴシック"/>
        <family val="3"/>
        <charset val="128"/>
      </rPr>
      <t>に</t>
    </r>
    <r>
      <rPr>
        <b/>
        <u/>
        <sz val="14"/>
        <color rgb="FFFF0000"/>
        <rFont val="游ゴシック"/>
        <family val="3"/>
        <charset val="128"/>
      </rPr>
      <t>月初</t>
    </r>
    <r>
      <rPr>
        <b/>
        <sz val="10"/>
        <color rgb="FFFF0000"/>
        <rFont val="游ゴシック"/>
        <family val="3"/>
        <charset val="128"/>
      </rPr>
      <t>在籍児童数を年齢別・月別・認定別に入力してください。</t>
    </r>
    <rPh sb="1" eb="3">
      <t>ゲッショ</t>
    </rPh>
    <rPh sb="3" eb="5">
      <t>ザイセキ</t>
    </rPh>
    <rPh sb="5" eb="7">
      <t>ジドウ</t>
    </rPh>
    <rPh sb="7" eb="8">
      <t>スウ</t>
    </rPh>
    <rPh sb="9" eb="11">
      <t>ネンレイ</t>
    </rPh>
    <rPh sb="11" eb="12">
      <t>ベツ</t>
    </rPh>
    <rPh sb="13" eb="15">
      <t>ツキベツ</t>
    </rPh>
    <rPh sb="16" eb="18">
      <t>ニンテイ</t>
    </rPh>
    <rPh sb="18" eb="19">
      <t>ベツ</t>
    </rPh>
    <rPh sb="20" eb="22">
      <t>ニュウリョク</t>
    </rPh>
    <phoneticPr fontId="1"/>
  </si>
  <si>
    <t>対象人数</t>
    <rPh sb="0" eb="4">
      <t>タイショウニンズウ</t>
    </rPh>
    <phoneticPr fontId="1"/>
  </si>
  <si>
    <t>☜通園期間に関係なく、すべての在籍児童の居住自治体を記入してください。</t>
    <rPh sb="1" eb="3">
      <t>ツウエン</t>
    </rPh>
    <rPh sb="3" eb="5">
      <t>キカン</t>
    </rPh>
    <rPh sb="6" eb="8">
      <t>カンケイ</t>
    </rPh>
    <rPh sb="15" eb="17">
      <t>ザイセキ</t>
    </rPh>
    <rPh sb="17" eb="19">
      <t>ジドウ</t>
    </rPh>
    <rPh sb="20" eb="22">
      <t>キョジュウ</t>
    </rPh>
    <rPh sb="22" eb="25">
      <t>ジチタイ</t>
    </rPh>
    <rPh sb="26" eb="28">
      <t>キニュウ</t>
    </rPh>
    <phoneticPr fontId="1"/>
  </si>
  <si>
    <r>
      <t>月途中</t>
    </r>
    <r>
      <rPr>
        <b/>
        <sz val="10"/>
        <color rgb="FFFF0000"/>
        <rFont val="游ゴシック"/>
        <family val="3"/>
        <charset val="128"/>
      </rPr>
      <t>入所</t>
    </r>
    <r>
      <rPr>
        <b/>
        <sz val="10"/>
        <color theme="1"/>
        <rFont val="游ゴシック"/>
        <family val="3"/>
        <charset val="128"/>
      </rPr>
      <t>児童の情報</t>
    </r>
    <rPh sb="0" eb="1">
      <t>ツキ</t>
    </rPh>
    <rPh sb="1" eb="3">
      <t>トチュウ</t>
    </rPh>
    <rPh sb="3" eb="5">
      <t>ニュウショ</t>
    </rPh>
    <rPh sb="5" eb="7">
      <t>ジドウ</t>
    </rPh>
    <rPh sb="8" eb="10">
      <t>ジョウホウ</t>
    </rPh>
    <phoneticPr fontId="1"/>
  </si>
  <si>
    <r>
      <t>月途中</t>
    </r>
    <r>
      <rPr>
        <b/>
        <sz val="10"/>
        <color rgb="FFFF0000"/>
        <rFont val="游ゴシック"/>
        <family val="3"/>
        <charset val="128"/>
      </rPr>
      <t>退所</t>
    </r>
    <r>
      <rPr>
        <b/>
        <sz val="10"/>
        <color theme="1"/>
        <rFont val="游ゴシック"/>
        <family val="3"/>
        <charset val="128"/>
      </rPr>
      <t>児童の情報</t>
    </r>
    <rPh sb="0" eb="1">
      <t>ツキ</t>
    </rPh>
    <rPh sb="1" eb="3">
      <t>トチュウ</t>
    </rPh>
    <rPh sb="3" eb="5">
      <t>タイショ</t>
    </rPh>
    <rPh sb="5" eb="7">
      <t>ジドウ</t>
    </rPh>
    <rPh sb="8" eb="10">
      <t>ジョウホウ</t>
    </rPh>
    <phoneticPr fontId="1"/>
  </si>
  <si>
    <t>減価償却費加算</t>
    <rPh sb="0" eb="7">
      <t>ゲンカショウキャクヒカサン</t>
    </rPh>
    <phoneticPr fontId="1"/>
  </si>
  <si>
    <t>チーム保育推進加算</t>
    <rPh sb="3" eb="5">
      <t>ホイク</t>
    </rPh>
    <rPh sb="5" eb="9">
      <t>スイシンカサン</t>
    </rPh>
    <phoneticPr fontId="1"/>
  </si>
  <si>
    <t>副食費徴収免除加算</t>
    <rPh sb="0" eb="3">
      <t>フクショクヒ</t>
    </rPh>
    <rPh sb="3" eb="5">
      <t>チョウシュウ</t>
    </rPh>
    <rPh sb="5" eb="9">
      <t>メンジョカサン</t>
    </rPh>
    <phoneticPr fontId="1"/>
  </si>
  <si>
    <t>加算部分２</t>
    <rPh sb="0" eb="2">
      <t>カサン</t>
    </rPh>
    <rPh sb="2" eb="4">
      <t>ブブン</t>
    </rPh>
    <phoneticPr fontId="1"/>
  </si>
  <si>
    <t>人件費分総計</t>
    <rPh sb="0" eb="3">
      <t>ジンケンヒ</t>
    </rPh>
    <rPh sb="3" eb="4">
      <t>ブン</t>
    </rPh>
    <rPh sb="4" eb="6">
      <t>ソウケイ</t>
    </rPh>
    <phoneticPr fontId="1"/>
  </si>
  <si>
    <t>事業費分総計</t>
    <rPh sb="0" eb="4">
      <t>ジギョウヒブン</t>
    </rPh>
    <rPh sb="4" eb="6">
      <t>ソウケイ</t>
    </rPh>
    <phoneticPr fontId="1"/>
  </si>
  <si>
    <t>管理費分総計</t>
    <rPh sb="0" eb="4">
      <t>カンリヒブン</t>
    </rPh>
    <rPh sb="4" eb="6">
      <t>ソウケイ</t>
    </rPh>
    <phoneticPr fontId="1"/>
  </si>
  <si>
    <t>金額</t>
    <rPh sb="0" eb="2">
      <t>キンガク</t>
    </rPh>
    <phoneticPr fontId="1"/>
  </si>
  <si>
    <t>【処遇改善に関する参考数値】</t>
    <rPh sb="1" eb="5">
      <t>ショグウカイゼン</t>
    </rPh>
    <rPh sb="6" eb="7">
      <t>カン</t>
    </rPh>
    <rPh sb="9" eb="11">
      <t>サンコウ</t>
    </rPh>
    <rPh sb="11" eb="13">
      <t>スウチ</t>
    </rPh>
    <phoneticPr fontId="1"/>
  </si>
  <si>
    <t>【積算基準による内訳】</t>
    <rPh sb="1" eb="3">
      <t>セキサン</t>
    </rPh>
    <rPh sb="3" eb="5">
      <t>キジュン</t>
    </rPh>
    <rPh sb="8" eb="10">
      <t>ウチワケ</t>
    </rPh>
    <phoneticPr fontId="1"/>
  </si>
  <si>
    <t>【項目ごとの内訳】</t>
    <rPh sb="1" eb="3">
      <t>コウモク</t>
    </rPh>
    <rPh sb="6" eb="8">
      <t>ウチワケ</t>
    </rPh>
    <phoneticPr fontId="1"/>
  </si>
  <si>
    <t>副食費徴収免除費加算</t>
    <rPh sb="0" eb="3">
      <t>フクショクヒ</t>
    </rPh>
    <rPh sb="3" eb="5">
      <t>チョウシュウ</t>
    </rPh>
    <rPh sb="5" eb="8">
      <t>メンジョヒ</t>
    </rPh>
    <rPh sb="8" eb="10">
      <t>カサン</t>
    </rPh>
    <phoneticPr fontId="1"/>
  </si>
  <si>
    <t>算定基礎額</t>
    <rPh sb="0" eb="5">
      <t>サンテイキソガク</t>
    </rPh>
    <phoneticPr fontId="1"/>
  </si>
  <si>
    <t>はい</t>
    <phoneticPr fontId="1"/>
  </si>
  <si>
    <t>いいえ</t>
    <phoneticPr fontId="1"/>
  </si>
  <si>
    <t>１年間を通じて利用定員は一定ですか⇒</t>
    <rPh sb="1" eb="3">
      <t>ネンカン</t>
    </rPh>
    <rPh sb="4" eb="5">
      <t>ツウ</t>
    </rPh>
    <rPh sb="7" eb="11">
      <t>リヨウテイイン</t>
    </rPh>
    <rPh sb="12" eb="14">
      <t>イッテイ</t>
    </rPh>
    <phoneticPr fontId="1"/>
  </si>
  <si>
    <t>【利用定員数】</t>
    <rPh sb="1" eb="6">
      <t>リヨウテイインスウ</t>
    </rPh>
    <phoneticPr fontId="1"/>
  </si>
  <si>
    <t>名</t>
    <rPh sb="0" eb="1">
      <t>メイ</t>
    </rPh>
    <phoneticPr fontId="1"/>
  </si>
  <si>
    <t>【利用定員区分】</t>
    <rPh sb="1" eb="3">
      <t>リヨウ</t>
    </rPh>
    <rPh sb="3" eb="5">
      <t>テイイン</t>
    </rPh>
    <rPh sb="5" eb="7">
      <t>クブン</t>
    </rPh>
    <phoneticPr fontId="1"/>
  </si>
  <si>
    <t>標準時間加算Ⅰ</t>
    <rPh sb="0" eb="2">
      <t>ヒョウジュン</t>
    </rPh>
    <rPh sb="2" eb="4">
      <t>ジカン</t>
    </rPh>
    <rPh sb="4" eb="6">
      <t>カサン</t>
    </rPh>
    <phoneticPr fontId="4"/>
  </si>
  <si>
    <t>標準時間基本分</t>
    <rPh sb="0" eb="2">
      <t>ヒョウジュン</t>
    </rPh>
    <rPh sb="2" eb="4">
      <t>ジカン</t>
    </rPh>
    <rPh sb="4" eb="6">
      <t>キホン</t>
    </rPh>
    <rPh sb="6" eb="7">
      <t>ブン</t>
    </rPh>
    <phoneticPr fontId="4"/>
  </si>
  <si>
    <t>短時間基本分</t>
    <rPh sb="0" eb="3">
      <t>タンジカン</t>
    </rPh>
    <rPh sb="3" eb="5">
      <t>キホン</t>
    </rPh>
    <rPh sb="5" eb="6">
      <t>ブン</t>
    </rPh>
    <phoneticPr fontId="4"/>
  </si>
  <si>
    <t>短時間加算Ⅰ</t>
    <rPh sb="0" eb="3">
      <t>タンジカン</t>
    </rPh>
    <rPh sb="3" eb="5">
      <t>カサン</t>
    </rPh>
    <phoneticPr fontId="4"/>
  </si>
  <si>
    <t>加算Ⅰ加算単価</t>
    <rPh sb="0" eb="2">
      <t>カサン</t>
    </rPh>
    <rPh sb="3" eb="5">
      <t>カサン</t>
    </rPh>
    <rPh sb="5" eb="7">
      <t>タンカ</t>
    </rPh>
    <phoneticPr fontId="1"/>
  </si>
  <si>
    <t>加算Ⅰ（１％あたり）</t>
    <rPh sb="0" eb="2">
      <t>カサン</t>
    </rPh>
    <phoneticPr fontId="1"/>
  </si>
  <si>
    <t>１・２歳児</t>
    <rPh sb="3" eb="4">
      <t>サイ</t>
    </rPh>
    <rPh sb="4" eb="5">
      <t>ジ</t>
    </rPh>
    <phoneticPr fontId="1"/>
  </si>
  <si>
    <t>０歳児</t>
    <rPh sb="1" eb="2">
      <t>サイ</t>
    </rPh>
    <rPh sb="2" eb="3">
      <t>ジ</t>
    </rPh>
    <phoneticPr fontId="1"/>
  </si>
  <si>
    <t>加算率</t>
    <rPh sb="0" eb="2">
      <t>カサン</t>
    </rPh>
    <rPh sb="2" eb="3">
      <t>リツ</t>
    </rPh>
    <phoneticPr fontId="1"/>
  </si>
  <si>
    <t>【基本分単価】</t>
    <rPh sb="1" eb="4">
      <t>キホンブン</t>
    </rPh>
    <rPh sb="4" eb="6">
      <t>タンカ</t>
    </rPh>
    <phoneticPr fontId="1"/>
  </si>
  <si>
    <t>【加算Ⅰ】</t>
    <rPh sb="1" eb="3">
      <t>カサン</t>
    </rPh>
    <phoneticPr fontId="1"/>
  </si>
  <si>
    <t>加算Ⅰ</t>
    <rPh sb="0" eb="2">
      <t>カサン</t>
    </rPh>
    <phoneticPr fontId="1"/>
  </si>
  <si>
    <t>基本分</t>
    <rPh sb="0" eb="3">
      <t>キホンブン</t>
    </rPh>
    <phoneticPr fontId="4"/>
  </si>
  <si>
    <t>年間を通じて加算</t>
    <rPh sb="0" eb="2">
      <t>ネンカン</t>
    </rPh>
    <rPh sb="3" eb="4">
      <t>ツウ</t>
    </rPh>
    <rPh sb="6" eb="8">
      <t>カサン</t>
    </rPh>
    <phoneticPr fontId="1"/>
  </si>
  <si>
    <t>月により加算</t>
    <rPh sb="0" eb="1">
      <t>ツキ</t>
    </rPh>
    <rPh sb="4" eb="6">
      <t>カサン</t>
    </rPh>
    <phoneticPr fontId="1"/>
  </si>
  <si>
    <t>加算区分</t>
    <rPh sb="0" eb="2">
      <t>カサン</t>
    </rPh>
    <rPh sb="2" eb="4">
      <t>クブン</t>
    </rPh>
    <phoneticPr fontId="1"/>
  </si>
  <si>
    <t>療育</t>
    <rPh sb="0" eb="2">
      <t>リョウイク</t>
    </rPh>
    <phoneticPr fontId="1"/>
  </si>
  <si>
    <t>算定対象人数</t>
    <rPh sb="0" eb="6">
      <t>サンテイタイショウニンズウ</t>
    </rPh>
    <phoneticPr fontId="1"/>
  </si>
  <si>
    <t>３月加算</t>
    <rPh sb="1" eb="2">
      <t>ガツ</t>
    </rPh>
    <rPh sb="2" eb="4">
      <t>カサン</t>
    </rPh>
    <phoneticPr fontId="1"/>
  </si>
  <si>
    <t>３月に加算</t>
    <rPh sb="1" eb="2">
      <t>ガツ</t>
    </rPh>
    <rPh sb="3" eb="5">
      <t>カサン</t>
    </rPh>
    <phoneticPr fontId="1"/>
  </si>
  <si>
    <t>高齢者等</t>
    <rPh sb="0" eb="3">
      <t>コウレイシャ</t>
    </rPh>
    <rPh sb="3" eb="4">
      <t>トウ</t>
    </rPh>
    <phoneticPr fontId="1"/>
  </si>
  <si>
    <t>400～800</t>
    <phoneticPr fontId="1"/>
  </si>
  <si>
    <t>栄養</t>
    <rPh sb="0" eb="2">
      <t>エイヨウ</t>
    </rPh>
    <phoneticPr fontId="1"/>
  </si>
  <si>
    <t>年間を通じて減算</t>
    <rPh sb="0" eb="2">
      <t>ネンカン</t>
    </rPh>
    <rPh sb="3" eb="4">
      <t>ツウ</t>
    </rPh>
    <rPh sb="6" eb="8">
      <t>ゲンサン</t>
    </rPh>
    <phoneticPr fontId="1"/>
  </si>
  <si>
    <t>月により減算</t>
    <rPh sb="0" eb="1">
      <t>ツキ</t>
    </rPh>
    <rPh sb="4" eb="6">
      <t>ゲンサン</t>
    </rPh>
    <phoneticPr fontId="1"/>
  </si>
  <si>
    <t>減算区分</t>
    <rPh sb="0" eb="2">
      <t>ゲンサン</t>
    </rPh>
    <rPh sb="2" eb="4">
      <t>クブン</t>
    </rPh>
    <phoneticPr fontId="1"/>
  </si>
  <si>
    <t>全て</t>
    <rPh sb="0" eb="1">
      <t>スベ</t>
    </rPh>
    <phoneticPr fontId="1"/>
  </si>
  <si>
    <t>1050～</t>
  </si>
  <si>
    <t>20人</t>
    <rPh sb="2" eb="3">
      <t>ニン</t>
    </rPh>
    <phoneticPr fontId="10"/>
  </si>
  <si>
    <t>61人～70人</t>
    <rPh sb="2" eb="3">
      <t>ニン</t>
    </rPh>
    <rPh sb="6" eb="7">
      <t>ニン</t>
    </rPh>
    <phoneticPr fontId="11"/>
  </si>
  <si>
    <t>71人～80人</t>
    <rPh sb="2" eb="3">
      <t>ニン</t>
    </rPh>
    <rPh sb="6" eb="7">
      <t>ニン</t>
    </rPh>
    <phoneticPr fontId="11"/>
  </si>
  <si>
    <t>81人～90人</t>
    <rPh sb="2" eb="3">
      <t>ニン</t>
    </rPh>
    <rPh sb="6" eb="7">
      <t>ニン</t>
    </rPh>
    <phoneticPr fontId="11"/>
  </si>
  <si>
    <t>91人～100人</t>
    <rPh sb="2" eb="3">
      <t>ニン</t>
    </rPh>
    <rPh sb="7" eb="8">
      <t>ニン</t>
    </rPh>
    <phoneticPr fontId="11"/>
  </si>
  <si>
    <t>101人～110人</t>
    <rPh sb="3" eb="4">
      <t>ニン</t>
    </rPh>
    <rPh sb="8" eb="9">
      <t>ニン</t>
    </rPh>
    <phoneticPr fontId="11"/>
  </si>
  <si>
    <t>111人～120人</t>
    <rPh sb="3" eb="4">
      <t>ニン</t>
    </rPh>
    <rPh sb="8" eb="9">
      <t>ニン</t>
    </rPh>
    <phoneticPr fontId="11"/>
  </si>
  <si>
    <t>121人～130人</t>
    <rPh sb="3" eb="4">
      <t>ニン</t>
    </rPh>
    <rPh sb="8" eb="9">
      <t>ニン</t>
    </rPh>
    <phoneticPr fontId="11"/>
  </si>
  <si>
    <t>131人～140人</t>
    <rPh sb="3" eb="4">
      <t>ニン</t>
    </rPh>
    <rPh sb="8" eb="9">
      <t>ニン</t>
    </rPh>
    <phoneticPr fontId="11"/>
  </si>
  <si>
    <t>141人～150人</t>
    <rPh sb="3" eb="4">
      <t>ニン</t>
    </rPh>
    <rPh sb="8" eb="9">
      <t>ニン</t>
    </rPh>
    <phoneticPr fontId="11"/>
  </si>
  <si>
    <t>151人～160人</t>
    <rPh sb="3" eb="4">
      <t>ニン</t>
    </rPh>
    <rPh sb="8" eb="9">
      <t>ニン</t>
    </rPh>
    <phoneticPr fontId="11"/>
  </si>
  <si>
    <t>161人～170人</t>
    <rPh sb="3" eb="4">
      <t>ニン</t>
    </rPh>
    <rPh sb="8" eb="9">
      <t>ニン</t>
    </rPh>
    <phoneticPr fontId="11"/>
  </si>
  <si>
    <t>16/100地域</t>
    <rPh sb="6" eb="8">
      <t>チイキ</t>
    </rPh>
    <phoneticPr fontId="11"/>
  </si>
  <si>
    <t>15/100地域</t>
    <rPh sb="6" eb="8">
      <t>チイキ</t>
    </rPh>
    <phoneticPr fontId="11"/>
  </si>
  <si>
    <t>12/100地域</t>
    <rPh sb="6" eb="8">
      <t>チイキ</t>
    </rPh>
    <phoneticPr fontId="11"/>
  </si>
  <si>
    <t>10/100地域</t>
    <rPh sb="6" eb="8">
      <t>チイキ</t>
    </rPh>
    <phoneticPr fontId="11"/>
  </si>
  <si>
    <t>6/100地域</t>
    <rPh sb="5" eb="7">
      <t>チイキ</t>
    </rPh>
    <phoneticPr fontId="11"/>
  </si>
  <si>
    <t>3/100地域</t>
    <rPh sb="5" eb="7">
      <t>チイキ</t>
    </rPh>
    <phoneticPr fontId="11"/>
  </si>
  <si>
    <t>その他地域</t>
    <rPh sb="2" eb="3">
      <t>タ</t>
    </rPh>
    <rPh sb="3" eb="5">
      <t>チイキ</t>
    </rPh>
    <phoneticPr fontId="11"/>
  </si>
  <si>
    <t>対象地区</t>
    <rPh sb="0" eb="2">
      <t>タイショウ</t>
    </rPh>
    <rPh sb="2" eb="4">
      <t>チク</t>
    </rPh>
    <phoneticPr fontId="1"/>
  </si>
  <si>
    <t>対象期間</t>
    <rPh sb="0" eb="2">
      <t>タイショウ</t>
    </rPh>
    <rPh sb="2" eb="4">
      <t>キカン</t>
    </rPh>
    <phoneticPr fontId="1"/>
  </si>
  <si>
    <t>対象期間</t>
    <rPh sb="0" eb="4">
      <t>タイショウキカン</t>
    </rPh>
    <phoneticPr fontId="1"/>
  </si>
  <si>
    <t>20人</t>
    <rPh sb="2" eb="3">
      <t>ニン</t>
    </rPh>
    <phoneticPr fontId="9"/>
  </si>
  <si>
    <t>ａ標準</t>
  </si>
  <si>
    <t>ｂ標準</t>
  </si>
  <si>
    <t>ｃ標準</t>
  </si>
  <si>
    <t>ｄ標準</t>
  </si>
  <si>
    <t>ａ都市部</t>
  </si>
  <si>
    <t>ｂ都市部</t>
  </si>
  <si>
    <t>ｃ都市部</t>
  </si>
  <si>
    <t>ｄ都市部</t>
  </si>
  <si>
    <t>基本分単価</t>
    <rPh sb="0" eb="5">
      <t>キホンブンタンカ</t>
    </rPh>
    <phoneticPr fontId="1"/>
  </si>
  <si>
    <t>加算Ⅰ単価</t>
    <rPh sb="0" eb="2">
      <t>カサン</t>
    </rPh>
    <rPh sb="3" eb="5">
      <t>タンカ</t>
    </rPh>
    <phoneticPr fontId="1"/>
  </si>
  <si>
    <t>加算Ⅰ加算率</t>
    <rPh sb="0" eb="2">
      <t>カサン</t>
    </rPh>
    <rPh sb="3" eb="6">
      <t>カサンリツ</t>
    </rPh>
    <phoneticPr fontId="1"/>
  </si>
  <si>
    <t>〇</t>
    <phoneticPr fontId="1"/>
  </si>
  <si>
    <r>
      <t>★</t>
    </r>
    <r>
      <rPr>
        <b/>
        <sz val="10"/>
        <color theme="4"/>
        <rFont val="游ゴシック"/>
        <family val="3"/>
        <charset val="128"/>
      </rPr>
      <t>ブルー</t>
    </r>
    <r>
      <rPr>
        <b/>
        <sz val="10"/>
        <color theme="1"/>
        <rFont val="游ゴシック"/>
        <family val="3"/>
        <charset val="128"/>
      </rPr>
      <t>のセルはプルダウンメニューから選択し、</t>
    </r>
    <r>
      <rPr>
        <b/>
        <sz val="10"/>
        <color theme="5"/>
        <rFont val="游ゴシック"/>
        <family val="3"/>
        <charset val="128"/>
      </rPr>
      <t>オレンジ</t>
    </r>
    <r>
      <rPr>
        <b/>
        <sz val="10"/>
        <color theme="1"/>
        <rFont val="游ゴシック"/>
        <family val="3"/>
        <charset val="128"/>
      </rPr>
      <t>のセルには、加算対象となる人数を入力してください。</t>
    </r>
    <rPh sb="19" eb="21">
      <t>センタク</t>
    </rPh>
    <rPh sb="33" eb="35">
      <t>カサン</t>
    </rPh>
    <rPh sb="35" eb="37">
      <t>タイショウ</t>
    </rPh>
    <rPh sb="40" eb="42">
      <t>ニンズウ</t>
    </rPh>
    <rPh sb="43" eb="45">
      <t>ニュウリョク</t>
    </rPh>
    <phoneticPr fontId="1"/>
  </si>
  <si>
    <t>３日以上</t>
    <rPh sb="1" eb="2">
      <t>ニチ</t>
    </rPh>
    <rPh sb="2" eb="4">
      <t>イジョウ</t>
    </rPh>
    <phoneticPr fontId="1"/>
  </si>
  <si>
    <t>【減算情報】</t>
    <rPh sb="1" eb="3">
      <t>ゲンサン</t>
    </rPh>
    <rPh sb="3" eb="5">
      <t>ジョウホウ</t>
    </rPh>
    <phoneticPr fontId="1"/>
  </si>
  <si>
    <t>施設長未設置減算（本園分）</t>
    <rPh sb="0" eb="3">
      <t>シセツチョウ</t>
    </rPh>
    <rPh sb="3" eb="6">
      <t>ミセッチ</t>
    </rPh>
    <rPh sb="6" eb="8">
      <t>ゲンサン</t>
    </rPh>
    <rPh sb="9" eb="11">
      <t>ホンエン</t>
    </rPh>
    <rPh sb="11" eb="12">
      <t>ブン</t>
    </rPh>
    <phoneticPr fontId="1"/>
  </si>
  <si>
    <t>本園定員</t>
    <rPh sb="0" eb="2">
      <t>ホンエン</t>
    </rPh>
    <rPh sb="2" eb="4">
      <t>テイイン</t>
    </rPh>
    <phoneticPr fontId="1"/>
  </si>
  <si>
    <t>分園定員</t>
    <rPh sb="0" eb="2">
      <t>ブンエン</t>
    </rPh>
    <rPh sb="2" eb="4">
      <t>テイイン</t>
    </rPh>
    <phoneticPr fontId="1"/>
  </si>
  <si>
    <t>980～1049</t>
  </si>
  <si>
    <t>分園適用有無</t>
    <rPh sb="0" eb="2">
      <t>ブンエン</t>
    </rPh>
    <rPh sb="2" eb="4">
      <t>テキヨウ</t>
    </rPh>
    <rPh sb="4" eb="6">
      <t>ウム</t>
    </rPh>
    <phoneticPr fontId="1"/>
  </si>
  <si>
    <t>施設長未設置減算（分園分）</t>
    <rPh sb="0" eb="3">
      <t>シセツチョウ</t>
    </rPh>
    <rPh sb="3" eb="6">
      <t>ミセッチ</t>
    </rPh>
    <rPh sb="6" eb="8">
      <t>ゲンサン</t>
    </rPh>
    <rPh sb="9" eb="11">
      <t>ブンエン</t>
    </rPh>
    <rPh sb="11" eb="12">
      <t>ブン</t>
    </rPh>
    <rPh sb="12" eb="13">
      <t>ホンブン</t>
    </rPh>
    <phoneticPr fontId="1"/>
  </si>
  <si>
    <t>閉所日数</t>
    <rPh sb="0" eb="2">
      <t>ヘイショ</t>
    </rPh>
    <rPh sb="2" eb="4">
      <t>ニッスウ</t>
    </rPh>
    <phoneticPr fontId="3"/>
  </si>
  <si>
    <t>１日</t>
    <rPh sb="1" eb="2">
      <t>ニチ</t>
    </rPh>
    <phoneticPr fontId="3"/>
  </si>
  <si>
    <t>２日</t>
    <rPh sb="1" eb="2">
      <t>ニチ</t>
    </rPh>
    <phoneticPr fontId="3"/>
  </si>
  <si>
    <t>３日以上</t>
    <rPh sb="1" eb="2">
      <t>ニチ</t>
    </rPh>
    <rPh sb="2" eb="4">
      <t>イジョウ</t>
    </rPh>
    <phoneticPr fontId="3"/>
  </si>
  <si>
    <t>全て</t>
    <rPh sb="0" eb="1">
      <t>スベ</t>
    </rPh>
    <phoneticPr fontId="3"/>
  </si>
  <si>
    <t>減算率</t>
    <rPh sb="0" eb="3">
      <t>ゲンサンリツ</t>
    </rPh>
    <phoneticPr fontId="3"/>
  </si>
  <si>
    <t>定員超過</t>
    <rPh sb="0" eb="2">
      <t>テイイン</t>
    </rPh>
    <rPh sb="2" eb="4">
      <t>チョウカ</t>
    </rPh>
    <phoneticPr fontId="1"/>
  </si>
  <si>
    <t>～20人</t>
    <rPh sb="3" eb="4">
      <t>ニン</t>
    </rPh>
    <phoneticPr fontId="1"/>
  </si>
  <si>
    <t>恒常的定員超過減算</t>
    <rPh sb="0" eb="2">
      <t>コウジョウ</t>
    </rPh>
    <rPh sb="2" eb="3">
      <t>テキ</t>
    </rPh>
    <rPh sb="3" eb="5">
      <t>テイイン</t>
    </rPh>
    <rPh sb="5" eb="7">
      <t>チョウカ</t>
    </rPh>
    <rPh sb="7" eb="9">
      <t>ゲンサン</t>
    </rPh>
    <phoneticPr fontId="3"/>
  </si>
  <si>
    <t>利用児童数</t>
    <rPh sb="0" eb="5">
      <t>リヨウジドウスウ</t>
    </rPh>
    <phoneticPr fontId="3"/>
  </si>
  <si>
    <t>171人～</t>
    <rPh sb="3" eb="4">
      <t>ニン</t>
    </rPh>
    <phoneticPr fontId="1"/>
  </si>
  <si>
    <t>16/100地域</t>
  </si>
  <si>
    <t>15/100地域</t>
  </si>
  <si>
    <t>12/100地域</t>
  </si>
  <si>
    <t>10/100地域</t>
  </si>
  <si>
    <t>6/100地域</t>
  </si>
  <si>
    <t>3/100地域</t>
  </si>
  <si>
    <t>その他地域</t>
  </si>
  <si>
    <t>【単価表】</t>
    <rPh sb="1" eb="4">
      <t>タンカヒョウ</t>
    </rPh>
    <phoneticPr fontId="1"/>
  </si>
  <si>
    <t>【減算率表】</t>
    <rPh sb="1" eb="3">
      <t>ゲンサン</t>
    </rPh>
    <rPh sb="3" eb="4">
      <t>リツ</t>
    </rPh>
    <rPh sb="4" eb="5">
      <t>ヒョウ</t>
    </rPh>
    <phoneticPr fontId="1"/>
  </si>
  <si>
    <t>４歳以上児</t>
    <rPh sb="1" eb="2">
      <t>サイ</t>
    </rPh>
    <rPh sb="2" eb="5">
      <t>イジョウジ</t>
    </rPh>
    <phoneticPr fontId="1"/>
  </si>
  <si>
    <t>減額率</t>
    <rPh sb="0" eb="3">
      <t>ゲンガクリツ</t>
    </rPh>
    <phoneticPr fontId="1"/>
  </si>
  <si>
    <t>減算額（本園分）</t>
    <rPh sb="0" eb="3">
      <t>ゲンサンガク</t>
    </rPh>
    <rPh sb="4" eb="6">
      <t>ホンエン</t>
    </rPh>
    <rPh sb="6" eb="7">
      <t>ブン</t>
    </rPh>
    <phoneticPr fontId="1"/>
  </si>
  <si>
    <t>夜間</t>
    <rPh sb="0" eb="2">
      <t>ヤカン</t>
    </rPh>
    <phoneticPr fontId="1"/>
  </si>
  <si>
    <t>対象項目</t>
    <rPh sb="0" eb="4">
      <t>タイショウコウモク</t>
    </rPh>
    <phoneticPr fontId="1"/>
  </si>
  <si>
    <t>減算額（分園分）</t>
    <rPh sb="0" eb="3">
      <t>ゲンサンガク</t>
    </rPh>
    <rPh sb="4" eb="6">
      <t>ブンエン</t>
    </rPh>
    <rPh sb="6" eb="7">
      <t>ブン</t>
    </rPh>
    <rPh sb="7" eb="8">
      <t>ホンブン</t>
    </rPh>
    <phoneticPr fontId="1"/>
  </si>
  <si>
    <t>減算額</t>
    <rPh sb="0" eb="3">
      <t>ゲンサンガク</t>
    </rPh>
    <phoneticPr fontId="1"/>
  </si>
  <si>
    <t>支弁率</t>
    <rPh sb="0" eb="3">
      <t>シベンリツ</t>
    </rPh>
    <phoneticPr fontId="3"/>
  </si>
  <si>
    <t>支弁率</t>
    <phoneticPr fontId="3"/>
  </si>
  <si>
    <t>月初児童数</t>
    <rPh sb="0" eb="2">
      <t>ゲッショ</t>
    </rPh>
    <rPh sb="2" eb="5">
      <t>ジドウスウ</t>
    </rPh>
    <phoneticPr fontId="1"/>
  </si>
  <si>
    <t>除雪費</t>
    <rPh sb="0" eb="3">
      <t>ジョセツヒ</t>
    </rPh>
    <phoneticPr fontId="1"/>
  </si>
  <si>
    <t>降灰除去費</t>
    <rPh sb="0" eb="2">
      <t>コウハイ</t>
    </rPh>
    <rPh sb="2" eb="5">
      <t>ジョキョヒ</t>
    </rPh>
    <phoneticPr fontId="1"/>
  </si>
  <si>
    <t>施設機能強化</t>
    <rPh sb="0" eb="2">
      <t>シセツ</t>
    </rPh>
    <rPh sb="2" eb="4">
      <t>キノウ</t>
    </rPh>
    <rPh sb="4" eb="6">
      <t>キョウカ</t>
    </rPh>
    <phoneticPr fontId="1"/>
  </si>
  <si>
    <t>小学校接続</t>
    <rPh sb="0" eb="3">
      <t>ショウガッコウ</t>
    </rPh>
    <rPh sb="3" eb="5">
      <t>セツゾク</t>
    </rPh>
    <phoneticPr fontId="1"/>
  </si>
  <si>
    <t>第三者評価</t>
    <rPh sb="0" eb="3">
      <t>ダイサンシャ</t>
    </rPh>
    <rPh sb="3" eb="5">
      <t>ヒョウカ</t>
    </rPh>
    <phoneticPr fontId="1"/>
  </si>
  <si>
    <t>加算の有無</t>
    <rPh sb="0" eb="2">
      <t>カサン</t>
    </rPh>
    <rPh sb="3" eb="5">
      <t>ウム</t>
    </rPh>
    <phoneticPr fontId="1"/>
  </si>
  <si>
    <t>【主任保育士専任加算】</t>
    <rPh sb="1" eb="3">
      <t>シュニン</t>
    </rPh>
    <rPh sb="3" eb="6">
      <t>ホイクシ</t>
    </rPh>
    <rPh sb="6" eb="10">
      <t>センニンカサン</t>
    </rPh>
    <phoneticPr fontId="1"/>
  </si>
  <si>
    <t>加算の内容</t>
    <rPh sb="0" eb="2">
      <t>カサン</t>
    </rPh>
    <rPh sb="3" eb="5">
      <t>ナイヨウ</t>
    </rPh>
    <phoneticPr fontId="1"/>
  </si>
  <si>
    <t>【事務職員雇上費加算】</t>
    <rPh sb="1" eb="3">
      <t>ジム</t>
    </rPh>
    <rPh sb="3" eb="5">
      <t>ショクイン</t>
    </rPh>
    <rPh sb="5" eb="6">
      <t>ヤトイ</t>
    </rPh>
    <rPh sb="6" eb="7">
      <t>ウエ</t>
    </rPh>
    <rPh sb="7" eb="8">
      <t>ヒ</t>
    </rPh>
    <rPh sb="8" eb="10">
      <t>カサン</t>
    </rPh>
    <phoneticPr fontId="1"/>
  </si>
  <si>
    <t>【療育支援加算】</t>
    <rPh sb="1" eb="3">
      <t>リョウイク</t>
    </rPh>
    <rPh sb="3" eb="5">
      <t>シエン</t>
    </rPh>
    <rPh sb="5" eb="7">
      <t>カサン</t>
    </rPh>
    <phoneticPr fontId="1"/>
  </si>
  <si>
    <t>【処遇改善等加算Ⅱ】</t>
    <rPh sb="1" eb="6">
      <t>ショグウカイゼントウ</t>
    </rPh>
    <rPh sb="6" eb="8">
      <t>カサン</t>
    </rPh>
    <phoneticPr fontId="1"/>
  </si>
  <si>
    <t>合計額</t>
    <rPh sb="0" eb="2">
      <t>ゴウケイ</t>
    </rPh>
    <rPh sb="2" eb="3">
      <t>ガク</t>
    </rPh>
    <phoneticPr fontId="1"/>
  </si>
  <si>
    <t>【処遇改善等加算Ⅲ】</t>
    <rPh sb="1" eb="6">
      <t>ショグウカイゼントウ</t>
    </rPh>
    <rPh sb="6" eb="8">
      <t>カサン</t>
    </rPh>
    <phoneticPr fontId="1"/>
  </si>
  <si>
    <t>【冷暖房費加算】</t>
    <rPh sb="1" eb="5">
      <t>レイダンボウヒ</t>
    </rPh>
    <rPh sb="5" eb="7">
      <t>カサン</t>
    </rPh>
    <phoneticPr fontId="1"/>
  </si>
  <si>
    <t>地区区分</t>
    <rPh sb="0" eb="2">
      <t>チク</t>
    </rPh>
    <rPh sb="2" eb="4">
      <t>クブン</t>
    </rPh>
    <phoneticPr fontId="1"/>
  </si>
  <si>
    <t>加算の区分</t>
    <rPh sb="0" eb="2">
      <t>カサン</t>
    </rPh>
    <rPh sb="3" eb="5">
      <t>クブン</t>
    </rPh>
    <phoneticPr fontId="1"/>
  </si>
  <si>
    <t>【高齢者等活躍促進加算単価表】</t>
    <rPh sb="11" eb="14">
      <t>タンカヒョウ</t>
    </rPh>
    <phoneticPr fontId="1"/>
  </si>
  <si>
    <t>☟</t>
    <phoneticPr fontId="1"/>
  </si>
  <si>
    <t>満額でない加算額</t>
    <rPh sb="0" eb="2">
      <t>マンガク</t>
    </rPh>
    <rPh sb="5" eb="8">
      <t>カサンガク</t>
    </rPh>
    <phoneticPr fontId="1"/>
  </si>
  <si>
    <r>
      <t xml:space="preserve">本園
委託費合計
</t>
    </r>
    <r>
      <rPr>
        <b/>
        <sz val="10"/>
        <color rgb="FFFF0000"/>
        <rFont val="游ゴシック"/>
        <family val="3"/>
        <charset val="128"/>
      </rPr>
      <t>※副食費
除く</t>
    </r>
    <rPh sb="0" eb="2">
      <t>ホンエン</t>
    </rPh>
    <rPh sb="3" eb="6">
      <t>イタクヒ</t>
    </rPh>
    <rPh sb="6" eb="8">
      <t>ゴウケイ</t>
    </rPh>
    <rPh sb="10" eb="13">
      <t>フクショクヒ</t>
    </rPh>
    <rPh sb="14" eb="15">
      <t>ノゾ</t>
    </rPh>
    <phoneticPr fontId="1"/>
  </si>
  <si>
    <r>
      <t xml:space="preserve">本園
委託費合計
</t>
    </r>
    <r>
      <rPr>
        <b/>
        <sz val="10"/>
        <color rgb="FFFF0000"/>
        <rFont val="游ゴシック"/>
        <family val="3"/>
        <charset val="128"/>
      </rPr>
      <t>※副食費
含む</t>
    </r>
    <rPh sb="0" eb="2">
      <t>ホンエン</t>
    </rPh>
    <rPh sb="3" eb="5">
      <t>イタク</t>
    </rPh>
    <rPh sb="5" eb="6">
      <t>ヒ</t>
    </rPh>
    <rPh sb="6" eb="8">
      <t>ゴウケイ</t>
    </rPh>
    <rPh sb="10" eb="13">
      <t>フクショクヒ</t>
    </rPh>
    <rPh sb="14" eb="15">
      <t>フク</t>
    </rPh>
    <phoneticPr fontId="1"/>
  </si>
  <si>
    <r>
      <t xml:space="preserve">分園
委託費合計
</t>
    </r>
    <r>
      <rPr>
        <b/>
        <sz val="10"/>
        <color rgb="FFFF0000"/>
        <rFont val="游ゴシック"/>
        <family val="3"/>
        <charset val="128"/>
      </rPr>
      <t>※副食費
除く</t>
    </r>
    <rPh sb="0" eb="2">
      <t>ブンエン</t>
    </rPh>
    <rPh sb="3" eb="6">
      <t>イタクヒ</t>
    </rPh>
    <rPh sb="6" eb="8">
      <t>ゴウケイ</t>
    </rPh>
    <rPh sb="10" eb="13">
      <t>フクショクヒ</t>
    </rPh>
    <rPh sb="14" eb="15">
      <t>ノゾ</t>
    </rPh>
    <phoneticPr fontId="1"/>
  </si>
  <si>
    <r>
      <t xml:space="preserve">分園
委託費合計
</t>
    </r>
    <r>
      <rPr>
        <b/>
        <sz val="10"/>
        <color rgb="FFFF0000"/>
        <rFont val="游ゴシック"/>
        <family val="3"/>
        <charset val="128"/>
      </rPr>
      <t>※副食費
含む</t>
    </r>
    <rPh sb="0" eb="2">
      <t>ブンエン</t>
    </rPh>
    <rPh sb="3" eb="5">
      <t>イタク</t>
    </rPh>
    <rPh sb="5" eb="6">
      <t>ヒ</t>
    </rPh>
    <rPh sb="6" eb="8">
      <t>ゴウケイ</t>
    </rPh>
    <rPh sb="10" eb="13">
      <t>フクショクヒ</t>
    </rPh>
    <rPh sb="14" eb="15">
      <t>フク</t>
    </rPh>
    <phoneticPr fontId="1"/>
  </si>
  <si>
    <t>土曜日閉所減算</t>
    <rPh sb="0" eb="5">
      <t>ドヨウビヘイショ</t>
    </rPh>
    <rPh sb="5" eb="7">
      <t>ゲンサン</t>
    </rPh>
    <phoneticPr fontId="3"/>
  </si>
  <si>
    <t>施設機能強化推進費加算の加算額が満額でないときは、右欄に加算額を入力してください。</t>
    <rPh sb="0" eb="6">
      <t>シセツキノウキョウカ</t>
    </rPh>
    <rPh sb="6" eb="11">
      <t>スイシンヒカサン</t>
    </rPh>
    <rPh sb="12" eb="15">
      <t>カサンガク</t>
    </rPh>
    <rPh sb="16" eb="18">
      <t>マンガク</t>
    </rPh>
    <rPh sb="25" eb="26">
      <t>ミギ</t>
    </rPh>
    <rPh sb="26" eb="27">
      <t>ラン</t>
    </rPh>
    <rPh sb="28" eb="31">
      <t>カサンガク</t>
    </rPh>
    <rPh sb="32" eb="34">
      <t>ニュウリョク</t>
    </rPh>
    <phoneticPr fontId="1"/>
  </si>
  <si>
    <t>日割対象額</t>
    <rPh sb="0" eb="2">
      <t>ヒワ</t>
    </rPh>
    <rPh sb="2" eb="5">
      <t>タイショウガク</t>
    </rPh>
    <phoneticPr fontId="1"/>
  </si>
  <si>
    <t>うち基本分</t>
    <rPh sb="2" eb="5">
      <t>キホンブン</t>
    </rPh>
    <phoneticPr fontId="1"/>
  </si>
  <si>
    <t>うち加算Ⅰ分</t>
    <rPh sb="2" eb="4">
      <t>カサン</t>
    </rPh>
    <rPh sb="5" eb="6">
      <t>ブン</t>
    </rPh>
    <phoneticPr fontId="1"/>
  </si>
  <si>
    <t>日割対象単価</t>
    <rPh sb="0" eb="6">
      <t>ヒワタイショウタンカ</t>
    </rPh>
    <phoneticPr fontId="1"/>
  </si>
  <si>
    <t>【日割分合計】</t>
    <rPh sb="1" eb="3">
      <t>ヒワ</t>
    </rPh>
    <rPh sb="3" eb="4">
      <t>ブン</t>
    </rPh>
    <rPh sb="4" eb="6">
      <t>ゴウケイ</t>
    </rPh>
    <phoneticPr fontId="1"/>
  </si>
  <si>
    <t>171人以上</t>
    <rPh sb="3" eb="4">
      <t>ニン</t>
    </rPh>
    <rPh sb="4" eb="6">
      <t>イジョウ</t>
    </rPh>
    <phoneticPr fontId="1"/>
  </si>
  <si>
    <t>５月</t>
    <rPh sb="1" eb="2">
      <t>ガツ</t>
    </rPh>
    <phoneticPr fontId="1"/>
  </si>
  <si>
    <t>４月</t>
  </si>
  <si>
    <t>加算の有無</t>
    <rPh sb="0" eb="2">
      <t>カサン</t>
    </rPh>
    <rPh sb="3" eb="5">
      <t>ウム</t>
    </rPh>
    <phoneticPr fontId="1"/>
  </si>
  <si>
    <t>月</t>
    <rPh sb="0" eb="1">
      <t>ツキ</t>
    </rPh>
    <phoneticPr fontId="1"/>
  </si>
  <si>
    <t>４歳以上児</t>
    <rPh sb="1" eb="2">
      <t>サイ</t>
    </rPh>
    <rPh sb="2" eb="4">
      <t>イジョウ</t>
    </rPh>
    <rPh sb="4" eb="5">
      <t>ジ</t>
    </rPh>
    <phoneticPr fontId="1"/>
  </si>
  <si>
    <t>３歳児</t>
    <rPh sb="1" eb="3">
      <t>サイジ</t>
    </rPh>
    <phoneticPr fontId="1"/>
  </si>
  <si>
    <t>１・２歳児</t>
    <rPh sb="3" eb="4">
      <t>サイ</t>
    </rPh>
    <rPh sb="4" eb="5">
      <t>ジ</t>
    </rPh>
    <phoneticPr fontId="1"/>
  </si>
  <si>
    <t>０歳児</t>
    <rPh sb="1" eb="3">
      <t>サイジ</t>
    </rPh>
    <phoneticPr fontId="1"/>
  </si>
  <si>
    <t>【本園分】</t>
    <rPh sb="1" eb="4">
      <t>ホンエンブン</t>
    </rPh>
    <phoneticPr fontId="1"/>
  </si>
  <si>
    <t>【分園分】</t>
    <rPh sb="1" eb="3">
      <t>ブンエン</t>
    </rPh>
    <rPh sb="3" eb="4">
      <t>ブン</t>
    </rPh>
    <phoneticPr fontId="1"/>
  </si>
  <si>
    <t>４月</t>
    <phoneticPr fontId="1"/>
  </si>
  <si>
    <t>６月</t>
    <rPh sb="1" eb="2">
      <t>ガツ</t>
    </rPh>
    <phoneticPr fontId="1"/>
  </si>
  <si>
    <r>
      <t>★「対象期間」が「年間を通じて加算」「３月に加算」の場合は自動入力されます。「月により加算」の場合は対象月に「〇」を選択してください。</t>
    </r>
    <r>
      <rPr>
        <b/>
        <sz val="10"/>
        <color rgb="FFFF0000"/>
        <rFont val="游ゴシック"/>
        <family val="3"/>
        <charset val="128"/>
      </rPr>
      <t>（計算式は削除されます。減算も同じです。）</t>
    </r>
    <rPh sb="2" eb="6">
      <t>タイショウキカン</t>
    </rPh>
    <rPh sb="9" eb="11">
      <t>ネンカン</t>
    </rPh>
    <rPh sb="12" eb="13">
      <t>ツウ</t>
    </rPh>
    <rPh sb="15" eb="17">
      <t>カサン</t>
    </rPh>
    <rPh sb="20" eb="21">
      <t>ガツ</t>
    </rPh>
    <rPh sb="22" eb="24">
      <t>カサン</t>
    </rPh>
    <rPh sb="26" eb="28">
      <t>バアイ</t>
    </rPh>
    <rPh sb="29" eb="31">
      <t>ジドウ</t>
    </rPh>
    <rPh sb="31" eb="33">
      <t>ニュウリョク</t>
    </rPh>
    <rPh sb="39" eb="40">
      <t>ツキ</t>
    </rPh>
    <rPh sb="43" eb="45">
      <t>カサン</t>
    </rPh>
    <rPh sb="47" eb="49">
      <t>バアイ</t>
    </rPh>
    <rPh sb="50" eb="53">
      <t>タイショウゲツ</t>
    </rPh>
    <rPh sb="58" eb="60">
      <t>センタク</t>
    </rPh>
    <rPh sb="68" eb="71">
      <t>ケイサンシキ</t>
    </rPh>
    <rPh sb="72" eb="74">
      <t>サクジョ</t>
    </rPh>
    <phoneticPr fontId="1"/>
  </si>
  <si>
    <t>７月</t>
    <rPh sb="1" eb="2">
      <t>ガツ</t>
    </rPh>
    <phoneticPr fontId="1"/>
  </si>
  <si>
    <t>「児童数」のシートに入力</t>
    <rPh sb="1" eb="4">
      <t>ジドウスウ</t>
    </rPh>
    <rPh sb="10" eb="12">
      <t>ニュウリョク</t>
    </rPh>
    <phoneticPr fontId="1"/>
  </si>
  <si>
    <t>10月</t>
    <phoneticPr fontId="1"/>
  </si>
  <si>
    <t>８月</t>
    <rPh sb="1" eb="2">
      <t>ガツ</t>
    </rPh>
    <phoneticPr fontId="1"/>
  </si>
  <si>
    <t>９月</t>
    <rPh sb="1" eb="2">
      <t>ガツ</t>
    </rPh>
    <phoneticPr fontId="1"/>
  </si>
  <si>
    <t>10月</t>
    <rPh sb="2" eb="3">
      <t>ガツ</t>
    </rPh>
    <phoneticPr fontId="1"/>
  </si>
  <si>
    <t>11月</t>
    <rPh sb="2" eb="3">
      <t>ガツ</t>
    </rPh>
    <phoneticPr fontId="1"/>
  </si>
  <si>
    <t>12月</t>
    <rPh sb="2" eb="3">
      <t>ガツ</t>
    </rPh>
    <phoneticPr fontId="1"/>
  </si>
  <si>
    <t>１月</t>
    <rPh sb="1" eb="2">
      <t>ガツ</t>
    </rPh>
    <phoneticPr fontId="1"/>
  </si>
  <si>
    <t>２月</t>
    <rPh sb="1" eb="2">
      <t>ガツ</t>
    </rPh>
    <phoneticPr fontId="1"/>
  </si>
  <si>
    <t>３月</t>
    <rPh sb="1" eb="2">
      <t>ガツ</t>
    </rPh>
    <phoneticPr fontId="1"/>
  </si>
  <si>
    <t>除雪費加算</t>
    <rPh sb="0" eb="5">
      <t>ジョセツヒカサン</t>
    </rPh>
    <phoneticPr fontId="1"/>
  </si>
  <si>
    <t>降灰除去費加算</t>
    <rPh sb="0" eb="2">
      <t>コウハイ</t>
    </rPh>
    <rPh sb="2" eb="7">
      <t>ジョキョヒカサン</t>
    </rPh>
    <phoneticPr fontId="1"/>
  </si>
  <si>
    <t>高齢者等活躍促進加算</t>
    <phoneticPr fontId="1"/>
  </si>
  <si>
    <t>施設機能強化推進費加算</t>
    <phoneticPr fontId="1"/>
  </si>
  <si>
    <t>小学校接続加算</t>
    <rPh sb="0" eb="3">
      <t>ショウガッコウ</t>
    </rPh>
    <rPh sb="3" eb="5">
      <t>セツゾク</t>
    </rPh>
    <rPh sb="5" eb="7">
      <t>カサン</t>
    </rPh>
    <phoneticPr fontId="1"/>
  </si>
  <si>
    <t>第三者評価受審加算</t>
    <rPh sb="0" eb="3">
      <t>ダイサンシャ</t>
    </rPh>
    <rPh sb="3" eb="5">
      <t>ヒョウカ</t>
    </rPh>
    <rPh sb="5" eb="7">
      <t>ジュシン</t>
    </rPh>
    <rPh sb="7" eb="9">
      <t>カサン</t>
    </rPh>
    <phoneticPr fontId="1"/>
  </si>
  <si>
    <t>うち加算Ⅰ</t>
    <rPh sb="2" eb="4">
      <t>カサン</t>
    </rPh>
    <phoneticPr fontId="1"/>
  </si>
  <si>
    <t>うち基本分</t>
    <rPh sb="2" eb="5">
      <t>キホンブン</t>
    </rPh>
    <phoneticPr fontId="1"/>
  </si>
  <si>
    <t>基本分単価</t>
    <rPh sb="0" eb="3">
      <t>キホンブン</t>
    </rPh>
    <rPh sb="3" eb="5">
      <t>タンカ</t>
    </rPh>
    <phoneticPr fontId="1"/>
  </si>
  <si>
    <t>加算Ⅰ単価</t>
    <rPh sb="0" eb="2">
      <t>カサン</t>
    </rPh>
    <rPh sb="3" eb="5">
      <t>タンカ</t>
    </rPh>
    <phoneticPr fontId="1"/>
  </si>
  <si>
    <t>加算Ⅰ単価合計</t>
    <rPh sb="0" eb="2">
      <t>カサン</t>
    </rPh>
    <rPh sb="3" eb="5">
      <t>タンカ</t>
    </rPh>
    <rPh sb="5" eb="7">
      <t>ゴウケイ</t>
    </rPh>
    <phoneticPr fontId="1"/>
  </si>
  <si>
    <t>単価合計</t>
    <rPh sb="0" eb="2">
      <t>タンカ</t>
    </rPh>
    <rPh sb="2" eb="4">
      <t>ゴウケイ</t>
    </rPh>
    <phoneticPr fontId="1"/>
  </si>
  <si>
    <t>加算額計</t>
    <rPh sb="0" eb="4">
      <t>カサンガクケイ</t>
    </rPh>
    <phoneticPr fontId="1"/>
  </si>
  <si>
    <t>本園</t>
    <rPh sb="0" eb="2">
      <t>ホンエン</t>
    </rPh>
    <phoneticPr fontId="1"/>
  </si>
  <si>
    <t>分園</t>
    <rPh sb="0" eb="2">
      <t>ブンエン</t>
    </rPh>
    <phoneticPr fontId="1"/>
  </si>
  <si>
    <t>小計</t>
    <rPh sb="0" eb="2">
      <t>ショウケイ</t>
    </rPh>
    <phoneticPr fontId="1"/>
  </si>
  <si>
    <t>日割分</t>
    <rPh sb="0" eb="3">
      <t>ヒワリブン</t>
    </rPh>
    <phoneticPr fontId="1"/>
  </si>
  <si>
    <t>委託費計</t>
    <rPh sb="0" eb="4">
      <t>イタクヒケイ</t>
    </rPh>
    <phoneticPr fontId="1"/>
  </si>
  <si>
    <t>減算対象単価（各月シートから）</t>
    <rPh sb="0" eb="2">
      <t>ゲンサン</t>
    </rPh>
    <rPh sb="2" eb="6">
      <t>タイショウタンカ</t>
    </rPh>
    <rPh sb="7" eb="9">
      <t>カクツキ</t>
    </rPh>
    <phoneticPr fontId="3"/>
  </si>
  <si>
    <t>うち加算Ⅰ（各月加算Ⅰシートから）</t>
    <rPh sb="2" eb="4">
      <t>カサン</t>
    </rPh>
    <rPh sb="6" eb="8">
      <t>カクツキ</t>
    </rPh>
    <rPh sb="8" eb="10">
      <t>カサン</t>
    </rPh>
    <phoneticPr fontId="3"/>
  </si>
  <si>
    <t>うち基本分（各月基本シートへ）</t>
    <rPh sb="2" eb="5">
      <t>キホンブン</t>
    </rPh>
    <rPh sb="6" eb="8">
      <t>カクツキ</t>
    </rPh>
    <rPh sb="8" eb="10">
      <t>キホン</t>
    </rPh>
    <phoneticPr fontId="3"/>
  </si>
  <si>
    <t>積上額</t>
    <rPh sb="0" eb="2">
      <t>ツミア</t>
    </rPh>
    <rPh sb="2" eb="3">
      <t>ガク</t>
    </rPh>
    <phoneticPr fontId="1"/>
  </si>
  <si>
    <t>誤差</t>
    <rPh sb="0" eb="2">
      <t>ゴサ</t>
    </rPh>
    <phoneticPr fontId="1"/>
  </si>
  <si>
    <t>☜申請書類上の加算実績額とは一致しません</t>
    <rPh sb="1" eb="6">
      <t>シンセイショルイウエ</t>
    </rPh>
    <rPh sb="7" eb="9">
      <t>カサン</t>
    </rPh>
    <rPh sb="9" eb="12">
      <t>ジッセキガク</t>
    </rPh>
    <rPh sb="14" eb="16">
      <t>イッチ</t>
    </rPh>
    <phoneticPr fontId="1"/>
  </si>
  <si>
    <t>標準時間</t>
    <rPh sb="0" eb="2">
      <t>ヒョウジュン</t>
    </rPh>
    <rPh sb="2" eb="4">
      <t>ジカン</t>
    </rPh>
    <phoneticPr fontId="1"/>
  </si>
  <si>
    <t>短時間</t>
    <rPh sb="0" eb="3">
      <t>タンジカン</t>
    </rPh>
    <phoneticPr fontId="1"/>
  </si>
  <si>
    <t>管理費単価</t>
    <rPh sb="0" eb="5">
      <t>カンリヒタンカ</t>
    </rPh>
    <phoneticPr fontId="1"/>
  </si>
  <si>
    <t>事業費単価</t>
    <rPh sb="0" eb="5">
      <t>ジギョウヒタンカ</t>
    </rPh>
    <phoneticPr fontId="1"/>
  </si>
  <si>
    <t>利用定員</t>
    <rPh sb="0" eb="4">
      <t>リヨウテイイン</t>
    </rPh>
    <phoneticPr fontId="1"/>
  </si>
  <si>
    <t>人件費単価</t>
    <rPh sb="0" eb="3">
      <t>ジンケンヒ</t>
    </rPh>
    <rPh sb="3" eb="5">
      <t>タンカ</t>
    </rPh>
    <phoneticPr fontId="1"/>
  </si>
  <si>
    <t>基本単価</t>
    <rPh sb="0" eb="4">
      <t>キホンタンカ</t>
    </rPh>
    <phoneticPr fontId="1"/>
  </si>
  <si>
    <t>標準時間</t>
    <rPh sb="0" eb="4">
      <t>ヒョウジュンジカン</t>
    </rPh>
    <phoneticPr fontId="1"/>
  </si>
  <si>
    <t>管理費</t>
    <rPh sb="0" eb="2">
      <t>カンリ</t>
    </rPh>
    <rPh sb="2" eb="3">
      <t>ヒ</t>
    </rPh>
    <phoneticPr fontId="1"/>
  </si>
  <si>
    <t>事業費</t>
    <rPh sb="0" eb="2">
      <t>ジギョウ</t>
    </rPh>
    <rPh sb="2" eb="3">
      <t>ヒ</t>
    </rPh>
    <phoneticPr fontId="1"/>
  </si>
  <si>
    <t>人件費</t>
    <rPh sb="0" eb="3">
      <t>ジンケンヒ</t>
    </rPh>
    <phoneticPr fontId="1"/>
  </si>
  <si>
    <t>合計</t>
    <rPh sb="0" eb="2">
      <t>ゴウケイ</t>
    </rPh>
    <phoneticPr fontId="1"/>
  </si>
  <si>
    <t>人件費計</t>
    <rPh sb="0" eb="3">
      <t>ジンケンヒ</t>
    </rPh>
    <rPh sb="3" eb="4">
      <t>ケイ</t>
    </rPh>
    <phoneticPr fontId="1"/>
  </si>
  <si>
    <t>事業費計</t>
    <rPh sb="0" eb="3">
      <t>ジギョウヒ</t>
    </rPh>
    <rPh sb="3" eb="4">
      <t>ケイ</t>
    </rPh>
    <phoneticPr fontId="1"/>
  </si>
  <si>
    <t>管理費計</t>
    <rPh sb="0" eb="4">
      <t>カンリヒケイ</t>
    </rPh>
    <phoneticPr fontId="1"/>
  </si>
  <si>
    <t>総合計</t>
    <rPh sb="0" eb="3">
      <t>ソウゴウケイ</t>
    </rPh>
    <phoneticPr fontId="1"/>
  </si>
  <si>
    <t>基本分</t>
    <rPh sb="0" eb="3">
      <t>キホンブン</t>
    </rPh>
    <phoneticPr fontId="1"/>
  </si>
  <si>
    <t>処遇Ⅰ</t>
    <rPh sb="0" eb="2">
      <t>ショグウ</t>
    </rPh>
    <phoneticPr fontId="1"/>
  </si>
  <si>
    <t>基本単価</t>
    <rPh sb="0" eb="4">
      <t>キホンタンカ</t>
    </rPh>
    <phoneticPr fontId="1"/>
  </si>
  <si>
    <t>３歳児歳児配置改善加算</t>
    <rPh sb="1" eb="3">
      <t>サイジ</t>
    </rPh>
    <rPh sb="3" eb="5">
      <t>サイジ</t>
    </rPh>
    <rPh sb="5" eb="9">
      <t>ハイチカイゼン</t>
    </rPh>
    <rPh sb="9" eb="11">
      <t>カサン</t>
    </rPh>
    <phoneticPr fontId="1"/>
  </si>
  <si>
    <t>夜間保育加算</t>
    <rPh sb="0" eb="4">
      <t>ヤカンホイク</t>
    </rPh>
    <rPh sb="4" eb="6">
      <t>カサン</t>
    </rPh>
    <phoneticPr fontId="1"/>
  </si>
  <si>
    <t>減価償却費加算</t>
    <rPh sb="0" eb="7">
      <t>ゲンカショウキャクヒカサン</t>
    </rPh>
    <phoneticPr fontId="1"/>
  </si>
  <si>
    <t>賃借料加算</t>
    <rPh sb="0" eb="5">
      <t>チンシャクリョウカサン</t>
    </rPh>
    <phoneticPr fontId="1"/>
  </si>
  <si>
    <t>チーム保育推進加算</t>
    <rPh sb="3" eb="5">
      <t>ホイク</t>
    </rPh>
    <rPh sb="5" eb="7">
      <t>スイシン</t>
    </rPh>
    <rPh sb="7" eb="9">
      <t>カサン</t>
    </rPh>
    <phoneticPr fontId="1"/>
  </si>
  <si>
    <t>施設長未設置減算</t>
    <rPh sb="0" eb="3">
      <t>シセツチョウ</t>
    </rPh>
    <rPh sb="3" eb="6">
      <t>ミセッチ</t>
    </rPh>
    <rPh sb="6" eb="8">
      <t>ゲンサン</t>
    </rPh>
    <phoneticPr fontId="1"/>
  </si>
  <si>
    <t>施設長未設置減算</t>
    <rPh sb="0" eb="2">
      <t>シセツ</t>
    </rPh>
    <rPh sb="2" eb="3">
      <t>チョウ</t>
    </rPh>
    <rPh sb="3" eb="6">
      <t>ミセッチ</t>
    </rPh>
    <rPh sb="6" eb="8">
      <t>ゲンサン</t>
    </rPh>
    <phoneticPr fontId="1"/>
  </si>
  <si>
    <t>土曜日閉所減算</t>
    <rPh sb="0" eb="3">
      <t>ドヨウビ</t>
    </rPh>
    <rPh sb="3" eb="5">
      <t>ヘイショ</t>
    </rPh>
    <rPh sb="5" eb="7">
      <t>ゲンサン</t>
    </rPh>
    <phoneticPr fontId="1"/>
  </si>
  <si>
    <t>恒常的定員超過減算</t>
    <rPh sb="0" eb="3">
      <t>コウジョウテキ</t>
    </rPh>
    <rPh sb="3" eb="5">
      <t>テイイン</t>
    </rPh>
    <rPh sb="5" eb="7">
      <t>チョウカ</t>
    </rPh>
    <rPh sb="7" eb="9">
      <t>ゲンサン</t>
    </rPh>
    <phoneticPr fontId="1"/>
  </si>
  <si>
    <t>冷暖房費加算</t>
    <rPh sb="0" eb="4">
      <t>レイダンボウヒ</t>
    </rPh>
    <rPh sb="4" eb="6">
      <t>カサン</t>
    </rPh>
    <phoneticPr fontId="1"/>
  </si>
  <si>
    <t>単価</t>
    <rPh sb="0" eb="2">
      <t>タンカ</t>
    </rPh>
    <phoneticPr fontId="1"/>
  </si>
  <si>
    <t>日割額</t>
    <rPh sb="0" eb="3">
      <t>ヒワリガク</t>
    </rPh>
    <phoneticPr fontId="1"/>
  </si>
  <si>
    <t>副食費徴収免除加算</t>
    <rPh sb="0" eb="3">
      <t>フクショクヒ</t>
    </rPh>
    <rPh sb="3" eb="9">
      <t>チョウシュウメンジョカサン</t>
    </rPh>
    <phoneticPr fontId="1"/>
  </si>
  <si>
    <t>副食費徴収
免除加算</t>
    <rPh sb="0" eb="3">
      <t>フクショクヒ</t>
    </rPh>
    <rPh sb="3" eb="5">
      <t>チョウシュウ</t>
    </rPh>
    <rPh sb="6" eb="8">
      <t>メンジョ</t>
    </rPh>
    <rPh sb="8" eb="10">
      <t>カサン</t>
    </rPh>
    <phoneticPr fontId="1"/>
  </si>
  <si>
    <t>合計</t>
    <rPh sb="0" eb="2">
      <t>ゴウケイ</t>
    </rPh>
    <phoneticPr fontId="1"/>
  </si>
  <si>
    <t>うち加算Ⅰ</t>
    <rPh sb="2" eb="4">
      <t>カサン</t>
    </rPh>
    <phoneticPr fontId="1"/>
  </si>
  <si>
    <t>５月</t>
    <phoneticPr fontId="1"/>
  </si>
  <si>
    <t>６月</t>
    <phoneticPr fontId="1"/>
  </si>
  <si>
    <t>７月</t>
    <phoneticPr fontId="1"/>
  </si>
  <si>
    <t>８月</t>
    <phoneticPr fontId="1"/>
  </si>
  <si>
    <t>９月</t>
    <phoneticPr fontId="1"/>
  </si>
  <si>
    <t>１月</t>
    <phoneticPr fontId="1"/>
  </si>
  <si>
    <t>うち基本分</t>
    <rPh sb="2" eb="5">
      <t>キホンブン</t>
    </rPh>
    <phoneticPr fontId="1"/>
  </si>
  <si>
    <t>人件費分</t>
    <rPh sb="0" eb="4">
      <t>ジンケンヒブン</t>
    </rPh>
    <phoneticPr fontId="1"/>
  </si>
  <si>
    <t>事業費分</t>
    <rPh sb="0" eb="4">
      <t>ジギョウヒブン</t>
    </rPh>
    <phoneticPr fontId="1"/>
  </si>
  <si>
    <t>管理費分</t>
    <rPh sb="0" eb="4">
      <t>カンリヒブン</t>
    </rPh>
    <phoneticPr fontId="1"/>
  </si>
  <si>
    <t>年間計</t>
    <rPh sb="0" eb="2">
      <t>ネンカン</t>
    </rPh>
    <rPh sb="2" eb="3">
      <t>ケイ</t>
    </rPh>
    <phoneticPr fontId="1"/>
  </si>
  <si>
    <t>月額分</t>
    <rPh sb="0" eb="3">
      <t>ゲツガクブン</t>
    </rPh>
    <phoneticPr fontId="1"/>
  </si>
  <si>
    <t>加算Ⅰ</t>
    <rPh sb="0" eb="2">
      <t>カサン</t>
    </rPh>
    <phoneticPr fontId="1"/>
  </si>
  <si>
    <t>合計</t>
    <rPh sb="0" eb="2">
      <t>ゴウケイ</t>
    </rPh>
    <phoneticPr fontId="1"/>
  </si>
  <si>
    <t>人件費分</t>
    <rPh sb="0" eb="4">
      <t>ジンケンヒブン</t>
    </rPh>
    <phoneticPr fontId="1"/>
  </si>
  <si>
    <t>事業費分</t>
    <rPh sb="0" eb="4">
      <t>ジギョウヒブン</t>
    </rPh>
    <phoneticPr fontId="1"/>
  </si>
  <si>
    <t>管理費分</t>
    <rPh sb="0" eb="4">
      <t>カンリヒブン</t>
    </rPh>
    <phoneticPr fontId="1"/>
  </si>
  <si>
    <t>本園分</t>
    <rPh sb="0" eb="2">
      <t>ホンエン</t>
    </rPh>
    <rPh sb="2" eb="3">
      <t>ブン</t>
    </rPh>
    <phoneticPr fontId="1"/>
  </si>
  <si>
    <t>分園分</t>
    <rPh sb="0" eb="2">
      <t>ブンエン</t>
    </rPh>
    <rPh sb="2" eb="3">
      <t>ブン</t>
    </rPh>
    <phoneticPr fontId="1"/>
  </si>
  <si>
    <t>【基本単価内訳】</t>
    <rPh sb="1" eb="3">
      <t>キホン</t>
    </rPh>
    <rPh sb="3" eb="5">
      <t>タンカ</t>
    </rPh>
    <rPh sb="5" eb="7">
      <t>ウチワケ</t>
    </rPh>
    <phoneticPr fontId="1"/>
  </si>
  <si>
    <t>基本人件費</t>
    <rPh sb="0" eb="2">
      <t>キホン</t>
    </rPh>
    <rPh sb="2" eb="5">
      <t>ジンケンヒ</t>
    </rPh>
    <phoneticPr fontId="1"/>
  </si>
  <si>
    <t>基本事業費</t>
    <rPh sb="0" eb="2">
      <t>キホン</t>
    </rPh>
    <rPh sb="2" eb="5">
      <t>ジギョウヒ</t>
    </rPh>
    <phoneticPr fontId="1"/>
  </si>
  <si>
    <t>基本管理費</t>
    <rPh sb="0" eb="2">
      <t>キホン</t>
    </rPh>
    <rPh sb="2" eb="5">
      <t>カンリヒ</t>
    </rPh>
    <phoneticPr fontId="1"/>
  </si>
  <si>
    <t>【減算のための割合計算】</t>
    <rPh sb="1" eb="3">
      <t>ゲンサン</t>
    </rPh>
    <rPh sb="7" eb="9">
      <t>ワリアイ</t>
    </rPh>
    <rPh sb="9" eb="11">
      <t>ケイサン</t>
    </rPh>
    <phoneticPr fontId="1"/>
  </si>
  <si>
    <t>金額</t>
    <rPh sb="0" eb="2">
      <t>キンガク</t>
    </rPh>
    <phoneticPr fontId="1"/>
  </si>
  <si>
    <t>割合</t>
    <rPh sb="0" eb="2">
      <t>ワリアイ</t>
    </rPh>
    <phoneticPr fontId="1"/>
  </si>
  <si>
    <t>土曜日閉所
減算</t>
    <phoneticPr fontId="1"/>
  </si>
  <si>
    <t>恒常的定員
超過減算</t>
    <phoneticPr fontId="1"/>
  </si>
  <si>
    <t>本園分</t>
    <rPh sb="0" eb="3">
      <t>ホンエンブン</t>
    </rPh>
    <phoneticPr fontId="1"/>
  </si>
  <si>
    <t>施設長
未設置減算</t>
    <rPh sb="7" eb="9">
      <t>ゲンサン</t>
    </rPh>
    <phoneticPr fontId="1"/>
  </si>
  <si>
    <t>減算総額</t>
    <rPh sb="0" eb="2">
      <t>ゲンサン</t>
    </rPh>
    <rPh sb="2" eb="4">
      <t>ソウガク</t>
    </rPh>
    <phoneticPr fontId="1"/>
  </si>
  <si>
    <t>基本分</t>
    <rPh sb="0" eb="3">
      <t>キホンブン</t>
    </rPh>
    <phoneticPr fontId="1"/>
  </si>
  <si>
    <t>項目</t>
    <rPh sb="0" eb="2">
      <t>コウモク</t>
    </rPh>
    <phoneticPr fontId="1"/>
  </si>
  <si>
    <t>【日割分集計】</t>
    <rPh sb="1" eb="4">
      <t>ヒワリブン</t>
    </rPh>
    <rPh sb="4" eb="6">
      <t>シュウケイ</t>
    </rPh>
    <phoneticPr fontId="1"/>
  </si>
  <si>
    <t>加算Ⅰ</t>
    <rPh sb="0" eb="2">
      <t>カサン</t>
    </rPh>
    <phoneticPr fontId="1"/>
  </si>
  <si>
    <t>基本分</t>
    <rPh sb="0" eb="3">
      <t>キホンブン</t>
    </rPh>
    <phoneticPr fontId="1"/>
  </si>
  <si>
    <t>合計</t>
    <rPh sb="0" eb="2">
      <t>ゴウケイ</t>
    </rPh>
    <phoneticPr fontId="1"/>
  </si>
  <si>
    <t>減算</t>
    <rPh sb="0" eb="2">
      <t>ゲンサン</t>
    </rPh>
    <phoneticPr fontId="1"/>
  </si>
  <si>
    <t>本園分年額計</t>
    <rPh sb="0" eb="2">
      <t>ホンエン</t>
    </rPh>
    <rPh sb="2" eb="3">
      <t>ブン</t>
    </rPh>
    <rPh sb="3" eb="5">
      <t>ネンガク</t>
    </rPh>
    <rPh sb="5" eb="6">
      <t>ケイ</t>
    </rPh>
    <phoneticPr fontId="1"/>
  </si>
  <si>
    <t>分園分年額計</t>
    <rPh sb="0" eb="3">
      <t>ブンエンブン</t>
    </rPh>
    <rPh sb="3" eb="5">
      <t>ネンガク</t>
    </rPh>
    <rPh sb="5" eb="6">
      <t>ケイ</t>
    </rPh>
    <phoneticPr fontId="1"/>
  </si>
  <si>
    <t>分園減算</t>
    <rPh sb="0" eb="2">
      <t>ブンエン</t>
    </rPh>
    <rPh sb="2" eb="4">
      <t>ゲンサン</t>
    </rPh>
    <phoneticPr fontId="1"/>
  </si>
  <si>
    <t>施設長未設置減算</t>
    <rPh sb="0" eb="3">
      <t>シセツチョウ</t>
    </rPh>
    <rPh sb="3" eb="4">
      <t>ミ</t>
    </rPh>
    <rPh sb="4" eb="6">
      <t>セッチ</t>
    </rPh>
    <rPh sb="6" eb="8">
      <t>ゲンサン</t>
    </rPh>
    <phoneticPr fontId="1"/>
  </si>
  <si>
    <t>土曜日閉所減算</t>
    <rPh sb="0" eb="3">
      <t>ドヨウビ</t>
    </rPh>
    <rPh sb="3" eb="5">
      <t>ヘイショ</t>
    </rPh>
    <rPh sb="5" eb="7">
      <t>ゲンサン</t>
    </rPh>
    <phoneticPr fontId="1"/>
  </si>
  <si>
    <t>恒常的定員超過減算</t>
    <rPh sb="0" eb="2">
      <t>コウジョウ</t>
    </rPh>
    <rPh sb="2" eb="3">
      <t>テキ</t>
    </rPh>
    <rPh sb="3" eb="5">
      <t>テイイン</t>
    </rPh>
    <rPh sb="5" eb="7">
      <t>チョウカ</t>
    </rPh>
    <rPh sb="7" eb="9">
      <t>ゲンサン</t>
    </rPh>
    <phoneticPr fontId="1"/>
  </si>
  <si>
    <t>項目</t>
    <rPh sb="0" eb="2">
      <t>コウモク</t>
    </rPh>
    <phoneticPr fontId="1"/>
  </si>
  <si>
    <t>日割分年額計</t>
    <rPh sb="0" eb="3">
      <t>ヒワリブン</t>
    </rPh>
    <rPh sb="3" eb="5">
      <t>ネンガク</t>
    </rPh>
    <rPh sb="5" eb="6">
      <t>ケイ</t>
    </rPh>
    <phoneticPr fontId="1"/>
  </si>
  <si>
    <t>全日分年額計</t>
    <rPh sb="0" eb="3">
      <t>ゼンジツブン</t>
    </rPh>
    <rPh sb="3" eb="5">
      <t>ネンガク</t>
    </rPh>
    <rPh sb="5" eb="6">
      <t>ケイ</t>
    </rPh>
    <phoneticPr fontId="1"/>
  </si>
  <si>
    <t>加算Ⅰ年額計</t>
    <rPh sb="0" eb="2">
      <t>カサン</t>
    </rPh>
    <rPh sb="3" eb="5">
      <t>ネンガク</t>
    </rPh>
    <rPh sb="5" eb="6">
      <t>ケイ</t>
    </rPh>
    <phoneticPr fontId="1"/>
  </si>
  <si>
    <t>加算額</t>
    <rPh sb="0" eb="3">
      <t>カサンガク</t>
    </rPh>
    <phoneticPr fontId="1"/>
  </si>
  <si>
    <t>基本分</t>
    <rPh sb="0" eb="3">
      <t>キホンブン</t>
    </rPh>
    <phoneticPr fontId="1"/>
  </si>
  <si>
    <t>加算Ⅰ</t>
    <rPh sb="0" eb="2">
      <t>カサン</t>
    </rPh>
    <phoneticPr fontId="1"/>
  </si>
  <si>
    <t>児童数</t>
    <rPh sb="0" eb="3">
      <t>ジドウスウ</t>
    </rPh>
    <phoneticPr fontId="1"/>
  </si>
  <si>
    <t>基本分加算額</t>
    <rPh sb="0" eb="3">
      <t>キホンブン</t>
    </rPh>
    <rPh sb="3" eb="6">
      <t>カサンガク</t>
    </rPh>
    <phoneticPr fontId="1"/>
  </si>
  <si>
    <t>合計</t>
    <rPh sb="0" eb="2">
      <t>ゴウケイ</t>
    </rPh>
    <phoneticPr fontId="1"/>
  </si>
  <si>
    <t>児童数</t>
    <rPh sb="0" eb="3">
      <t>ジドウスウ</t>
    </rPh>
    <phoneticPr fontId="1"/>
  </si>
  <si>
    <t>加算額</t>
    <rPh sb="0" eb="3">
      <t>カサンガク</t>
    </rPh>
    <phoneticPr fontId="1"/>
  </si>
  <si>
    <t>基本分</t>
    <rPh sb="0" eb="3">
      <t>キホンブン</t>
    </rPh>
    <phoneticPr fontId="1"/>
  </si>
  <si>
    <t>加算Ⅰ</t>
    <rPh sb="0" eb="2">
      <t>カサン</t>
    </rPh>
    <phoneticPr fontId="1"/>
  </si>
  <si>
    <t>除雪費加算</t>
    <rPh sb="0" eb="3">
      <t>ジョセツヒ</t>
    </rPh>
    <rPh sb="3" eb="5">
      <t>カサン</t>
    </rPh>
    <phoneticPr fontId="1"/>
  </si>
  <si>
    <t>降灰除去費加算</t>
    <rPh sb="0" eb="7">
      <t>コウハイジョキョヒカサン</t>
    </rPh>
    <phoneticPr fontId="1"/>
  </si>
  <si>
    <t>高齢者等活躍促進加算</t>
    <rPh sb="0" eb="4">
      <t>コウレイシャトウ</t>
    </rPh>
    <rPh sb="4" eb="6">
      <t>カツヤク</t>
    </rPh>
    <rPh sb="6" eb="8">
      <t>ソクシン</t>
    </rPh>
    <rPh sb="8" eb="10">
      <t>カサン</t>
    </rPh>
    <phoneticPr fontId="1"/>
  </si>
  <si>
    <t>施設機能強化推進費加算</t>
    <rPh sb="0" eb="6">
      <t>シセツキノウキョウカ</t>
    </rPh>
    <rPh sb="6" eb="9">
      <t>スイシンヒ</t>
    </rPh>
    <rPh sb="9" eb="11">
      <t>カサン</t>
    </rPh>
    <phoneticPr fontId="1"/>
  </si>
  <si>
    <t>小学校接続加算</t>
    <rPh sb="0" eb="3">
      <t>ショウガッコウ</t>
    </rPh>
    <rPh sb="3" eb="5">
      <t>セツゾク</t>
    </rPh>
    <rPh sb="5" eb="7">
      <t>カサン</t>
    </rPh>
    <phoneticPr fontId="1"/>
  </si>
  <si>
    <t>第三者評価受審加算</t>
    <rPh sb="0" eb="5">
      <t>ダイサンシャヒョウカ</t>
    </rPh>
    <rPh sb="5" eb="7">
      <t>ジュシン</t>
    </rPh>
    <rPh sb="7" eb="9">
      <t>カサン</t>
    </rPh>
    <phoneticPr fontId="1"/>
  </si>
  <si>
    <t>項目</t>
    <rPh sb="0" eb="2">
      <t>コウモク</t>
    </rPh>
    <phoneticPr fontId="1"/>
  </si>
  <si>
    <t>栄養管理加算（A・B）</t>
    <rPh sb="0" eb="2">
      <t>エイヨウ</t>
    </rPh>
    <rPh sb="2" eb="4">
      <t>カンリ</t>
    </rPh>
    <rPh sb="4" eb="6">
      <t>カサン</t>
    </rPh>
    <phoneticPr fontId="1"/>
  </si>
  <si>
    <t>栄養管理加算（C）</t>
    <rPh sb="0" eb="2">
      <t>エイヨウ</t>
    </rPh>
    <rPh sb="2" eb="4">
      <t>カンリ</t>
    </rPh>
    <rPh sb="4" eb="6">
      <t>カサン</t>
    </rPh>
    <phoneticPr fontId="1"/>
  </si>
  <si>
    <t>加算額（A・B）</t>
    <rPh sb="0" eb="3">
      <t>カサンガク</t>
    </rPh>
    <phoneticPr fontId="1"/>
  </si>
  <si>
    <t>加算額（C）</t>
    <rPh sb="0" eb="3">
      <t>カサンガク</t>
    </rPh>
    <phoneticPr fontId="1"/>
  </si>
  <si>
    <t>基本分内訳</t>
    <rPh sb="0" eb="3">
      <t>キホンブン</t>
    </rPh>
    <rPh sb="3" eb="5">
      <t>ウチワケ</t>
    </rPh>
    <phoneticPr fontId="1"/>
  </si>
  <si>
    <t>事業費</t>
    <rPh sb="0" eb="3">
      <t>ジギョウヒ</t>
    </rPh>
    <phoneticPr fontId="1"/>
  </si>
  <si>
    <t>管理費</t>
    <rPh sb="0" eb="3">
      <t>カンリヒ</t>
    </rPh>
    <phoneticPr fontId="1"/>
  </si>
  <si>
    <t>延べ利用者</t>
    <rPh sb="0" eb="1">
      <t>ノ</t>
    </rPh>
    <rPh sb="2" eb="5">
      <t>リヨウシャ</t>
    </rPh>
    <phoneticPr fontId="1"/>
  </si>
  <si>
    <t>人件費分</t>
    <rPh sb="0" eb="4">
      <t>ジンケンヒブン</t>
    </rPh>
    <phoneticPr fontId="1"/>
  </si>
  <si>
    <t>事業費分</t>
    <rPh sb="0" eb="4">
      <t>ジギョウヒブン</t>
    </rPh>
    <phoneticPr fontId="1"/>
  </si>
  <si>
    <t>管理費分</t>
    <rPh sb="0" eb="4">
      <t>カンリヒブン</t>
    </rPh>
    <phoneticPr fontId="1"/>
  </si>
  <si>
    <t>加算Ⅰ総額</t>
    <rPh sb="0" eb="2">
      <t>カサン</t>
    </rPh>
    <rPh sb="3" eb="5">
      <t>ソウガク</t>
    </rPh>
    <phoneticPr fontId="1"/>
  </si>
  <si>
    <t>賃金改善分</t>
    <rPh sb="0" eb="4">
      <t>チンギンカイゼン</t>
    </rPh>
    <rPh sb="4" eb="5">
      <t>ブン</t>
    </rPh>
    <phoneticPr fontId="1"/>
  </si>
  <si>
    <t>加算Ⅰ加算額</t>
    <rPh sb="0" eb="2">
      <t>カサン</t>
    </rPh>
    <rPh sb="3" eb="6">
      <t>カサンガク</t>
    </rPh>
    <phoneticPr fontId="1"/>
  </si>
  <si>
    <t>定員</t>
    <rPh sb="0" eb="2">
      <t>テイイン</t>
    </rPh>
    <phoneticPr fontId="1"/>
  </si>
  <si>
    <t>基本分内訳（３歳以上児）</t>
    <rPh sb="0" eb="3">
      <t>キホンブン</t>
    </rPh>
    <rPh sb="3" eb="5">
      <t>ウチワケ</t>
    </rPh>
    <rPh sb="7" eb="8">
      <t>サイ</t>
    </rPh>
    <rPh sb="8" eb="11">
      <t>イジョウジ</t>
    </rPh>
    <phoneticPr fontId="1"/>
  </si>
  <si>
    <t>基本分内訳（３歳未満児）</t>
    <rPh sb="0" eb="3">
      <t>キホンブン</t>
    </rPh>
    <rPh sb="3" eb="5">
      <t>ウチワケ</t>
    </rPh>
    <rPh sb="7" eb="8">
      <t>サイ</t>
    </rPh>
    <rPh sb="10" eb="11">
      <t>ジ</t>
    </rPh>
    <phoneticPr fontId="1"/>
  </si>
  <si>
    <t>３歳以上児</t>
    <rPh sb="1" eb="5">
      <t>サイイジョウジ</t>
    </rPh>
    <phoneticPr fontId="1"/>
  </si>
  <si>
    <t>３歳未満児</t>
    <rPh sb="1" eb="2">
      <t>サイ</t>
    </rPh>
    <rPh sb="2" eb="5">
      <t>ミマンジ</t>
    </rPh>
    <phoneticPr fontId="1"/>
  </si>
  <si>
    <t>うち人件費</t>
    <rPh sb="2" eb="5">
      <t>ジンケンヒ</t>
    </rPh>
    <phoneticPr fontId="1"/>
  </si>
  <si>
    <t>うち事業費</t>
    <rPh sb="2" eb="5">
      <t>ジギョウヒ</t>
    </rPh>
    <phoneticPr fontId="1"/>
  </si>
  <si>
    <t>うち管理費</t>
    <rPh sb="2" eb="4">
      <t>カンリ</t>
    </rPh>
    <rPh sb="4" eb="5">
      <t>ヒ</t>
    </rPh>
    <phoneticPr fontId="1"/>
  </si>
  <si>
    <t>加算Ⅰ</t>
    <rPh sb="0" eb="2">
      <t>カサン</t>
    </rPh>
    <phoneticPr fontId="1"/>
  </si>
  <si>
    <t>休日保育加算</t>
    <rPh sb="0" eb="6">
      <t>キュウジツホイクカサン</t>
    </rPh>
    <phoneticPr fontId="1"/>
  </si>
  <si>
    <t>本園減算額</t>
    <rPh sb="0" eb="2">
      <t>ホンエン</t>
    </rPh>
    <rPh sb="2" eb="5">
      <t>ゲンサンガク</t>
    </rPh>
    <phoneticPr fontId="1"/>
  </si>
  <si>
    <t>分園減算額</t>
    <rPh sb="0" eb="2">
      <t>ブンエン</t>
    </rPh>
    <rPh sb="2" eb="5">
      <t>ゲンサンガク</t>
    </rPh>
    <phoneticPr fontId="1"/>
  </si>
  <si>
    <t>総計</t>
    <rPh sb="0" eb="2">
      <t>ソウケイ</t>
    </rPh>
    <phoneticPr fontId="1"/>
  </si>
  <si>
    <t>減算単価</t>
    <rPh sb="0" eb="2">
      <t>ゲンサン</t>
    </rPh>
    <rPh sb="2" eb="4">
      <t>タンカ</t>
    </rPh>
    <phoneticPr fontId="1"/>
  </si>
  <si>
    <t>減算額</t>
    <rPh sb="0" eb="3">
      <t>ゲンサンガク</t>
    </rPh>
    <phoneticPr fontId="1"/>
  </si>
  <si>
    <t>基本分減算総額</t>
    <rPh sb="0" eb="3">
      <t>キホンブン</t>
    </rPh>
    <rPh sb="3" eb="7">
      <t>ゲンサンソウガク</t>
    </rPh>
    <phoneticPr fontId="1"/>
  </si>
  <si>
    <t>加算Ⅰ減算総額</t>
    <rPh sb="0" eb="2">
      <t>カサン</t>
    </rPh>
    <rPh sb="3" eb="7">
      <t>ゲンサンソウガク</t>
    </rPh>
    <phoneticPr fontId="1"/>
  </si>
  <si>
    <t>児童数</t>
    <rPh sb="0" eb="3">
      <t>ジドウスウ</t>
    </rPh>
    <phoneticPr fontId="3"/>
  </si>
  <si>
    <t>基本分減算額</t>
    <rPh sb="0" eb="3">
      <t>キホンブン</t>
    </rPh>
    <rPh sb="3" eb="6">
      <t>ゲンサンガク</t>
    </rPh>
    <phoneticPr fontId="3"/>
  </si>
  <si>
    <t>加算Ⅰ減算額</t>
    <rPh sb="0" eb="2">
      <t>カサン</t>
    </rPh>
    <rPh sb="3" eb="6">
      <t>ゲンサンガク</t>
    </rPh>
    <phoneticPr fontId="3"/>
  </si>
  <si>
    <t>【児童数】</t>
    <rPh sb="1" eb="4">
      <t>ジドウスウ</t>
    </rPh>
    <phoneticPr fontId="1"/>
  </si>
  <si>
    <r>
      <t>加算Ⅰ</t>
    </r>
    <r>
      <rPr>
        <b/>
        <sz val="10"/>
        <color rgb="FFCC66FF"/>
        <rFont val="游ゴシック"/>
        <family val="3"/>
        <charset val="128"/>
      </rPr>
      <t>【本園分】</t>
    </r>
    <rPh sb="0" eb="2">
      <t>カサン</t>
    </rPh>
    <rPh sb="4" eb="6">
      <t>ホンエン</t>
    </rPh>
    <rPh sb="6" eb="7">
      <t>ブン</t>
    </rPh>
    <phoneticPr fontId="1"/>
  </si>
  <si>
    <r>
      <t>基本単価</t>
    </r>
    <r>
      <rPr>
        <b/>
        <sz val="10"/>
        <color rgb="FFCC66FF"/>
        <rFont val="游ゴシック"/>
        <family val="3"/>
        <charset val="128"/>
      </rPr>
      <t>【本園分】</t>
    </r>
    <rPh sb="0" eb="2">
      <t>キホン</t>
    </rPh>
    <rPh sb="2" eb="4">
      <t>タンカ</t>
    </rPh>
    <rPh sb="5" eb="7">
      <t>ホンエン</t>
    </rPh>
    <rPh sb="7" eb="8">
      <t>ブン</t>
    </rPh>
    <phoneticPr fontId="1"/>
  </si>
  <si>
    <r>
      <t>加算Ⅰ</t>
    </r>
    <r>
      <rPr>
        <b/>
        <sz val="10"/>
        <color rgb="FFCC66FF"/>
        <rFont val="游ゴシック"/>
        <family val="3"/>
        <charset val="128"/>
      </rPr>
      <t>【分園分減算前】</t>
    </r>
    <rPh sb="0" eb="2">
      <t>カサン</t>
    </rPh>
    <rPh sb="4" eb="7">
      <t>ブンエンブン</t>
    </rPh>
    <rPh sb="7" eb="10">
      <t>ゲンサンマエ</t>
    </rPh>
    <phoneticPr fontId="1"/>
  </si>
  <si>
    <r>
      <t xml:space="preserve">基本単価
</t>
    </r>
    <r>
      <rPr>
        <b/>
        <sz val="10"/>
        <color rgb="FFCC66FF"/>
        <rFont val="游ゴシック"/>
        <family val="3"/>
        <charset val="128"/>
      </rPr>
      <t>【分園分減算前】</t>
    </r>
    <rPh sb="0" eb="2">
      <t>キホン</t>
    </rPh>
    <rPh sb="2" eb="4">
      <t>タンカ</t>
    </rPh>
    <rPh sb="6" eb="9">
      <t>ブンエンブン</t>
    </rPh>
    <rPh sb="9" eb="12">
      <t>ゲンサンマエ</t>
    </rPh>
    <phoneticPr fontId="1"/>
  </si>
  <si>
    <t>分園減算</t>
    <rPh sb="0" eb="2">
      <t>ブンエン</t>
    </rPh>
    <rPh sb="2" eb="4">
      <t>ゲンサン</t>
    </rPh>
    <phoneticPr fontId="1"/>
  </si>
  <si>
    <t>分園減算</t>
    <rPh sb="0" eb="2">
      <t>ブンエン</t>
    </rPh>
    <rPh sb="2" eb="4">
      <t>ゲンサン</t>
    </rPh>
    <phoneticPr fontId="1"/>
  </si>
  <si>
    <t>【加算Ⅰ単価】</t>
    <rPh sb="1" eb="3">
      <t>カサン</t>
    </rPh>
    <rPh sb="4" eb="6">
      <t>タンカ</t>
    </rPh>
    <phoneticPr fontId="1"/>
  </si>
  <si>
    <t>【単価合計】</t>
    <rPh sb="1" eb="3">
      <t>タンカ</t>
    </rPh>
    <rPh sb="3" eb="5">
      <t>ゴウケイ</t>
    </rPh>
    <phoneticPr fontId="1"/>
  </si>
  <si>
    <t>【減算額】</t>
    <rPh sb="1" eb="4">
      <t>ゲンサンガク</t>
    </rPh>
    <phoneticPr fontId="1"/>
  </si>
  <si>
    <t>【基本分減算額】</t>
    <rPh sb="1" eb="4">
      <t>キホンブン</t>
    </rPh>
    <rPh sb="4" eb="7">
      <t>ゲンサンガク</t>
    </rPh>
    <phoneticPr fontId="1"/>
  </si>
  <si>
    <t>【基本分減算単価】</t>
    <rPh sb="1" eb="4">
      <t>キホンブン</t>
    </rPh>
    <rPh sb="4" eb="6">
      <t>ゲンサン</t>
    </rPh>
    <rPh sb="6" eb="8">
      <t>タンカ</t>
    </rPh>
    <phoneticPr fontId="1"/>
  </si>
  <si>
    <t>【加算Ⅰ減算単価】</t>
    <rPh sb="1" eb="3">
      <t>カサン</t>
    </rPh>
    <rPh sb="4" eb="6">
      <t>ゲンサン</t>
    </rPh>
    <rPh sb="6" eb="8">
      <t>タンカ</t>
    </rPh>
    <phoneticPr fontId="1"/>
  </si>
  <si>
    <t>【夜間保育基本単価内訳】</t>
    <rPh sb="1" eb="5">
      <t>ヤカンホイク</t>
    </rPh>
    <rPh sb="5" eb="9">
      <t>キホンタンカ</t>
    </rPh>
    <rPh sb="9" eb="11">
      <t>ウチワケ</t>
    </rPh>
    <phoneticPr fontId="1"/>
  </si>
  <si>
    <t>夜間保育加算
基本分</t>
    <rPh sb="0" eb="2">
      <t>ヤカン</t>
    </rPh>
    <rPh sb="2" eb="4">
      <t>ホイク</t>
    </rPh>
    <rPh sb="4" eb="6">
      <t>カサン</t>
    </rPh>
    <rPh sb="7" eb="10">
      <t>キホンブン</t>
    </rPh>
    <phoneticPr fontId="1"/>
  </si>
  <si>
    <t>【加算Ⅰ減算額】</t>
    <rPh sb="1" eb="3">
      <t>カサン</t>
    </rPh>
    <rPh sb="4" eb="7">
      <t>ゲンサンガク</t>
    </rPh>
    <phoneticPr fontId="1"/>
  </si>
  <si>
    <t>基本単価
【本園】</t>
    <rPh sb="0" eb="4">
      <t>キホンタンカ</t>
    </rPh>
    <rPh sb="6" eb="8">
      <t>ホンエン</t>
    </rPh>
    <phoneticPr fontId="1"/>
  </si>
  <si>
    <t>基本単価
【分園】</t>
    <rPh sb="0" eb="4">
      <t>キホンタンカ</t>
    </rPh>
    <rPh sb="6" eb="8">
      <t>ブンエン</t>
    </rPh>
    <phoneticPr fontId="1"/>
  </si>
  <si>
    <t>本園年額計</t>
    <rPh sb="0" eb="2">
      <t>ホンエン</t>
    </rPh>
    <rPh sb="2" eb="4">
      <t>ネンガク</t>
    </rPh>
    <rPh sb="4" eb="5">
      <t>ケイ</t>
    </rPh>
    <phoneticPr fontId="1"/>
  </si>
  <si>
    <t>分園年額計</t>
    <rPh sb="0" eb="2">
      <t>ブンエン</t>
    </rPh>
    <rPh sb="2" eb="4">
      <t>ネンガク</t>
    </rPh>
    <rPh sb="4" eb="5">
      <t>ケイ</t>
    </rPh>
    <phoneticPr fontId="1"/>
  </si>
  <si>
    <t>【児童数】</t>
    <rPh sb="1" eb="4">
      <t>ジドウスウ</t>
    </rPh>
    <phoneticPr fontId="1"/>
  </si>
  <si>
    <t>合計額</t>
    <rPh sb="0" eb="3">
      <t>ゴウケイガク</t>
    </rPh>
    <phoneticPr fontId="1"/>
  </si>
  <si>
    <t>【加算Ⅰ内訳】</t>
    <rPh sb="1" eb="3">
      <t>カサン</t>
    </rPh>
    <rPh sb="4" eb="6">
      <t>ウチワケ</t>
    </rPh>
    <phoneticPr fontId="1"/>
  </si>
  <si>
    <t>【総額内訳】</t>
    <rPh sb="1" eb="5">
      <t>ソウガクウチワケ</t>
    </rPh>
    <phoneticPr fontId="1"/>
  </si>
  <si>
    <t>恒常的定員超過減算</t>
    <phoneticPr fontId="1"/>
  </si>
  <si>
    <t>土曜日閉所減算</t>
    <phoneticPr fontId="1"/>
  </si>
  <si>
    <t>分園減算</t>
    <rPh sb="0" eb="2">
      <t>ブンエン</t>
    </rPh>
    <rPh sb="2" eb="4">
      <t>ゲンサン</t>
    </rPh>
    <phoneticPr fontId="1"/>
  </si>
  <si>
    <t>施設長未設置減算
未設置減算</t>
    <rPh sb="3" eb="6">
      <t>ミセッチ</t>
    </rPh>
    <rPh sb="6" eb="8">
      <t>ゲンサン</t>
    </rPh>
    <rPh sb="12" eb="14">
      <t>ゲンサン</t>
    </rPh>
    <phoneticPr fontId="1"/>
  </si>
  <si>
    <t>金額</t>
    <rPh sb="0" eb="2">
      <t>キンガク</t>
    </rPh>
    <phoneticPr fontId="1"/>
  </si>
  <si>
    <t>副食費加算(日割除く)</t>
    <rPh sb="0" eb="3">
      <t>フクショクヒ</t>
    </rPh>
    <rPh sb="3" eb="5">
      <t>カサン</t>
    </rPh>
    <rPh sb="6" eb="8">
      <t>ヒワリ</t>
    </rPh>
    <rPh sb="8" eb="9">
      <t>ノゾ</t>
    </rPh>
    <phoneticPr fontId="1"/>
  </si>
  <si>
    <t>☜日割分を含みます</t>
    <rPh sb="1" eb="3">
      <t>ヒワリ</t>
    </rPh>
    <rPh sb="3" eb="4">
      <t>ブン</t>
    </rPh>
    <rPh sb="5" eb="6">
      <t>フク</t>
    </rPh>
    <phoneticPr fontId="1"/>
  </si>
  <si>
    <t>人勧分</t>
    <rPh sb="0" eb="2">
      <t>ジンカン</t>
    </rPh>
    <rPh sb="2" eb="3">
      <t>ブン</t>
    </rPh>
    <phoneticPr fontId="1"/>
  </si>
  <si>
    <t>加算率</t>
    <rPh sb="0" eb="3">
      <t>カサンリツ</t>
    </rPh>
    <phoneticPr fontId="1"/>
  </si>
  <si>
    <t>うち基礎分人件費分</t>
    <rPh sb="2" eb="5">
      <t>キソブン</t>
    </rPh>
    <rPh sb="5" eb="9">
      <t>ジンケンヒブン</t>
    </rPh>
    <phoneticPr fontId="1"/>
  </si>
  <si>
    <t>うち基礎分管理費分</t>
    <rPh sb="2" eb="5">
      <t>キソブン</t>
    </rPh>
    <rPh sb="5" eb="9">
      <t>カンリヒブン</t>
    </rPh>
    <phoneticPr fontId="1"/>
  </si>
  <si>
    <t>うち賃金改善要件分</t>
    <rPh sb="2" eb="6">
      <t>チンギンカイゼン</t>
    </rPh>
    <rPh sb="6" eb="9">
      <t>ヨウケンブン</t>
    </rPh>
    <phoneticPr fontId="1"/>
  </si>
  <si>
    <r>
      <t>★療育支援加算、栄養管理加算が月によって異なるときは、「年間を通じて加算」を選択後、各月上書きで選択してください。</t>
    </r>
    <r>
      <rPr>
        <b/>
        <sz val="10"/>
        <color rgb="FFFF0000"/>
        <rFont val="游ゴシック"/>
        <family val="3"/>
        <charset val="128"/>
      </rPr>
      <t>（計算式は削除されます。）</t>
    </r>
    <rPh sb="1" eb="5">
      <t>リョウイクシエン</t>
    </rPh>
    <rPh sb="5" eb="7">
      <t>カサン</t>
    </rPh>
    <rPh sb="8" eb="14">
      <t>エイヨウカンリカサン</t>
    </rPh>
    <rPh sb="28" eb="30">
      <t>ネンカン</t>
    </rPh>
    <rPh sb="31" eb="32">
      <t>ツウ</t>
    </rPh>
    <rPh sb="34" eb="36">
      <t>カサン</t>
    </rPh>
    <rPh sb="38" eb="41">
      <t>センタクゴ</t>
    </rPh>
    <rPh sb="42" eb="44">
      <t>カクツキ</t>
    </rPh>
    <rPh sb="44" eb="46">
      <t>ウワガ</t>
    </rPh>
    <rPh sb="48" eb="50">
      <t>センタク</t>
    </rPh>
    <rPh sb="58" eb="61">
      <t>ケイサンシキ</t>
    </rPh>
    <rPh sb="62" eb="64">
      <t>サクジョ</t>
    </rPh>
    <phoneticPr fontId="1"/>
  </si>
  <si>
    <t>【栄養管理加算】</t>
    <rPh sb="1" eb="5">
      <t>エイヨウカンリ</t>
    </rPh>
    <rPh sb="5" eb="7">
      <t>カサン</t>
    </rPh>
    <phoneticPr fontId="1"/>
  </si>
  <si>
    <t>３歳児
配置改善加算</t>
    <rPh sb="1" eb="3">
      <t>サイジ</t>
    </rPh>
    <rPh sb="4" eb="6">
      <t>ハイチ</t>
    </rPh>
    <rPh sb="6" eb="8">
      <t>カイゼン</t>
    </rPh>
    <rPh sb="8" eb="10">
      <t>カサン</t>
    </rPh>
    <phoneticPr fontId="1"/>
  </si>
  <si>
    <t>４歳以上児
配置改善加算</t>
    <rPh sb="1" eb="2">
      <t>サイ</t>
    </rPh>
    <rPh sb="2" eb="5">
      <t>イジョウジ</t>
    </rPh>
    <rPh sb="6" eb="10">
      <t>ハイチカイゼン</t>
    </rPh>
    <rPh sb="10" eb="12">
      <t>カサン</t>
    </rPh>
    <phoneticPr fontId="1"/>
  </si>
  <si>
    <t>チーム保育
推進加算</t>
    <rPh sb="3" eb="5">
      <t>ホイク</t>
    </rPh>
    <rPh sb="6" eb="8">
      <t>スイシン</t>
    </rPh>
    <rPh sb="8" eb="10">
      <t>カサン</t>
    </rPh>
    <phoneticPr fontId="1"/>
  </si>
  <si>
    <t>恒常的
定員超過</t>
    <rPh sb="0" eb="3">
      <t>コウジョウテキ</t>
    </rPh>
    <rPh sb="4" eb="6">
      <t>テイイン</t>
    </rPh>
    <rPh sb="6" eb="8">
      <t>チョウカ</t>
    </rPh>
    <phoneticPr fontId="1"/>
  </si>
  <si>
    <t>主任保育士
専任加算</t>
    <rPh sb="0" eb="2">
      <t>シュニン</t>
    </rPh>
    <rPh sb="2" eb="5">
      <t>ホイクシ</t>
    </rPh>
    <rPh sb="6" eb="8">
      <t>センニン</t>
    </rPh>
    <rPh sb="8" eb="10">
      <t>カサン</t>
    </rPh>
    <phoneticPr fontId="1"/>
  </si>
  <si>
    <t>事務職員
雇上費加算</t>
    <rPh sb="0" eb="2">
      <t>ジム</t>
    </rPh>
    <rPh sb="2" eb="4">
      <t>ショクイン</t>
    </rPh>
    <rPh sb="5" eb="6">
      <t>ヤトイ</t>
    </rPh>
    <rPh sb="6" eb="7">
      <t>ア</t>
    </rPh>
    <rPh sb="7" eb="8">
      <t>ヒ</t>
    </rPh>
    <rPh sb="8" eb="10">
      <t>カサン</t>
    </rPh>
    <phoneticPr fontId="1"/>
  </si>
  <si>
    <t>処遇改善等
加算Ⅱ</t>
    <rPh sb="0" eb="2">
      <t>ショグウ</t>
    </rPh>
    <rPh sb="2" eb="4">
      <t>カイゼン</t>
    </rPh>
    <rPh sb="4" eb="5">
      <t>トウ</t>
    </rPh>
    <rPh sb="6" eb="8">
      <t>カサン</t>
    </rPh>
    <phoneticPr fontId="1"/>
  </si>
  <si>
    <t>処遇改善等
加算Ⅲ</t>
    <rPh sb="0" eb="2">
      <t>ショグウ</t>
    </rPh>
    <rPh sb="2" eb="4">
      <t>カイゼン</t>
    </rPh>
    <rPh sb="4" eb="5">
      <t>トウ</t>
    </rPh>
    <rPh sb="6" eb="8">
      <t>カサン</t>
    </rPh>
    <phoneticPr fontId="1"/>
  </si>
  <si>
    <t>高齢者等
活躍促進加算</t>
    <rPh sb="0" eb="3">
      <t>コウレイシャ</t>
    </rPh>
    <rPh sb="3" eb="4">
      <t>トウ</t>
    </rPh>
    <rPh sb="5" eb="7">
      <t>カツヤク</t>
    </rPh>
    <rPh sb="7" eb="9">
      <t>ソクシン</t>
    </rPh>
    <rPh sb="9" eb="11">
      <t>カサン</t>
    </rPh>
    <phoneticPr fontId="1"/>
  </si>
  <si>
    <t>施設機能強化
推進費加算</t>
    <rPh sb="0" eb="2">
      <t>シセツ</t>
    </rPh>
    <rPh sb="2" eb="4">
      <t>キノウ</t>
    </rPh>
    <rPh sb="4" eb="6">
      <t>キョウカ</t>
    </rPh>
    <rPh sb="7" eb="9">
      <t>スイシン</t>
    </rPh>
    <rPh sb="9" eb="10">
      <t>ヒ</t>
    </rPh>
    <rPh sb="10" eb="12">
      <t>カサン</t>
    </rPh>
    <phoneticPr fontId="1"/>
  </si>
  <si>
    <t>第三者評価
受審加算</t>
    <rPh sb="0" eb="3">
      <t>ダイサンシャ</t>
    </rPh>
    <rPh sb="3" eb="5">
      <t>ヒョウカ</t>
    </rPh>
    <rPh sb="6" eb="8">
      <t>ジュシン</t>
    </rPh>
    <rPh sb="8" eb="10">
      <t>カサン</t>
    </rPh>
    <phoneticPr fontId="1"/>
  </si>
  <si>
    <t>４歳以上児配置改善加算</t>
    <rPh sb="2" eb="4">
      <t>イジョウ</t>
    </rPh>
    <rPh sb="7" eb="11">
      <t>カイゼンカサン</t>
    </rPh>
    <phoneticPr fontId="1"/>
  </si>
  <si>
    <t>４歳以上児配置改善加算</t>
    <rPh sb="1" eb="4">
      <t>サイイジョウ</t>
    </rPh>
    <rPh sb="4" eb="5">
      <t>ジ</t>
    </rPh>
    <rPh sb="5" eb="7">
      <t>ハイチ</t>
    </rPh>
    <rPh sb="7" eb="9">
      <t>カイゼン</t>
    </rPh>
    <rPh sb="9" eb="11">
      <t>カサン</t>
    </rPh>
    <phoneticPr fontId="1"/>
  </si>
  <si>
    <t>４歳以上児歳児配置改善加算</t>
    <rPh sb="1" eb="4">
      <t>サイイジョウ</t>
    </rPh>
    <rPh sb="4" eb="5">
      <t>ジ</t>
    </rPh>
    <rPh sb="5" eb="7">
      <t>サイジ</t>
    </rPh>
    <rPh sb="7" eb="11">
      <t>ハイチカイゼン</t>
    </rPh>
    <rPh sb="11" eb="13">
      <t>カサン</t>
    </rPh>
    <phoneticPr fontId="1"/>
  </si>
  <si>
    <t>【小学校接続加算単価表】</t>
    <rPh sb="1" eb="6">
      <t>ショウガッコウセツゾク</t>
    </rPh>
    <rPh sb="8" eb="11">
      <t>タンカヒョウ</t>
    </rPh>
    <phoneticPr fontId="1"/>
  </si>
  <si>
    <t>Ⅰ～Ⅱ充足</t>
    <rPh sb="3" eb="5">
      <t>ジュウソク</t>
    </rPh>
    <phoneticPr fontId="1"/>
  </si>
  <si>
    <t>Ⅰ～Ⅲ充足</t>
    <rPh sb="3" eb="5">
      <t>ジュウソク</t>
    </rPh>
    <phoneticPr fontId="1"/>
  </si>
  <si>
    <t>小学校</t>
    <rPh sb="0" eb="3">
      <t>ショウガッコウ</t>
    </rPh>
    <phoneticPr fontId="1"/>
  </si>
  <si>
    <t>171人以上</t>
    <phoneticPr fontId="1"/>
  </si>
  <si>
    <t>800～1200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</si>
</sst>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##&quot;%&quot;"/>
    <numFmt numFmtId="177" formatCode="#,##0_ "/>
    <numFmt numFmtId="178" formatCode="\(#,##0\)"/>
    <numFmt numFmtId="179" formatCode="#,##0;&quot;▲ &quot;#,##0"/>
    <numFmt numFmtId="180" formatCode="#,##0_);[Red]\(#,##0\)"/>
    <numFmt numFmtId="181" formatCode="#&quot;月&quot;"/>
    <numFmt numFmtId="182" formatCode="##.##&quot;%&quot;"/>
    <numFmt numFmtId="183" formatCode="0_ "/>
  </numFmts>
  <fonts count="4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明朝"/>
      <family val="3"/>
      <charset val="128"/>
    </font>
    <font>
      <sz val="11"/>
      <name val="明朝"/>
      <family val="3"/>
      <charset val="128"/>
    </font>
    <font>
      <b/>
      <sz val="10"/>
      <color rgb="FFFF0000"/>
      <name val="游ゴシック"/>
      <family val="3"/>
      <charset val="128"/>
      <scheme val="minor"/>
    </font>
    <font>
      <b/>
      <sz val="10"/>
      <color theme="0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0"/>
      <name val="游ゴシック"/>
      <family val="3"/>
      <charset val="128"/>
      <scheme val="minor"/>
    </font>
    <font>
      <b/>
      <sz val="10"/>
      <color rgb="FF0000FF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9"/>
      <color theme="0"/>
      <name val="游ゴシック"/>
      <family val="3"/>
      <charset val="128"/>
    </font>
    <font>
      <b/>
      <sz val="10"/>
      <color theme="0"/>
      <name val="游ゴシック"/>
      <family val="3"/>
      <charset val="128"/>
    </font>
    <font>
      <b/>
      <sz val="10"/>
      <color rgb="FFFF0000"/>
      <name val="游ゴシック"/>
      <family val="3"/>
      <charset val="128"/>
    </font>
    <font>
      <b/>
      <sz val="10"/>
      <name val="游ゴシック"/>
      <family val="3"/>
      <charset val="128"/>
    </font>
    <font>
      <b/>
      <sz val="9"/>
      <color rgb="FFFF0000"/>
      <name val="游ゴシック"/>
      <family val="3"/>
      <charset val="128"/>
    </font>
    <font>
      <b/>
      <sz val="10"/>
      <color rgb="FF0070C0"/>
      <name val="游ゴシック"/>
      <family val="3"/>
      <charset val="128"/>
    </font>
    <font>
      <b/>
      <sz val="9"/>
      <color theme="1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b/>
      <u/>
      <sz val="14"/>
      <color rgb="FFFF0000"/>
      <name val="游ゴシック"/>
      <family val="3"/>
      <charset val="128"/>
    </font>
    <font>
      <b/>
      <sz val="12"/>
      <color theme="0"/>
      <name val="游ゴシック"/>
      <family val="3"/>
      <charset val="128"/>
    </font>
    <font>
      <b/>
      <sz val="10"/>
      <color rgb="FF00B050"/>
      <name val="游ゴシック"/>
      <family val="3"/>
      <charset val="128"/>
    </font>
    <font>
      <b/>
      <sz val="12"/>
      <color rgb="FFFF0000"/>
      <name val="游ゴシック"/>
      <family val="3"/>
      <charset val="128"/>
    </font>
    <font>
      <b/>
      <sz val="10"/>
      <color theme="0" tint="-4.9989318521683403E-2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11"/>
      <color theme="0"/>
      <name val="游ゴシック"/>
      <family val="3"/>
      <charset val="128"/>
    </font>
    <font>
      <b/>
      <sz val="8"/>
      <color theme="1"/>
      <name val="游ゴシック"/>
      <family val="3"/>
      <charset val="128"/>
    </font>
    <font>
      <b/>
      <sz val="10"/>
      <color theme="4"/>
      <name val="游ゴシック"/>
      <family val="3"/>
      <charset val="128"/>
    </font>
    <font>
      <b/>
      <sz val="10"/>
      <color theme="5"/>
      <name val="游ゴシック"/>
      <family val="3"/>
      <charset val="128"/>
    </font>
    <font>
      <b/>
      <sz val="10"/>
      <color rgb="FF000000"/>
      <name val="游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0"/>
      <color rgb="FFFFC000"/>
      <name val="游ゴシック"/>
      <family val="3"/>
      <charset val="128"/>
    </font>
    <font>
      <b/>
      <sz val="10"/>
      <color rgb="FFCC66FF"/>
      <name val="游ゴシック"/>
      <family val="3"/>
      <charset val="128"/>
    </font>
    <font>
      <b/>
      <sz val="10"/>
      <color theme="8"/>
      <name val="游ゴシック"/>
      <family val="3"/>
      <charset val="128"/>
    </font>
    <font>
      <b/>
      <sz val="10"/>
      <color theme="4"/>
      <name val="游ゴシック"/>
      <family val="3"/>
      <charset val="128"/>
      <scheme val="minor"/>
    </font>
    <font>
      <b/>
      <sz val="10"/>
      <color theme="8" tint="-0.249977111117893"/>
      <name val="游ゴシック"/>
      <family val="3"/>
      <charset val="128"/>
    </font>
    <font>
      <b/>
      <sz val="10"/>
      <color theme="7"/>
      <name val="游ゴシック"/>
      <family val="3"/>
      <charset val="128"/>
    </font>
    <font>
      <b/>
      <sz val="8"/>
      <color theme="1"/>
      <name val="游ゴシック"/>
      <family val="3"/>
      <charset val="128"/>
      <scheme val="minor"/>
    </font>
    <font>
      <b/>
      <sz val="8"/>
      <color rgb="FFFF0000"/>
      <name val="游ゴシック"/>
      <family val="3"/>
      <charset val="128"/>
      <scheme val="minor"/>
    </font>
    <font>
      <b/>
      <sz val="8"/>
      <name val="游ゴシック"/>
      <family val="3"/>
      <charset val="128"/>
      <scheme val="minor"/>
    </font>
    <font>
      <b/>
      <sz val="10"/>
      <color rgb="FFFF3300"/>
      <name val="游ゴシック"/>
      <family val="3"/>
      <charset val="128"/>
      <scheme val="minor"/>
    </font>
    <font>
      <b/>
      <sz val="10"/>
      <color rgb="FF00B050"/>
      <name val="游ゴシック"/>
      <family val="3"/>
      <charset val="128"/>
      <scheme val="minor"/>
    </font>
    <font>
      <b/>
      <sz val="9"/>
      <name val="游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auto="1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797">
    <xf numFmtId="0" fontId="0" fillId="0" borderId="0" xfId="0">
      <alignment vertical="center"/>
    </xf>
    <xf numFmtId="0" fontId="8" fillId="0" borderId="3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7" fillId="6" borderId="3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distributed" vertical="center"/>
    </xf>
    <xf numFmtId="0" fontId="14" fillId="8" borderId="3" xfId="0" applyFont="1" applyFill="1" applyBorder="1" applyAlignment="1">
      <alignment horizontal="distributed" vertical="center"/>
    </xf>
    <xf numFmtId="0" fontId="14" fillId="9" borderId="3" xfId="0" applyFont="1" applyFill="1" applyBorder="1" applyAlignment="1">
      <alignment horizontal="distributed" vertical="center"/>
    </xf>
    <xf numFmtId="0" fontId="14" fillId="10" borderId="3" xfId="0" applyFont="1" applyFill="1" applyBorder="1" applyAlignment="1">
      <alignment horizontal="distributed" vertical="center"/>
    </xf>
    <xf numFmtId="0" fontId="14" fillId="11" borderId="3" xfId="0" applyFont="1" applyFill="1" applyBorder="1" applyAlignment="1">
      <alignment horizontal="distributed" vertical="center"/>
    </xf>
    <xf numFmtId="0" fontId="16" fillId="0" borderId="3" xfId="0" applyFont="1" applyBorder="1" applyAlignment="1">
      <alignment horizontal="distributed" vertical="center"/>
    </xf>
    <xf numFmtId="0" fontId="16" fillId="0" borderId="31" xfId="0" applyFont="1" applyBorder="1" applyAlignment="1">
      <alignment horizontal="distributed" vertical="center"/>
    </xf>
    <xf numFmtId="0" fontId="16" fillId="0" borderId="0" xfId="0" applyFont="1" applyAlignment="1">
      <alignment horizontal="distributed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left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0" fillId="0" borderId="3" xfId="0" applyFont="1" applyBorder="1" applyAlignment="1">
      <alignment horizontal="distributed" vertical="center"/>
    </xf>
    <xf numFmtId="0" fontId="15" fillId="0" borderId="0" xfId="0" applyFont="1" applyAlignment="1">
      <alignment horizontal="center" vertical="center"/>
    </xf>
    <xf numFmtId="0" fontId="20" fillId="2" borderId="3" xfId="0" applyFont="1" applyFill="1" applyBorder="1" applyAlignment="1">
      <alignment vertical="center" shrinkToFit="1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 shrinkToFit="1"/>
    </xf>
    <xf numFmtId="177" fontId="20" fillId="2" borderId="3" xfId="0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Alignment="1">
      <alignment vertical="center" shrinkToFit="1"/>
    </xf>
    <xf numFmtId="0" fontId="20" fillId="0" borderId="0" xfId="0" applyFont="1" applyAlignment="1">
      <alignment horizontal="center" vertical="center" shrinkToFit="1"/>
    </xf>
    <xf numFmtId="0" fontId="20" fillId="4" borderId="3" xfId="0" applyFont="1" applyFill="1" applyBorder="1" applyAlignment="1" applyProtection="1">
      <alignment horizontal="center" vertical="center" shrinkToFit="1"/>
      <protection locked="0"/>
    </xf>
    <xf numFmtId="38" fontId="20" fillId="0" borderId="3" xfId="0" applyNumberFormat="1" applyFont="1" applyBorder="1">
      <alignment vertical="center"/>
    </xf>
    <xf numFmtId="0" fontId="19" fillId="2" borderId="3" xfId="0" applyFont="1" applyFill="1" applyBorder="1" applyAlignment="1">
      <alignment horizontal="distributed" vertical="center" shrinkToFit="1"/>
    </xf>
    <xf numFmtId="0" fontId="15" fillId="0" borderId="3" xfId="0" applyFont="1" applyBorder="1" applyAlignment="1">
      <alignment horizontal="distributed" vertical="center"/>
    </xf>
    <xf numFmtId="0" fontId="8" fillId="0" borderId="0" xfId="0" applyFont="1" applyAlignment="1">
      <alignment vertical="center" shrinkToFit="1"/>
    </xf>
    <xf numFmtId="0" fontId="8" fillId="0" borderId="0" xfId="0" applyFont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38" fontId="8" fillId="0" borderId="3" xfId="0" applyNumberFormat="1" applyFont="1" applyBorder="1">
      <alignment vertical="center"/>
    </xf>
    <xf numFmtId="38" fontId="8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distributed" vertical="center"/>
    </xf>
    <xf numFmtId="181" fontId="20" fillId="13" borderId="59" xfId="0" applyNumberFormat="1" applyFont="1" applyFill="1" applyBorder="1" applyAlignment="1" applyProtection="1">
      <alignment horizontal="center" vertical="center"/>
      <protection locked="0"/>
    </xf>
    <xf numFmtId="0" fontId="20" fillId="2" borderId="40" xfId="0" applyFont="1" applyFill="1" applyBorder="1" applyAlignment="1" applyProtection="1">
      <alignment horizontal="center" vertical="center" shrinkToFit="1"/>
      <protection locked="0"/>
    </xf>
    <xf numFmtId="0" fontId="20" fillId="13" borderId="59" xfId="0" applyFont="1" applyFill="1" applyBorder="1" applyAlignment="1" applyProtection="1">
      <alignment horizontal="center" vertical="center"/>
      <protection locked="0"/>
    </xf>
    <xf numFmtId="0" fontId="20" fillId="13" borderId="40" xfId="0" applyFont="1" applyFill="1" applyBorder="1" applyAlignment="1" applyProtection="1">
      <alignment horizontal="center" vertical="center"/>
      <protection locked="0"/>
    </xf>
    <xf numFmtId="0" fontId="20" fillId="2" borderId="41" xfId="0" applyFont="1" applyFill="1" applyBorder="1" applyAlignment="1" applyProtection="1">
      <alignment horizontal="center" vertical="center"/>
      <protection locked="0"/>
    </xf>
    <xf numFmtId="181" fontId="20" fillId="13" borderId="26" xfId="0" applyNumberFormat="1" applyFont="1" applyFill="1" applyBorder="1" applyAlignment="1" applyProtection="1">
      <alignment horizontal="center" vertical="center"/>
      <protection locked="0"/>
    </xf>
    <xf numFmtId="0" fontId="20" fillId="2" borderId="3" xfId="0" applyFont="1" applyFill="1" applyBorder="1" applyAlignment="1" applyProtection="1">
      <alignment horizontal="center" vertical="center" shrinkToFit="1"/>
      <protection locked="0"/>
    </xf>
    <xf numFmtId="0" fontId="20" fillId="13" borderId="26" xfId="0" applyFont="1" applyFill="1" applyBorder="1" applyAlignment="1" applyProtection="1">
      <alignment horizontal="center" vertical="center"/>
      <protection locked="0"/>
    </xf>
    <xf numFmtId="0" fontId="20" fillId="13" borderId="3" xfId="0" applyFont="1" applyFill="1" applyBorder="1" applyAlignment="1" applyProtection="1">
      <alignment horizontal="center" vertical="center"/>
      <protection locked="0"/>
    </xf>
    <xf numFmtId="0" fontId="20" fillId="2" borderId="42" xfId="0" applyFont="1" applyFill="1" applyBorder="1" applyAlignment="1" applyProtection="1">
      <alignment horizontal="center" vertical="center"/>
      <protection locked="0"/>
    </xf>
    <xf numFmtId="181" fontId="20" fillId="13" borderId="60" xfId="0" applyNumberFormat="1" applyFont="1" applyFill="1" applyBorder="1" applyAlignment="1" applyProtection="1">
      <alignment horizontal="center" vertical="center"/>
      <protection locked="0"/>
    </xf>
    <xf numFmtId="0" fontId="20" fillId="2" borderId="5" xfId="0" applyFont="1" applyFill="1" applyBorder="1" applyAlignment="1" applyProtection="1">
      <alignment horizontal="center" vertical="center" shrinkToFit="1"/>
      <protection locked="0"/>
    </xf>
    <xf numFmtId="0" fontId="20" fillId="13" borderId="60" xfId="0" applyFont="1" applyFill="1" applyBorder="1" applyAlignment="1" applyProtection="1">
      <alignment horizontal="center" vertical="center"/>
      <protection locked="0"/>
    </xf>
    <xf numFmtId="0" fontId="20" fillId="13" borderId="5" xfId="0" applyFont="1" applyFill="1" applyBorder="1" applyAlignment="1" applyProtection="1">
      <alignment horizontal="center" vertical="center"/>
      <protection locked="0"/>
    </xf>
    <xf numFmtId="0" fontId="20" fillId="2" borderId="43" xfId="0" applyFont="1" applyFill="1" applyBorder="1" applyAlignment="1" applyProtection="1">
      <alignment horizontal="center" vertical="center"/>
      <protection locked="0"/>
    </xf>
    <xf numFmtId="10" fontId="20" fillId="0" borderId="3" xfId="0" applyNumberFormat="1" applyFont="1" applyBorder="1">
      <alignment vertical="center"/>
    </xf>
    <xf numFmtId="0" fontId="20" fillId="0" borderId="3" xfId="0" applyFont="1" applyBorder="1" applyAlignment="1">
      <alignment horizontal="right" vertical="center" shrinkToFit="1"/>
    </xf>
    <xf numFmtId="182" fontId="20" fillId="2" borderId="3" xfId="0" applyNumberFormat="1" applyFont="1" applyFill="1" applyBorder="1" applyProtection="1">
      <alignment vertical="center"/>
      <protection locked="0"/>
    </xf>
    <xf numFmtId="3" fontId="16" fillId="0" borderId="3" xfId="1" applyNumberFormat="1" applyFont="1" applyBorder="1" applyAlignment="1">
      <alignment horizontal="center" vertical="center"/>
    </xf>
    <xf numFmtId="3" fontId="16" fillId="0" borderId="0" xfId="1" applyNumberFormat="1" applyFont="1" applyAlignment="1">
      <alignment horizontal="left" vertical="center"/>
    </xf>
    <xf numFmtId="0" fontId="27" fillId="0" borderId="0" xfId="1" applyFont="1">
      <alignment vertical="center"/>
    </xf>
    <xf numFmtId="0" fontId="16" fillId="0" borderId="0" xfId="1" applyFont="1">
      <alignment vertical="center"/>
    </xf>
    <xf numFmtId="3" fontId="16" fillId="0" borderId="3" xfId="1" applyNumberFormat="1" applyFont="1" applyBorder="1">
      <alignment vertical="center"/>
    </xf>
    <xf numFmtId="3" fontId="27" fillId="0" borderId="0" xfId="1" applyNumberFormat="1" applyFont="1">
      <alignment vertical="center"/>
    </xf>
    <xf numFmtId="0" fontId="6" fillId="0" borderId="0" xfId="0" applyFont="1">
      <alignment vertical="center"/>
    </xf>
    <xf numFmtId="38" fontId="15" fillId="0" borderId="3" xfId="0" applyNumberFormat="1" applyFont="1" applyBorder="1">
      <alignment vertical="center"/>
    </xf>
    <xf numFmtId="0" fontId="20" fillId="0" borderId="3" xfId="0" applyFont="1" applyBorder="1" applyAlignment="1" applyProtection="1">
      <alignment horizontal="center" vertical="center" shrinkToFit="1"/>
      <protection locked="0"/>
    </xf>
    <xf numFmtId="0" fontId="20" fillId="0" borderId="0" xfId="0" applyFont="1" applyAlignment="1" applyProtection="1">
      <alignment horizontal="center" vertical="center" shrinkToFit="1"/>
      <protection locked="0"/>
    </xf>
    <xf numFmtId="183" fontId="20" fillId="2" borderId="3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center"/>
    </xf>
    <xf numFmtId="9" fontId="20" fillId="4" borderId="47" xfId="0" applyNumberFormat="1" applyFont="1" applyFill="1" applyBorder="1" applyAlignment="1" applyProtection="1">
      <alignment horizontal="center" vertical="center"/>
      <protection locked="0"/>
    </xf>
    <xf numFmtId="3" fontId="16" fillId="0" borderId="0" xfId="1" applyNumberFormat="1" applyFont="1">
      <alignment vertical="center"/>
    </xf>
    <xf numFmtId="3" fontId="16" fillId="0" borderId="0" xfId="1" applyNumberFormat="1" applyFont="1" applyAlignment="1">
      <alignment horizontal="center" vertical="center" shrinkToFit="1"/>
    </xf>
    <xf numFmtId="3" fontId="16" fillId="0" borderId="3" xfId="1" applyNumberFormat="1" applyFont="1" applyBorder="1" applyAlignment="1">
      <alignment horizontal="center" vertical="center" shrinkToFit="1"/>
    </xf>
    <xf numFmtId="3" fontId="16" fillId="0" borderId="3" xfId="1" applyNumberFormat="1" applyFont="1" applyBorder="1" applyAlignment="1">
      <alignment horizontal="distributed" vertical="center"/>
    </xf>
    <xf numFmtId="0" fontId="16" fillId="0" borderId="3" xfId="1" applyFont="1" applyBorder="1" applyAlignment="1">
      <alignment horizontal="center" vertical="center" shrinkToFit="1"/>
    </xf>
    <xf numFmtId="179" fontId="16" fillId="0" borderId="0" xfId="1" applyNumberFormat="1" applyFont="1" applyAlignment="1">
      <alignment horizontal="right" vertical="center" wrapText="1"/>
    </xf>
    <xf numFmtId="179" fontId="14" fillId="8" borderId="3" xfId="1" applyNumberFormat="1" applyFont="1" applyFill="1" applyBorder="1" applyAlignment="1">
      <alignment horizontal="center" vertical="center" shrinkToFit="1"/>
    </xf>
    <xf numFmtId="0" fontId="12" fillId="0" borderId="0" xfId="0" applyFont="1">
      <alignment vertical="center"/>
    </xf>
    <xf numFmtId="3" fontId="16" fillId="2" borderId="3" xfId="1" applyNumberFormat="1" applyFont="1" applyFill="1" applyBorder="1" applyAlignment="1">
      <alignment horizontal="distributed" vertical="center"/>
    </xf>
    <xf numFmtId="3" fontId="16" fillId="3" borderId="3" xfId="1" applyNumberFormat="1" applyFont="1" applyFill="1" applyBorder="1" applyAlignment="1">
      <alignment horizontal="distributed" vertical="center"/>
    </xf>
    <xf numFmtId="180" fontId="20" fillId="0" borderId="0" xfId="0" applyNumberFormat="1" applyFont="1">
      <alignment vertical="center"/>
    </xf>
    <xf numFmtId="181" fontId="15" fillId="0" borderId="3" xfId="0" applyNumberFormat="1" applyFont="1" applyBorder="1" applyAlignment="1" applyProtection="1">
      <alignment horizontal="center" vertical="center" shrinkToFit="1"/>
      <protection locked="0"/>
    </xf>
    <xf numFmtId="0" fontId="16" fillId="0" borderId="3" xfId="1" applyFont="1" applyBorder="1" applyAlignment="1">
      <alignment horizontal="center" vertical="center"/>
    </xf>
    <xf numFmtId="0" fontId="14" fillId="8" borderId="3" xfId="1" applyFont="1" applyFill="1" applyBorder="1" applyAlignment="1">
      <alignment horizontal="center" vertical="center" wrapText="1"/>
    </xf>
    <xf numFmtId="180" fontId="14" fillId="8" borderId="3" xfId="1" applyNumberFormat="1" applyFont="1" applyFill="1" applyBorder="1" applyAlignment="1">
      <alignment horizontal="center" vertical="center" shrinkToFit="1"/>
    </xf>
    <xf numFmtId="0" fontId="16" fillId="0" borderId="3" xfId="1" applyFont="1" applyBorder="1" applyAlignment="1">
      <alignment vertical="center" shrinkToFit="1"/>
    </xf>
    <xf numFmtId="38" fontId="16" fillId="0" borderId="3" xfId="1" applyNumberFormat="1" applyFont="1" applyBorder="1">
      <alignment vertical="center"/>
    </xf>
    <xf numFmtId="0" fontId="28" fillId="0" borderId="0" xfId="1" applyFont="1" applyAlignment="1">
      <alignment vertical="center" shrinkToFit="1"/>
    </xf>
    <xf numFmtId="0" fontId="14" fillId="0" borderId="0" xfId="1" applyFont="1" applyAlignment="1">
      <alignment vertical="center" shrinkToFit="1"/>
    </xf>
    <xf numFmtId="3" fontId="16" fillId="0" borderId="0" xfId="1" applyNumberFormat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178" fontId="16" fillId="0" borderId="3" xfId="1" applyNumberFormat="1" applyFont="1" applyBorder="1" applyAlignment="1">
      <alignment horizontal="center" vertical="center" shrinkToFit="1"/>
    </xf>
    <xf numFmtId="178" fontId="14" fillId="20" borderId="3" xfId="1" applyNumberFormat="1" applyFont="1" applyFill="1" applyBorder="1" applyAlignment="1">
      <alignment horizontal="center" vertical="center" wrapText="1"/>
    </xf>
    <xf numFmtId="179" fontId="14" fillId="20" borderId="3" xfId="1" applyNumberFormat="1" applyFont="1" applyFill="1" applyBorder="1" applyAlignment="1">
      <alignment horizontal="center" vertical="center"/>
    </xf>
    <xf numFmtId="3" fontId="14" fillId="20" borderId="3" xfId="1" applyNumberFormat="1" applyFont="1" applyFill="1" applyBorder="1" applyAlignment="1">
      <alignment horizontal="center" vertical="center" wrapText="1"/>
    </xf>
    <xf numFmtId="3" fontId="15" fillId="0" borderId="0" xfId="1" applyNumberFormat="1" applyFont="1" applyAlignment="1">
      <alignment vertical="center" wrapText="1"/>
    </xf>
    <xf numFmtId="3" fontId="15" fillId="0" borderId="0" xfId="1" applyNumberFormat="1" applyFont="1" applyAlignment="1">
      <alignment horizontal="distributed" vertical="center"/>
    </xf>
    <xf numFmtId="179" fontId="15" fillId="0" borderId="0" xfId="1" applyNumberFormat="1" applyFont="1">
      <alignment vertical="center"/>
    </xf>
    <xf numFmtId="177" fontId="15" fillId="0" borderId="0" xfId="1" applyNumberFormat="1" applyFont="1">
      <alignment vertical="center"/>
    </xf>
    <xf numFmtId="0" fontId="16" fillId="0" borderId="0" xfId="1" applyFont="1" applyAlignment="1">
      <alignment vertical="center" shrinkToFit="1"/>
    </xf>
    <xf numFmtId="180" fontId="15" fillId="0" borderId="0" xfId="0" applyNumberFormat="1" applyFont="1">
      <alignment vertical="center"/>
    </xf>
    <xf numFmtId="3" fontId="15" fillId="0" borderId="0" xfId="1" applyNumberFormat="1" applyFont="1" applyAlignment="1">
      <alignment horizontal="left" vertical="center"/>
    </xf>
    <xf numFmtId="0" fontId="15" fillId="0" borderId="0" xfId="1" applyFont="1">
      <alignment vertical="center"/>
    </xf>
    <xf numFmtId="180" fontId="32" fillId="0" borderId="0" xfId="0" applyNumberFormat="1" applyFont="1" applyAlignment="1">
      <alignment vertical="top" wrapText="1"/>
    </xf>
    <xf numFmtId="177" fontId="16" fillId="0" borderId="0" xfId="1" applyNumberFormat="1" applyFont="1">
      <alignment vertical="center"/>
    </xf>
    <xf numFmtId="0" fontId="16" fillId="0" borderId="0" xfId="1" applyFont="1" applyAlignment="1">
      <alignment vertical="center" wrapText="1"/>
    </xf>
    <xf numFmtId="179" fontId="16" fillId="0" borderId="0" xfId="1" applyNumberFormat="1" applyFont="1" applyAlignment="1">
      <alignment horizontal="center" vertical="center" shrinkToFit="1"/>
    </xf>
    <xf numFmtId="180" fontId="16" fillId="0" borderId="0" xfId="1" applyNumberFormat="1" applyFont="1" applyAlignment="1">
      <alignment horizontal="center" vertical="center" shrinkToFit="1"/>
    </xf>
    <xf numFmtId="180" fontId="16" fillId="0" borderId="0" xfId="1" applyNumberFormat="1" applyFont="1" applyAlignment="1">
      <alignment vertical="center" wrapText="1"/>
    </xf>
    <xf numFmtId="0" fontId="16" fillId="0" borderId="0" xfId="1" applyFont="1" applyAlignment="1">
      <alignment horizontal="center" vertical="center" shrinkToFit="1"/>
    </xf>
    <xf numFmtId="0" fontId="15" fillId="0" borderId="0" xfId="1" applyFont="1" applyAlignment="1">
      <alignment horizontal="left" vertical="center"/>
    </xf>
    <xf numFmtId="179" fontId="16" fillId="0" borderId="3" xfId="1" applyNumberFormat="1" applyFont="1" applyBorder="1" applyAlignment="1">
      <alignment horizontal="center" vertical="center" wrapText="1"/>
    </xf>
    <xf numFmtId="0" fontId="15" fillId="4" borderId="3" xfId="0" applyFont="1" applyFill="1" applyBorder="1" applyAlignment="1" applyProtection="1">
      <alignment horizontal="center" vertical="center" shrinkToFit="1"/>
      <protection locked="0"/>
    </xf>
    <xf numFmtId="180" fontId="14" fillId="9" borderId="3" xfId="1" applyNumberFormat="1" applyFont="1" applyFill="1" applyBorder="1" applyAlignment="1">
      <alignment horizontal="center" vertical="center" shrinkToFit="1"/>
    </xf>
    <xf numFmtId="3" fontId="14" fillId="9" borderId="3" xfId="1" applyNumberFormat="1" applyFont="1" applyFill="1" applyBorder="1" applyAlignment="1">
      <alignment horizontal="center" vertical="center" shrinkToFit="1"/>
    </xf>
    <xf numFmtId="0" fontId="33" fillId="0" borderId="0" xfId="0" applyFont="1">
      <alignment vertical="center"/>
    </xf>
    <xf numFmtId="0" fontId="7" fillId="20" borderId="3" xfId="0" applyFont="1" applyFill="1" applyBorder="1" applyAlignment="1">
      <alignment horizontal="center" vertical="center"/>
    </xf>
    <xf numFmtId="9" fontId="16" fillId="0" borderId="3" xfId="1" applyNumberFormat="1" applyFont="1" applyBorder="1" applyAlignment="1">
      <alignment horizontal="center" vertical="center"/>
    </xf>
    <xf numFmtId="3" fontId="14" fillId="20" borderId="3" xfId="1" applyNumberFormat="1" applyFont="1" applyFill="1" applyBorder="1" applyAlignment="1">
      <alignment horizontal="center" vertical="center" shrinkToFit="1"/>
    </xf>
    <xf numFmtId="0" fontId="14" fillId="8" borderId="3" xfId="1" applyFont="1" applyFill="1" applyBorder="1" applyAlignment="1">
      <alignment horizontal="center" vertical="center" shrinkToFit="1"/>
    </xf>
    <xf numFmtId="180" fontId="14" fillId="20" borderId="3" xfId="1" applyNumberFormat="1" applyFont="1" applyFill="1" applyBorder="1" applyAlignment="1">
      <alignment horizontal="center" vertical="center" shrinkToFit="1"/>
    </xf>
    <xf numFmtId="0" fontId="14" fillId="6" borderId="3" xfId="1" applyFont="1" applyFill="1" applyBorder="1" applyAlignment="1">
      <alignment horizontal="center" vertical="center" wrapText="1"/>
    </xf>
    <xf numFmtId="179" fontId="14" fillId="6" borderId="3" xfId="1" applyNumberFormat="1" applyFont="1" applyFill="1" applyBorder="1" applyAlignment="1">
      <alignment horizontal="center" vertical="center" shrinkToFit="1"/>
    </xf>
    <xf numFmtId="180" fontId="14" fillId="6" borderId="3" xfId="1" applyNumberFormat="1" applyFont="1" applyFill="1" applyBorder="1" applyAlignment="1">
      <alignment horizontal="center" vertical="center" shrinkToFit="1"/>
    </xf>
    <xf numFmtId="3" fontId="14" fillId="6" borderId="3" xfId="1" applyNumberFormat="1" applyFont="1" applyFill="1" applyBorder="1" applyAlignment="1">
      <alignment horizontal="center" vertical="center" wrapText="1"/>
    </xf>
    <xf numFmtId="179" fontId="14" fillId="6" borderId="3" xfId="1" applyNumberFormat="1" applyFont="1" applyFill="1" applyBorder="1" applyAlignment="1">
      <alignment horizontal="center" vertical="center"/>
    </xf>
    <xf numFmtId="178" fontId="14" fillId="6" borderId="3" xfId="1" applyNumberFormat="1" applyFont="1" applyFill="1" applyBorder="1" applyAlignment="1">
      <alignment horizontal="center" vertical="center" wrapText="1"/>
    </xf>
    <xf numFmtId="3" fontId="16" fillId="0" borderId="0" xfId="1" applyNumberFormat="1" applyFont="1" applyAlignment="1">
      <alignment vertical="center" shrinkToFit="1"/>
    </xf>
    <xf numFmtId="3" fontId="16" fillId="0" borderId="3" xfId="1" applyNumberFormat="1" applyFont="1" applyBorder="1" applyAlignment="1">
      <alignment vertical="center" shrinkToFit="1"/>
    </xf>
    <xf numFmtId="3" fontId="14" fillId="6" borderId="3" xfId="1" applyNumberFormat="1" applyFont="1" applyFill="1" applyBorder="1" applyAlignment="1">
      <alignment horizontal="center" vertical="center" shrinkToFit="1"/>
    </xf>
    <xf numFmtId="0" fontId="14" fillId="6" borderId="3" xfId="1" applyFont="1" applyFill="1" applyBorder="1" applyAlignment="1">
      <alignment horizontal="center" vertical="center" shrinkToFit="1"/>
    </xf>
    <xf numFmtId="0" fontId="20" fillId="0" borderId="31" xfId="0" applyFont="1" applyBorder="1" applyAlignment="1">
      <alignment horizontal="center" vertical="center" shrinkToFit="1"/>
    </xf>
    <xf numFmtId="0" fontId="20" fillId="0" borderId="3" xfId="0" applyFont="1" applyBorder="1" applyAlignment="1">
      <alignment horizontal="distributed" vertical="center" shrinkToFit="1"/>
    </xf>
    <xf numFmtId="0" fontId="12" fillId="0" borderId="3" xfId="0" applyFont="1" applyBorder="1">
      <alignment vertical="center"/>
    </xf>
    <xf numFmtId="38" fontId="20" fillId="18" borderId="3" xfId="0" applyNumberFormat="1" applyFont="1" applyFill="1" applyBorder="1" applyAlignment="1" applyProtection="1">
      <alignment horizontal="right" vertical="center" shrinkToFit="1"/>
      <protection locked="0"/>
    </xf>
    <xf numFmtId="0" fontId="20" fillId="0" borderId="0" xfId="0" applyFont="1" applyAlignment="1">
      <alignment horizontal="distributed" vertical="center" shrinkToFit="1"/>
    </xf>
    <xf numFmtId="38" fontId="20" fillId="0" borderId="0" xfId="0" applyNumberFormat="1" applyFont="1" applyAlignment="1">
      <alignment vertical="center" shrinkToFit="1"/>
    </xf>
    <xf numFmtId="0" fontId="20" fillId="0" borderId="0" xfId="0" applyFont="1" applyAlignment="1">
      <alignment horizontal="right" vertical="center" shrinkToFit="1"/>
    </xf>
    <xf numFmtId="0" fontId="20" fillId="2" borderId="3" xfId="0" applyFont="1" applyFill="1" applyBorder="1" applyAlignment="1">
      <alignment horizontal="center" vertical="center" shrinkToFit="1"/>
    </xf>
    <xf numFmtId="0" fontId="20" fillId="4" borderId="3" xfId="0" applyFont="1" applyFill="1" applyBorder="1" applyAlignment="1">
      <alignment horizontal="distributed" vertical="center" shrinkToFit="1"/>
    </xf>
    <xf numFmtId="0" fontId="20" fillId="4" borderId="3" xfId="0" applyFont="1" applyFill="1" applyBorder="1" applyAlignment="1">
      <alignment horizontal="center" vertical="center" shrinkToFit="1"/>
    </xf>
    <xf numFmtId="38" fontId="20" fillId="0" borderId="3" xfId="0" applyNumberFormat="1" applyFont="1" applyBorder="1" applyAlignment="1">
      <alignment horizontal="right" vertical="center" shrinkToFit="1"/>
    </xf>
    <xf numFmtId="38" fontId="20" fillId="0" borderId="3" xfId="0" applyNumberFormat="1" applyFont="1" applyBorder="1" applyAlignment="1">
      <alignment vertical="center" shrinkToFit="1"/>
    </xf>
    <xf numFmtId="0" fontId="20" fillId="2" borderId="3" xfId="0" applyFont="1" applyFill="1" applyBorder="1" applyAlignment="1">
      <alignment horizontal="distributed" vertical="center" shrinkToFit="1"/>
    </xf>
    <xf numFmtId="38" fontId="20" fillId="5" borderId="3" xfId="0" applyNumberFormat="1" applyFont="1" applyFill="1" applyBorder="1" applyAlignment="1">
      <alignment horizontal="right" vertical="center" shrinkToFit="1"/>
    </xf>
    <xf numFmtId="0" fontId="16" fillId="2" borderId="7" xfId="0" applyFont="1" applyFill="1" applyBorder="1" applyAlignment="1">
      <alignment horizontal="distributed" vertical="center" shrinkToFit="1"/>
    </xf>
    <xf numFmtId="0" fontId="16" fillId="0" borderId="53" xfId="0" applyFont="1" applyBorder="1" applyAlignment="1">
      <alignment horizontal="distributed" vertical="center" shrinkToFit="1"/>
    </xf>
    <xf numFmtId="0" fontId="15" fillId="0" borderId="3" xfId="0" applyFont="1" applyBorder="1" applyAlignment="1">
      <alignment horizontal="center" vertical="center" shrinkToFit="1"/>
    </xf>
    <xf numFmtId="38" fontId="20" fillId="0" borderId="31" xfId="0" applyNumberFormat="1" applyFont="1" applyBorder="1" applyAlignment="1">
      <alignment horizontal="right" vertical="center" shrinkToFit="1"/>
    </xf>
    <xf numFmtId="0" fontId="20" fillId="0" borderId="53" xfId="0" applyFont="1" applyBorder="1" applyAlignment="1">
      <alignment horizontal="distributed" vertical="center" shrinkToFit="1"/>
    </xf>
    <xf numFmtId="0" fontId="15" fillId="2" borderId="3" xfId="0" applyFont="1" applyFill="1" applyBorder="1" applyAlignment="1">
      <alignment horizontal="distributed" vertical="center" shrinkToFit="1"/>
    </xf>
    <xf numFmtId="38" fontId="15" fillId="0" borderId="3" xfId="0" applyNumberFormat="1" applyFont="1" applyBorder="1" applyAlignment="1">
      <alignment horizontal="right" vertical="center" shrinkToFit="1"/>
    </xf>
    <xf numFmtId="0" fontId="15" fillId="0" borderId="53" xfId="0" applyFont="1" applyBorder="1" applyAlignment="1">
      <alignment horizontal="distributed" vertical="center" shrinkToFit="1"/>
    </xf>
    <xf numFmtId="0" fontId="20" fillId="0" borderId="30" xfId="0" applyFont="1" applyBorder="1" applyAlignment="1">
      <alignment horizontal="center" vertical="center" wrapText="1" shrinkToFit="1"/>
    </xf>
    <xf numFmtId="38" fontId="20" fillId="0" borderId="30" xfId="0" applyNumberFormat="1" applyFont="1" applyBorder="1" applyAlignment="1">
      <alignment horizontal="right" vertical="center" shrinkToFit="1"/>
    </xf>
    <xf numFmtId="38" fontId="20" fillId="0" borderId="0" xfId="0" applyNumberFormat="1" applyFont="1" applyAlignment="1">
      <alignment horizontal="right" vertical="center" shrinkToFit="1"/>
    </xf>
    <xf numFmtId="38" fontId="18" fillId="0" borderId="3" xfId="0" applyNumberFormat="1" applyFont="1" applyBorder="1" applyAlignment="1">
      <alignment horizontal="right" vertical="center" shrinkToFit="1"/>
    </xf>
    <xf numFmtId="38" fontId="24" fillId="0" borderId="3" xfId="0" applyNumberFormat="1" applyFont="1" applyBorder="1" applyAlignment="1">
      <alignment horizontal="right" vertical="center" shrinkToFit="1"/>
    </xf>
    <xf numFmtId="38" fontId="34" fillId="0" borderId="3" xfId="0" applyNumberFormat="1" applyFont="1" applyBorder="1" applyAlignment="1">
      <alignment horizontal="right" vertical="center" shrinkToFit="1"/>
    </xf>
    <xf numFmtId="0" fontId="20" fillId="2" borderId="1" xfId="0" applyFont="1" applyFill="1" applyBorder="1" applyAlignment="1">
      <alignment horizontal="distributed" vertical="center" shrinkToFit="1"/>
    </xf>
    <xf numFmtId="38" fontId="35" fillId="0" borderId="3" xfId="0" applyNumberFormat="1" applyFont="1" applyBorder="1" applyAlignment="1">
      <alignment horizontal="right" vertical="center" shrinkToFit="1"/>
    </xf>
    <xf numFmtId="38" fontId="20" fillId="0" borderId="6" xfId="0" applyNumberFormat="1" applyFont="1" applyBorder="1" applyAlignment="1">
      <alignment horizontal="right" vertical="center" wrapText="1" shrinkToFit="1"/>
    </xf>
    <xf numFmtId="0" fontId="20" fillId="0" borderId="0" xfId="0" applyFont="1" applyAlignment="1">
      <alignment horizontal="right" vertical="center"/>
    </xf>
    <xf numFmtId="180" fontId="20" fillId="0" borderId="0" xfId="0" applyNumberFormat="1" applyFont="1" applyAlignment="1">
      <alignment horizontal="center" vertical="center"/>
    </xf>
    <xf numFmtId="180" fontId="20" fillId="0" borderId="0" xfId="0" applyNumberFormat="1" applyFont="1" applyAlignment="1">
      <alignment vertical="center" shrinkToFit="1"/>
    </xf>
    <xf numFmtId="180" fontId="20" fillId="0" borderId="0" xfId="0" applyNumberFormat="1" applyFont="1" applyAlignment="1">
      <alignment horizontal="center" vertical="center" shrinkToFit="1"/>
    </xf>
    <xf numFmtId="38" fontId="20" fillId="22" borderId="3" xfId="0" applyNumberFormat="1" applyFont="1" applyFill="1" applyBorder="1" applyAlignment="1">
      <alignment horizontal="right" vertical="center" shrinkToFit="1"/>
    </xf>
    <xf numFmtId="0" fontId="20" fillId="0" borderId="0" xfId="0" applyFont="1" applyAlignment="1">
      <alignment horizontal="left" vertical="center" shrinkToFit="1"/>
    </xf>
    <xf numFmtId="38" fontId="20" fillId="0" borderId="3" xfId="0" applyNumberFormat="1" applyFont="1" applyBorder="1" applyAlignment="1">
      <alignment horizontal="center" vertical="center" shrinkToFit="1"/>
    </xf>
    <xf numFmtId="38" fontId="20" fillId="2" borderId="22" xfId="0" applyNumberFormat="1" applyFont="1" applyFill="1" applyBorder="1" applyAlignment="1" applyProtection="1">
      <alignment horizontal="center" vertical="center"/>
      <protection locked="0"/>
    </xf>
    <xf numFmtId="38" fontId="15" fillId="0" borderId="3" xfId="0" applyNumberFormat="1" applyFont="1" applyBorder="1" applyAlignment="1" applyProtection="1">
      <alignment horizontal="right" vertical="center"/>
      <protection locked="0"/>
    </xf>
    <xf numFmtId="38" fontId="20" fillId="0" borderId="0" xfId="0" applyNumberFormat="1" applyFont="1" applyAlignment="1">
      <alignment horizontal="center" vertical="center" shrinkToFit="1"/>
    </xf>
    <xf numFmtId="38" fontId="20" fillId="0" borderId="0" xfId="0" applyNumberFormat="1" applyFont="1" applyAlignment="1">
      <alignment horizontal="right" vertical="center" wrapText="1" shrinkToFit="1"/>
    </xf>
    <xf numFmtId="0" fontId="14" fillId="0" borderId="0" xfId="0" applyFont="1" applyAlignment="1">
      <alignment horizontal="center" vertical="center" textRotation="255" shrinkToFit="1"/>
    </xf>
    <xf numFmtId="0" fontId="20" fillId="0" borderId="0" xfId="0" applyFont="1" applyAlignment="1">
      <alignment horizontal="center" vertical="center" wrapText="1" shrinkToFit="1"/>
    </xf>
    <xf numFmtId="0" fontId="30" fillId="0" borderId="3" xfId="0" applyFont="1" applyBorder="1" applyAlignment="1">
      <alignment horizontal="center" vertical="center" shrinkToFit="1"/>
    </xf>
    <xf numFmtId="38" fontId="30" fillId="0" borderId="3" xfId="0" applyNumberFormat="1" applyFont="1" applyBorder="1" applyAlignment="1">
      <alignment horizontal="right" vertical="center" shrinkToFit="1"/>
    </xf>
    <xf numFmtId="0" fontId="27" fillId="0" borderId="3" xfId="1" applyFont="1" applyBorder="1" applyAlignment="1">
      <alignment horizontal="center" vertical="center"/>
    </xf>
    <xf numFmtId="179" fontId="14" fillId="21" borderId="3" xfId="1" applyNumberFormat="1" applyFont="1" applyFill="1" applyBorder="1" applyAlignment="1">
      <alignment horizontal="center" vertical="center" shrinkToFit="1"/>
    </xf>
    <xf numFmtId="180" fontId="14" fillId="15" borderId="3" xfId="1" applyNumberFormat="1" applyFont="1" applyFill="1" applyBorder="1" applyAlignment="1">
      <alignment horizontal="center" vertical="center" shrinkToFit="1"/>
    </xf>
    <xf numFmtId="179" fontId="14" fillId="21" borderId="3" xfId="1" applyNumberFormat="1" applyFont="1" applyFill="1" applyBorder="1" applyAlignment="1">
      <alignment horizontal="center" vertical="center"/>
    </xf>
    <xf numFmtId="3" fontId="14" fillId="21" borderId="3" xfId="1" applyNumberFormat="1" applyFont="1" applyFill="1" applyBorder="1" applyAlignment="1">
      <alignment horizontal="center" vertical="center" shrinkToFit="1"/>
    </xf>
    <xf numFmtId="38" fontId="20" fillId="22" borderId="2" xfId="0" applyNumberFormat="1" applyFont="1" applyFill="1" applyBorder="1" applyAlignment="1">
      <alignment horizontal="right" vertical="center" shrinkToFit="1"/>
    </xf>
    <xf numFmtId="0" fontId="20" fillId="0" borderId="68" xfId="0" applyFont="1" applyBorder="1" applyAlignment="1">
      <alignment horizontal="distributed" vertical="center" shrinkToFit="1"/>
    </xf>
    <xf numFmtId="0" fontId="20" fillId="0" borderId="69" xfId="0" applyFont="1" applyBorder="1" applyAlignment="1">
      <alignment horizontal="distributed" vertical="center" shrinkToFit="1"/>
    </xf>
    <xf numFmtId="0" fontId="20" fillId="0" borderId="7" xfId="0" applyFont="1" applyBorder="1" applyAlignment="1">
      <alignment horizontal="distributed" vertical="center" shrinkToFit="1"/>
    </xf>
    <xf numFmtId="0" fontId="20" fillId="0" borderId="6" xfId="0" applyFont="1" applyBorder="1" applyAlignment="1">
      <alignment horizontal="distributed" vertical="center" shrinkToFit="1"/>
    </xf>
    <xf numFmtId="0" fontId="14" fillId="23" borderId="3" xfId="0" applyFont="1" applyFill="1" applyBorder="1" applyAlignment="1">
      <alignment horizontal="distributed" vertical="center" shrinkToFit="1"/>
    </xf>
    <xf numFmtId="0" fontId="14" fillId="23" borderId="6" xfId="0" applyFont="1" applyFill="1" applyBorder="1" applyAlignment="1">
      <alignment horizontal="distributed" vertical="center" shrinkToFit="1"/>
    </xf>
    <xf numFmtId="9" fontId="14" fillId="6" borderId="3" xfId="0" applyNumberFormat="1" applyFont="1" applyFill="1" applyBorder="1" applyAlignment="1">
      <alignment horizontal="distributed" vertical="center" shrinkToFit="1"/>
    </xf>
    <xf numFmtId="38" fontId="20" fillId="10" borderId="3" xfId="0" applyNumberFormat="1" applyFont="1" applyFill="1" applyBorder="1" applyAlignment="1">
      <alignment horizontal="center" vertical="center" shrinkToFit="1"/>
    </xf>
    <xf numFmtId="3" fontId="15" fillId="0" borderId="3" xfId="0" applyNumberFormat="1" applyFont="1" applyBorder="1" applyAlignment="1">
      <alignment horizontal="right" vertical="center" shrinkToFit="1"/>
    </xf>
    <xf numFmtId="3" fontId="38" fillId="0" borderId="3" xfId="0" applyNumberFormat="1" applyFont="1" applyBorder="1" applyAlignment="1">
      <alignment horizontal="right" vertical="center" shrinkToFit="1"/>
    </xf>
    <xf numFmtId="3" fontId="24" fillId="0" borderId="3" xfId="0" applyNumberFormat="1" applyFont="1" applyBorder="1" applyAlignment="1">
      <alignment horizontal="right" vertical="center" shrinkToFit="1"/>
    </xf>
    <xf numFmtId="3" fontId="39" fillId="0" borderId="3" xfId="0" applyNumberFormat="1" applyFont="1" applyBorder="1" applyAlignment="1">
      <alignment horizontal="right" vertical="center" shrinkToFit="1"/>
    </xf>
    <xf numFmtId="3" fontId="35" fillId="0" borderId="3" xfId="0" applyNumberFormat="1" applyFont="1" applyBorder="1" applyAlignment="1">
      <alignment horizontal="right" vertical="center" shrinkToFit="1"/>
    </xf>
    <xf numFmtId="0" fontId="16" fillId="5" borderId="3" xfId="1" applyFont="1" applyFill="1" applyBorder="1">
      <alignment vertical="center"/>
    </xf>
    <xf numFmtId="0" fontId="16" fillId="0" borderId="3" xfId="0" applyFont="1" applyBorder="1" applyAlignment="1">
      <alignment horizontal="center" vertical="center"/>
    </xf>
    <xf numFmtId="3" fontId="16" fillId="0" borderId="3" xfId="1" applyNumberFormat="1" applyFont="1" applyBorder="1" applyAlignment="1">
      <alignment horizontal="right" vertical="center"/>
    </xf>
    <xf numFmtId="38" fontId="16" fillId="0" borderId="3" xfId="1" applyNumberFormat="1" applyFont="1" applyBorder="1" applyAlignment="1">
      <alignment horizontal="right" vertical="center"/>
    </xf>
    <xf numFmtId="0" fontId="8" fillId="22" borderId="3" xfId="0" applyFont="1" applyFill="1" applyBorder="1" applyAlignment="1">
      <alignment horizontal="center" vertical="center" shrinkToFit="1"/>
    </xf>
    <xf numFmtId="38" fontId="16" fillId="18" borderId="3" xfId="1" applyNumberFormat="1" applyFont="1" applyFill="1" applyBorder="1" applyAlignment="1" applyProtection="1">
      <alignment horizontal="right" vertical="center"/>
      <protection locked="0"/>
    </xf>
    <xf numFmtId="38" fontId="16" fillId="18" borderId="3" xfId="1" applyNumberFormat="1" applyFont="1" applyFill="1" applyBorder="1" applyAlignment="1" applyProtection="1">
      <alignment horizontal="right" vertical="center" wrapText="1"/>
      <protection locked="0"/>
    </xf>
    <xf numFmtId="38" fontId="20" fillId="18" borderId="3" xfId="0" applyNumberFormat="1" applyFont="1" applyFill="1" applyBorder="1" applyProtection="1">
      <alignment vertical="center"/>
      <protection locked="0"/>
    </xf>
    <xf numFmtId="0" fontId="29" fillId="2" borderId="3" xfId="0" applyFont="1" applyFill="1" applyBorder="1" applyAlignment="1">
      <alignment horizontal="distributed" vertical="center" shrinkToFit="1"/>
    </xf>
    <xf numFmtId="0" fontId="7" fillId="21" borderId="3" xfId="0" applyFont="1" applyFill="1" applyBorder="1" applyAlignment="1">
      <alignment horizontal="center" vertical="center" shrinkToFit="1"/>
    </xf>
    <xf numFmtId="0" fontId="7" fillId="9" borderId="3" xfId="0" applyFont="1" applyFill="1" applyBorder="1" applyAlignment="1">
      <alignment horizontal="center" vertical="center" shrinkToFit="1"/>
    </xf>
    <xf numFmtId="3" fontId="27" fillId="0" borderId="3" xfId="1" applyNumberFormat="1" applyFont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shrinkToFit="1"/>
    </xf>
    <xf numFmtId="0" fontId="20" fillId="2" borderId="3" xfId="0" applyFont="1" applyFill="1" applyBorder="1" applyAlignment="1">
      <alignment horizontal="distributed" vertical="center"/>
    </xf>
    <xf numFmtId="0" fontId="15" fillId="2" borderId="3" xfId="0" applyFont="1" applyFill="1" applyBorder="1" applyAlignment="1">
      <alignment horizontal="distributed" vertical="center"/>
    </xf>
    <xf numFmtId="0" fontId="20" fillId="2" borderId="3" xfId="0" applyFont="1" applyFill="1" applyBorder="1" applyAlignment="1">
      <alignment horizontal="distributed" vertical="center" wrapText="1" shrinkToFit="1"/>
    </xf>
    <xf numFmtId="0" fontId="20" fillId="2" borderId="7" xfId="0" applyFont="1" applyFill="1" applyBorder="1" applyAlignment="1">
      <alignment horizontal="distributed" vertical="center" shrinkToFit="1"/>
    </xf>
    <xf numFmtId="0" fontId="20" fillId="4" borderId="2" xfId="0" applyFont="1" applyFill="1" applyBorder="1" applyAlignment="1">
      <alignment horizontal="center" vertical="center" shrinkToFit="1"/>
    </xf>
    <xf numFmtId="0" fontId="20" fillId="4" borderId="3" xfId="0" applyFont="1" applyFill="1" applyBorder="1" applyAlignment="1">
      <alignment vertical="center" shrinkToFit="1"/>
    </xf>
    <xf numFmtId="38" fontId="20" fillId="0" borderId="2" xfId="0" applyNumberFormat="1" applyFont="1" applyBorder="1" applyAlignment="1">
      <alignment horizontal="right" vertical="center" shrinkToFit="1"/>
    </xf>
    <xf numFmtId="0" fontId="20" fillId="5" borderId="3" xfId="0" applyFont="1" applyFill="1" applyBorder="1" applyAlignment="1">
      <alignment vertical="center" shrinkToFit="1"/>
    </xf>
    <xf numFmtId="0" fontId="20" fillId="24" borderId="3" xfId="0" applyFont="1" applyFill="1" applyBorder="1" applyAlignment="1">
      <alignment horizontal="center" vertical="center" shrinkToFit="1"/>
    </xf>
    <xf numFmtId="0" fontId="20" fillId="24" borderId="3" xfId="0" applyFont="1" applyFill="1" applyBorder="1" applyAlignment="1">
      <alignment vertical="center" shrinkToFit="1"/>
    </xf>
    <xf numFmtId="0" fontId="20" fillId="24" borderId="3" xfId="0" applyFont="1" applyFill="1" applyBorder="1" applyAlignment="1">
      <alignment horizontal="distributed" vertical="center" shrinkToFit="1"/>
    </xf>
    <xf numFmtId="0" fontId="20" fillId="24" borderId="2" xfId="0" applyFont="1" applyFill="1" applyBorder="1" applyAlignment="1">
      <alignment horizontal="center" vertical="center" shrinkToFit="1"/>
    </xf>
    <xf numFmtId="0" fontId="15" fillId="0" borderId="0" xfId="0" applyFont="1" applyAlignment="1">
      <alignment horizontal="right" vertical="center" shrinkToFit="1"/>
    </xf>
    <xf numFmtId="38" fontId="15" fillId="0" borderId="3" xfId="0" applyNumberFormat="1" applyFont="1" applyBorder="1" applyAlignment="1">
      <alignment vertical="center" shrinkToFit="1"/>
    </xf>
    <xf numFmtId="0" fontId="15" fillId="0" borderId="0" xfId="0" applyFont="1" applyAlignment="1">
      <alignment horizontal="center" vertical="center" shrinkToFit="1"/>
    </xf>
    <xf numFmtId="0" fontId="20" fillId="14" borderId="3" xfId="0" applyFont="1" applyFill="1" applyBorder="1" applyAlignment="1">
      <alignment horizontal="center" vertical="center" shrinkToFit="1"/>
    </xf>
    <xf numFmtId="0" fontId="20" fillId="3" borderId="3" xfId="0" applyFont="1" applyFill="1" applyBorder="1" applyAlignment="1">
      <alignment horizontal="center" vertical="center" shrinkToFit="1"/>
    </xf>
    <xf numFmtId="38" fontId="30" fillId="0" borderId="3" xfId="0" applyNumberFormat="1" applyFont="1" applyBorder="1">
      <alignment vertical="center"/>
    </xf>
    <xf numFmtId="38" fontId="24" fillId="0" borderId="3" xfId="0" applyNumberFormat="1" applyFont="1" applyBorder="1">
      <alignment vertical="center"/>
    </xf>
    <xf numFmtId="0" fontId="20" fillId="0" borderId="6" xfId="0" applyFont="1" applyBorder="1" applyAlignment="1">
      <alignment horizontal="center" vertical="center"/>
    </xf>
    <xf numFmtId="0" fontId="20" fillId="0" borderId="3" xfId="0" applyFont="1" applyBorder="1">
      <alignment vertical="center"/>
    </xf>
    <xf numFmtId="0" fontId="30" fillId="0" borderId="3" xfId="0" applyFont="1" applyBorder="1" applyAlignment="1">
      <alignment horizontal="distributed" vertical="center"/>
    </xf>
    <xf numFmtId="0" fontId="24" fillId="0" borderId="3" xfId="0" applyFont="1" applyBorder="1" applyAlignment="1">
      <alignment horizontal="distributed" vertical="center"/>
    </xf>
    <xf numFmtId="0" fontId="30" fillId="0" borderId="0" xfId="0" applyFont="1" applyAlignment="1">
      <alignment horizontal="center" vertical="center" shrinkToFit="1"/>
    </xf>
    <xf numFmtId="38" fontId="30" fillId="0" borderId="0" xfId="0" applyNumberFormat="1" applyFont="1" applyAlignment="1">
      <alignment horizontal="right" vertical="center" shrinkToFit="1"/>
    </xf>
    <xf numFmtId="0" fontId="16" fillId="2" borderId="3" xfId="0" applyFont="1" applyFill="1" applyBorder="1" applyAlignment="1">
      <alignment horizontal="center" vertical="center" shrinkToFit="1"/>
    </xf>
    <xf numFmtId="38" fontId="20" fillId="5" borderId="3" xfId="0" applyNumberFormat="1" applyFont="1" applyFill="1" applyBorder="1" applyAlignment="1">
      <alignment vertical="center" shrinkToFit="1"/>
    </xf>
    <xf numFmtId="0" fontId="15" fillId="0" borderId="2" xfId="0" applyFont="1" applyBorder="1" applyAlignment="1">
      <alignment horizontal="right" vertical="center"/>
    </xf>
    <xf numFmtId="0" fontId="30" fillId="0" borderId="2" xfId="0" applyFont="1" applyBorder="1" applyAlignment="1">
      <alignment horizontal="right" vertical="center"/>
    </xf>
    <xf numFmtId="0" fontId="24" fillId="0" borderId="2" xfId="0" applyFont="1" applyBorder="1" applyAlignment="1">
      <alignment horizontal="right" vertical="center"/>
    </xf>
    <xf numFmtId="0" fontId="15" fillId="0" borderId="3" xfId="0" applyFont="1" applyBorder="1" applyAlignment="1">
      <alignment horizontal="right" vertical="center"/>
    </xf>
    <xf numFmtId="0" fontId="30" fillId="0" borderId="3" xfId="0" applyFont="1" applyBorder="1" applyAlignment="1">
      <alignment horizontal="right" vertical="center"/>
    </xf>
    <xf numFmtId="0" fontId="24" fillId="0" borderId="3" xfId="0" applyFont="1" applyBorder="1" applyAlignment="1">
      <alignment horizontal="right" vertical="center"/>
    </xf>
    <xf numFmtId="38" fontId="16" fillId="0" borderId="3" xfId="0" applyNumberFormat="1" applyFont="1" applyBorder="1">
      <alignment vertical="center"/>
    </xf>
    <xf numFmtId="0" fontId="20" fillId="0" borderId="1" xfId="0" applyFont="1" applyBorder="1" applyAlignment="1">
      <alignment horizontal="center" vertical="center" shrinkToFit="1"/>
    </xf>
    <xf numFmtId="0" fontId="15" fillId="0" borderId="3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 shrinkToFit="1"/>
    </xf>
    <xf numFmtId="0" fontId="24" fillId="0" borderId="7" xfId="0" applyFont="1" applyBorder="1" applyAlignment="1">
      <alignment horizontal="distributed" vertical="center"/>
    </xf>
    <xf numFmtId="0" fontId="14" fillId="20" borderId="3" xfId="0" applyFont="1" applyFill="1" applyBorder="1" applyAlignment="1">
      <alignment horizontal="distributed" vertical="center"/>
    </xf>
    <xf numFmtId="38" fontId="16" fillId="0" borderId="0" xfId="1" applyNumberFormat="1" applyFont="1" applyAlignment="1">
      <alignment vertical="center" shrinkToFit="1"/>
    </xf>
    <xf numFmtId="38" fontId="16" fillId="0" borderId="3" xfId="1" applyNumberFormat="1" applyFont="1" applyBorder="1" applyAlignment="1">
      <alignment vertical="center" shrinkToFit="1"/>
    </xf>
    <xf numFmtId="0" fontId="16" fillId="0" borderId="1" xfId="1" applyFont="1" applyBorder="1" applyAlignment="1">
      <alignment horizontal="center" vertical="center"/>
    </xf>
    <xf numFmtId="3" fontId="16" fillId="0" borderId="0" xfId="1" applyNumberFormat="1" applyFont="1" applyAlignment="1">
      <alignment horizontal="right" vertical="center"/>
    </xf>
    <xf numFmtId="38" fontId="20" fillId="0" borderId="3" xfId="0" applyNumberFormat="1" applyFont="1" applyBorder="1" applyAlignment="1">
      <alignment horizontal="distributed" vertical="center"/>
    </xf>
    <xf numFmtId="3" fontId="20" fillId="0" borderId="3" xfId="0" applyNumberFormat="1" applyFont="1" applyBorder="1">
      <alignment vertical="center"/>
    </xf>
    <xf numFmtId="3" fontId="15" fillId="0" borderId="3" xfId="0" applyNumberFormat="1" applyFont="1" applyBorder="1">
      <alignment vertical="center"/>
    </xf>
    <xf numFmtId="3" fontId="24" fillId="0" borderId="3" xfId="0" applyNumberFormat="1" applyFont="1" applyBorder="1">
      <alignment vertical="center"/>
    </xf>
    <xf numFmtId="3" fontId="16" fillId="5" borderId="3" xfId="1" applyNumberFormat="1" applyFont="1" applyFill="1" applyBorder="1">
      <alignment vertical="center"/>
    </xf>
    <xf numFmtId="0" fontId="27" fillId="5" borderId="3" xfId="1" applyFont="1" applyFill="1" applyBorder="1">
      <alignment vertical="center"/>
    </xf>
    <xf numFmtId="38" fontId="16" fillId="0" borderId="0" xfId="1" applyNumberFormat="1" applyFont="1" applyAlignment="1">
      <alignment horizontal="right" vertical="center"/>
    </xf>
    <xf numFmtId="0" fontId="14" fillId="2" borderId="3" xfId="0" applyFont="1" applyFill="1" applyBorder="1" applyAlignment="1">
      <alignment vertical="center" shrinkToFit="1"/>
    </xf>
    <xf numFmtId="0" fontId="15" fillId="0" borderId="2" xfId="0" applyFont="1" applyBorder="1" applyAlignment="1">
      <alignment horizontal="distributed" vertical="center"/>
    </xf>
    <xf numFmtId="0" fontId="30" fillId="0" borderId="2" xfId="0" applyFont="1" applyBorder="1" applyAlignment="1">
      <alignment horizontal="distributed" vertical="center"/>
    </xf>
    <xf numFmtId="0" fontId="24" fillId="0" borderId="2" xfId="0" applyFont="1" applyBorder="1" applyAlignment="1">
      <alignment horizontal="distributed" vertical="center"/>
    </xf>
    <xf numFmtId="3" fontId="16" fillId="0" borderId="0" xfId="1" applyNumberFormat="1" applyFont="1" applyAlignment="1">
      <alignment horizontal="left" vertical="center" shrinkToFit="1"/>
    </xf>
    <xf numFmtId="0" fontId="33" fillId="0" borderId="0" xfId="0" applyFont="1" applyAlignment="1">
      <alignment vertical="center" shrinkToFit="1"/>
    </xf>
    <xf numFmtId="0" fontId="16" fillId="0" borderId="3" xfId="0" applyFont="1" applyBorder="1" applyAlignment="1">
      <alignment horizontal="center" vertical="center" shrinkToFit="1"/>
    </xf>
    <xf numFmtId="0" fontId="33" fillId="0" borderId="3" xfId="0" applyFont="1" applyBorder="1" applyAlignment="1">
      <alignment vertical="center" shrinkToFit="1"/>
    </xf>
    <xf numFmtId="3" fontId="16" fillId="0" borderId="3" xfId="1" applyNumberFormat="1" applyFont="1" applyBorder="1" applyAlignment="1">
      <alignment horizontal="right" vertical="center" shrinkToFit="1"/>
    </xf>
    <xf numFmtId="38" fontId="8" fillId="0" borderId="3" xfId="0" applyNumberFormat="1" applyFont="1" applyBorder="1" applyAlignment="1">
      <alignment vertical="center" shrinkToFit="1"/>
    </xf>
    <xf numFmtId="38" fontId="16" fillId="0" borderId="3" xfId="1" applyNumberFormat="1" applyFont="1" applyBorder="1" applyAlignment="1">
      <alignment horizontal="right" vertical="center" shrinkToFit="1"/>
    </xf>
    <xf numFmtId="3" fontId="16" fillId="0" borderId="3" xfId="0" applyNumberFormat="1" applyFont="1" applyBorder="1">
      <alignment vertical="center"/>
    </xf>
    <xf numFmtId="3" fontId="15" fillId="0" borderId="3" xfId="0" applyNumberFormat="1" applyFont="1" applyBorder="1" applyAlignment="1">
      <alignment horizontal="right" vertical="center"/>
    </xf>
    <xf numFmtId="3" fontId="30" fillId="0" borderId="3" xfId="0" applyNumberFormat="1" applyFont="1" applyBorder="1" applyAlignment="1">
      <alignment horizontal="right" vertical="center"/>
    </xf>
    <xf numFmtId="3" fontId="24" fillId="0" borderId="3" xfId="0" applyNumberFormat="1" applyFont="1" applyBorder="1" applyAlignment="1">
      <alignment horizontal="right" vertical="center"/>
    </xf>
    <xf numFmtId="0" fontId="20" fillId="27" borderId="2" xfId="0" applyFont="1" applyFill="1" applyBorder="1" applyAlignment="1">
      <alignment horizontal="distributed" vertical="center"/>
    </xf>
    <xf numFmtId="3" fontId="20" fillId="27" borderId="3" xfId="0" applyNumberFormat="1" applyFont="1" applyFill="1" applyBorder="1">
      <alignment vertical="center"/>
    </xf>
    <xf numFmtId="3" fontId="16" fillId="27" borderId="3" xfId="0" applyNumberFormat="1" applyFont="1" applyFill="1" applyBorder="1">
      <alignment vertical="center"/>
    </xf>
    <xf numFmtId="38" fontId="8" fillId="5" borderId="3" xfId="0" applyNumberFormat="1" applyFont="1" applyFill="1" applyBorder="1" applyAlignment="1">
      <alignment vertical="center" shrinkToFit="1"/>
    </xf>
    <xf numFmtId="9" fontId="8" fillId="0" borderId="3" xfId="0" applyNumberFormat="1" applyFont="1" applyBorder="1" applyAlignment="1">
      <alignment horizontal="center" vertical="center" shrinkToFit="1"/>
    </xf>
    <xf numFmtId="38" fontId="6" fillId="0" borderId="3" xfId="0" applyNumberFormat="1" applyFont="1" applyBorder="1" applyAlignment="1">
      <alignment vertical="center" shrinkToFit="1"/>
    </xf>
    <xf numFmtId="38" fontId="37" fillId="0" borderId="3" xfId="0" applyNumberFormat="1" applyFont="1" applyBorder="1" applyAlignment="1">
      <alignment vertical="center" shrinkToFit="1"/>
    </xf>
    <xf numFmtId="0" fontId="27" fillId="0" borderId="0" xfId="1" applyFont="1" applyAlignment="1">
      <alignment horizontal="center" vertical="center"/>
    </xf>
    <xf numFmtId="38" fontId="8" fillId="0" borderId="3" xfId="0" applyNumberFormat="1" applyFont="1" applyBorder="1" applyAlignment="1">
      <alignment horizontal="right" vertical="center" shrinkToFit="1"/>
    </xf>
    <xf numFmtId="38" fontId="20" fillId="5" borderId="2" xfId="0" applyNumberFormat="1" applyFont="1" applyFill="1" applyBorder="1" applyAlignment="1">
      <alignment horizontal="right" vertical="center" shrinkToFit="1"/>
    </xf>
    <xf numFmtId="0" fontId="8" fillId="0" borderId="31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10" fontId="15" fillId="0" borderId="3" xfId="0" applyNumberFormat="1" applyFont="1" applyBorder="1" applyAlignment="1">
      <alignment horizontal="right" vertical="center"/>
    </xf>
    <xf numFmtId="10" fontId="30" fillId="0" borderId="3" xfId="0" applyNumberFormat="1" applyFont="1" applyBorder="1" applyAlignment="1">
      <alignment horizontal="right" vertical="center"/>
    </xf>
    <xf numFmtId="10" fontId="24" fillId="0" borderId="3" xfId="0" applyNumberFormat="1" applyFont="1" applyBorder="1" applyAlignment="1">
      <alignment horizontal="right" vertical="center"/>
    </xf>
    <xf numFmtId="3" fontId="15" fillId="5" borderId="3" xfId="0" applyNumberFormat="1" applyFont="1" applyFill="1" applyBorder="1">
      <alignment vertical="center"/>
    </xf>
    <xf numFmtId="3" fontId="30" fillId="0" borderId="3" xfId="0" applyNumberFormat="1" applyFont="1" applyBorder="1">
      <alignment vertical="center"/>
    </xf>
    <xf numFmtId="3" fontId="30" fillId="5" borderId="3" xfId="0" applyNumberFormat="1" applyFont="1" applyFill="1" applyBorder="1">
      <alignment vertical="center"/>
    </xf>
    <xf numFmtId="3" fontId="24" fillId="5" borderId="3" xfId="0" applyNumberFormat="1" applyFont="1" applyFill="1" applyBorder="1">
      <alignment vertical="center"/>
    </xf>
    <xf numFmtId="3" fontId="20" fillId="5" borderId="3" xfId="0" applyNumberFormat="1" applyFont="1" applyFill="1" applyBorder="1">
      <alignment vertical="center"/>
    </xf>
    <xf numFmtId="3" fontId="16" fillId="5" borderId="3" xfId="0" applyNumberFormat="1" applyFont="1" applyFill="1" applyBorder="1">
      <alignment vertical="center"/>
    </xf>
    <xf numFmtId="3" fontId="16" fillId="0" borderId="3" xfId="0" applyNumberFormat="1" applyFont="1" applyBorder="1" applyAlignment="1">
      <alignment horizontal="right" vertical="center"/>
    </xf>
    <xf numFmtId="3" fontId="8" fillId="0" borderId="3" xfId="0" applyNumberFormat="1" applyFont="1" applyBorder="1">
      <alignment vertical="center"/>
    </xf>
    <xf numFmtId="3" fontId="43" fillId="0" borderId="3" xfId="0" applyNumberFormat="1" applyFont="1" applyBorder="1">
      <alignment vertical="center"/>
    </xf>
    <xf numFmtId="3" fontId="37" fillId="0" borderId="3" xfId="0" applyNumberFormat="1" applyFont="1" applyBorder="1">
      <alignment vertical="center"/>
    </xf>
    <xf numFmtId="3" fontId="44" fillId="0" borderId="3" xfId="0" applyNumberFormat="1" applyFont="1" applyBorder="1">
      <alignment vertical="center"/>
    </xf>
    <xf numFmtId="179" fontId="16" fillId="0" borderId="0" xfId="1" applyNumberFormat="1" applyFont="1">
      <alignment vertical="center"/>
    </xf>
    <xf numFmtId="3" fontId="14" fillId="8" borderId="3" xfId="1" applyNumberFormat="1" applyFont="1" applyFill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/>
    </xf>
    <xf numFmtId="0" fontId="40" fillId="0" borderId="0" xfId="0" applyFont="1" applyAlignment="1">
      <alignment vertical="center" shrinkToFit="1"/>
    </xf>
    <xf numFmtId="0" fontId="40" fillId="0" borderId="3" xfId="0" applyFont="1" applyBorder="1" applyAlignment="1">
      <alignment horizontal="distributed" vertical="center" shrinkToFit="1"/>
    </xf>
    <xf numFmtId="3" fontId="42" fillId="0" borderId="3" xfId="1" applyNumberFormat="1" applyFont="1" applyBorder="1" applyAlignment="1">
      <alignment horizontal="distributed" vertical="center" shrinkToFit="1"/>
    </xf>
    <xf numFmtId="0" fontId="29" fillId="2" borderId="3" xfId="0" applyFont="1" applyFill="1" applyBorder="1" applyAlignment="1">
      <alignment horizontal="center" vertical="center" shrinkToFit="1"/>
    </xf>
    <xf numFmtId="0" fontId="40" fillId="0" borderId="3" xfId="0" applyFont="1" applyBorder="1" applyAlignment="1">
      <alignment horizontal="center" vertical="center" shrinkToFit="1"/>
    </xf>
    <xf numFmtId="38" fontId="40" fillId="0" borderId="0" xfId="0" applyNumberFormat="1" applyFont="1" applyAlignment="1">
      <alignment vertical="center" shrinkToFit="1"/>
    </xf>
    <xf numFmtId="3" fontId="42" fillId="0" borderId="3" xfId="1" applyNumberFormat="1" applyFont="1" applyBorder="1" applyAlignment="1">
      <alignment horizontal="center" vertical="center" shrinkToFit="1"/>
    </xf>
    <xf numFmtId="0" fontId="42" fillId="0" borderId="3" xfId="1" applyFont="1" applyBorder="1" applyAlignment="1">
      <alignment horizontal="center" vertical="center" shrinkToFit="1"/>
    </xf>
    <xf numFmtId="0" fontId="40" fillId="0" borderId="0" xfId="0" applyFont="1" applyAlignment="1">
      <alignment horizontal="right" vertical="center" shrinkToFit="1"/>
    </xf>
    <xf numFmtId="0" fontId="40" fillId="2" borderId="3" xfId="0" applyFont="1" applyFill="1" applyBorder="1" applyAlignment="1">
      <alignment vertical="center" shrinkToFit="1"/>
    </xf>
    <xf numFmtId="0" fontId="40" fillId="2" borderId="3" xfId="0" applyFont="1" applyFill="1" applyBorder="1" applyAlignment="1">
      <alignment horizontal="center" vertical="center" shrinkToFit="1"/>
    </xf>
    <xf numFmtId="181" fontId="29" fillId="2" borderId="3" xfId="0" applyNumberFormat="1" applyFont="1" applyFill="1" applyBorder="1" applyAlignment="1">
      <alignment horizontal="center" vertical="center" shrinkToFit="1"/>
    </xf>
    <xf numFmtId="38" fontId="40" fillId="0" borderId="3" xfId="0" applyNumberFormat="1" applyFont="1" applyBorder="1" applyAlignment="1">
      <alignment vertical="center" shrinkToFit="1"/>
    </xf>
    <xf numFmtId="38" fontId="40" fillId="0" borderId="0" xfId="0" applyNumberFormat="1" applyFont="1" applyAlignment="1">
      <alignment horizontal="right" vertical="center" shrinkToFit="1"/>
    </xf>
    <xf numFmtId="0" fontId="41" fillId="0" borderId="0" xfId="0" applyFont="1" applyAlignment="1">
      <alignment vertical="center" shrinkToFit="1"/>
    </xf>
    <xf numFmtId="0" fontId="29" fillId="0" borderId="0" xfId="0" applyFont="1" applyAlignment="1">
      <alignment horizontal="center" vertical="center" shrinkToFit="1"/>
    </xf>
    <xf numFmtId="38" fontId="40" fillId="18" borderId="3" xfId="0" applyNumberFormat="1" applyFont="1" applyFill="1" applyBorder="1" applyAlignment="1" applyProtection="1">
      <alignment vertical="center" shrinkToFit="1"/>
      <protection locked="0"/>
    </xf>
    <xf numFmtId="38" fontId="40" fillId="18" borderId="3" xfId="0" applyNumberFormat="1" applyFont="1" applyFill="1" applyBorder="1" applyAlignment="1" applyProtection="1">
      <alignment horizontal="right" vertical="center" shrinkToFit="1"/>
      <protection locked="0"/>
    </xf>
    <xf numFmtId="0" fontId="21" fillId="0" borderId="0" xfId="0" applyFont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9" fontId="20" fillId="0" borderId="15" xfId="0" applyNumberFormat="1" applyFont="1" applyBorder="1">
      <alignment vertical="center"/>
    </xf>
    <xf numFmtId="0" fontId="20" fillId="0" borderId="23" xfId="0" applyFont="1" applyBorder="1" applyAlignment="1">
      <alignment horizontal="left" vertical="center"/>
    </xf>
    <xf numFmtId="38" fontId="20" fillId="0" borderId="22" xfId="0" applyNumberFormat="1" applyFont="1" applyBorder="1" applyAlignment="1">
      <alignment horizontal="center" vertical="center"/>
    </xf>
    <xf numFmtId="0" fontId="20" fillId="0" borderId="24" xfId="0" applyFont="1" applyBorder="1" applyAlignment="1">
      <alignment horizontal="left" vertical="center"/>
    </xf>
    <xf numFmtId="0" fontId="20" fillId="0" borderId="0" xfId="0" applyFont="1" applyAlignment="1">
      <alignment horizontal="distributed" vertical="center"/>
    </xf>
    <xf numFmtId="183" fontId="20" fillId="0" borderId="3" xfId="0" applyNumberFormat="1" applyFont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 wrapText="1"/>
    </xf>
    <xf numFmtId="0" fontId="16" fillId="17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0" fillId="17" borderId="3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 shrinkToFit="1"/>
    </xf>
    <xf numFmtId="0" fontId="20" fillId="0" borderId="39" xfId="0" applyFont="1" applyBorder="1" applyAlignment="1">
      <alignment horizontal="center" vertical="center" shrinkToFit="1"/>
    </xf>
    <xf numFmtId="177" fontId="20" fillId="0" borderId="3" xfId="0" applyNumberFormat="1" applyFont="1" applyBorder="1" applyAlignment="1">
      <alignment horizontal="center" vertical="center" shrinkToFit="1"/>
    </xf>
    <xf numFmtId="177" fontId="15" fillId="0" borderId="3" xfId="0" applyNumberFormat="1" applyFont="1" applyBorder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177" fontId="20" fillId="0" borderId="0" xfId="0" applyNumberFormat="1" applyFont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6" fillId="0" borderId="3" xfId="0" applyNumberFormat="1" applyFont="1" applyBorder="1" applyAlignment="1">
      <alignment horizontal="center" vertical="center" shrinkToFit="1"/>
    </xf>
    <xf numFmtId="0" fontId="20" fillId="0" borderId="48" xfId="0" applyFont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20" fillId="3" borderId="3" xfId="0" applyFont="1" applyFill="1" applyBorder="1" applyAlignment="1">
      <alignment horizontal="center" vertical="center"/>
    </xf>
    <xf numFmtId="0" fontId="20" fillId="0" borderId="53" xfId="0" applyFont="1" applyBorder="1" applyAlignment="1">
      <alignment horizontal="center" vertical="center" shrinkToFit="1"/>
    </xf>
    <xf numFmtId="181" fontId="20" fillId="3" borderId="3" xfId="0" applyNumberFormat="1" applyFont="1" applyFill="1" applyBorder="1" applyAlignment="1">
      <alignment horizontal="center" vertical="center" shrinkToFit="1"/>
    </xf>
    <xf numFmtId="181" fontId="15" fillId="0" borderId="0" xfId="0" applyNumberFormat="1" applyFont="1" applyAlignment="1">
      <alignment horizontal="center" vertical="center" shrinkToFit="1"/>
    </xf>
    <xf numFmtId="181" fontId="16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vertical="center" shrinkToFit="1"/>
    </xf>
    <xf numFmtId="0" fontId="20" fillId="0" borderId="10" xfId="0" applyFont="1" applyBorder="1" applyAlignment="1">
      <alignment horizontal="center" vertical="center" shrinkToFit="1"/>
    </xf>
    <xf numFmtId="0" fontId="15" fillId="0" borderId="0" xfId="0" applyFont="1" applyAlignment="1">
      <alignment vertical="top" shrinkToFit="1"/>
    </xf>
    <xf numFmtId="0" fontId="20" fillId="5" borderId="3" xfId="0" applyFont="1" applyFill="1" applyBorder="1" applyAlignment="1">
      <alignment horizontal="center" vertical="center" shrinkToFi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16" fillId="0" borderId="3" xfId="1" applyFont="1" applyBorder="1" applyAlignment="1">
      <alignment horizontal="center" vertical="center" wrapText="1"/>
    </xf>
    <xf numFmtId="180" fontId="16" fillId="0" borderId="3" xfId="1" applyNumberFormat="1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/>
    </xf>
    <xf numFmtId="38" fontId="16" fillId="0" borderId="0" xfId="1" applyNumberFormat="1" applyFont="1">
      <alignment vertical="center"/>
    </xf>
    <xf numFmtId="3" fontId="16" fillId="0" borderId="0" xfId="1" applyNumberFormat="1" applyFont="1" applyAlignment="1">
      <alignment horizontal="distributed" vertical="center"/>
    </xf>
    <xf numFmtId="179" fontId="16" fillId="18" borderId="3" xfId="1" applyNumberFormat="1" applyFont="1" applyFill="1" applyBorder="1" applyAlignment="1" applyProtection="1">
      <alignment horizontal="right" vertical="center" wrapText="1"/>
      <protection locked="0"/>
    </xf>
    <xf numFmtId="180" fontId="16" fillId="18" borderId="3" xfId="1" applyNumberFormat="1" applyFont="1" applyFill="1" applyBorder="1" applyAlignment="1" applyProtection="1">
      <alignment vertical="center" wrapText="1"/>
      <protection locked="0"/>
    </xf>
    <xf numFmtId="3" fontId="16" fillId="18" borderId="3" xfId="1" applyNumberFormat="1" applyFont="1" applyFill="1" applyBorder="1" applyProtection="1">
      <alignment vertical="center"/>
      <protection locked="0"/>
    </xf>
    <xf numFmtId="3" fontId="20" fillId="18" borderId="3" xfId="1" applyNumberFormat="1" applyFont="1" applyFill="1" applyBorder="1" applyAlignment="1" applyProtection="1">
      <alignment vertical="center" shrinkToFit="1"/>
      <protection locked="0"/>
    </xf>
    <xf numFmtId="179" fontId="16" fillId="18" borderId="3" xfId="1" applyNumberFormat="1" applyFont="1" applyFill="1" applyBorder="1" applyProtection="1">
      <alignment vertical="center"/>
      <protection locked="0"/>
    </xf>
    <xf numFmtId="177" fontId="16" fillId="18" borderId="3" xfId="1" applyNumberFormat="1" applyFont="1" applyFill="1" applyBorder="1" applyProtection="1">
      <alignment vertical="center"/>
      <protection locked="0"/>
    </xf>
    <xf numFmtId="38" fontId="16" fillId="18" borderId="3" xfId="1" applyNumberFormat="1" applyFont="1" applyFill="1" applyBorder="1" applyProtection="1">
      <alignment vertical="center"/>
      <protection locked="0"/>
    </xf>
    <xf numFmtId="38" fontId="12" fillId="18" borderId="3" xfId="0" applyNumberFormat="1" applyFont="1" applyFill="1" applyBorder="1" applyAlignment="1" applyProtection="1">
      <alignment horizontal="right" vertical="center"/>
      <protection locked="0"/>
    </xf>
    <xf numFmtId="38" fontId="16" fillId="18" borderId="3" xfId="1" applyNumberFormat="1" applyFont="1" applyFill="1" applyBorder="1" applyAlignment="1" applyProtection="1">
      <alignment vertical="center" shrinkToFit="1"/>
      <protection locked="0"/>
    </xf>
    <xf numFmtId="3" fontId="16" fillId="18" borderId="3" xfId="1" applyNumberFormat="1" applyFont="1" applyFill="1" applyBorder="1" applyAlignment="1" applyProtection="1">
      <alignment vertical="center" shrinkToFit="1"/>
      <protection locked="0"/>
    </xf>
    <xf numFmtId="9" fontId="8" fillId="18" borderId="3" xfId="0" applyNumberFormat="1" applyFont="1" applyFill="1" applyBorder="1" applyAlignment="1" applyProtection="1">
      <alignment horizontal="center" vertical="center"/>
      <protection locked="0"/>
    </xf>
    <xf numFmtId="3" fontId="10" fillId="0" borderId="3" xfId="1" applyNumberFormat="1" applyFont="1" applyBorder="1" applyAlignment="1">
      <alignment horizontal="center" vertical="center" shrinkToFit="1"/>
    </xf>
    <xf numFmtId="9" fontId="8" fillId="0" borderId="3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shrinkToFit="1"/>
    </xf>
    <xf numFmtId="0" fontId="10" fillId="24" borderId="3" xfId="0" applyFont="1" applyFill="1" applyBorder="1" applyAlignment="1">
      <alignment horizontal="center" vertical="center" shrinkToFit="1"/>
    </xf>
    <xf numFmtId="0" fontId="7" fillId="20" borderId="3" xfId="0" applyFont="1" applyFill="1" applyBorder="1" applyAlignment="1">
      <alignment horizontal="center" vertical="center" shrinkToFit="1"/>
    </xf>
    <xf numFmtId="9" fontId="8" fillId="0" borderId="0" xfId="0" applyNumberFormat="1" applyFont="1" applyAlignment="1">
      <alignment horizontal="center" vertical="center" shrinkToFit="1"/>
    </xf>
    <xf numFmtId="38" fontId="8" fillId="0" borderId="0" xfId="0" applyNumberFormat="1" applyFont="1" applyAlignment="1">
      <alignment vertical="center" shrinkToFit="1"/>
    </xf>
    <xf numFmtId="0" fontId="10" fillId="25" borderId="3" xfId="0" applyFont="1" applyFill="1" applyBorder="1" applyAlignment="1">
      <alignment horizontal="center" vertical="center" shrinkToFit="1"/>
    </xf>
    <xf numFmtId="9" fontId="10" fillId="18" borderId="3" xfId="0" applyNumberFormat="1" applyFont="1" applyFill="1" applyBorder="1" applyAlignment="1" applyProtection="1">
      <alignment horizontal="center" vertical="center"/>
      <protection locked="0"/>
    </xf>
    <xf numFmtId="9" fontId="10" fillId="18" borderId="3" xfId="0" applyNumberFormat="1" applyFont="1" applyFill="1" applyBorder="1" applyAlignment="1" applyProtection="1">
      <alignment horizontal="center" vertical="center" shrinkToFit="1"/>
      <protection locked="0"/>
    </xf>
    <xf numFmtId="0" fontId="20" fillId="3" borderId="7" xfId="0" applyFont="1" applyFill="1" applyBorder="1" applyAlignment="1">
      <alignment horizontal="center" vertical="center"/>
    </xf>
    <xf numFmtId="0" fontId="14" fillId="15" borderId="3" xfId="0" applyFont="1" applyFill="1" applyBorder="1" applyAlignment="1">
      <alignment horizontal="center" vertical="center" shrinkToFit="1"/>
    </xf>
    <xf numFmtId="181" fontId="20" fillId="0" borderId="3" xfId="0" applyNumberFormat="1" applyFont="1" applyBorder="1" applyAlignment="1">
      <alignment horizontal="center" vertical="center" shrinkToFit="1"/>
    </xf>
    <xf numFmtId="3" fontId="20" fillId="0" borderId="3" xfId="0" applyNumberFormat="1" applyFont="1" applyBorder="1" applyAlignment="1">
      <alignment horizontal="right" vertical="center" shrinkToFit="1"/>
    </xf>
    <xf numFmtId="38" fontId="8" fillId="0" borderId="3" xfId="0" applyNumberFormat="1" applyFont="1" applyBorder="1" applyAlignment="1">
      <alignment horizontal="right" vertical="center"/>
    </xf>
    <xf numFmtId="0" fontId="6" fillId="0" borderId="3" xfId="0" applyFont="1" applyBorder="1">
      <alignment vertical="center"/>
    </xf>
    <xf numFmtId="38" fontId="8" fillId="18" borderId="3" xfId="0" applyNumberFormat="1" applyFont="1" applyFill="1" applyBorder="1" applyAlignment="1" applyProtection="1">
      <alignment horizontal="right" vertical="center"/>
      <protection locked="0"/>
    </xf>
    <xf numFmtId="0" fontId="33" fillId="0" borderId="53" xfId="0" applyFont="1" applyBorder="1">
      <alignment vertical="center"/>
    </xf>
    <xf numFmtId="38" fontId="8" fillId="18" borderId="3" xfId="0" applyNumberFormat="1" applyFont="1" applyFill="1" applyBorder="1" applyProtection="1">
      <alignment vertical="center"/>
      <protection locked="0"/>
    </xf>
    <xf numFmtId="0" fontId="26" fillId="7" borderId="7" xfId="0" applyFont="1" applyFill="1" applyBorder="1" applyAlignment="1">
      <alignment horizontal="center" vertical="center"/>
    </xf>
    <xf numFmtId="0" fontId="26" fillId="7" borderId="7" xfId="0" applyFont="1" applyFill="1" applyBorder="1" applyAlignment="1">
      <alignment horizontal="distributed" vertical="center"/>
    </xf>
    <xf numFmtId="38" fontId="20" fillId="0" borderId="7" xfId="0" applyNumberFormat="1" applyFont="1" applyBorder="1">
      <alignment vertical="center"/>
    </xf>
    <xf numFmtId="38" fontId="20" fillId="0" borderId="61" xfId="0" applyNumberFormat="1" applyFont="1" applyBorder="1">
      <alignment vertical="center"/>
    </xf>
    <xf numFmtId="0" fontId="26" fillId="7" borderId="3" xfId="0" applyFont="1" applyFill="1" applyBorder="1" applyAlignment="1">
      <alignment horizontal="center" vertical="center"/>
    </xf>
    <xf numFmtId="0" fontId="26" fillId="7" borderId="3" xfId="0" applyFont="1" applyFill="1" applyBorder="1" applyAlignment="1">
      <alignment horizontal="distributed" vertical="center"/>
    </xf>
    <xf numFmtId="38" fontId="20" fillId="0" borderId="0" xfId="0" applyNumberFormat="1" applyFont="1">
      <alignment vertical="center"/>
    </xf>
    <xf numFmtId="38" fontId="20" fillId="0" borderId="3" xfId="0" applyNumberFormat="1" applyFont="1" applyBorder="1" applyAlignment="1">
      <alignment horizontal="right" vertical="center"/>
    </xf>
    <xf numFmtId="0" fontId="30" fillId="0" borderId="3" xfId="0" applyFont="1" applyBorder="1" applyAlignment="1">
      <alignment horizontal="center" vertical="center"/>
    </xf>
    <xf numFmtId="176" fontId="20" fillId="0" borderId="3" xfId="0" applyNumberFormat="1" applyFont="1" applyBorder="1">
      <alignment vertical="center"/>
    </xf>
    <xf numFmtId="10" fontId="20" fillId="0" borderId="0" xfId="0" applyNumberFormat="1" applyFont="1">
      <alignment vertical="center"/>
    </xf>
    <xf numFmtId="0" fontId="24" fillId="0" borderId="3" xfId="0" applyFont="1" applyBorder="1" applyAlignment="1">
      <alignment horizontal="center" vertical="center"/>
    </xf>
    <xf numFmtId="38" fontId="20" fillId="0" borderId="0" xfId="0" applyNumberFormat="1" applyFont="1" applyAlignment="1">
      <alignment horizontal="right" vertical="center"/>
    </xf>
    <xf numFmtId="176" fontId="20" fillId="0" borderId="3" xfId="0" applyNumberFormat="1" applyFont="1" applyBorder="1" applyAlignment="1">
      <alignment vertical="center" shrinkToFit="1"/>
    </xf>
    <xf numFmtId="0" fontId="20" fillId="0" borderId="0" xfId="0" applyFont="1" applyAlignment="1">
      <alignment vertical="center" wrapText="1"/>
    </xf>
    <xf numFmtId="38" fontId="24" fillId="0" borderId="0" xfId="0" applyNumberFormat="1" applyFont="1">
      <alignment vertical="center"/>
    </xf>
    <xf numFmtId="3" fontId="45" fillId="0" borderId="0" xfId="1" applyNumberFormat="1" applyFont="1" applyAlignment="1">
      <alignment horizontal="center" vertical="center" shrinkToFit="1"/>
    </xf>
    <xf numFmtId="0" fontId="19" fillId="0" borderId="0" xfId="0" applyFont="1" applyAlignment="1">
      <alignment horizontal="center" vertical="center"/>
    </xf>
    <xf numFmtId="183" fontId="20" fillId="0" borderId="3" xfId="0" applyNumberFormat="1" applyFont="1" applyBorder="1" applyAlignment="1" applyProtection="1">
      <alignment horizontal="center" vertical="center"/>
      <protection locked="0"/>
    </xf>
    <xf numFmtId="0" fontId="20" fillId="2" borderId="7" xfId="0" applyFont="1" applyFill="1" applyBorder="1" applyAlignment="1">
      <alignment horizontal="center" vertical="center" shrinkToFit="1"/>
    </xf>
    <xf numFmtId="0" fontId="20" fillId="0" borderId="3" xfId="0" applyFont="1" applyBorder="1" applyAlignment="1">
      <alignment horizontal="center" vertical="center" wrapText="1" shrinkToFit="1"/>
    </xf>
    <xf numFmtId="0" fontId="20" fillId="0" borderId="1" xfId="0" applyFont="1" applyBorder="1" applyAlignment="1">
      <alignment horizontal="center" vertical="center" wrapText="1" shrinkToFit="1"/>
    </xf>
    <xf numFmtId="0" fontId="19" fillId="0" borderId="3" xfId="0" applyFont="1" applyBorder="1" applyAlignment="1">
      <alignment horizontal="center" vertical="center" wrapText="1" shrinkToFit="1"/>
    </xf>
    <xf numFmtId="0" fontId="19" fillId="0" borderId="1" xfId="0" applyFont="1" applyBorder="1" applyAlignment="1">
      <alignment horizontal="center" vertical="center" wrapText="1" shrinkToFit="1"/>
    </xf>
    <xf numFmtId="0" fontId="15" fillId="0" borderId="3" xfId="0" applyFont="1" applyBorder="1" applyAlignment="1">
      <alignment horizontal="center" vertical="center" wrapText="1" shrinkToFit="1"/>
    </xf>
    <xf numFmtId="0" fontId="20" fillId="0" borderId="10" xfId="0" applyFont="1" applyBorder="1" applyAlignment="1">
      <alignment horizontal="center" vertical="center" wrapText="1" shrinkToFit="1"/>
    </xf>
    <xf numFmtId="0" fontId="6" fillId="0" borderId="0" xfId="0" applyFont="1" applyAlignment="1">
      <alignment horizontal="right" vertical="center"/>
    </xf>
    <xf numFmtId="38" fontId="6" fillId="0" borderId="3" xfId="0" applyNumberFormat="1" applyFont="1" applyBorder="1">
      <alignment vertical="center"/>
    </xf>
    <xf numFmtId="38" fontId="6" fillId="0" borderId="0" xfId="0" applyNumberFormat="1" applyFont="1">
      <alignment vertical="center"/>
    </xf>
    <xf numFmtId="0" fontId="14" fillId="10" borderId="3" xfId="0" applyFont="1" applyFill="1" applyBorder="1" applyAlignment="1" applyProtection="1">
      <alignment horizontal="distributed" vertical="center"/>
      <protection locked="0"/>
    </xf>
    <xf numFmtId="0" fontId="14" fillId="10" borderId="27" xfId="0" applyFont="1" applyFill="1" applyBorder="1" applyAlignment="1" applyProtection="1">
      <alignment horizontal="distributed" vertical="center"/>
      <protection locked="0"/>
    </xf>
    <xf numFmtId="0" fontId="14" fillId="11" borderId="28" xfId="0" applyFont="1" applyFill="1" applyBorder="1" applyAlignment="1" applyProtection="1">
      <alignment horizontal="distributed" vertical="center"/>
      <protection locked="0"/>
    </xf>
    <xf numFmtId="0" fontId="14" fillId="11" borderId="29" xfId="0" applyFont="1" applyFill="1" applyBorder="1" applyAlignment="1" applyProtection="1">
      <alignment horizontal="distributed" vertical="center"/>
      <protection locked="0"/>
    </xf>
    <xf numFmtId="0" fontId="20" fillId="0" borderId="9" xfId="0" applyFont="1" applyBorder="1" applyAlignment="1">
      <alignment horizontal="distributed" vertical="center"/>
    </xf>
    <xf numFmtId="0" fontId="20" fillId="0" borderId="11" xfId="0" applyFont="1" applyBorder="1" applyAlignment="1">
      <alignment horizontal="distributed" vertical="center"/>
    </xf>
    <xf numFmtId="0" fontId="20" fillId="0" borderId="34" xfId="0" applyFont="1" applyBorder="1" applyAlignment="1">
      <alignment horizontal="distributed" vertical="center"/>
    </xf>
    <xf numFmtId="0" fontId="20" fillId="0" borderId="12" xfId="0" applyFont="1" applyBorder="1" applyAlignment="1">
      <alignment horizontal="distributed" vertical="center"/>
    </xf>
    <xf numFmtId="0" fontId="20" fillId="0" borderId="0" xfId="0" applyFont="1" applyAlignment="1">
      <alignment horizontal="distributed" vertical="center"/>
    </xf>
    <xf numFmtId="0" fontId="20" fillId="0" borderId="35" xfId="0" applyFont="1" applyBorder="1" applyAlignment="1">
      <alignment horizontal="distributed" vertical="center"/>
    </xf>
    <xf numFmtId="0" fontId="20" fillId="0" borderId="36" xfId="0" applyFont="1" applyBorder="1" applyAlignment="1">
      <alignment horizontal="distributed" vertical="center"/>
    </xf>
    <xf numFmtId="0" fontId="20" fillId="0" borderId="37" xfId="0" applyFont="1" applyBorder="1" applyAlignment="1">
      <alignment horizontal="distributed" vertical="center"/>
    </xf>
    <xf numFmtId="0" fontId="20" fillId="0" borderId="19" xfId="0" applyFont="1" applyBorder="1" applyAlignment="1">
      <alignment horizontal="distributed" vertical="center"/>
    </xf>
    <xf numFmtId="0" fontId="14" fillId="6" borderId="20" xfId="0" applyFont="1" applyFill="1" applyBorder="1" applyAlignment="1" applyProtection="1">
      <alignment horizontal="distributed" vertical="center"/>
      <protection locked="0"/>
    </xf>
    <xf numFmtId="0" fontId="14" fillId="6" borderId="21" xfId="0" applyFont="1" applyFill="1" applyBorder="1" applyAlignment="1" applyProtection="1">
      <alignment horizontal="distributed" vertical="center"/>
      <protection locked="0"/>
    </xf>
    <xf numFmtId="0" fontId="15" fillId="0" borderId="12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4" fillId="8" borderId="3" xfId="0" applyFont="1" applyFill="1" applyBorder="1" applyAlignment="1" applyProtection="1">
      <alignment horizontal="distributed" vertical="center"/>
      <protection locked="0"/>
    </xf>
    <xf numFmtId="0" fontId="14" fillId="8" borderId="27" xfId="0" applyFont="1" applyFill="1" applyBorder="1" applyAlignment="1" applyProtection="1">
      <alignment horizontal="distributed" vertical="center"/>
      <protection locked="0"/>
    </xf>
    <xf numFmtId="0" fontId="14" fillId="9" borderId="3" xfId="0" applyFont="1" applyFill="1" applyBorder="1" applyAlignment="1" applyProtection="1">
      <alignment horizontal="distributed" vertical="center"/>
      <protection locked="0"/>
    </xf>
    <xf numFmtId="0" fontId="14" fillId="9" borderId="27" xfId="0" applyFont="1" applyFill="1" applyBorder="1" applyAlignment="1" applyProtection="1">
      <alignment horizontal="distributed" vertical="center"/>
      <protection locked="0"/>
    </xf>
    <xf numFmtId="0" fontId="20" fillId="3" borderId="17" xfId="0" applyFont="1" applyFill="1" applyBorder="1" applyAlignment="1">
      <alignment horizontal="distributed" vertical="center" wrapText="1"/>
    </xf>
    <xf numFmtId="0" fontId="20" fillId="3" borderId="18" xfId="0" applyFont="1" applyFill="1" applyBorder="1" applyAlignment="1">
      <alignment horizontal="distributed" vertical="center"/>
    </xf>
    <xf numFmtId="0" fontId="20" fillId="2" borderId="14" xfId="0" applyFont="1" applyFill="1" applyBorder="1" applyAlignment="1" applyProtection="1">
      <alignment horizontal="center" vertical="center"/>
      <protection locked="0"/>
    </xf>
    <xf numFmtId="0" fontId="20" fillId="2" borderId="15" xfId="0" applyFont="1" applyFill="1" applyBorder="1" applyAlignment="1" applyProtection="1">
      <alignment horizontal="center" vertical="center"/>
      <protection locked="0"/>
    </xf>
    <xf numFmtId="0" fontId="20" fillId="2" borderId="16" xfId="0" applyFont="1" applyFill="1" applyBorder="1" applyAlignment="1" applyProtection="1">
      <alignment horizontal="center" vertical="center"/>
      <protection locked="0"/>
    </xf>
    <xf numFmtId="0" fontId="20" fillId="3" borderId="20" xfId="0" applyFont="1" applyFill="1" applyBorder="1" applyAlignment="1">
      <alignment horizontal="center" vertical="center" shrinkToFit="1"/>
    </xf>
    <xf numFmtId="0" fontId="20" fillId="3" borderId="21" xfId="0" applyFont="1" applyFill="1" applyBorder="1" applyAlignment="1">
      <alignment horizontal="center" vertical="center" shrinkToFit="1"/>
    </xf>
    <xf numFmtId="0" fontId="20" fillId="4" borderId="14" xfId="0" applyFont="1" applyFill="1" applyBorder="1" applyAlignment="1" applyProtection="1">
      <alignment horizontal="center" vertical="center"/>
      <protection locked="0"/>
    </xf>
    <xf numFmtId="0" fontId="20" fillId="4" borderId="16" xfId="0" applyFont="1" applyFill="1" applyBorder="1" applyAlignment="1" applyProtection="1">
      <alignment horizontal="center" vertical="center"/>
      <protection locked="0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16" borderId="0" xfId="0" applyFont="1" applyFill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20" fillId="0" borderId="3" xfId="0" applyFont="1" applyBorder="1" applyAlignment="1">
      <alignment horizontal="center" vertical="center"/>
    </xf>
    <xf numFmtId="0" fontId="14" fillId="9" borderId="47" xfId="0" applyFont="1" applyFill="1" applyBorder="1" applyAlignment="1">
      <alignment horizontal="center" vertical="center" textRotation="255"/>
    </xf>
    <xf numFmtId="0" fontId="14" fillId="10" borderId="47" xfId="0" applyFont="1" applyFill="1" applyBorder="1" applyAlignment="1">
      <alignment horizontal="center" vertical="center" textRotation="255"/>
    </xf>
    <xf numFmtId="0" fontId="14" fillId="11" borderId="47" xfId="0" applyFont="1" applyFill="1" applyBorder="1" applyAlignment="1">
      <alignment horizontal="center" vertical="center" textRotation="255"/>
    </xf>
    <xf numFmtId="0" fontId="20" fillId="0" borderId="1" xfId="0" applyFont="1" applyBorder="1" applyAlignment="1">
      <alignment horizontal="center" vertical="center" shrinkToFit="1"/>
    </xf>
    <xf numFmtId="0" fontId="20" fillId="0" borderId="2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 shrinkToFit="1"/>
    </xf>
    <xf numFmtId="0" fontId="24" fillId="0" borderId="25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4" fillId="8" borderId="47" xfId="0" applyFont="1" applyFill="1" applyBorder="1" applyAlignment="1">
      <alignment horizontal="center" vertical="center" textRotation="255"/>
    </xf>
    <xf numFmtId="0" fontId="17" fillId="0" borderId="2" xfId="0" applyFont="1" applyBorder="1" applyAlignment="1">
      <alignment horizontal="center" vertical="center" wrapText="1" shrinkToFit="1"/>
    </xf>
    <xf numFmtId="0" fontId="17" fillId="0" borderId="7" xfId="0" applyFont="1" applyBorder="1" applyAlignment="1">
      <alignment horizontal="center" vertical="center" shrinkToFit="1"/>
    </xf>
    <xf numFmtId="0" fontId="20" fillId="0" borderId="7" xfId="0" applyFont="1" applyBorder="1" applyAlignment="1">
      <alignment horizontal="center" vertical="center" textRotation="255"/>
    </xf>
    <xf numFmtId="0" fontId="20" fillId="0" borderId="6" xfId="0" applyFont="1" applyBorder="1" applyAlignment="1">
      <alignment horizontal="center" vertical="center" textRotation="255"/>
    </xf>
    <xf numFmtId="0" fontId="15" fillId="0" borderId="25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 shrinkToFit="1"/>
    </xf>
    <xf numFmtId="0" fontId="17" fillId="0" borderId="3" xfId="0" applyFont="1" applyBorder="1" applyAlignment="1">
      <alignment horizontal="center" vertical="center" shrinkToFit="1"/>
    </xf>
    <xf numFmtId="0" fontId="16" fillId="0" borderId="47" xfId="0" applyFont="1" applyBorder="1" applyAlignment="1">
      <alignment horizontal="center" vertical="center" textRotation="255"/>
    </xf>
    <xf numFmtId="0" fontId="14" fillId="6" borderId="47" xfId="0" applyFont="1" applyFill="1" applyBorder="1" applyAlignment="1">
      <alignment horizontal="center" vertical="center" textRotation="255"/>
    </xf>
    <xf numFmtId="0" fontId="20" fillId="0" borderId="3" xfId="0" applyFont="1" applyBorder="1" applyAlignment="1">
      <alignment horizontal="center" vertical="center" textRotation="255"/>
    </xf>
    <xf numFmtId="0" fontId="23" fillId="12" borderId="3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shrinkToFit="1"/>
    </xf>
    <xf numFmtId="0" fontId="15" fillId="0" borderId="0" xfId="0" applyFont="1" applyAlignment="1">
      <alignment horizontal="right" vertical="center"/>
    </xf>
    <xf numFmtId="0" fontId="20" fillId="4" borderId="3" xfId="0" applyFont="1" applyFill="1" applyBorder="1" applyAlignment="1" applyProtection="1">
      <alignment horizontal="center" vertical="center" shrinkToFit="1"/>
      <protection locked="0"/>
    </xf>
    <xf numFmtId="0" fontId="20" fillId="19" borderId="4" xfId="0" applyFont="1" applyFill="1" applyBorder="1" applyAlignment="1">
      <alignment horizontal="left" vertical="center" shrinkToFit="1"/>
    </xf>
    <xf numFmtId="0" fontId="20" fillId="19" borderId="0" xfId="0" applyFont="1" applyFill="1" applyAlignment="1">
      <alignment horizontal="left" vertical="center" shrinkToFit="1"/>
    </xf>
    <xf numFmtId="0" fontId="20" fillId="3" borderId="3" xfId="0" applyFont="1" applyFill="1" applyBorder="1" applyAlignment="1">
      <alignment horizontal="center" vertical="center"/>
    </xf>
    <xf numFmtId="0" fontId="20" fillId="13" borderId="3" xfId="0" applyFont="1" applyFill="1" applyBorder="1" applyAlignment="1" applyProtection="1">
      <alignment horizontal="center" vertical="center" shrinkToFit="1"/>
      <protection locked="0"/>
    </xf>
    <xf numFmtId="0" fontId="20" fillId="0" borderId="3" xfId="0" applyFont="1" applyBorder="1" applyAlignment="1">
      <alignment horizontal="center" vertical="center" shrinkToFit="1"/>
    </xf>
    <xf numFmtId="0" fontId="20" fillId="0" borderId="40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57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16" fillId="0" borderId="50" xfId="0" applyFont="1" applyBorder="1" applyAlignment="1">
      <alignment horizontal="center" vertical="center" textRotation="255"/>
    </xf>
    <xf numFmtId="0" fontId="16" fillId="0" borderId="45" xfId="0" applyFont="1" applyBorder="1" applyAlignment="1">
      <alignment horizontal="center" vertical="center" textRotation="255"/>
    </xf>
    <xf numFmtId="0" fontId="16" fillId="0" borderId="51" xfId="0" applyFont="1" applyBorder="1" applyAlignment="1">
      <alignment horizontal="center" vertical="center" textRotation="255"/>
    </xf>
    <xf numFmtId="0" fontId="16" fillId="0" borderId="46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0" fillId="0" borderId="57" xfId="0" applyFont="1" applyBorder="1" applyAlignment="1">
      <alignment horizontal="center" vertical="center" shrinkToFit="1"/>
    </xf>
    <xf numFmtId="0" fontId="20" fillId="0" borderId="62" xfId="0" applyFont="1" applyBorder="1" applyAlignment="1">
      <alignment horizontal="center" vertical="center" shrinkToFit="1"/>
    </xf>
    <xf numFmtId="0" fontId="20" fillId="0" borderId="40" xfId="0" applyFont="1" applyBorder="1" applyAlignment="1">
      <alignment horizontal="center" vertical="center" shrinkToFit="1"/>
    </xf>
    <xf numFmtId="0" fontId="20" fillId="0" borderId="5" xfId="0" applyFont="1" applyBorder="1" applyAlignment="1">
      <alignment horizontal="center" vertical="center" shrinkToFit="1"/>
    </xf>
    <xf numFmtId="0" fontId="20" fillId="0" borderId="59" xfId="0" applyFont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33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58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5" fillId="0" borderId="58" xfId="0" applyFont="1" applyBorder="1" applyAlignment="1">
      <alignment horizontal="center" vertical="center"/>
    </xf>
    <xf numFmtId="0" fontId="15" fillId="0" borderId="64" xfId="0" applyFont="1" applyBorder="1" applyAlignment="1">
      <alignment horizontal="center" vertical="center"/>
    </xf>
    <xf numFmtId="0" fontId="20" fillId="0" borderId="56" xfId="0" applyFont="1" applyBorder="1" applyAlignment="1">
      <alignment horizontal="center" vertical="center"/>
    </xf>
    <xf numFmtId="0" fontId="20" fillId="0" borderId="63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39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40" fillId="0" borderId="3" xfId="0" applyFont="1" applyBorder="1" applyAlignment="1">
      <alignment horizontal="center" vertical="center" shrinkToFit="1"/>
    </xf>
    <xf numFmtId="38" fontId="40" fillId="0" borderId="1" xfId="0" applyNumberFormat="1" applyFont="1" applyBorder="1" applyAlignment="1">
      <alignment horizontal="right" vertical="center" shrinkToFit="1"/>
    </xf>
    <xf numFmtId="38" fontId="40" fillId="0" borderId="2" xfId="0" applyNumberFormat="1" applyFont="1" applyBorder="1" applyAlignment="1">
      <alignment horizontal="right" vertical="center" shrinkToFit="1"/>
    </xf>
    <xf numFmtId="0" fontId="40" fillId="26" borderId="3" xfId="0" applyFont="1" applyFill="1" applyBorder="1" applyAlignment="1">
      <alignment horizontal="center" vertical="center" shrinkToFit="1"/>
    </xf>
    <xf numFmtId="0" fontId="41" fillId="0" borderId="4" xfId="0" applyFont="1" applyBorder="1" applyAlignment="1">
      <alignment horizontal="left" vertical="center" shrinkToFit="1"/>
    </xf>
    <xf numFmtId="0" fontId="40" fillId="2" borderId="10" xfId="0" applyFont="1" applyFill="1" applyBorder="1" applyAlignment="1">
      <alignment horizontal="center" vertical="center" shrinkToFit="1"/>
    </xf>
    <xf numFmtId="0" fontId="40" fillId="2" borderId="54" xfId="0" applyFont="1" applyFill="1" applyBorder="1" applyAlignment="1">
      <alignment horizontal="center" vertical="center" shrinkToFit="1"/>
    </xf>
    <xf numFmtId="0" fontId="40" fillId="2" borderId="49" xfId="0" applyFont="1" applyFill="1" applyBorder="1" applyAlignment="1">
      <alignment horizontal="center" vertical="center" shrinkToFit="1"/>
    </xf>
    <xf numFmtId="0" fontId="40" fillId="2" borderId="55" xfId="0" applyFont="1" applyFill="1" applyBorder="1" applyAlignment="1">
      <alignment horizontal="center" vertical="center" shrinkToFit="1"/>
    </xf>
    <xf numFmtId="0" fontId="40" fillId="26" borderId="1" xfId="0" applyFont="1" applyFill="1" applyBorder="1" applyAlignment="1">
      <alignment horizontal="center" vertical="center" shrinkToFit="1"/>
    </xf>
    <xf numFmtId="0" fontId="40" fillId="26" borderId="31" xfId="0" applyFont="1" applyFill="1" applyBorder="1" applyAlignment="1">
      <alignment horizontal="center" vertical="center" shrinkToFit="1"/>
    </xf>
    <xf numFmtId="0" fontId="40" fillId="26" borderId="2" xfId="0" applyFont="1" applyFill="1" applyBorder="1" applyAlignment="1">
      <alignment horizontal="center" vertical="center" shrinkToFit="1"/>
    </xf>
    <xf numFmtId="0" fontId="40" fillId="0" borderId="4" xfId="0" applyFont="1" applyBorder="1" applyAlignment="1">
      <alignment horizontal="left" vertical="center" shrinkToFit="1"/>
    </xf>
    <xf numFmtId="0" fontId="40" fillId="0" borderId="0" xfId="0" applyFont="1" applyAlignment="1">
      <alignment horizontal="left" vertical="center" shrinkToFit="1"/>
    </xf>
    <xf numFmtId="0" fontId="40" fillId="2" borderId="7" xfId="0" applyFont="1" applyFill="1" applyBorder="1" applyAlignment="1">
      <alignment horizontal="center" vertical="center" shrinkToFit="1"/>
    </xf>
    <xf numFmtId="0" fontId="40" fillId="2" borderId="6" xfId="0" applyFont="1" applyFill="1" applyBorder="1" applyAlignment="1">
      <alignment horizontal="center" vertical="center" shrinkToFit="1"/>
    </xf>
    <xf numFmtId="0" fontId="40" fillId="3" borderId="3" xfId="0" applyFont="1" applyFill="1" applyBorder="1" applyAlignment="1">
      <alignment horizontal="center" vertical="center" shrinkToFit="1"/>
    </xf>
    <xf numFmtId="0" fontId="40" fillId="3" borderId="1" xfId="0" applyFont="1" applyFill="1" applyBorder="1" applyAlignment="1">
      <alignment horizontal="center" vertical="center" shrinkToFit="1"/>
    </xf>
    <xf numFmtId="0" fontId="40" fillId="3" borderId="31" xfId="0" applyFont="1" applyFill="1" applyBorder="1" applyAlignment="1">
      <alignment horizontal="center" vertical="center" shrinkToFit="1"/>
    </xf>
    <xf numFmtId="0" fontId="40" fillId="3" borderId="2" xfId="0" applyFont="1" applyFill="1" applyBorder="1" applyAlignment="1">
      <alignment horizontal="center" vertical="center" shrinkToFit="1"/>
    </xf>
    <xf numFmtId="0" fontId="41" fillId="2" borderId="7" xfId="0" applyFont="1" applyFill="1" applyBorder="1" applyAlignment="1">
      <alignment horizontal="center" vertical="center" shrinkToFit="1"/>
    </xf>
    <xf numFmtId="0" fontId="41" fillId="2" borderId="39" xfId="0" applyFont="1" applyFill="1" applyBorder="1" applyAlignment="1">
      <alignment horizontal="center" vertical="center" shrinkToFit="1"/>
    </xf>
    <xf numFmtId="0" fontId="41" fillId="2" borderId="6" xfId="0" applyFont="1" applyFill="1" applyBorder="1" applyAlignment="1">
      <alignment horizontal="center" vertical="center" shrinkToFit="1"/>
    </xf>
    <xf numFmtId="0" fontId="27" fillId="0" borderId="3" xfId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/>
    </xf>
    <xf numFmtId="0" fontId="27" fillId="0" borderId="6" xfId="1" applyFont="1" applyBorder="1" applyAlignment="1">
      <alignment horizontal="center" vertical="center"/>
    </xf>
    <xf numFmtId="0" fontId="16" fillId="0" borderId="7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3" fontId="16" fillId="0" borderId="3" xfId="1" applyNumberFormat="1" applyFont="1" applyBorder="1" applyAlignment="1">
      <alignment horizontal="center" vertical="center"/>
    </xf>
    <xf numFmtId="0" fontId="27" fillId="0" borderId="1" xfId="1" applyFont="1" applyBorder="1" applyAlignment="1">
      <alignment horizontal="center" vertical="center"/>
    </xf>
    <xf numFmtId="0" fontId="27" fillId="0" borderId="2" xfId="1" applyFont="1" applyBorder="1" applyAlignment="1">
      <alignment horizontal="center" vertical="center"/>
    </xf>
    <xf numFmtId="3" fontId="16" fillId="0" borderId="7" xfId="1" applyNumberFormat="1" applyFont="1" applyBorder="1" applyAlignment="1">
      <alignment horizontal="center" vertical="center"/>
    </xf>
    <xf numFmtId="3" fontId="16" fillId="0" borderId="39" xfId="1" applyNumberFormat="1" applyFont="1" applyBorder="1" applyAlignment="1">
      <alignment horizontal="center" vertical="center"/>
    </xf>
    <xf numFmtId="3" fontId="16" fillId="0" borderId="6" xfId="1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80" fontId="16" fillId="0" borderId="1" xfId="1" applyNumberFormat="1" applyFont="1" applyBorder="1" applyAlignment="1">
      <alignment horizontal="center" vertical="center" shrinkToFit="1"/>
    </xf>
    <xf numFmtId="180" fontId="16" fillId="0" borderId="2" xfId="1" applyNumberFormat="1" applyFont="1" applyBorder="1" applyAlignment="1">
      <alignment horizontal="center" vertical="center" shrinkToFit="1"/>
    </xf>
    <xf numFmtId="0" fontId="27" fillId="0" borderId="1" xfId="1" applyFont="1" applyBorder="1" applyAlignment="1">
      <alignment horizontal="center" vertical="center" shrinkToFit="1"/>
    </xf>
    <xf numFmtId="0" fontId="27" fillId="0" borderId="2" xfId="1" applyFont="1" applyBorder="1" applyAlignment="1">
      <alignment horizontal="center" vertical="center" shrinkToFit="1"/>
    </xf>
    <xf numFmtId="179" fontId="14" fillId="21" borderId="1" xfId="1" applyNumberFormat="1" applyFont="1" applyFill="1" applyBorder="1" applyAlignment="1">
      <alignment horizontal="center" vertical="center"/>
    </xf>
    <xf numFmtId="179" fontId="14" fillId="21" borderId="31" xfId="1" applyNumberFormat="1" applyFont="1" applyFill="1" applyBorder="1" applyAlignment="1">
      <alignment horizontal="center" vertical="center"/>
    </xf>
    <xf numFmtId="179" fontId="14" fillId="21" borderId="2" xfId="1" applyNumberFormat="1" applyFont="1" applyFill="1" applyBorder="1" applyAlignment="1">
      <alignment horizontal="center" vertical="center"/>
    </xf>
    <xf numFmtId="179" fontId="16" fillId="0" borderId="1" xfId="1" applyNumberFormat="1" applyFont="1" applyBorder="1" applyAlignment="1">
      <alignment horizontal="center" vertical="center"/>
    </xf>
    <xf numFmtId="179" fontId="16" fillId="0" borderId="2" xfId="1" applyNumberFormat="1" applyFont="1" applyBorder="1" applyAlignment="1">
      <alignment horizontal="center" vertical="center"/>
    </xf>
    <xf numFmtId="180" fontId="14" fillId="9" borderId="1" xfId="1" applyNumberFormat="1" applyFont="1" applyFill="1" applyBorder="1" applyAlignment="1">
      <alignment horizontal="center" vertical="center" shrinkToFit="1"/>
    </xf>
    <xf numFmtId="180" fontId="14" fillId="9" borderId="31" xfId="1" applyNumberFormat="1" applyFont="1" applyFill="1" applyBorder="1" applyAlignment="1">
      <alignment horizontal="center" vertical="center" shrinkToFit="1"/>
    </xf>
    <xf numFmtId="180" fontId="14" fillId="9" borderId="2" xfId="1" applyNumberFormat="1" applyFont="1" applyFill="1" applyBorder="1" applyAlignment="1">
      <alignment horizontal="center" vertical="center" shrinkToFit="1"/>
    </xf>
    <xf numFmtId="0" fontId="16" fillId="0" borderId="3" xfId="1" applyFont="1" applyBorder="1" applyAlignment="1">
      <alignment horizontal="center" vertical="center"/>
    </xf>
    <xf numFmtId="0" fontId="16" fillId="0" borderId="3" xfId="1" applyFont="1" applyBorder="1" applyAlignment="1">
      <alignment horizontal="center" vertical="center" shrinkToFit="1"/>
    </xf>
    <xf numFmtId="0" fontId="8" fillId="22" borderId="3" xfId="0" applyFont="1" applyFill="1" applyBorder="1" applyAlignment="1">
      <alignment horizontal="center" vertical="center" shrinkToFit="1"/>
    </xf>
    <xf numFmtId="0" fontId="16" fillId="22" borderId="3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distributed" vertical="center"/>
    </xf>
    <xf numFmtId="0" fontId="8" fillId="0" borderId="6" xfId="0" applyFont="1" applyBorder="1" applyAlignment="1">
      <alignment horizontal="distributed" vertical="center"/>
    </xf>
    <xf numFmtId="0" fontId="8" fillId="22" borderId="10" xfId="0" applyFont="1" applyFill="1" applyBorder="1" applyAlignment="1">
      <alignment horizontal="center" vertical="center" shrinkToFit="1"/>
    </xf>
    <xf numFmtId="0" fontId="8" fillId="22" borderId="54" xfId="0" applyFont="1" applyFill="1" applyBorder="1" applyAlignment="1">
      <alignment horizontal="center" vertical="center" shrinkToFit="1"/>
    </xf>
    <xf numFmtId="0" fontId="8" fillId="22" borderId="49" xfId="0" applyFont="1" applyFill="1" applyBorder="1" applyAlignment="1">
      <alignment horizontal="center" vertical="center" shrinkToFit="1"/>
    </xf>
    <xf numFmtId="0" fontId="8" fillId="22" borderId="55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distributed" vertical="center"/>
    </xf>
    <xf numFmtId="0" fontId="8" fillId="0" borderId="2" xfId="0" applyFont="1" applyBorder="1" applyAlignment="1">
      <alignment horizontal="distributed" vertical="center"/>
    </xf>
    <xf numFmtId="0" fontId="6" fillId="0" borderId="1" xfId="0" applyFont="1" applyBorder="1" applyAlignment="1">
      <alignment horizontal="distributed" vertical="center"/>
    </xf>
    <xf numFmtId="0" fontId="6" fillId="0" borderId="2" xfId="0" applyFont="1" applyBorder="1" applyAlignment="1">
      <alignment horizontal="distributed" vertical="center"/>
    </xf>
    <xf numFmtId="0" fontId="37" fillId="0" borderId="1" xfId="0" applyFont="1" applyBorder="1" applyAlignment="1">
      <alignment horizontal="distributed" vertical="center"/>
    </xf>
    <xf numFmtId="0" fontId="37" fillId="0" borderId="2" xfId="0" applyFont="1" applyBorder="1" applyAlignment="1">
      <alignment horizontal="distributed" vertical="center"/>
    </xf>
    <xf numFmtId="0" fontId="8" fillId="22" borderId="3" xfId="0" applyFont="1" applyFill="1" applyBorder="1" applyAlignment="1">
      <alignment horizontal="center" vertical="center"/>
    </xf>
    <xf numFmtId="0" fontId="8" fillId="22" borderId="10" xfId="0" applyFont="1" applyFill="1" applyBorder="1" applyAlignment="1">
      <alignment horizontal="center" vertical="center"/>
    </xf>
    <xf numFmtId="0" fontId="8" fillId="22" borderId="54" xfId="0" applyFont="1" applyFill="1" applyBorder="1" applyAlignment="1">
      <alignment horizontal="center" vertical="center"/>
    </xf>
    <xf numFmtId="0" fontId="8" fillId="22" borderId="49" xfId="0" applyFont="1" applyFill="1" applyBorder="1" applyAlignment="1">
      <alignment horizontal="center" vertical="center"/>
    </xf>
    <xf numFmtId="0" fontId="8" fillId="22" borderId="55" xfId="0" applyFont="1" applyFill="1" applyBorder="1" applyAlignment="1">
      <alignment horizontal="center" vertical="center"/>
    </xf>
    <xf numFmtId="0" fontId="7" fillId="21" borderId="3" xfId="0" applyFont="1" applyFill="1" applyBorder="1" applyAlignment="1">
      <alignment horizontal="center" vertical="center" shrinkToFit="1"/>
    </xf>
    <xf numFmtId="0" fontId="14" fillId="9" borderId="3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14" fillId="21" borderId="3" xfId="0" applyFont="1" applyFill="1" applyBorder="1" applyAlignment="1">
      <alignment horizontal="center" vertical="center"/>
    </xf>
    <xf numFmtId="0" fontId="7" fillId="21" borderId="3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0" xfId="0" applyFont="1" applyAlignment="1">
      <alignment horizontal="right" vertical="center"/>
    </xf>
    <xf numFmtId="0" fontId="8" fillId="0" borderId="35" xfId="0" applyFont="1" applyBorder="1" applyAlignment="1">
      <alignment horizontal="right" vertical="center"/>
    </xf>
    <xf numFmtId="38" fontId="8" fillId="0" borderId="1" xfId="0" applyNumberFormat="1" applyFont="1" applyBorder="1" applyAlignment="1">
      <alignment horizontal="right" vertical="center"/>
    </xf>
    <xf numFmtId="38" fontId="8" fillId="0" borderId="2" xfId="0" applyNumberFormat="1" applyFont="1" applyBorder="1" applyAlignment="1">
      <alignment horizontal="right" vertical="center"/>
    </xf>
    <xf numFmtId="0" fontId="10" fillId="25" borderId="3" xfId="0" applyFont="1" applyFill="1" applyBorder="1" applyAlignment="1">
      <alignment horizontal="center" vertical="center"/>
    </xf>
    <xf numFmtId="0" fontId="8" fillId="25" borderId="3" xfId="0" applyFont="1" applyFill="1" applyBorder="1" applyAlignment="1">
      <alignment horizontal="center" vertical="center"/>
    </xf>
    <xf numFmtId="0" fontId="20" fillId="25" borderId="3" xfId="0" applyFont="1" applyFill="1" applyBorder="1" applyAlignment="1">
      <alignment horizontal="center" vertical="center" shrinkToFit="1"/>
    </xf>
    <xf numFmtId="0" fontId="20" fillId="24" borderId="3" xfId="0" applyFont="1" applyFill="1" applyBorder="1" applyAlignment="1">
      <alignment horizontal="center" vertical="center" shrinkToFit="1"/>
    </xf>
    <xf numFmtId="0" fontId="8" fillId="24" borderId="3" xfId="0" applyFont="1" applyFill="1" applyBorder="1" applyAlignment="1">
      <alignment horizontal="center" vertical="center"/>
    </xf>
    <xf numFmtId="0" fontId="10" fillId="24" borderId="3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shrinkToFit="1"/>
    </xf>
    <xf numFmtId="0" fontId="10" fillId="24" borderId="3" xfId="0" applyFont="1" applyFill="1" applyBorder="1" applyAlignment="1">
      <alignment horizontal="center" vertical="center" shrinkToFit="1"/>
    </xf>
    <xf numFmtId="0" fontId="10" fillId="25" borderId="3" xfId="0" applyFont="1" applyFill="1" applyBorder="1" applyAlignment="1">
      <alignment horizontal="center" vertical="center" shrinkToFit="1"/>
    </xf>
    <xf numFmtId="38" fontId="20" fillId="0" borderId="1" xfId="0" applyNumberFormat="1" applyFont="1" applyBorder="1" applyAlignment="1">
      <alignment horizontal="center" vertical="center" shrinkToFit="1"/>
    </xf>
    <xf numFmtId="38" fontId="20" fillId="0" borderId="2" xfId="0" applyNumberFormat="1" applyFont="1" applyBorder="1" applyAlignment="1">
      <alignment horizontal="center" vertical="center" shrinkToFit="1"/>
    </xf>
    <xf numFmtId="0" fontId="8" fillId="0" borderId="3" xfId="0" applyFont="1" applyBorder="1" applyAlignment="1">
      <alignment horizontal="distributed" vertical="center"/>
    </xf>
    <xf numFmtId="0" fontId="14" fillId="20" borderId="3" xfId="0" applyFont="1" applyFill="1" applyBorder="1" applyAlignment="1">
      <alignment horizontal="center" vertical="center" shrinkToFit="1"/>
    </xf>
    <xf numFmtId="0" fontId="20" fillId="2" borderId="3" xfId="0" applyFont="1" applyFill="1" applyBorder="1" applyAlignment="1">
      <alignment horizontal="center" vertical="center" shrinkToFit="1"/>
    </xf>
    <xf numFmtId="0" fontId="14" fillId="9" borderId="3" xfId="0" applyFont="1" applyFill="1" applyBorder="1" applyAlignment="1">
      <alignment horizontal="center" vertical="center" shrinkToFit="1"/>
    </xf>
    <xf numFmtId="0" fontId="20" fillId="14" borderId="1" xfId="0" applyFont="1" applyFill="1" applyBorder="1" applyAlignment="1">
      <alignment horizontal="center" vertical="center" shrinkToFit="1"/>
    </xf>
    <xf numFmtId="0" fontId="20" fillId="14" borderId="31" xfId="0" applyFont="1" applyFill="1" applyBorder="1" applyAlignment="1">
      <alignment horizontal="center" vertical="center" shrinkToFit="1"/>
    </xf>
    <xf numFmtId="0" fontId="20" fillId="14" borderId="2" xfId="0" applyFont="1" applyFill="1" applyBorder="1" applyAlignment="1">
      <alignment horizontal="center" vertical="center" shrinkToFit="1"/>
    </xf>
    <xf numFmtId="0" fontId="20" fillId="14" borderId="3" xfId="0" applyFont="1" applyFill="1" applyBorder="1" applyAlignment="1">
      <alignment horizontal="center" vertical="center" shrinkToFit="1"/>
    </xf>
    <xf numFmtId="0" fontId="20" fillId="14" borderId="10" xfId="0" applyFont="1" applyFill="1" applyBorder="1" applyAlignment="1">
      <alignment horizontal="center" vertical="center" shrinkToFit="1"/>
    </xf>
    <xf numFmtId="0" fontId="20" fillId="14" borderId="54" xfId="0" applyFont="1" applyFill="1" applyBorder="1" applyAlignment="1">
      <alignment horizontal="center" vertical="center" shrinkToFit="1"/>
    </xf>
    <xf numFmtId="0" fontId="20" fillId="26" borderId="3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left" vertical="center" shrinkToFit="1"/>
    </xf>
    <xf numFmtId="0" fontId="20" fillId="3" borderId="1" xfId="0" applyFont="1" applyFill="1" applyBorder="1" applyAlignment="1">
      <alignment horizontal="center" vertical="center" shrinkToFit="1"/>
    </xf>
    <xf numFmtId="0" fontId="20" fillId="3" borderId="31" xfId="0" applyFont="1" applyFill="1" applyBorder="1" applyAlignment="1">
      <alignment horizontal="center" vertical="center" shrinkToFit="1"/>
    </xf>
    <xf numFmtId="0" fontId="20" fillId="3" borderId="2" xfId="0" applyFont="1" applyFill="1" applyBorder="1" applyAlignment="1">
      <alignment horizontal="center" vertical="center" shrinkToFit="1"/>
    </xf>
    <xf numFmtId="0" fontId="20" fillId="3" borderId="3" xfId="0" applyFont="1" applyFill="1" applyBorder="1" applyAlignment="1">
      <alignment horizontal="center" vertical="center" shrinkToFit="1"/>
    </xf>
    <xf numFmtId="0" fontId="20" fillId="3" borderId="7" xfId="0" applyFont="1" applyFill="1" applyBorder="1" applyAlignment="1">
      <alignment horizontal="center" vertical="center" shrinkToFit="1"/>
    </xf>
    <xf numFmtId="0" fontId="20" fillId="3" borderId="6" xfId="0" applyFont="1" applyFill="1" applyBorder="1" applyAlignment="1">
      <alignment horizontal="center" vertical="center" shrinkToFit="1"/>
    </xf>
    <xf numFmtId="0" fontId="20" fillId="3" borderId="10" xfId="0" applyFont="1" applyFill="1" applyBorder="1" applyAlignment="1">
      <alignment horizontal="center" vertical="center" shrinkToFit="1"/>
    </xf>
    <xf numFmtId="0" fontId="20" fillId="3" borderId="54" xfId="0" applyFont="1" applyFill="1" applyBorder="1" applyAlignment="1">
      <alignment horizontal="center" vertical="center" shrinkToFit="1"/>
    </xf>
    <xf numFmtId="38" fontId="20" fillId="3" borderId="10" xfId="0" applyNumberFormat="1" applyFont="1" applyFill="1" applyBorder="1" applyAlignment="1">
      <alignment horizontal="center" vertical="center" shrinkToFit="1"/>
    </xf>
    <xf numFmtId="38" fontId="20" fillId="3" borderId="54" xfId="0" applyNumberFormat="1" applyFont="1" applyFill="1" applyBorder="1" applyAlignment="1">
      <alignment horizontal="center" vertical="center" shrinkToFit="1"/>
    </xf>
    <xf numFmtId="0" fontId="14" fillId="21" borderId="32" xfId="0" applyFont="1" applyFill="1" applyBorder="1" applyAlignment="1">
      <alignment horizontal="center" vertical="center" shrinkToFit="1"/>
    </xf>
    <xf numFmtId="0" fontId="14" fillId="21" borderId="33" xfId="0" applyFont="1" applyFill="1" applyBorder="1" applyAlignment="1">
      <alignment horizontal="center" vertical="center" shrinkToFit="1"/>
    </xf>
    <xf numFmtId="0" fontId="14" fillId="21" borderId="38" xfId="0" applyFont="1" applyFill="1" applyBorder="1" applyAlignment="1">
      <alignment horizontal="center" vertical="center" shrinkToFit="1"/>
    </xf>
    <xf numFmtId="0" fontId="20" fillId="2" borderId="7" xfId="0" applyFont="1" applyFill="1" applyBorder="1" applyAlignment="1">
      <alignment horizontal="center" vertical="center" shrinkToFit="1"/>
    </xf>
    <xf numFmtId="0" fontId="20" fillId="2" borderId="6" xfId="0" applyFont="1" applyFill="1" applyBorder="1" applyAlignment="1">
      <alignment horizontal="center" vertical="center" shrinkToFit="1"/>
    </xf>
    <xf numFmtId="0" fontId="15" fillId="2" borderId="3" xfId="0" applyFont="1" applyFill="1" applyBorder="1" applyAlignment="1">
      <alignment horizontal="distributed" vertical="center" shrinkToFit="1"/>
    </xf>
    <xf numFmtId="0" fontId="20" fillId="2" borderId="7" xfId="0" applyFont="1" applyFill="1" applyBorder="1" applyAlignment="1">
      <alignment horizontal="distributed" vertical="center" shrinkToFit="1"/>
    </xf>
    <xf numFmtId="0" fontId="20" fillId="2" borderId="6" xfId="0" applyFont="1" applyFill="1" applyBorder="1" applyAlignment="1">
      <alignment horizontal="distributed" vertical="center" shrinkToFit="1"/>
    </xf>
    <xf numFmtId="0" fontId="20" fillId="2" borderId="3" xfId="0" applyFont="1" applyFill="1" applyBorder="1" applyAlignment="1">
      <alignment horizontal="distributed" vertical="center" shrinkToFit="1"/>
    </xf>
    <xf numFmtId="0" fontId="24" fillId="2" borderId="3" xfId="0" applyFont="1" applyFill="1" applyBorder="1" applyAlignment="1">
      <alignment horizontal="center" vertical="center" textRotation="255" shrinkToFit="1"/>
    </xf>
    <xf numFmtId="0" fontId="36" fillId="2" borderId="3" xfId="0" applyFont="1" applyFill="1" applyBorder="1" applyAlignment="1">
      <alignment horizontal="center" vertical="center" textRotation="255" shrinkToFit="1"/>
    </xf>
    <xf numFmtId="0" fontId="15" fillId="2" borderId="3" xfId="0" applyFont="1" applyFill="1" applyBorder="1" applyAlignment="1">
      <alignment horizontal="center" vertical="center" textRotation="255" shrinkToFit="1"/>
    </xf>
    <xf numFmtId="0" fontId="16" fillId="2" borderId="7" xfId="0" applyFont="1" applyFill="1" applyBorder="1" applyAlignment="1">
      <alignment horizontal="center" vertical="center" textRotation="255" shrinkToFit="1"/>
    </xf>
    <xf numFmtId="0" fontId="16" fillId="2" borderId="39" xfId="0" applyFont="1" applyFill="1" applyBorder="1" applyAlignment="1">
      <alignment horizontal="center" vertical="center" textRotation="255" shrinkToFit="1"/>
    </xf>
    <xf numFmtId="0" fontId="16" fillId="2" borderId="6" xfId="0" applyFont="1" applyFill="1" applyBorder="1" applyAlignment="1">
      <alignment horizontal="center" vertical="center" textRotation="255" shrinkToFit="1"/>
    </xf>
    <xf numFmtId="0" fontId="14" fillId="9" borderId="7" xfId="0" applyFont="1" applyFill="1" applyBorder="1" applyAlignment="1">
      <alignment horizontal="center" vertical="center" textRotation="255" shrinkToFit="1"/>
    </xf>
    <xf numFmtId="0" fontId="14" fillId="9" borderId="39" xfId="0" applyFont="1" applyFill="1" applyBorder="1" applyAlignment="1">
      <alignment horizontal="center" vertical="center" textRotation="255" shrinkToFit="1"/>
    </xf>
    <xf numFmtId="0" fontId="14" fillId="9" borderId="6" xfId="0" applyFont="1" applyFill="1" applyBorder="1" applyAlignment="1">
      <alignment horizontal="center" vertical="center" textRotation="255" shrinkToFit="1"/>
    </xf>
    <xf numFmtId="0" fontId="29" fillId="2" borderId="7" xfId="0" applyFont="1" applyFill="1" applyBorder="1" applyAlignment="1">
      <alignment horizontal="distributed" vertical="center" shrinkToFit="1"/>
    </xf>
    <xf numFmtId="0" fontId="29" fillId="2" borderId="6" xfId="0" applyFont="1" applyFill="1" applyBorder="1" applyAlignment="1">
      <alignment horizontal="distributed" vertical="center" shrinkToFit="1"/>
    </xf>
    <xf numFmtId="0" fontId="14" fillId="20" borderId="7" xfId="0" applyFont="1" applyFill="1" applyBorder="1" applyAlignment="1">
      <alignment horizontal="center" vertical="center" textRotation="255" shrinkToFit="1"/>
    </xf>
    <xf numFmtId="0" fontId="14" fillId="20" borderId="39" xfId="0" applyFont="1" applyFill="1" applyBorder="1" applyAlignment="1">
      <alignment horizontal="center" vertical="center" textRotation="255" shrinkToFit="1"/>
    </xf>
    <xf numFmtId="0" fontId="14" fillId="20" borderId="6" xfId="0" applyFont="1" applyFill="1" applyBorder="1" applyAlignment="1">
      <alignment horizontal="center" vertical="center" textRotation="255" shrinkToFit="1"/>
    </xf>
    <xf numFmtId="0" fontId="15" fillId="2" borderId="7" xfId="0" applyFont="1" applyFill="1" applyBorder="1" applyAlignment="1">
      <alignment horizontal="distributed" vertical="center" shrinkToFit="1"/>
    </xf>
    <xf numFmtId="0" fontId="15" fillId="2" borderId="6" xfId="0" applyFont="1" applyFill="1" applyBorder="1" applyAlignment="1">
      <alignment horizontal="distributed" vertical="center" shrinkToFit="1"/>
    </xf>
    <xf numFmtId="0" fontId="20" fillId="2" borderId="1" xfId="0" applyFont="1" applyFill="1" applyBorder="1" applyAlignment="1">
      <alignment horizontal="center" vertical="center" shrinkToFit="1"/>
    </xf>
    <xf numFmtId="0" fontId="20" fillId="2" borderId="31" xfId="0" applyFont="1" applyFill="1" applyBorder="1" applyAlignment="1">
      <alignment horizontal="center" vertical="center" shrinkToFit="1"/>
    </xf>
    <xf numFmtId="0" fontId="20" fillId="2" borderId="55" xfId="0" applyFont="1" applyFill="1" applyBorder="1" applyAlignment="1">
      <alignment horizontal="center" vertical="center" shrinkToFit="1"/>
    </xf>
    <xf numFmtId="0" fontId="20" fillId="4" borderId="3" xfId="0" applyFont="1" applyFill="1" applyBorder="1" applyAlignment="1">
      <alignment horizontal="distributed" vertical="center" shrinkToFit="1"/>
    </xf>
    <xf numFmtId="0" fontId="20" fillId="4" borderId="3" xfId="0" applyFont="1" applyFill="1" applyBorder="1" applyAlignment="1">
      <alignment horizontal="center" vertical="center" wrapText="1" shrinkToFit="1"/>
    </xf>
    <xf numFmtId="0" fontId="20" fillId="4" borderId="7" xfId="0" applyFont="1" applyFill="1" applyBorder="1" applyAlignment="1">
      <alignment horizontal="center" vertical="center" shrinkToFit="1"/>
    </xf>
    <xf numFmtId="0" fontId="20" fillId="4" borderId="39" xfId="0" applyFont="1" applyFill="1" applyBorder="1" applyAlignment="1">
      <alignment horizontal="center" vertical="center" shrinkToFit="1"/>
    </xf>
    <xf numFmtId="0" fontId="20" fillId="4" borderId="6" xfId="0" applyFont="1" applyFill="1" applyBorder="1" applyAlignment="1">
      <alignment horizontal="center" vertical="center" shrinkToFit="1"/>
    </xf>
    <xf numFmtId="0" fontId="20" fillId="4" borderId="7" xfId="0" applyFont="1" applyFill="1" applyBorder="1" applyAlignment="1">
      <alignment horizontal="center" vertical="center" wrapText="1" shrinkToFit="1"/>
    </xf>
    <xf numFmtId="0" fontId="20" fillId="4" borderId="39" xfId="0" applyFont="1" applyFill="1" applyBorder="1" applyAlignment="1">
      <alignment horizontal="center" vertical="center" wrapText="1" shrinkToFit="1"/>
    </xf>
    <xf numFmtId="0" fontId="20" fillId="4" borderId="6" xfId="0" applyFont="1" applyFill="1" applyBorder="1" applyAlignment="1">
      <alignment horizontal="center" vertical="center" wrapText="1" shrinkToFit="1"/>
    </xf>
    <xf numFmtId="0" fontId="20" fillId="4" borderId="3" xfId="0" applyFont="1" applyFill="1" applyBorder="1" applyAlignment="1">
      <alignment horizontal="center" vertical="center" shrinkToFit="1"/>
    </xf>
    <xf numFmtId="0" fontId="16" fillId="2" borderId="10" xfId="0" applyFont="1" applyFill="1" applyBorder="1" applyAlignment="1">
      <alignment horizontal="center" vertical="center" textRotation="255" shrinkToFit="1"/>
    </xf>
    <xf numFmtId="0" fontId="16" fillId="2" borderId="48" xfId="0" applyFont="1" applyFill="1" applyBorder="1" applyAlignment="1">
      <alignment horizontal="center" vertical="center" textRotation="255" shrinkToFit="1"/>
    </xf>
    <xf numFmtId="0" fontId="16" fillId="2" borderId="49" xfId="0" applyFont="1" applyFill="1" applyBorder="1" applyAlignment="1">
      <alignment horizontal="center" vertical="center" textRotation="255" shrinkToFit="1"/>
    </xf>
    <xf numFmtId="0" fontId="15" fillId="2" borderId="7" xfId="0" applyFont="1" applyFill="1" applyBorder="1" applyAlignment="1">
      <alignment horizontal="center" vertical="center" textRotation="255" shrinkToFit="1"/>
    </xf>
    <xf numFmtId="0" fontId="15" fillId="2" borderId="39" xfId="0" applyFont="1" applyFill="1" applyBorder="1" applyAlignment="1">
      <alignment horizontal="center" vertical="center" textRotation="255" shrinkToFit="1"/>
    </xf>
    <xf numFmtId="0" fontId="15" fillId="2" borderId="6" xfId="0" applyFont="1" applyFill="1" applyBorder="1" applyAlignment="1">
      <alignment horizontal="center" vertical="center" textRotation="255" shrinkToFit="1"/>
    </xf>
    <xf numFmtId="0" fontId="15" fillId="0" borderId="0" xfId="0" applyFont="1" applyAlignment="1">
      <alignment horizontal="left" vertical="center" shrinkToFit="1"/>
    </xf>
    <xf numFmtId="0" fontId="20" fillId="4" borderId="7" xfId="0" applyFont="1" applyFill="1" applyBorder="1" applyAlignment="1">
      <alignment horizontal="distributed" vertical="center" shrinkToFit="1"/>
    </xf>
    <xf numFmtId="0" fontId="20" fillId="4" borderId="6" xfId="0" applyFont="1" applyFill="1" applyBorder="1" applyAlignment="1">
      <alignment horizontal="distributed" vertical="center" shrinkToFit="1"/>
    </xf>
    <xf numFmtId="0" fontId="20" fillId="14" borderId="7" xfId="0" applyFont="1" applyFill="1" applyBorder="1" applyAlignment="1">
      <alignment horizontal="center" vertical="center" shrinkToFit="1"/>
    </xf>
    <xf numFmtId="0" fontId="20" fillId="14" borderId="6" xfId="0" applyFont="1" applyFill="1" applyBorder="1" applyAlignment="1">
      <alignment horizontal="center" vertical="center" shrinkToFit="1"/>
    </xf>
    <xf numFmtId="38" fontId="20" fillId="14" borderId="10" xfId="0" applyNumberFormat="1" applyFont="1" applyFill="1" applyBorder="1" applyAlignment="1">
      <alignment horizontal="center" vertical="center" shrinkToFit="1"/>
    </xf>
    <xf numFmtId="38" fontId="20" fillId="14" borderId="54" xfId="0" applyNumberFormat="1" applyFont="1" applyFill="1" applyBorder="1" applyAlignment="1">
      <alignment horizontal="center" vertical="center" shrinkToFit="1"/>
    </xf>
    <xf numFmtId="0" fontId="29" fillId="2" borderId="3" xfId="0" applyFont="1" applyFill="1" applyBorder="1" applyAlignment="1">
      <alignment horizontal="distributed" vertical="center" shrinkToFit="1"/>
    </xf>
    <xf numFmtId="0" fontId="15" fillId="0" borderId="4" xfId="0" applyFont="1" applyBorder="1" applyAlignment="1">
      <alignment horizontal="left" vertical="center" shrinkToFit="1"/>
    </xf>
    <xf numFmtId="0" fontId="20" fillId="0" borderId="0" xfId="0" applyFont="1" applyAlignment="1">
      <alignment horizontal="left" vertical="center" shrinkToFit="1"/>
    </xf>
    <xf numFmtId="0" fontId="20" fillId="2" borderId="2" xfId="0" applyFont="1" applyFill="1" applyBorder="1" applyAlignment="1">
      <alignment horizontal="center" vertical="center" shrinkToFit="1"/>
    </xf>
    <xf numFmtId="0" fontId="20" fillId="4" borderId="10" xfId="0" applyFont="1" applyFill="1" applyBorder="1" applyAlignment="1">
      <alignment horizontal="center" vertical="center" shrinkToFit="1"/>
    </xf>
    <xf numFmtId="0" fontId="20" fillId="4" borderId="54" xfId="0" applyFont="1" applyFill="1" applyBorder="1" applyAlignment="1">
      <alignment horizontal="center" vertical="center" shrinkToFit="1"/>
    </xf>
    <xf numFmtId="0" fontId="20" fillId="0" borderId="3" xfId="0" applyFont="1" applyBorder="1" applyAlignment="1">
      <alignment horizontal="distributed" vertical="center" wrapText="1" shrinkToFit="1"/>
    </xf>
    <xf numFmtId="0" fontId="20" fillId="0" borderId="1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10" xfId="0" applyFont="1" applyBorder="1" applyAlignment="1">
      <alignment horizontal="distributed" vertical="center" shrinkToFit="1"/>
    </xf>
    <xf numFmtId="0" fontId="20" fillId="0" borderId="54" xfId="0" applyFont="1" applyBorder="1" applyAlignment="1">
      <alignment horizontal="distributed" vertical="center" shrinkToFit="1"/>
    </xf>
    <xf numFmtId="0" fontId="20" fillId="0" borderId="49" xfId="0" applyFont="1" applyBorder="1" applyAlignment="1">
      <alignment horizontal="distributed" vertical="center" shrinkToFit="1"/>
    </xf>
    <xf numFmtId="0" fontId="20" fillId="0" borderId="55" xfId="0" applyFont="1" applyBorder="1" applyAlignment="1">
      <alignment horizontal="distributed" vertical="center" shrinkToFit="1"/>
    </xf>
    <xf numFmtId="0" fontId="20" fillId="0" borderId="10" xfId="0" applyFont="1" applyBorder="1" applyAlignment="1">
      <alignment horizontal="distributed" vertical="center"/>
    </xf>
    <xf numFmtId="0" fontId="20" fillId="0" borderId="54" xfId="0" applyFont="1" applyBorder="1" applyAlignment="1">
      <alignment horizontal="distributed" vertical="center"/>
    </xf>
    <xf numFmtId="0" fontId="20" fillId="0" borderId="48" xfId="0" applyFont="1" applyBorder="1" applyAlignment="1">
      <alignment horizontal="distributed" vertical="center"/>
    </xf>
    <xf numFmtId="0" fontId="20" fillId="0" borderId="49" xfId="0" applyFont="1" applyBorder="1" applyAlignment="1">
      <alignment horizontal="distributed" vertical="center"/>
    </xf>
    <xf numFmtId="0" fontId="20" fillId="0" borderId="55" xfId="0" applyFont="1" applyBorder="1" applyAlignment="1">
      <alignment horizontal="distributed" vertical="center"/>
    </xf>
    <xf numFmtId="0" fontId="20" fillId="0" borderId="1" xfId="0" applyFont="1" applyBorder="1" applyAlignment="1">
      <alignment horizontal="distributed" vertical="center"/>
    </xf>
    <xf numFmtId="0" fontId="20" fillId="0" borderId="31" xfId="0" applyFont="1" applyBorder="1" applyAlignment="1">
      <alignment horizontal="distributed" vertical="center"/>
    </xf>
    <xf numFmtId="0" fontId="20" fillId="0" borderId="2" xfId="0" applyFont="1" applyBorder="1" applyAlignment="1">
      <alignment horizontal="distributed" vertical="center"/>
    </xf>
    <xf numFmtId="0" fontId="19" fillId="0" borderId="3" xfId="0" applyFont="1" applyBorder="1" applyAlignment="1">
      <alignment horizontal="distributed" vertical="center" wrapText="1"/>
    </xf>
    <xf numFmtId="0" fontId="20" fillId="0" borderId="3" xfId="0" applyFont="1" applyBorder="1" applyAlignment="1">
      <alignment horizontal="distributed" vertical="center" wrapText="1"/>
    </xf>
    <xf numFmtId="0" fontId="20" fillId="0" borderId="3" xfId="0" applyFont="1" applyBorder="1" applyAlignment="1">
      <alignment horizontal="distributed" vertical="center"/>
    </xf>
    <xf numFmtId="0" fontId="29" fillId="0" borderId="3" xfId="0" applyFont="1" applyBorder="1" applyAlignment="1">
      <alignment horizontal="distributed" vertical="center" wrapText="1"/>
    </xf>
    <xf numFmtId="0" fontId="20" fillId="0" borderId="0" xfId="0" applyFont="1" applyAlignment="1">
      <alignment horizontal="right" vertical="center" shrinkToFit="1"/>
    </xf>
    <xf numFmtId="0" fontId="20" fillId="4" borderId="1" xfId="0" applyFont="1" applyFill="1" applyBorder="1" applyAlignment="1">
      <alignment horizontal="center" vertical="center" shrinkToFit="1"/>
    </xf>
    <xf numFmtId="0" fontId="20" fillId="4" borderId="31" xfId="0" applyFont="1" applyFill="1" applyBorder="1" applyAlignment="1">
      <alignment horizontal="center" vertical="center" shrinkToFit="1"/>
    </xf>
    <xf numFmtId="0" fontId="20" fillId="4" borderId="2" xfId="0" applyFont="1" applyFill="1" applyBorder="1" applyAlignment="1">
      <alignment horizontal="center" vertical="center" shrinkToFit="1"/>
    </xf>
    <xf numFmtId="38" fontId="20" fillId="4" borderId="10" xfId="0" applyNumberFormat="1" applyFont="1" applyFill="1" applyBorder="1" applyAlignment="1">
      <alignment horizontal="center" vertical="center" shrinkToFit="1"/>
    </xf>
    <xf numFmtId="38" fontId="20" fillId="4" borderId="54" xfId="0" applyNumberFormat="1" applyFont="1" applyFill="1" applyBorder="1" applyAlignment="1">
      <alignment horizontal="center" vertical="center" shrinkToFit="1"/>
    </xf>
    <xf numFmtId="38" fontId="20" fillId="0" borderId="0" xfId="0" applyNumberFormat="1" applyFont="1" applyAlignment="1">
      <alignment horizontal="right" vertical="center" shrinkToFit="1"/>
    </xf>
    <xf numFmtId="0" fontId="20" fillId="24" borderId="2" xfId="0" applyFont="1" applyFill="1" applyBorder="1" applyAlignment="1">
      <alignment horizontal="center" vertical="center" shrinkToFit="1"/>
    </xf>
    <xf numFmtId="0" fontId="20" fillId="24" borderId="7" xfId="0" applyFont="1" applyFill="1" applyBorder="1" applyAlignment="1">
      <alignment horizontal="center" vertical="center" shrinkToFit="1"/>
    </xf>
    <xf numFmtId="0" fontId="20" fillId="24" borderId="6" xfId="0" applyFont="1" applyFill="1" applyBorder="1" applyAlignment="1">
      <alignment horizontal="center" vertical="center" shrinkToFit="1"/>
    </xf>
    <xf numFmtId="0" fontId="20" fillId="2" borderId="39" xfId="0" applyFont="1" applyFill="1" applyBorder="1" applyAlignment="1">
      <alignment horizontal="center" vertical="center" shrinkToFit="1"/>
    </xf>
    <xf numFmtId="0" fontId="20" fillId="2" borderId="1" xfId="0" applyFont="1" applyFill="1" applyBorder="1" applyAlignment="1">
      <alignment horizontal="distributed" vertical="center" shrinkToFit="1"/>
    </xf>
    <xf numFmtId="0" fontId="20" fillId="2" borderId="2" xfId="0" applyFont="1" applyFill="1" applyBorder="1" applyAlignment="1">
      <alignment horizontal="distributed" vertical="center" shrinkToFit="1"/>
    </xf>
    <xf numFmtId="0" fontId="20" fillId="0" borderId="7" xfId="0" applyFont="1" applyBorder="1" applyAlignment="1">
      <alignment horizontal="distributed" vertical="center"/>
    </xf>
    <xf numFmtId="0" fontId="20" fillId="0" borderId="39" xfId="0" applyFont="1" applyBorder="1" applyAlignment="1">
      <alignment horizontal="distributed" vertical="center"/>
    </xf>
    <xf numFmtId="0" fontId="20" fillId="0" borderId="6" xfId="0" applyFont="1" applyBorder="1" applyAlignment="1">
      <alignment horizontal="distributed" vertical="center"/>
    </xf>
    <xf numFmtId="0" fontId="20" fillId="0" borderId="30" xfId="0" applyFont="1" applyBorder="1" applyAlignment="1">
      <alignment horizontal="distributed" vertical="center"/>
    </xf>
    <xf numFmtId="0" fontId="20" fillId="0" borderId="39" xfId="0" applyFont="1" applyBorder="1" applyAlignment="1">
      <alignment horizontal="center" vertical="center" textRotation="255"/>
    </xf>
    <xf numFmtId="0" fontId="15" fillId="0" borderId="4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textRotation="255"/>
    </xf>
    <xf numFmtId="0" fontId="15" fillId="0" borderId="39" xfId="0" applyFont="1" applyBorder="1" applyAlignment="1">
      <alignment horizontal="center" vertical="center" textRotation="255"/>
    </xf>
    <xf numFmtId="0" fontId="15" fillId="0" borderId="6" xfId="0" applyFont="1" applyBorder="1" applyAlignment="1">
      <alignment horizontal="center" vertical="center" textRotation="255"/>
    </xf>
    <xf numFmtId="0" fontId="20" fillId="0" borderId="10" xfId="0" applyFont="1" applyBorder="1" applyAlignment="1">
      <alignment horizontal="distributed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" xfId="0" applyFont="1" applyBorder="1" applyAlignment="1">
      <alignment horizontal="distributed" vertical="center"/>
    </xf>
    <xf numFmtId="0" fontId="15" fillId="0" borderId="2" xfId="0" applyFont="1" applyBorder="1" applyAlignment="1">
      <alignment horizontal="distributed" vertical="center"/>
    </xf>
    <xf numFmtId="0" fontId="15" fillId="0" borderId="1" xfId="0" applyFont="1" applyBorder="1" applyAlignment="1">
      <alignment horizontal="distributed" vertical="center" wrapText="1"/>
    </xf>
    <xf numFmtId="0" fontId="15" fillId="0" borderId="2" xfId="0" applyFont="1" applyBorder="1" applyAlignment="1">
      <alignment horizontal="distributed" vertical="center" wrapText="1"/>
    </xf>
    <xf numFmtId="0" fontId="20" fillId="0" borderId="3" xfId="0" applyFont="1" applyBorder="1">
      <alignment vertical="center"/>
    </xf>
    <xf numFmtId="0" fontId="20" fillId="0" borderId="3" xfId="0" applyFont="1" applyBorder="1" applyAlignment="1">
      <alignment horizontal="right" vertical="center"/>
    </xf>
    <xf numFmtId="0" fontId="17" fillId="0" borderId="48" xfId="0" applyFont="1" applyBorder="1" applyAlignment="1">
      <alignment horizontal="left" vertical="center" shrinkToFit="1"/>
    </xf>
    <xf numFmtId="0" fontId="17" fillId="0" borderId="0" xfId="0" applyFont="1" applyAlignment="1">
      <alignment horizontal="left" vertical="center" shrinkToFit="1"/>
    </xf>
    <xf numFmtId="0" fontId="14" fillId="9" borderId="3" xfId="0" applyFont="1" applyFill="1" applyBorder="1" applyAlignment="1">
      <alignment horizontal="distributed" vertical="center"/>
    </xf>
    <xf numFmtId="0" fontId="26" fillId="7" borderId="7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distributed" vertical="center"/>
    </xf>
    <xf numFmtId="0" fontId="14" fillId="8" borderId="3" xfId="0" applyFont="1" applyFill="1" applyBorder="1" applyAlignment="1">
      <alignment horizontal="distributed" vertical="center"/>
    </xf>
    <xf numFmtId="0" fontId="14" fillId="10" borderId="3" xfId="0" applyFont="1" applyFill="1" applyBorder="1" applyAlignment="1">
      <alignment horizontal="distributed" vertical="center"/>
    </xf>
    <xf numFmtId="0" fontId="14" fillId="11" borderId="7" xfId="0" applyFont="1" applyFill="1" applyBorder="1" applyAlignment="1">
      <alignment horizontal="distributed" vertical="center"/>
    </xf>
    <xf numFmtId="0" fontId="20" fillId="0" borderId="61" xfId="0" applyFont="1" applyBorder="1" applyAlignment="1">
      <alignment horizontal="distributed" vertical="center"/>
    </xf>
    <xf numFmtId="0" fontId="26" fillId="7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left" vertical="center" shrinkToFit="1"/>
    </xf>
    <xf numFmtId="0" fontId="15" fillId="0" borderId="0" xfId="0" applyFont="1" applyAlignment="1">
      <alignment horizontal="center" vertical="center"/>
    </xf>
    <xf numFmtId="0" fontId="15" fillId="0" borderId="48" xfId="0" applyFont="1" applyBorder="1" applyAlignment="1">
      <alignment horizontal="center" vertical="center" shrinkToFit="1"/>
    </xf>
    <xf numFmtId="0" fontId="15" fillId="0" borderId="0" xfId="0" applyFont="1" applyAlignment="1">
      <alignment horizontal="center" vertical="center" shrinkToFit="1"/>
    </xf>
    <xf numFmtId="0" fontId="20" fillId="0" borderId="1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</cellXfs>
  <cellStyles count="2">
    <cellStyle name="標準" xfId="0" builtinId="0"/>
    <cellStyle name="標準 4 2" xfId="1" xr:uid="{9109D8DC-D6B2-453E-AE54-B9DBE6010293}"/>
  </cellStyles>
  <dxfs count="0"/>
  <tableStyles count="0" defaultTableStyle="TableStyleMedium2" defaultPivotStyle="PivotStyleLight16"/>
  <colors>
    <mruColors>
      <color rgb="FF3333FF"/>
      <color rgb="FFFFCCFF"/>
      <color rgb="FFFF99FF"/>
      <color rgb="FFFF3300"/>
      <color rgb="FFCC66FF"/>
      <color rgb="FF99CCFF"/>
      <color rgb="FF0000FF"/>
      <color rgb="FFCC99FF"/>
      <color rgb="FFDDEBF7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mat161108\Desktop\data\A_&#26989;&#21209;\10_&#21508;&#31278;&#27096;&#24335;\1_&#22996;&#35351;&#36027;&#12539;&#32102;&#20184;&#36027;&#31639;&#23450;&#12456;&#12463;&#12475;&#12523;\H31_&#35336;&#31639;&#26360;\1_&#24403;&#21021;\&#12304;R1&#19979;&#21322;&#26399;&#12305;&#22996;&#35351;&#36027;&#35336;&#31639;&#26360;Ver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青田作業用"/>
      <sheetName val="基本情報"/>
      <sheetName val="児童"/>
      <sheetName val="加算情報"/>
      <sheetName val="月途中入所情報"/>
      <sheetName val="月途中退所情報"/>
      <sheetName val="月途中入所"/>
      <sheetName val="月途中退所"/>
      <sheetName val="月初総額・内訳"/>
      <sheetName val="内訳計算"/>
      <sheetName val="自治体別内訳"/>
      <sheetName val="各月支給額"/>
      <sheetName val="青田作業進捗メモ"/>
      <sheetName val="分園調整"/>
      <sheetName val="土曜調整"/>
      <sheetName val="基本単価内訳"/>
      <sheetName val="休日内訳"/>
      <sheetName val="夜間内訳"/>
      <sheetName val="単価"/>
      <sheetName val="月別加算有無"/>
      <sheetName val="変動・３月単価"/>
      <sheetName val="（自治体１）月初内訳"/>
      <sheetName val="（自治体２）月初内訳"/>
      <sheetName val="（自治体３）月初内訳"/>
      <sheetName val="（自治体４）月初内訳"/>
      <sheetName val="（自治体５）月初内訳"/>
      <sheetName val="基本単価・加算１内訳一覧"/>
      <sheetName val="DD"/>
      <sheetName val="管理費・夜間・休日・３歳児配置"/>
      <sheetName val="恒常超過調整"/>
      <sheetName val="単価表 "/>
      <sheetName val="特定加算単価表"/>
      <sheetName val="整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8FB22-FAEB-4B84-9FD5-AD9B40F4BED1}">
  <sheetPr>
    <tabColor rgb="FFFFCCFF"/>
  </sheetPr>
  <dimension ref="B1:Q12"/>
  <sheetViews>
    <sheetView showZeros="0" workbookViewId="0">
      <selection activeCell="C5" sqref="C5"/>
    </sheetView>
  </sheetViews>
  <sheetFormatPr defaultColWidth="7.19921875" defaultRowHeight="21.6" customHeight="1"/>
  <cols>
    <col min="1" max="1" width="0.69921875" style="14" customWidth="1"/>
    <col min="2" max="2" width="7.5" style="14" customWidth="1"/>
    <col min="3" max="3" width="8.59765625" style="14" customWidth="1"/>
    <col min="4" max="4" width="2.69921875" style="14" customWidth="1"/>
    <col min="5" max="5" width="8.59765625" style="14" customWidth="1"/>
    <col min="6" max="6" width="2.69921875" style="14" customWidth="1"/>
    <col min="7" max="7" width="7.59765625" style="14" customWidth="1"/>
    <col min="8" max="8" width="6.19921875" style="14" customWidth="1"/>
    <col min="9" max="9" width="2.09765625" style="14" customWidth="1"/>
    <col min="10" max="10" width="20.59765625" style="14" customWidth="1"/>
    <col min="12" max="12" width="12.5" style="14" customWidth="1"/>
    <col min="13" max="13" width="12.5" style="409" hidden="1" customWidth="1"/>
    <col min="14" max="14" width="12.5" style="14" hidden="1" customWidth="1"/>
    <col min="15" max="15" width="12.5" style="317" hidden="1" customWidth="1"/>
    <col min="16" max="16" width="7.19921875" hidden="1" customWidth="1"/>
    <col min="17" max="17" width="7.19921875" style="14" hidden="1" customWidth="1"/>
    <col min="18" max="16384" width="7.19921875" style="14"/>
  </cols>
  <sheetData>
    <row r="1" spans="2:15" ht="21.6" customHeight="1" thickBot="1">
      <c r="B1" s="12" t="s">
        <v>0</v>
      </c>
      <c r="G1" s="12"/>
    </row>
    <row r="2" spans="2:15" ht="21.6" customHeight="1" thickTop="1" thickBot="1">
      <c r="B2" s="318" t="s">
        <v>34</v>
      </c>
      <c r="C2" s="444"/>
      <c r="D2" s="445"/>
      <c r="E2" s="445"/>
      <c r="F2" s="445"/>
      <c r="G2" s="445"/>
      <c r="H2" s="446"/>
      <c r="L2" s="15"/>
    </row>
    <row r="3" spans="2:15" ht="21.6" customHeight="1" thickTop="1" thickBot="1">
      <c r="B3" s="318" t="s">
        <v>1</v>
      </c>
      <c r="C3" s="449"/>
      <c r="D3" s="450"/>
      <c r="E3" s="451"/>
      <c r="F3" s="452"/>
      <c r="G3" s="320"/>
      <c r="H3" s="320"/>
      <c r="L3" s="15"/>
      <c r="M3" s="409" t="s">
        <v>157</v>
      </c>
      <c r="N3" s="15"/>
    </row>
    <row r="4" spans="2:15" ht="21.6" customHeight="1" thickTop="1">
      <c r="B4" s="442" t="s">
        <v>75</v>
      </c>
      <c r="C4" s="447" t="s">
        <v>76</v>
      </c>
      <c r="D4" s="447"/>
      <c r="E4" s="447" t="s">
        <v>77</v>
      </c>
      <c r="F4" s="447"/>
      <c r="G4" s="447" t="s">
        <v>31</v>
      </c>
      <c r="H4" s="448"/>
      <c r="I4" s="12"/>
      <c r="M4" s="409" t="s">
        <v>146</v>
      </c>
    </row>
    <row r="5" spans="2:15" ht="21.6" customHeight="1" thickBot="1">
      <c r="B5" s="443"/>
      <c r="C5" s="165"/>
      <c r="D5" s="321" t="s">
        <v>7</v>
      </c>
      <c r="E5" s="165"/>
      <c r="F5" s="321" t="s">
        <v>7</v>
      </c>
      <c r="G5" s="322">
        <f>C5+E5</f>
        <v>0</v>
      </c>
      <c r="H5" s="323" t="s">
        <v>7</v>
      </c>
      <c r="I5" s="12"/>
      <c r="M5" s="409" t="s">
        <v>147</v>
      </c>
    </row>
    <row r="6" spans="2:15" ht="21.6" customHeight="1" thickTop="1" thickBot="1">
      <c r="B6" s="12" t="s">
        <v>47</v>
      </c>
      <c r="M6" s="408" t="s">
        <v>148</v>
      </c>
    </row>
    <row r="7" spans="2:15" ht="21.6" customHeight="1" thickTop="1">
      <c r="B7" s="425" t="s">
        <v>48</v>
      </c>
      <c r="C7" s="426"/>
      <c r="D7" s="427"/>
      <c r="E7" s="434"/>
      <c r="F7" s="435"/>
      <c r="G7" s="436" t="s">
        <v>254</v>
      </c>
      <c r="H7" s="437"/>
      <c r="I7" s="437"/>
      <c r="J7" s="437"/>
      <c r="M7" s="408" t="s">
        <v>149</v>
      </c>
    </row>
    <row r="8" spans="2:15" ht="21.6" customHeight="1">
      <c r="B8" s="428"/>
      <c r="C8" s="429"/>
      <c r="D8" s="430"/>
      <c r="E8" s="438"/>
      <c r="F8" s="439"/>
      <c r="G8" s="436"/>
      <c r="H8" s="437"/>
      <c r="I8" s="437"/>
      <c r="J8" s="437"/>
      <c r="M8" s="408" t="s">
        <v>150</v>
      </c>
      <c r="O8" s="317">
        <f>E7</f>
        <v>0</v>
      </c>
    </row>
    <row r="9" spans="2:15" ht="21.6" customHeight="1">
      <c r="B9" s="428"/>
      <c r="C9" s="429"/>
      <c r="D9" s="430"/>
      <c r="E9" s="440"/>
      <c r="F9" s="441"/>
      <c r="G9" s="436"/>
      <c r="H9" s="437"/>
      <c r="I9" s="437"/>
      <c r="J9" s="437"/>
      <c r="M9" s="408" t="s">
        <v>151</v>
      </c>
      <c r="O9" s="317">
        <f>E8</f>
        <v>0</v>
      </c>
    </row>
    <row r="10" spans="2:15" ht="21.6" customHeight="1">
      <c r="B10" s="428"/>
      <c r="C10" s="429"/>
      <c r="D10" s="430"/>
      <c r="E10" s="421"/>
      <c r="F10" s="422"/>
      <c r="G10" s="436"/>
      <c r="H10" s="437"/>
      <c r="I10" s="437"/>
      <c r="J10" s="437"/>
      <c r="M10" s="408" t="s">
        <v>152</v>
      </c>
      <c r="O10" s="317">
        <f>E9</f>
        <v>0</v>
      </c>
    </row>
    <row r="11" spans="2:15" ht="21.6" customHeight="1" thickBot="1">
      <c r="B11" s="431"/>
      <c r="C11" s="432"/>
      <c r="D11" s="433"/>
      <c r="E11" s="423"/>
      <c r="F11" s="424"/>
      <c r="G11" s="436"/>
      <c r="H11" s="437"/>
      <c r="I11" s="437"/>
      <c r="J11" s="437"/>
      <c r="O11" s="317">
        <f>E10</f>
        <v>0</v>
      </c>
    </row>
    <row r="12" spans="2:15" ht="21.6" customHeight="1" thickTop="1">
      <c r="O12" s="317">
        <f>E11</f>
        <v>0</v>
      </c>
    </row>
  </sheetData>
  <sheetProtection algorithmName="SHA-512" hashValue="dmjPSkMtpzUZNaXKtQ7zWyiYEVm7BCGIBHxMThETasT33VAGj7U6aMNuAvE5bhfV4SDU6hvS8uDL/KpMA/rGvg==" saltValue="xFnpMfNdxVF7yjtucKI+Jg==" spinCount="100000" sheet="1" objects="1" scenarios="1"/>
  <mergeCells count="14">
    <mergeCell ref="B4:B5"/>
    <mergeCell ref="C2:H2"/>
    <mergeCell ref="C4:D4"/>
    <mergeCell ref="E4:F4"/>
    <mergeCell ref="G4:H4"/>
    <mergeCell ref="C3:D3"/>
    <mergeCell ref="E3:F3"/>
    <mergeCell ref="E10:F10"/>
    <mergeCell ref="E11:F11"/>
    <mergeCell ref="B7:D11"/>
    <mergeCell ref="E7:F7"/>
    <mergeCell ref="G7:J11"/>
    <mergeCell ref="E8:F8"/>
    <mergeCell ref="E9:F9"/>
  </mergeCells>
  <phoneticPr fontId="1"/>
  <dataValidations count="1">
    <dataValidation type="list" allowBlank="1" showInputMessage="1" showErrorMessage="1" sqref="C3:D3" xr:uid="{ED9E407B-5C79-44F6-BB29-38FE5D67E490}">
      <formula1>$M$2:$M$10</formula1>
    </dataValidation>
  </dataValidations>
  <pageMargins left="0.7" right="0.7" top="0.75" bottom="0.75" header="0.3" footer="0.3"/>
  <pageSetup paperSize="9" orientation="portrait" horizontalDpi="4294967293" verticalDpi="12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8E0513-A218-4F1D-9D63-673642FEA6C6}">
          <x14:formula1>
            <xm:f>'C:\Users\kmat161108\Desktop\data\A_業務\10_各種様式\1_委託費・給付費算定エクセル\H31_計算書\1_当初\[【R1下半期】委託費計算書Ver2.0.xlsx]DD'!#REF!</xm:f>
          </x14:formula1>
          <xm:sqref>D4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65507-A7E0-42DA-9588-6C1DB7C2B197}">
  <sheetPr>
    <tabColor theme="9" tint="0.59999389629810485"/>
  </sheetPr>
  <dimension ref="B1:AO49"/>
  <sheetViews>
    <sheetView zoomScaleNormal="100" workbookViewId="0">
      <selection activeCell="U5" sqref="U5"/>
    </sheetView>
  </sheetViews>
  <sheetFormatPr defaultColWidth="8.69921875" defaultRowHeight="13.2"/>
  <cols>
    <col min="1" max="1" width="1.3984375" style="299" customWidth="1"/>
    <col min="2" max="6" width="7.09765625" style="299" customWidth="1"/>
    <col min="7" max="7" width="1.19921875" style="299" customWidth="1"/>
    <col min="8" max="8" width="4.3984375" style="299" customWidth="1"/>
    <col min="9" max="9" width="7.09765625" style="299" customWidth="1"/>
    <col min="10" max="41" width="6.8984375" style="299" customWidth="1"/>
    <col min="42" max="16384" width="8.69921875" style="299"/>
  </cols>
  <sheetData>
    <row r="1" spans="2:28" ht="6.75" customHeight="1"/>
    <row r="2" spans="2:28">
      <c r="B2" s="557" t="s">
        <v>237</v>
      </c>
      <c r="C2" s="557"/>
      <c r="H2" s="559"/>
      <c r="I2" s="548" t="s">
        <v>457</v>
      </c>
      <c r="J2" s="548"/>
      <c r="K2" s="548"/>
      <c r="L2" s="548"/>
      <c r="M2" s="561" t="s">
        <v>458</v>
      </c>
      <c r="N2" s="561"/>
      <c r="O2" s="561"/>
      <c r="P2" s="561"/>
    </row>
    <row r="3" spans="2:28">
      <c r="B3" s="300" t="s">
        <v>235</v>
      </c>
      <c r="C3" s="315">
        <v>1932</v>
      </c>
      <c r="H3" s="560"/>
      <c r="I3" s="301" t="s">
        <v>158</v>
      </c>
      <c r="J3" s="301" t="s">
        <v>159</v>
      </c>
      <c r="K3" s="301" t="s">
        <v>160</v>
      </c>
      <c r="L3" s="301" t="s">
        <v>161</v>
      </c>
      <c r="M3" s="301" t="s">
        <v>158</v>
      </c>
      <c r="N3" s="301" t="s">
        <v>159</v>
      </c>
      <c r="O3" s="301" t="s">
        <v>160</v>
      </c>
      <c r="P3" s="301" t="s">
        <v>161</v>
      </c>
    </row>
    <row r="4" spans="2:28">
      <c r="B4" s="300" t="s">
        <v>236</v>
      </c>
      <c r="C4" s="315">
        <v>11179</v>
      </c>
      <c r="H4" s="302" t="s">
        <v>19</v>
      </c>
      <c r="I4" s="303">
        <f>児童数!E8</f>
        <v>0</v>
      </c>
      <c r="J4" s="303">
        <f>児童数!F8</f>
        <v>0</v>
      </c>
      <c r="K4" s="303">
        <f>児童数!G8</f>
        <v>0</v>
      </c>
      <c r="L4" s="303">
        <f>児童数!H8</f>
        <v>0</v>
      </c>
      <c r="M4" s="303">
        <f>児童数!J8</f>
        <v>0</v>
      </c>
      <c r="N4" s="303">
        <f>児童数!K8</f>
        <v>0</v>
      </c>
      <c r="O4" s="303">
        <f>児童数!L8</f>
        <v>0</v>
      </c>
      <c r="P4" s="303">
        <f>児童数!M8</f>
        <v>0</v>
      </c>
    </row>
    <row r="5" spans="2:28">
      <c r="B5" s="558" t="s">
        <v>238</v>
      </c>
      <c r="C5" s="558"/>
      <c r="H5" s="302" t="s">
        <v>20</v>
      </c>
      <c r="I5" s="303">
        <f>児童数!E9</f>
        <v>0</v>
      </c>
      <c r="J5" s="303">
        <f>児童数!F9</f>
        <v>0</v>
      </c>
      <c r="K5" s="303">
        <f>児童数!G9</f>
        <v>0</v>
      </c>
      <c r="L5" s="303">
        <f>児童数!H9</f>
        <v>0</v>
      </c>
      <c r="M5" s="303">
        <f>児童数!J9</f>
        <v>0</v>
      </c>
      <c r="N5" s="303">
        <f>児童数!K9</f>
        <v>0</v>
      </c>
      <c r="O5" s="303">
        <f>児童数!L9</f>
        <v>0</v>
      </c>
      <c r="P5" s="303">
        <f>児童数!M9</f>
        <v>0</v>
      </c>
    </row>
    <row r="6" spans="2:28">
      <c r="B6" s="545" t="s">
        <v>457</v>
      </c>
      <c r="C6" s="545"/>
      <c r="D6" s="545"/>
      <c r="E6" s="545"/>
      <c r="F6" s="545"/>
      <c r="H6" s="302" t="s">
        <v>21</v>
      </c>
      <c r="I6" s="303">
        <f>児童数!E10</f>
        <v>0</v>
      </c>
      <c r="J6" s="303">
        <f>児童数!F10</f>
        <v>0</v>
      </c>
      <c r="K6" s="303">
        <f>児童数!G10</f>
        <v>0</v>
      </c>
      <c r="L6" s="303">
        <f>児童数!H10</f>
        <v>0</v>
      </c>
      <c r="M6" s="303">
        <f>児童数!J10</f>
        <v>0</v>
      </c>
      <c r="N6" s="303">
        <f>児童数!K10</f>
        <v>0</v>
      </c>
      <c r="O6" s="303">
        <f>児童数!L10</f>
        <v>0</v>
      </c>
      <c r="P6" s="303">
        <f>児童数!M10</f>
        <v>0</v>
      </c>
      <c r="AB6" s="304"/>
    </row>
    <row r="7" spans="2:28">
      <c r="B7" s="305"/>
      <c r="C7" s="301" t="s">
        <v>158</v>
      </c>
      <c r="D7" s="301" t="s">
        <v>159</v>
      </c>
      <c r="E7" s="301" t="s">
        <v>160</v>
      </c>
      <c r="F7" s="301" t="s">
        <v>161</v>
      </c>
      <c r="H7" s="302" t="s">
        <v>22</v>
      </c>
      <c r="I7" s="303">
        <f>児童数!E11</f>
        <v>0</v>
      </c>
      <c r="J7" s="303">
        <f>児童数!F11</f>
        <v>0</v>
      </c>
      <c r="K7" s="303">
        <f>児童数!G11</f>
        <v>0</v>
      </c>
      <c r="L7" s="303">
        <f>児童数!H11</f>
        <v>0</v>
      </c>
      <c r="M7" s="303">
        <f>児童数!J11</f>
        <v>0</v>
      </c>
      <c r="N7" s="303">
        <f>児童数!K11</f>
        <v>0</v>
      </c>
      <c r="O7" s="303">
        <f>児童数!L11</f>
        <v>0</v>
      </c>
      <c r="P7" s="303">
        <f>児童数!M11</f>
        <v>0</v>
      </c>
    </row>
    <row r="8" spans="2:28">
      <c r="B8" s="305" t="s">
        <v>123</v>
      </c>
      <c r="C8" s="316">
        <v>7559</v>
      </c>
      <c r="D8" s="316">
        <v>8118</v>
      </c>
      <c r="E8" s="316">
        <v>12035</v>
      </c>
      <c r="F8" s="316">
        <v>17629</v>
      </c>
      <c r="H8" s="302" t="s">
        <v>23</v>
      </c>
      <c r="I8" s="303">
        <f>児童数!E12</f>
        <v>0</v>
      </c>
      <c r="J8" s="303">
        <f>児童数!F12</f>
        <v>0</v>
      </c>
      <c r="K8" s="303">
        <f>児童数!G12</f>
        <v>0</v>
      </c>
      <c r="L8" s="303">
        <f>児童数!H12</f>
        <v>0</v>
      </c>
      <c r="M8" s="303">
        <f>児童数!J12</f>
        <v>0</v>
      </c>
      <c r="N8" s="303">
        <f>児童数!K12</f>
        <v>0</v>
      </c>
      <c r="O8" s="303">
        <f>児童数!L12</f>
        <v>0</v>
      </c>
      <c r="P8" s="303">
        <f>児童数!M12</f>
        <v>0</v>
      </c>
    </row>
    <row r="9" spans="2:28">
      <c r="B9" s="306" t="s">
        <v>126</v>
      </c>
      <c r="C9" s="316">
        <v>5476</v>
      </c>
      <c r="D9" s="316">
        <v>6035</v>
      </c>
      <c r="E9" s="316">
        <v>9952</v>
      </c>
      <c r="F9" s="316">
        <v>15546</v>
      </c>
      <c r="H9" s="302" t="s">
        <v>24</v>
      </c>
      <c r="I9" s="303">
        <f>児童数!E13</f>
        <v>0</v>
      </c>
      <c r="J9" s="303">
        <f>児童数!F13</f>
        <v>0</v>
      </c>
      <c r="K9" s="303">
        <f>児童数!G13</f>
        <v>0</v>
      </c>
      <c r="L9" s="303">
        <f>児童数!H13</f>
        <v>0</v>
      </c>
      <c r="M9" s="303">
        <f>児童数!J13</f>
        <v>0</v>
      </c>
      <c r="N9" s="303">
        <f>児童数!K13</f>
        <v>0</v>
      </c>
      <c r="O9" s="303">
        <f>児童数!L13</f>
        <v>0</v>
      </c>
      <c r="P9" s="303">
        <f>児童数!M13</f>
        <v>0</v>
      </c>
    </row>
    <row r="10" spans="2:28">
      <c r="B10" s="305" t="s">
        <v>127</v>
      </c>
      <c r="C10" s="316">
        <v>4564</v>
      </c>
      <c r="D10" s="316">
        <v>5123</v>
      </c>
      <c r="E10" s="316">
        <v>9040</v>
      </c>
      <c r="F10" s="316">
        <v>14634</v>
      </c>
      <c r="H10" s="302" t="s">
        <v>224</v>
      </c>
      <c r="I10" s="303">
        <f>児童数!E14</f>
        <v>0</v>
      </c>
      <c r="J10" s="303">
        <f>児童数!F14</f>
        <v>0</v>
      </c>
      <c r="K10" s="303">
        <f>児童数!G14</f>
        <v>0</v>
      </c>
      <c r="L10" s="303">
        <f>児童数!H14</f>
        <v>0</v>
      </c>
      <c r="M10" s="303">
        <f>児童数!J14</f>
        <v>0</v>
      </c>
      <c r="N10" s="303">
        <f>児童数!K14</f>
        <v>0</v>
      </c>
      <c r="O10" s="303">
        <f>児童数!L14</f>
        <v>0</v>
      </c>
      <c r="P10" s="303">
        <f>児童数!M14</f>
        <v>0</v>
      </c>
    </row>
    <row r="11" spans="2:28">
      <c r="B11" s="306" t="s">
        <v>130</v>
      </c>
      <c r="C11" s="316">
        <v>4444</v>
      </c>
      <c r="D11" s="316">
        <v>5003</v>
      </c>
      <c r="E11" s="316">
        <v>8920</v>
      </c>
      <c r="F11" s="316">
        <v>14514</v>
      </c>
      <c r="H11" s="302" t="s">
        <v>225</v>
      </c>
      <c r="I11" s="303">
        <f>児童数!E15</f>
        <v>0</v>
      </c>
      <c r="J11" s="303">
        <f>児童数!F15</f>
        <v>0</v>
      </c>
      <c r="K11" s="303">
        <f>児童数!G15</f>
        <v>0</v>
      </c>
      <c r="L11" s="303">
        <f>児童数!H15</f>
        <v>0</v>
      </c>
      <c r="M11" s="303">
        <f>児童数!J15</f>
        <v>0</v>
      </c>
      <c r="N11" s="303">
        <f>児童数!K15</f>
        <v>0</v>
      </c>
      <c r="O11" s="303">
        <f>児童数!L15</f>
        <v>0</v>
      </c>
      <c r="P11" s="303">
        <f>児童数!M15</f>
        <v>0</v>
      </c>
    </row>
    <row r="12" spans="2:28">
      <c r="B12" s="305" t="s">
        <v>132</v>
      </c>
      <c r="C12" s="316">
        <v>3826</v>
      </c>
      <c r="D12" s="316">
        <v>4385</v>
      </c>
      <c r="E12" s="316">
        <v>8302</v>
      </c>
      <c r="F12" s="316">
        <v>13896</v>
      </c>
      <c r="H12" s="302" t="s">
        <v>226</v>
      </c>
      <c r="I12" s="303">
        <f>児童数!E16</f>
        <v>0</v>
      </c>
      <c r="J12" s="303">
        <f>児童数!F16</f>
        <v>0</v>
      </c>
      <c r="K12" s="303">
        <f>児童数!G16</f>
        <v>0</v>
      </c>
      <c r="L12" s="303">
        <f>児童数!H16</f>
        <v>0</v>
      </c>
      <c r="M12" s="303">
        <f>児童数!J16</f>
        <v>0</v>
      </c>
      <c r="N12" s="303">
        <f>児童数!K16</f>
        <v>0</v>
      </c>
      <c r="O12" s="303">
        <f>児童数!L16</f>
        <v>0</v>
      </c>
      <c r="P12" s="303">
        <f>児童数!M16</f>
        <v>0</v>
      </c>
      <c r="R12" s="307" t="s">
        <v>469</v>
      </c>
      <c r="S12" s="546">
        <f>Y49+AO49</f>
        <v>0</v>
      </c>
      <c r="T12" s="547"/>
    </row>
    <row r="13" spans="2:28">
      <c r="B13" s="306" t="s">
        <v>133</v>
      </c>
      <c r="C13" s="316">
        <v>3461</v>
      </c>
      <c r="D13" s="316">
        <v>4020</v>
      </c>
      <c r="E13" s="316">
        <v>7937</v>
      </c>
      <c r="F13" s="316">
        <v>13531</v>
      </c>
      <c r="H13" s="302" t="s">
        <v>28</v>
      </c>
      <c r="I13" s="303">
        <f>児童数!E17</f>
        <v>0</v>
      </c>
      <c r="J13" s="303">
        <f>児童数!F17</f>
        <v>0</v>
      </c>
      <c r="K13" s="303">
        <f>児童数!G17</f>
        <v>0</v>
      </c>
      <c r="L13" s="303">
        <f>児童数!H17</f>
        <v>0</v>
      </c>
      <c r="M13" s="303">
        <f>児童数!J17</f>
        <v>0</v>
      </c>
      <c r="N13" s="303">
        <f>児童数!K17</f>
        <v>0</v>
      </c>
      <c r="O13" s="303">
        <f>児童数!L17</f>
        <v>0</v>
      </c>
      <c r="P13" s="303">
        <f>児童数!M17</f>
        <v>0</v>
      </c>
      <c r="R13" s="307" t="s">
        <v>470</v>
      </c>
      <c r="S13" s="546">
        <f>U49+AK49</f>
        <v>0</v>
      </c>
      <c r="T13" s="547"/>
    </row>
    <row r="14" spans="2:28">
      <c r="B14" s="305" t="s">
        <v>134</v>
      </c>
      <c r="C14" s="316">
        <v>3193</v>
      </c>
      <c r="D14" s="316">
        <v>3752</v>
      </c>
      <c r="E14" s="316">
        <v>7669</v>
      </c>
      <c r="F14" s="316">
        <v>13263</v>
      </c>
      <c r="H14" s="302" t="s">
        <v>29</v>
      </c>
      <c r="I14" s="303">
        <f>児童数!E18</f>
        <v>0</v>
      </c>
      <c r="J14" s="303">
        <f>児童数!F18</f>
        <v>0</v>
      </c>
      <c r="K14" s="303">
        <f>児童数!G18</f>
        <v>0</v>
      </c>
      <c r="L14" s="303">
        <f>児童数!H18</f>
        <v>0</v>
      </c>
      <c r="M14" s="303">
        <f>児童数!J18</f>
        <v>0</v>
      </c>
      <c r="N14" s="303">
        <f>児童数!K18</f>
        <v>0</v>
      </c>
      <c r="O14" s="303">
        <f>児童数!L18</f>
        <v>0</v>
      </c>
      <c r="P14" s="303">
        <f>児童数!M18</f>
        <v>0</v>
      </c>
      <c r="R14" s="307" t="s">
        <v>471</v>
      </c>
      <c r="S14" s="546">
        <f>Q49+AG49</f>
        <v>0</v>
      </c>
      <c r="T14" s="547"/>
    </row>
    <row r="15" spans="2:28">
      <c r="B15" s="306" t="s">
        <v>135</v>
      </c>
      <c r="C15" s="316">
        <v>2979</v>
      </c>
      <c r="D15" s="316">
        <v>3538</v>
      </c>
      <c r="E15" s="316">
        <v>7455</v>
      </c>
      <c r="F15" s="316">
        <v>13049</v>
      </c>
      <c r="H15" s="302" t="s">
        <v>30</v>
      </c>
      <c r="I15" s="303">
        <f>児童数!E19</f>
        <v>0</v>
      </c>
      <c r="J15" s="303">
        <f>児童数!F19</f>
        <v>0</v>
      </c>
      <c r="K15" s="303">
        <f>児童数!G19</f>
        <v>0</v>
      </c>
      <c r="L15" s="303">
        <f>児童数!H19</f>
        <v>0</v>
      </c>
      <c r="M15" s="303">
        <f>児童数!J19</f>
        <v>0</v>
      </c>
      <c r="N15" s="303">
        <f>児童数!K19</f>
        <v>0</v>
      </c>
      <c r="O15" s="303">
        <f>児童数!L19</f>
        <v>0</v>
      </c>
      <c r="P15" s="303">
        <f>児童数!M19</f>
        <v>0</v>
      </c>
      <c r="R15" s="307" t="s">
        <v>472</v>
      </c>
      <c r="S15" s="546">
        <f>SUM(S12:T14)</f>
        <v>0</v>
      </c>
      <c r="T15" s="547"/>
    </row>
    <row r="16" spans="2:28">
      <c r="B16" s="305" t="s">
        <v>136</v>
      </c>
      <c r="C16" s="316">
        <v>2473</v>
      </c>
      <c r="D16" s="316">
        <v>3032</v>
      </c>
      <c r="E16" s="316">
        <v>6949</v>
      </c>
      <c r="F16" s="316">
        <v>12543</v>
      </c>
      <c r="H16" s="549"/>
      <c r="I16" s="549"/>
    </row>
    <row r="17" spans="2:41">
      <c r="B17" s="306" t="s">
        <v>137</v>
      </c>
      <c r="C17" s="316">
        <v>2368</v>
      </c>
      <c r="D17" s="316">
        <v>2927</v>
      </c>
      <c r="E17" s="316">
        <v>6844</v>
      </c>
      <c r="F17" s="316">
        <v>12438</v>
      </c>
      <c r="H17" s="550"/>
      <c r="I17" s="551"/>
      <c r="J17" s="554" t="s">
        <v>464</v>
      </c>
      <c r="K17" s="555"/>
      <c r="L17" s="555"/>
      <c r="M17" s="555"/>
      <c r="N17" s="555"/>
      <c r="O17" s="555"/>
      <c r="P17" s="555"/>
      <c r="Q17" s="555"/>
      <c r="R17" s="555"/>
      <c r="S17" s="555"/>
      <c r="T17" s="555"/>
      <c r="U17" s="555"/>
      <c r="V17" s="555"/>
      <c r="W17" s="555"/>
      <c r="X17" s="555"/>
      <c r="Y17" s="556"/>
      <c r="Z17" s="561" t="s">
        <v>458</v>
      </c>
      <c r="AA17" s="561"/>
      <c r="AB17" s="561"/>
      <c r="AC17" s="561"/>
      <c r="AD17" s="561"/>
      <c r="AE17" s="561"/>
      <c r="AF17" s="561"/>
      <c r="AG17" s="561"/>
      <c r="AH17" s="561"/>
      <c r="AI17" s="561"/>
      <c r="AJ17" s="561"/>
      <c r="AK17" s="561"/>
      <c r="AL17" s="561"/>
      <c r="AM17" s="561"/>
      <c r="AN17" s="561"/>
      <c r="AO17" s="561"/>
    </row>
    <row r="18" spans="2:41">
      <c r="B18" s="305" t="s">
        <v>138</v>
      </c>
      <c r="C18" s="316">
        <v>2276</v>
      </c>
      <c r="D18" s="316">
        <v>2835</v>
      </c>
      <c r="E18" s="316">
        <v>6752</v>
      </c>
      <c r="F18" s="316">
        <v>12346</v>
      </c>
      <c r="H18" s="552"/>
      <c r="I18" s="553"/>
      <c r="J18" s="554" t="s">
        <v>463</v>
      </c>
      <c r="K18" s="555"/>
      <c r="L18" s="555"/>
      <c r="M18" s="556"/>
      <c r="N18" s="548" t="s">
        <v>459</v>
      </c>
      <c r="O18" s="548"/>
      <c r="P18" s="548"/>
      <c r="Q18" s="548"/>
      <c r="R18" s="548" t="s">
        <v>460</v>
      </c>
      <c r="S18" s="548"/>
      <c r="T18" s="548"/>
      <c r="U18" s="548"/>
      <c r="V18" s="548" t="s">
        <v>462</v>
      </c>
      <c r="W18" s="548"/>
      <c r="X18" s="548"/>
      <c r="Y18" s="548"/>
      <c r="Z18" s="562" t="s">
        <v>463</v>
      </c>
      <c r="AA18" s="563"/>
      <c r="AB18" s="563"/>
      <c r="AC18" s="564"/>
      <c r="AD18" s="561" t="s">
        <v>459</v>
      </c>
      <c r="AE18" s="561"/>
      <c r="AF18" s="561"/>
      <c r="AG18" s="561"/>
      <c r="AH18" s="561" t="s">
        <v>460</v>
      </c>
      <c r="AI18" s="561"/>
      <c r="AJ18" s="561"/>
      <c r="AK18" s="561"/>
      <c r="AL18" s="561" t="s">
        <v>462</v>
      </c>
      <c r="AM18" s="561"/>
      <c r="AN18" s="561"/>
      <c r="AO18" s="561"/>
    </row>
    <row r="19" spans="2:41">
      <c r="B19" s="306" t="s">
        <v>139</v>
      </c>
      <c r="C19" s="316">
        <v>2200</v>
      </c>
      <c r="D19" s="316">
        <v>2759</v>
      </c>
      <c r="E19" s="316">
        <v>6676</v>
      </c>
      <c r="F19" s="316">
        <v>12270</v>
      </c>
      <c r="H19" s="308"/>
      <c r="I19" s="309" t="s">
        <v>461</v>
      </c>
      <c r="J19" s="301" t="s">
        <v>158</v>
      </c>
      <c r="K19" s="301" t="s">
        <v>159</v>
      </c>
      <c r="L19" s="301" t="s">
        <v>160</v>
      </c>
      <c r="M19" s="301" t="s">
        <v>161</v>
      </c>
      <c r="N19" s="301" t="s">
        <v>158</v>
      </c>
      <c r="O19" s="301" t="s">
        <v>159</v>
      </c>
      <c r="P19" s="301" t="s">
        <v>160</v>
      </c>
      <c r="Q19" s="301" t="s">
        <v>161</v>
      </c>
      <c r="R19" s="301" t="s">
        <v>158</v>
      </c>
      <c r="S19" s="301" t="s">
        <v>159</v>
      </c>
      <c r="T19" s="301" t="s">
        <v>160</v>
      </c>
      <c r="U19" s="301" t="s">
        <v>161</v>
      </c>
      <c r="V19" s="301" t="s">
        <v>158</v>
      </c>
      <c r="W19" s="301" t="s">
        <v>159</v>
      </c>
      <c r="X19" s="301" t="s">
        <v>160</v>
      </c>
      <c r="Y19" s="301" t="s">
        <v>161</v>
      </c>
      <c r="Z19" s="301" t="s">
        <v>158</v>
      </c>
      <c r="AA19" s="301" t="s">
        <v>159</v>
      </c>
      <c r="AB19" s="301" t="s">
        <v>160</v>
      </c>
      <c r="AC19" s="301" t="s">
        <v>161</v>
      </c>
      <c r="AD19" s="301" t="s">
        <v>158</v>
      </c>
      <c r="AE19" s="301" t="s">
        <v>159</v>
      </c>
      <c r="AF19" s="301" t="s">
        <v>160</v>
      </c>
      <c r="AG19" s="301" t="s">
        <v>161</v>
      </c>
      <c r="AH19" s="301" t="s">
        <v>158</v>
      </c>
      <c r="AI19" s="301" t="s">
        <v>159</v>
      </c>
      <c r="AJ19" s="301" t="s">
        <v>160</v>
      </c>
      <c r="AK19" s="301" t="s">
        <v>161</v>
      </c>
      <c r="AL19" s="301" t="s">
        <v>158</v>
      </c>
      <c r="AM19" s="301" t="s">
        <v>159</v>
      </c>
      <c r="AN19" s="301" t="s">
        <v>160</v>
      </c>
      <c r="AO19" s="301" t="s">
        <v>161</v>
      </c>
    </row>
    <row r="20" spans="2:41">
      <c r="B20" s="305" t="s">
        <v>140</v>
      </c>
      <c r="C20" s="316">
        <v>2136</v>
      </c>
      <c r="D20" s="316">
        <v>2695</v>
      </c>
      <c r="E20" s="316">
        <v>6612</v>
      </c>
      <c r="F20" s="316">
        <v>12206</v>
      </c>
      <c r="H20" s="302" t="s">
        <v>19</v>
      </c>
      <c r="I20" s="310" t="str">
        <f>IFERROR(利用定員!I13,"")</f>
        <v/>
      </c>
      <c r="J20" s="311">
        <f>'基本単価（本園）'!N6</f>
        <v>0</v>
      </c>
      <c r="K20" s="311">
        <f>'基本単価（本園）'!O6</f>
        <v>0</v>
      </c>
      <c r="L20" s="311">
        <f>'基本単価（本園）'!P6</f>
        <v>0</v>
      </c>
      <c r="M20" s="311">
        <f>'基本単価（本園）'!Q6</f>
        <v>0</v>
      </c>
      <c r="N20" s="311">
        <f t="shared" ref="N20:N31" si="0">IFERROR(VLOOKUP(I20,$B$8:$F$24,2,FALSE),0)</f>
        <v>0</v>
      </c>
      <c r="O20" s="311">
        <f t="shared" ref="O20:O31" si="1">IFERROR(VLOOKUP(I20,$B$8:$F$24,3,FALSE),0)</f>
        <v>0</v>
      </c>
      <c r="P20" s="311">
        <f t="shared" ref="P20:P31" si="2">IFERROR(VLOOKUP(I20,$B$8:$F$24,4,FALSE),0)</f>
        <v>0</v>
      </c>
      <c r="Q20" s="311">
        <f t="shared" ref="Q20:Q31" si="3">IFERROR(VLOOKUP(I20,$B$8:$F$24,5,FALSE),0)</f>
        <v>0</v>
      </c>
      <c r="R20" s="311">
        <f t="shared" ref="R20:S31" si="4">$C$3</f>
        <v>1932</v>
      </c>
      <c r="S20" s="311">
        <f t="shared" si="4"/>
        <v>1932</v>
      </c>
      <c r="T20" s="311">
        <f t="shared" ref="T20:U31" si="5">$C$4</f>
        <v>11179</v>
      </c>
      <c r="U20" s="311">
        <f t="shared" si="5"/>
        <v>11179</v>
      </c>
      <c r="V20" s="311">
        <f t="shared" ref="V20:V31" si="6">IFERROR(J20-N20-R20,0)</f>
        <v>-1932</v>
      </c>
      <c r="W20" s="311">
        <f t="shared" ref="W20:W31" si="7">IFERROR(K20-O20-S20,0)</f>
        <v>-1932</v>
      </c>
      <c r="X20" s="311">
        <f t="shared" ref="X20:X31" si="8">IFERROR(L20-P20-T20,0)</f>
        <v>-11179</v>
      </c>
      <c r="Y20" s="311">
        <f t="shared" ref="Y20:Y31" si="9">IFERROR(M20-Q20-U20,0)</f>
        <v>-11179</v>
      </c>
      <c r="Z20" s="311">
        <f>'基本単価（本園）'!R6</f>
        <v>0</v>
      </c>
      <c r="AA20" s="311">
        <f>'基本単価（本園）'!S6</f>
        <v>0</v>
      </c>
      <c r="AB20" s="311">
        <f>'基本単価（本園）'!T6</f>
        <v>0</v>
      </c>
      <c r="AC20" s="311">
        <f>'基本単価（本園）'!U6</f>
        <v>0</v>
      </c>
      <c r="AD20" s="311">
        <f t="shared" ref="AD20:AD31" si="10">IFERROR(VLOOKUP(I20,$B$28:$F$44,2,FALSE),0)</f>
        <v>0</v>
      </c>
      <c r="AE20" s="311">
        <f t="shared" ref="AE20:AE31" si="11">IFERROR(VLOOKUP(I20,$B$28:$F$44,3,FALSE),0)</f>
        <v>0</v>
      </c>
      <c r="AF20" s="311">
        <f t="shared" ref="AF20:AF31" si="12">IFERROR(VLOOKUP(I20,$B$28:$F$44,4,FALSE),0)</f>
        <v>0</v>
      </c>
      <c r="AG20" s="311">
        <f t="shared" ref="AG20:AG31" si="13">IFERROR(VLOOKUP(I20,$B$28:$F$44,5,FALSE),0)</f>
        <v>0</v>
      </c>
      <c r="AH20" s="311">
        <f t="shared" ref="AH20:AI31" si="14">$C$3</f>
        <v>1932</v>
      </c>
      <c r="AI20" s="311">
        <f t="shared" si="14"/>
        <v>1932</v>
      </c>
      <c r="AJ20" s="311">
        <f t="shared" ref="AJ20:AK31" si="15">$C$4</f>
        <v>11179</v>
      </c>
      <c r="AK20" s="311">
        <f t="shared" si="15"/>
        <v>11179</v>
      </c>
      <c r="AL20" s="311">
        <f t="shared" ref="AL20:AL31" si="16">IFERROR(Z20-AD20-AH20,0)</f>
        <v>-1932</v>
      </c>
      <c r="AM20" s="311">
        <f t="shared" ref="AM20:AM31" si="17">IFERROR(AA20-AE20-AI20,0)</f>
        <v>-1932</v>
      </c>
      <c r="AN20" s="311">
        <f t="shared" ref="AN20:AN31" si="18">IFERROR(AB20-AF20-AJ20,0)</f>
        <v>-11179</v>
      </c>
      <c r="AO20" s="311">
        <f t="shared" ref="AO20:AO31" si="19">IFERROR(AC20-AG20-AK20,0)</f>
        <v>-11179</v>
      </c>
    </row>
    <row r="21" spans="2:41">
      <c r="B21" s="306" t="s">
        <v>141</v>
      </c>
      <c r="C21" s="316">
        <v>2086</v>
      </c>
      <c r="D21" s="316">
        <v>2645</v>
      </c>
      <c r="E21" s="316">
        <v>6562</v>
      </c>
      <c r="F21" s="316">
        <v>12156</v>
      </c>
      <c r="H21" s="302" t="s">
        <v>20</v>
      </c>
      <c r="I21" s="310" t="str">
        <f>IFERROR(利用定員!I14,"")</f>
        <v/>
      </c>
      <c r="J21" s="311">
        <f>'基本単価（本園）'!N7</f>
        <v>0</v>
      </c>
      <c r="K21" s="311">
        <f>'基本単価（本園）'!O7</f>
        <v>0</v>
      </c>
      <c r="L21" s="311">
        <f>'基本単価（本園）'!P7</f>
        <v>0</v>
      </c>
      <c r="M21" s="311">
        <f>'基本単価（本園）'!Q7</f>
        <v>0</v>
      </c>
      <c r="N21" s="311">
        <f t="shared" si="0"/>
        <v>0</v>
      </c>
      <c r="O21" s="311">
        <f t="shared" si="1"/>
        <v>0</v>
      </c>
      <c r="P21" s="311">
        <f t="shared" si="2"/>
        <v>0</v>
      </c>
      <c r="Q21" s="311">
        <f t="shared" si="3"/>
        <v>0</v>
      </c>
      <c r="R21" s="311">
        <f t="shared" si="4"/>
        <v>1932</v>
      </c>
      <c r="S21" s="311">
        <f t="shared" si="4"/>
        <v>1932</v>
      </c>
      <c r="T21" s="311">
        <f t="shared" si="5"/>
        <v>11179</v>
      </c>
      <c r="U21" s="311">
        <f t="shared" si="5"/>
        <v>11179</v>
      </c>
      <c r="V21" s="311">
        <f t="shared" si="6"/>
        <v>-1932</v>
      </c>
      <c r="W21" s="311">
        <f t="shared" si="7"/>
        <v>-1932</v>
      </c>
      <c r="X21" s="311">
        <f t="shared" si="8"/>
        <v>-11179</v>
      </c>
      <c r="Y21" s="311">
        <f t="shared" si="9"/>
        <v>-11179</v>
      </c>
      <c r="Z21" s="311">
        <f>'基本単価（本園）'!R7</f>
        <v>0</v>
      </c>
      <c r="AA21" s="311">
        <f>'基本単価（本園）'!S7</f>
        <v>0</v>
      </c>
      <c r="AB21" s="311">
        <f>'基本単価（本園）'!T7</f>
        <v>0</v>
      </c>
      <c r="AC21" s="311">
        <f>'基本単価（本園）'!U7</f>
        <v>0</v>
      </c>
      <c r="AD21" s="311">
        <f t="shared" si="10"/>
        <v>0</v>
      </c>
      <c r="AE21" s="311">
        <f t="shared" si="11"/>
        <v>0</v>
      </c>
      <c r="AF21" s="311">
        <f t="shared" si="12"/>
        <v>0</v>
      </c>
      <c r="AG21" s="311">
        <f t="shared" si="13"/>
        <v>0</v>
      </c>
      <c r="AH21" s="311">
        <f t="shared" si="14"/>
        <v>1932</v>
      </c>
      <c r="AI21" s="311">
        <f t="shared" si="14"/>
        <v>1932</v>
      </c>
      <c r="AJ21" s="311">
        <f t="shared" si="15"/>
        <v>11179</v>
      </c>
      <c r="AK21" s="311">
        <f t="shared" si="15"/>
        <v>11179</v>
      </c>
      <c r="AL21" s="311">
        <f t="shared" si="16"/>
        <v>-1932</v>
      </c>
      <c r="AM21" s="311">
        <f t="shared" si="17"/>
        <v>-1932</v>
      </c>
      <c r="AN21" s="311">
        <f t="shared" si="18"/>
        <v>-11179</v>
      </c>
      <c r="AO21" s="311">
        <f t="shared" si="19"/>
        <v>-11179</v>
      </c>
    </row>
    <row r="22" spans="2:41">
      <c r="B22" s="305" t="s">
        <v>142</v>
      </c>
      <c r="C22" s="316">
        <v>2035</v>
      </c>
      <c r="D22" s="316">
        <v>2594</v>
      </c>
      <c r="E22" s="316">
        <v>6511</v>
      </c>
      <c r="F22" s="316">
        <v>12105</v>
      </c>
      <c r="H22" s="302" t="s">
        <v>21</v>
      </c>
      <c r="I22" s="310" t="str">
        <f>IFERROR(利用定員!I15,"")</f>
        <v/>
      </c>
      <c r="J22" s="311">
        <f>'基本単価（本園）'!N8</f>
        <v>0</v>
      </c>
      <c r="K22" s="311">
        <f>'基本単価（本園）'!O8</f>
        <v>0</v>
      </c>
      <c r="L22" s="311">
        <f>'基本単価（本園）'!P8</f>
        <v>0</v>
      </c>
      <c r="M22" s="311">
        <f>'基本単価（本園）'!Q8</f>
        <v>0</v>
      </c>
      <c r="N22" s="311">
        <f t="shared" si="0"/>
        <v>0</v>
      </c>
      <c r="O22" s="311">
        <f t="shared" si="1"/>
        <v>0</v>
      </c>
      <c r="P22" s="311">
        <f t="shared" si="2"/>
        <v>0</v>
      </c>
      <c r="Q22" s="311">
        <f t="shared" si="3"/>
        <v>0</v>
      </c>
      <c r="R22" s="311">
        <f t="shared" si="4"/>
        <v>1932</v>
      </c>
      <c r="S22" s="311">
        <f t="shared" si="4"/>
        <v>1932</v>
      </c>
      <c r="T22" s="311">
        <f t="shared" si="5"/>
        <v>11179</v>
      </c>
      <c r="U22" s="311">
        <f t="shared" si="5"/>
        <v>11179</v>
      </c>
      <c r="V22" s="311">
        <f t="shared" si="6"/>
        <v>-1932</v>
      </c>
      <c r="W22" s="311">
        <f t="shared" si="7"/>
        <v>-1932</v>
      </c>
      <c r="X22" s="311">
        <f t="shared" si="8"/>
        <v>-11179</v>
      </c>
      <c r="Y22" s="311">
        <f t="shared" si="9"/>
        <v>-11179</v>
      </c>
      <c r="Z22" s="311">
        <f>'基本単価（本園）'!R8</f>
        <v>0</v>
      </c>
      <c r="AA22" s="311">
        <f>'基本単価（本園）'!S8</f>
        <v>0</v>
      </c>
      <c r="AB22" s="311">
        <f>'基本単価（本園）'!T8</f>
        <v>0</v>
      </c>
      <c r="AC22" s="311">
        <f>'基本単価（本園）'!U8</f>
        <v>0</v>
      </c>
      <c r="AD22" s="311">
        <f t="shared" si="10"/>
        <v>0</v>
      </c>
      <c r="AE22" s="311">
        <f t="shared" si="11"/>
        <v>0</v>
      </c>
      <c r="AF22" s="311">
        <f t="shared" si="12"/>
        <v>0</v>
      </c>
      <c r="AG22" s="311">
        <f t="shared" si="13"/>
        <v>0</v>
      </c>
      <c r="AH22" s="311">
        <f t="shared" si="14"/>
        <v>1932</v>
      </c>
      <c r="AI22" s="311">
        <f t="shared" si="14"/>
        <v>1932</v>
      </c>
      <c r="AJ22" s="311">
        <f t="shared" si="15"/>
        <v>11179</v>
      </c>
      <c r="AK22" s="311">
        <f t="shared" si="15"/>
        <v>11179</v>
      </c>
      <c r="AL22" s="311">
        <f t="shared" si="16"/>
        <v>-1932</v>
      </c>
      <c r="AM22" s="311">
        <f t="shared" si="17"/>
        <v>-1932</v>
      </c>
      <c r="AN22" s="311">
        <f t="shared" si="18"/>
        <v>-11179</v>
      </c>
      <c r="AO22" s="311">
        <f t="shared" si="19"/>
        <v>-11179</v>
      </c>
    </row>
    <row r="23" spans="2:41">
      <c r="B23" s="306" t="s">
        <v>143</v>
      </c>
      <c r="C23" s="316">
        <v>1992</v>
      </c>
      <c r="D23" s="316">
        <v>2551</v>
      </c>
      <c r="E23" s="316">
        <v>6468</v>
      </c>
      <c r="F23" s="316">
        <v>12062</v>
      </c>
      <c r="G23" s="312"/>
      <c r="H23" s="302" t="s">
        <v>22</v>
      </c>
      <c r="I23" s="310" t="str">
        <f>IFERROR(利用定員!I16,"")</f>
        <v/>
      </c>
      <c r="J23" s="311">
        <f>'基本単価（本園）'!N9</f>
        <v>0</v>
      </c>
      <c r="K23" s="311">
        <f>'基本単価（本園）'!O9</f>
        <v>0</v>
      </c>
      <c r="L23" s="311">
        <f>'基本単価（本園）'!P9</f>
        <v>0</v>
      </c>
      <c r="M23" s="311">
        <f>'基本単価（本園）'!Q9</f>
        <v>0</v>
      </c>
      <c r="N23" s="311">
        <f t="shared" si="0"/>
        <v>0</v>
      </c>
      <c r="O23" s="311">
        <f t="shared" si="1"/>
        <v>0</v>
      </c>
      <c r="P23" s="311">
        <f t="shared" si="2"/>
        <v>0</v>
      </c>
      <c r="Q23" s="311">
        <f t="shared" si="3"/>
        <v>0</v>
      </c>
      <c r="R23" s="311">
        <f t="shared" si="4"/>
        <v>1932</v>
      </c>
      <c r="S23" s="311">
        <f t="shared" si="4"/>
        <v>1932</v>
      </c>
      <c r="T23" s="311">
        <f t="shared" si="5"/>
        <v>11179</v>
      </c>
      <c r="U23" s="311">
        <f t="shared" si="5"/>
        <v>11179</v>
      </c>
      <c r="V23" s="311">
        <f t="shared" si="6"/>
        <v>-1932</v>
      </c>
      <c r="W23" s="311">
        <f t="shared" si="7"/>
        <v>-1932</v>
      </c>
      <c r="X23" s="311">
        <f t="shared" si="8"/>
        <v>-11179</v>
      </c>
      <c r="Y23" s="311">
        <f t="shared" si="9"/>
        <v>-11179</v>
      </c>
      <c r="Z23" s="311">
        <f>'基本単価（本園）'!R9</f>
        <v>0</v>
      </c>
      <c r="AA23" s="311">
        <f>'基本単価（本園）'!S9</f>
        <v>0</v>
      </c>
      <c r="AB23" s="311">
        <f>'基本単価（本園）'!T9</f>
        <v>0</v>
      </c>
      <c r="AC23" s="311">
        <f>'基本単価（本園）'!U9</f>
        <v>0</v>
      </c>
      <c r="AD23" s="311">
        <f t="shared" si="10"/>
        <v>0</v>
      </c>
      <c r="AE23" s="311">
        <f t="shared" si="11"/>
        <v>0</v>
      </c>
      <c r="AF23" s="311">
        <f t="shared" si="12"/>
        <v>0</v>
      </c>
      <c r="AG23" s="311">
        <f t="shared" si="13"/>
        <v>0</v>
      </c>
      <c r="AH23" s="311">
        <f t="shared" si="14"/>
        <v>1932</v>
      </c>
      <c r="AI23" s="311">
        <f t="shared" si="14"/>
        <v>1932</v>
      </c>
      <c r="AJ23" s="311">
        <f t="shared" si="15"/>
        <v>11179</v>
      </c>
      <c r="AK23" s="311">
        <f t="shared" si="15"/>
        <v>11179</v>
      </c>
      <c r="AL23" s="311">
        <f t="shared" si="16"/>
        <v>-1932</v>
      </c>
      <c r="AM23" s="311">
        <f t="shared" si="17"/>
        <v>-1932</v>
      </c>
      <c r="AN23" s="311">
        <f t="shared" si="18"/>
        <v>-11179</v>
      </c>
      <c r="AO23" s="311">
        <f t="shared" si="19"/>
        <v>-11179</v>
      </c>
    </row>
    <row r="24" spans="2:41">
      <c r="B24" s="305" t="s">
        <v>239</v>
      </c>
      <c r="C24" s="316">
        <v>1957</v>
      </c>
      <c r="D24" s="316">
        <v>2516</v>
      </c>
      <c r="E24" s="316">
        <v>6433</v>
      </c>
      <c r="F24" s="316">
        <v>12027</v>
      </c>
      <c r="G24" s="312"/>
      <c r="H24" s="302" t="s">
        <v>23</v>
      </c>
      <c r="I24" s="310" t="str">
        <f>IFERROR(利用定員!I17,"")</f>
        <v/>
      </c>
      <c r="J24" s="311">
        <f>'基本単価（本園）'!N10</f>
        <v>0</v>
      </c>
      <c r="K24" s="311">
        <f>'基本単価（本園）'!O10</f>
        <v>0</v>
      </c>
      <c r="L24" s="311">
        <f>'基本単価（本園）'!P10</f>
        <v>0</v>
      </c>
      <c r="M24" s="311">
        <f>'基本単価（本園）'!Q10</f>
        <v>0</v>
      </c>
      <c r="N24" s="311">
        <f t="shared" si="0"/>
        <v>0</v>
      </c>
      <c r="O24" s="311">
        <f t="shared" si="1"/>
        <v>0</v>
      </c>
      <c r="P24" s="311">
        <f t="shared" si="2"/>
        <v>0</v>
      </c>
      <c r="Q24" s="311">
        <f t="shared" si="3"/>
        <v>0</v>
      </c>
      <c r="R24" s="311">
        <f t="shared" si="4"/>
        <v>1932</v>
      </c>
      <c r="S24" s="311">
        <f t="shared" si="4"/>
        <v>1932</v>
      </c>
      <c r="T24" s="311">
        <f t="shared" si="5"/>
        <v>11179</v>
      </c>
      <c r="U24" s="311">
        <f t="shared" si="5"/>
        <v>11179</v>
      </c>
      <c r="V24" s="311">
        <f t="shared" si="6"/>
        <v>-1932</v>
      </c>
      <c r="W24" s="311">
        <f t="shared" si="7"/>
        <v>-1932</v>
      </c>
      <c r="X24" s="311">
        <f t="shared" si="8"/>
        <v>-11179</v>
      </c>
      <c r="Y24" s="311">
        <f t="shared" si="9"/>
        <v>-11179</v>
      </c>
      <c r="Z24" s="311">
        <f>'基本単価（本園）'!R10</f>
        <v>0</v>
      </c>
      <c r="AA24" s="311">
        <f>'基本単価（本園）'!S10</f>
        <v>0</v>
      </c>
      <c r="AB24" s="311">
        <f>'基本単価（本園）'!T10</f>
        <v>0</v>
      </c>
      <c r="AC24" s="311">
        <f>'基本単価（本園）'!U10</f>
        <v>0</v>
      </c>
      <c r="AD24" s="311">
        <f t="shared" si="10"/>
        <v>0</v>
      </c>
      <c r="AE24" s="311">
        <f t="shared" si="11"/>
        <v>0</v>
      </c>
      <c r="AF24" s="311">
        <f t="shared" si="12"/>
        <v>0</v>
      </c>
      <c r="AG24" s="311">
        <f t="shared" si="13"/>
        <v>0</v>
      </c>
      <c r="AH24" s="311">
        <f t="shared" si="14"/>
        <v>1932</v>
      </c>
      <c r="AI24" s="311">
        <f t="shared" si="14"/>
        <v>1932</v>
      </c>
      <c r="AJ24" s="311">
        <f t="shared" si="15"/>
        <v>11179</v>
      </c>
      <c r="AK24" s="311">
        <f t="shared" si="15"/>
        <v>11179</v>
      </c>
      <c r="AL24" s="311">
        <f t="shared" si="16"/>
        <v>-1932</v>
      </c>
      <c r="AM24" s="311">
        <f t="shared" si="17"/>
        <v>-1932</v>
      </c>
      <c r="AN24" s="311">
        <f t="shared" si="18"/>
        <v>-11179</v>
      </c>
      <c r="AO24" s="311">
        <f t="shared" si="19"/>
        <v>-11179</v>
      </c>
    </row>
    <row r="25" spans="2:41">
      <c r="G25" s="312"/>
      <c r="H25" s="302" t="s">
        <v>24</v>
      </c>
      <c r="I25" s="310" t="str">
        <f>IFERROR(利用定員!I18,"")</f>
        <v/>
      </c>
      <c r="J25" s="311">
        <f>'基本単価（本園）'!N11</f>
        <v>0</v>
      </c>
      <c r="K25" s="311">
        <f>'基本単価（本園）'!O11</f>
        <v>0</v>
      </c>
      <c r="L25" s="311">
        <f>'基本単価（本園）'!P11</f>
        <v>0</v>
      </c>
      <c r="M25" s="311">
        <f>'基本単価（本園）'!Q11</f>
        <v>0</v>
      </c>
      <c r="N25" s="311">
        <f t="shared" si="0"/>
        <v>0</v>
      </c>
      <c r="O25" s="311">
        <f t="shared" si="1"/>
        <v>0</v>
      </c>
      <c r="P25" s="311">
        <f t="shared" si="2"/>
        <v>0</v>
      </c>
      <c r="Q25" s="311">
        <f t="shared" si="3"/>
        <v>0</v>
      </c>
      <c r="R25" s="311">
        <f t="shared" si="4"/>
        <v>1932</v>
      </c>
      <c r="S25" s="311">
        <f t="shared" si="4"/>
        <v>1932</v>
      </c>
      <c r="T25" s="311">
        <f t="shared" si="5"/>
        <v>11179</v>
      </c>
      <c r="U25" s="311">
        <f t="shared" si="5"/>
        <v>11179</v>
      </c>
      <c r="V25" s="311">
        <f t="shared" si="6"/>
        <v>-1932</v>
      </c>
      <c r="W25" s="311">
        <f t="shared" si="7"/>
        <v>-1932</v>
      </c>
      <c r="X25" s="311">
        <f t="shared" si="8"/>
        <v>-11179</v>
      </c>
      <c r="Y25" s="311">
        <f t="shared" si="9"/>
        <v>-11179</v>
      </c>
      <c r="Z25" s="311">
        <f>'基本単価（本園）'!R11</f>
        <v>0</v>
      </c>
      <c r="AA25" s="311">
        <f>'基本単価（本園）'!S11</f>
        <v>0</v>
      </c>
      <c r="AB25" s="311">
        <f>'基本単価（本園）'!T11</f>
        <v>0</v>
      </c>
      <c r="AC25" s="311">
        <f>'基本単価（本園）'!U11</f>
        <v>0</v>
      </c>
      <c r="AD25" s="311">
        <f t="shared" si="10"/>
        <v>0</v>
      </c>
      <c r="AE25" s="311">
        <f t="shared" si="11"/>
        <v>0</v>
      </c>
      <c r="AF25" s="311">
        <f t="shared" si="12"/>
        <v>0</v>
      </c>
      <c r="AG25" s="311">
        <f t="shared" si="13"/>
        <v>0</v>
      </c>
      <c r="AH25" s="311">
        <f t="shared" si="14"/>
        <v>1932</v>
      </c>
      <c r="AI25" s="311">
        <f t="shared" si="14"/>
        <v>1932</v>
      </c>
      <c r="AJ25" s="311">
        <f t="shared" si="15"/>
        <v>11179</v>
      </c>
      <c r="AK25" s="311">
        <f t="shared" si="15"/>
        <v>11179</v>
      </c>
      <c r="AL25" s="311">
        <f t="shared" si="16"/>
        <v>-1932</v>
      </c>
      <c r="AM25" s="311">
        <f t="shared" si="17"/>
        <v>-1932</v>
      </c>
      <c r="AN25" s="311">
        <f t="shared" si="18"/>
        <v>-11179</v>
      </c>
      <c r="AO25" s="311">
        <f t="shared" si="19"/>
        <v>-11179</v>
      </c>
    </row>
    <row r="26" spans="2:41">
      <c r="B26" s="545" t="s">
        <v>458</v>
      </c>
      <c r="C26" s="545"/>
      <c r="D26" s="545"/>
      <c r="E26" s="545"/>
      <c r="F26" s="545"/>
      <c r="G26" s="312"/>
      <c r="H26" s="302" t="s">
        <v>224</v>
      </c>
      <c r="I26" s="310" t="str">
        <f>IFERROR(利用定員!I19,"")</f>
        <v/>
      </c>
      <c r="J26" s="311">
        <f>'基本単価（本園）'!N12</f>
        <v>0</v>
      </c>
      <c r="K26" s="311">
        <f>'基本単価（本園）'!O12</f>
        <v>0</v>
      </c>
      <c r="L26" s="311">
        <f>'基本単価（本園）'!P12</f>
        <v>0</v>
      </c>
      <c r="M26" s="311">
        <f>'基本単価（本園）'!Q12</f>
        <v>0</v>
      </c>
      <c r="N26" s="311">
        <f t="shared" si="0"/>
        <v>0</v>
      </c>
      <c r="O26" s="311">
        <f t="shared" si="1"/>
        <v>0</v>
      </c>
      <c r="P26" s="311">
        <f t="shared" si="2"/>
        <v>0</v>
      </c>
      <c r="Q26" s="311">
        <f t="shared" si="3"/>
        <v>0</v>
      </c>
      <c r="R26" s="311">
        <f t="shared" si="4"/>
        <v>1932</v>
      </c>
      <c r="S26" s="311">
        <f t="shared" si="4"/>
        <v>1932</v>
      </c>
      <c r="T26" s="311">
        <f t="shared" si="5"/>
        <v>11179</v>
      </c>
      <c r="U26" s="311">
        <f t="shared" si="5"/>
        <v>11179</v>
      </c>
      <c r="V26" s="311">
        <f t="shared" si="6"/>
        <v>-1932</v>
      </c>
      <c r="W26" s="311">
        <f t="shared" si="7"/>
        <v>-1932</v>
      </c>
      <c r="X26" s="311">
        <f t="shared" si="8"/>
        <v>-11179</v>
      </c>
      <c r="Y26" s="311">
        <f t="shared" si="9"/>
        <v>-11179</v>
      </c>
      <c r="Z26" s="311">
        <f>'基本単価（本園）'!R12</f>
        <v>0</v>
      </c>
      <c r="AA26" s="311">
        <f>'基本単価（本園）'!S12</f>
        <v>0</v>
      </c>
      <c r="AB26" s="311">
        <f>'基本単価（本園）'!T12</f>
        <v>0</v>
      </c>
      <c r="AC26" s="311">
        <f>'基本単価（本園）'!U12</f>
        <v>0</v>
      </c>
      <c r="AD26" s="311">
        <f t="shared" si="10"/>
        <v>0</v>
      </c>
      <c r="AE26" s="311">
        <f t="shared" si="11"/>
        <v>0</v>
      </c>
      <c r="AF26" s="311">
        <f t="shared" si="12"/>
        <v>0</v>
      </c>
      <c r="AG26" s="311">
        <f t="shared" si="13"/>
        <v>0</v>
      </c>
      <c r="AH26" s="311">
        <f t="shared" si="14"/>
        <v>1932</v>
      </c>
      <c r="AI26" s="311">
        <f t="shared" si="14"/>
        <v>1932</v>
      </c>
      <c r="AJ26" s="311">
        <f t="shared" si="15"/>
        <v>11179</v>
      </c>
      <c r="AK26" s="311">
        <f t="shared" si="15"/>
        <v>11179</v>
      </c>
      <c r="AL26" s="311">
        <f t="shared" si="16"/>
        <v>-1932</v>
      </c>
      <c r="AM26" s="311">
        <f t="shared" si="17"/>
        <v>-1932</v>
      </c>
      <c r="AN26" s="311">
        <f t="shared" si="18"/>
        <v>-11179</v>
      </c>
      <c r="AO26" s="311">
        <f t="shared" si="19"/>
        <v>-11179</v>
      </c>
    </row>
    <row r="27" spans="2:41">
      <c r="B27" s="305"/>
      <c r="C27" s="301" t="s">
        <v>158</v>
      </c>
      <c r="D27" s="301" t="s">
        <v>159</v>
      </c>
      <c r="E27" s="301" t="s">
        <v>160</v>
      </c>
      <c r="F27" s="301" t="s">
        <v>161</v>
      </c>
      <c r="G27" s="312"/>
      <c r="H27" s="302" t="s">
        <v>225</v>
      </c>
      <c r="I27" s="310" t="str">
        <f>IFERROR(利用定員!I20,"")</f>
        <v/>
      </c>
      <c r="J27" s="311">
        <f>'基本単価（本園）'!N13</f>
        <v>0</v>
      </c>
      <c r="K27" s="311">
        <f>'基本単価（本園）'!O13</f>
        <v>0</v>
      </c>
      <c r="L27" s="311">
        <f>'基本単価（本園）'!P13</f>
        <v>0</v>
      </c>
      <c r="M27" s="311">
        <f>'基本単価（本園）'!Q13</f>
        <v>0</v>
      </c>
      <c r="N27" s="311">
        <f t="shared" si="0"/>
        <v>0</v>
      </c>
      <c r="O27" s="311">
        <f t="shared" si="1"/>
        <v>0</v>
      </c>
      <c r="P27" s="311">
        <f t="shared" si="2"/>
        <v>0</v>
      </c>
      <c r="Q27" s="311">
        <f t="shared" si="3"/>
        <v>0</v>
      </c>
      <c r="R27" s="311">
        <f t="shared" si="4"/>
        <v>1932</v>
      </c>
      <c r="S27" s="311">
        <f t="shared" si="4"/>
        <v>1932</v>
      </c>
      <c r="T27" s="311">
        <f t="shared" si="5"/>
        <v>11179</v>
      </c>
      <c r="U27" s="311">
        <f t="shared" si="5"/>
        <v>11179</v>
      </c>
      <c r="V27" s="311">
        <f t="shared" si="6"/>
        <v>-1932</v>
      </c>
      <c r="W27" s="311">
        <f t="shared" si="7"/>
        <v>-1932</v>
      </c>
      <c r="X27" s="311">
        <f t="shared" si="8"/>
        <v>-11179</v>
      </c>
      <c r="Y27" s="311">
        <f t="shared" si="9"/>
        <v>-11179</v>
      </c>
      <c r="Z27" s="311">
        <f>'基本単価（本園）'!R13</f>
        <v>0</v>
      </c>
      <c r="AA27" s="311">
        <f>'基本単価（本園）'!S13</f>
        <v>0</v>
      </c>
      <c r="AB27" s="311">
        <f>'基本単価（本園）'!T13</f>
        <v>0</v>
      </c>
      <c r="AC27" s="311">
        <f>'基本単価（本園）'!U13</f>
        <v>0</v>
      </c>
      <c r="AD27" s="311">
        <f t="shared" si="10"/>
        <v>0</v>
      </c>
      <c r="AE27" s="311">
        <f t="shared" si="11"/>
        <v>0</v>
      </c>
      <c r="AF27" s="311">
        <f t="shared" si="12"/>
        <v>0</v>
      </c>
      <c r="AG27" s="311">
        <f t="shared" si="13"/>
        <v>0</v>
      </c>
      <c r="AH27" s="311">
        <f t="shared" si="14"/>
        <v>1932</v>
      </c>
      <c r="AI27" s="311">
        <f t="shared" si="14"/>
        <v>1932</v>
      </c>
      <c r="AJ27" s="311">
        <f t="shared" si="15"/>
        <v>11179</v>
      </c>
      <c r="AK27" s="311">
        <f t="shared" si="15"/>
        <v>11179</v>
      </c>
      <c r="AL27" s="311">
        <f t="shared" si="16"/>
        <v>-1932</v>
      </c>
      <c r="AM27" s="311">
        <f t="shared" si="17"/>
        <v>-1932</v>
      </c>
      <c r="AN27" s="311">
        <f t="shared" si="18"/>
        <v>-11179</v>
      </c>
      <c r="AO27" s="311">
        <f t="shared" si="19"/>
        <v>-11179</v>
      </c>
    </row>
    <row r="28" spans="2:41">
      <c r="B28" s="305" t="s">
        <v>123</v>
      </c>
      <c r="C28" s="316">
        <v>5880</v>
      </c>
      <c r="D28" s="316">
        <v>6439</v>
      </c>
      <c r="E28" s="316">
        <v>10356</v>
      </c>
      <c r="F28" s="316">
        <v>15950</v>
      </c>
      <c r="G28" s="312"/>
      <c r="H28" s="302" t="s">
        <v>226</v>
      </c>
      <c r="I28" s="310" t="str">
        <f>IFERROR(利用定員!I21,"")</f>
        <v/>
      </c>
      <c r="J28" s="311">
        <f>'基本単価（本園）'!N14</f>
        <v>0</v>
      </c>
      <c r="K28" s="311">
        <f>'基本単価（本園）'!O14</f>
        <v>0</v>
      </c>
      <c r="L28" s="311">
        <f>'基本単価（本園）'!P14</f>
        <v>0</v>
      </c>
      <c r="M28" s="311">
        <f>'基本単価（本園）'!Q14</f>
        <v>0</v>
      </c>
      <c r="N28" s="311">
        <f t="shared" si="0"/>
        <v>0</v>
      </c>
      <c r="O28" s="311">
        <f t="shared" si="1"/>
        <v>0</v>
      </c>
      <c r="P28" s="311">
        <f t="shared" si="2"/>
        <v>0</v>
      </c>
      <c r="Q28" s="311">
        <f t="shared" si="3"/>
        <v>0</v>
      </c>
      <c r="R28" s="311">
        <f t="shared" si="4"/>
        <v>1932</v>
      </c>
      <c r="S28" s="311">
        <f t="shared" si="4"/>
        <v>1932</v>
      </c>
      <c r="T28" s="311">
        <f t="shared" si="5"/>
        <v>11179</v>
      </c>
      <c r="U28" s="311">
        <f t="shared" si="5"/>
        <v>11179</v>
      </c>
      <c r="V28" s="311">
        <f t="shared" si="6"/>
        <v>-1932</v>
      </c>
      <c r="W28" s="311">
        <f t="shared" si="7"/>
        <v>-1932</v>
      </c>
      <c r="X28" s="311">
        <f t="shared" si="8"/>
        <v>-11179</v>
      </c>
      <c r="Y28" s="311">
        <f t="shared" si="9"/>
        <v>-11179</v>
      </c>
      <c r="Z28" s="311">
        <f>'基本単価（本園）'!R14</f>
        <v>0</v>
      </c>
      <c r="AA28" s="311">
        <f>'基本単価（本園）'!S14</f>
        <v>0</v>
      </c>
      <c r="AB28" s="311">
        <f>'基本単価（本園）'!T14</f>
        <v>0</v>
      </c>
      <c r="AC28" s="311">
        <f>'基本単価（本園）'!U14</f>
        <v>0</v>
      </c>
      <c r="AD28" s="311">
        <f t="shared" si="10"/>
        <v>0</v>
      </c>
      <c r="AE28" s="311">
        <f t="shared" si="11"/>
        <v>0</v>
      </c>
      <c r="AF28" s="311">
        <f t="shared" si="12"/>
        <v>0</v>
      </c>
      <c r="AG28" s="311">
        <f t="shared" si="13"/>
        <v>0</v>
      </c>
      <c r="AH28" s="311">
        <f t="shared" si="14"/>
        <v>1932</v>
      </c>
      <c r="AI28" s="311">
        <f t="shared" si="14"/>
        <v>1932</v>
      </c>
      <c r="AJ28" s="311">
        <f t="shared" si="15"/>
        <v>11179</v>
      </c>
      <c r="AK28" s="311">
        <f t="shared" si="15"/>
        <v>11179</v>
      </c>
      <c r="AL28" s="311">
        <f t="shared" si="16"/>
        <v>-1932</v>
      </c>
      <c r="AM28" s="311">
        <f t="shared" si="17"/>
        <v>-1932</v>
      </c>
      <c r="AN28" s="311">
        <f t="shared" si="18"/>
        <v>-11179</v>
      </c>
      <c r="AO28" s="311">
        <f t="shared" si="19"/>
        <v>-11179</v>
      </c>
    </row>
    <row r="29" spans="2:41">
      <c r="B29" s="306" t="s">
        <v>126</v>
      </c>
      <c r="C29" s="316">
        <v>4357</v>
      </c>
      <c r="D29" s="316">
        <v>4916</v>
      </c>
      <c r="E29" s="316">
        <v>8833</v>
      </c>
      <c r="F29" s="316">
        <v>14427</v>
      </c>
      <c r="G29" s="312"/>
      <c r="H29" s="302" t="s">
        <v>28</v>
      </c>
      <c r="I29" s="310" t="str">
        <f>IFERROR(利用定員!I22,"")</f>
        <v/>
      </c>
      <c r="J29" s="311">
        <f>'基本単価（本園）'!N15</f>
        <v>0</v>
      </c>
      <c r="K29" s="311">
        <f>'基本単価（本園）'!O15</f>
        <v>0</v>
      </c>
      <c r="L29" s="311">
        <f>'基本単価（本園）'!P15</f>
        <v>0</v>
      </c>
      <c r="M29" s="311">
        <f>'基本単価（本園）'!Q15</f>
        <v>0</v>
      </c>
      <c r="N29" s="311">
        <f t="shared" si="0"/>
        <v>0</v>
      </c>
      <c r="O29" s="311">
        <f t="shared" si="1"/>
        <v>0</v>
      </c>
      <c r="P29" s="311">
        <f t="shared" si="2"/>
        <v>0</v>
      </c>
      <c r="Q29" s="311">
        <f t="shared" si="3"/>
        <v>0</v>
      </c>
      <c r="R29" s="311">
        <f t="shared" si="4"/>
        <v>1932</v>
      </c>
      <c r="S29" s="311">
        <f t="shared" si="4"/>
        <v>1932</v>
      </c>
      <c r="T29" s="311">
        <f t="shared" si="5"/>
        <v>11179</v>
      </c>
      <c r="U29" s="311">
        <f t="shared" si="5"/>
        <v>11179</v>
      </c>
      <c r="V29" s="311">
        <f t="shared" si="6"/>
        <v>-1932</v>
      </c>
      <c r="W29" s="311">
        <f t="shared" si="7"/>
        <v>-1932</v>
      </c>
      <c r="X29" s="311">
        <f t="shared" si="8"/>
        <v>-11179</v>
      </c>
      <c r="Y29" s="311">
        <f t="shared" si="9"/>
        <v>-11179</v>
      </c>
      <c r="Z29" s="311">
        <f>'基本単価（本園）'!R15</f>
        <v>0</v>
      </c>
      <c r="AA29" s="311">
        <f>'基本単価（本園）'!S15</f>
        <v>0</v>
      </c>
      <c r="AB29" s="311">
        <f>'基本単価（本園）'!T15</f>
        <v>0</v>
      </c>
      <c r="AC29" s="311">
        <f>'基本単価（本園）'!U15</f>
        <v>0</v>
      </c>
      <c r="AD29" s="311">
        <f t="shared" si="10"/>
        <v>0</v>
      </c>
      <c r="AE29" s="311">
        <f t="shared" si="11"/>
        <v>0</v>
      </c>
      <c r="AF29" s="311">
        <f t="shared" si="12"/>
        <v>0</v>
      </c>
      <c r="AG29" s="311">
        <f t="shared" si="13"/>
        <v>0</v>
      </c>
      <c r="AH29" s="311">
        <f t="shared" si="14"/>
        <v>1932</v>
      </c>
      <c r="AI29" s="311">
        <f t="shared" si="14"/>
        <v>1932</v>
      </c>
      <c r="AJ29" s="311">
        <f t="shared" si="15"/>
        <v>11179</v>
      </c>
      <c r="AK29" s="311">
        <f t="shared" si="15"/>
        <v>11179</v>
      </c>
      <c r="AL29" s="311">
        <f t="shared" si="16"/>
        <v>-1932</v>
      </c>
      <c r="AM29" s="311">
        <f t="shared" si="17"/>
        <v>-1932</v>
      </c>
      <c r="AN29" s="311">
        <f t="shared" si="18"/>
        <v>-11179</v>
      </c>
      <c r="AO29" s="311">
        <f t="shared" si="19"/>
        <v>-11179</v>
      </c>
    </row>
    <row r="30" spans="2:41">
      <c r="B30" s="305" t="s">
        <v>127</v>
      </c>
      <c r="C30" s="316">
        <v>3725</v>
      </c>
      <c r="D30" s="316">
        <v>4284</v>
      </c>
      <c r="E30" s="316">
        <v>8201</v>
      </c>
      <c r="F30" s="316">
        <v>13795</v>
      </c>
      <c r="G30" s="312"/>
      <c r="H30" s="302" t="s">
        <v>29</v>
      </c>
      <c r="I30" s="310" t="str">
        <f>IFERROR(利用定員!I23,"")</f>
        <v/>
      </c>
      <c r="J30" s="311">
        <f>'基本単価（本園）'!N16</f>
        <v>0</v>
      </c>
      <c r="K30" s="311">
        <f>'基本単価（本園）'!O16</f>
        <v>0</v>
      </c>
      <c r="L30" s="311">
        <f>'基本単価（本園）'!P16</f>
        <v>0</v>
      </c>
      <c r="M30" s="311">
        <f>'基本単価（本園）'!Q16</f>
        <v>0</v>
      </c>
      <c r="N30" s="311">
        <f t="shared" si="0"/>
        <v>0</v>
      </c>
      <c r="O30" s="311">
        <f t="shared" si="1"/>
        <v>0</v>
      </c>
      <c r="P30" s="311">
        <f t="shared" si="2"/>
        <v>0</v>
      </c>
      <c r="Q30" s="311">
        <f t="shared" si="3"/>
        <v>0</v>
      </c>
      <c r="R30" s="311">
        <f t="shared" si="4"/>
        <v>1932</v>
      </c>
      <c r="S30" s="311">
        <f t="shared" si="4"/>
        <v>1932</v>
      </c>
      <c r="T30" s="311">
        <f t="shared" si="5"/>
        <v>11179</v>
      </c>
      <c r="U30" s="311">
        <f t="shared" si="5"/>
        <v>11179</v>
      </c>
      <c r="V30" s="311">
        <f t="shared" si="6"/>
        <v>-1932</v>
      </c>
      <c r="W30" s="311">
        <f t="shared" si="7"/>
        <v>-1932</v>
      </c>
      <c r="X30" s="311">
        <f t="shared" si="8"/>
        <v>-11179</v>
      </c>
      <c r="Y30" s="311">
        <f t="shared" si="9"/>
        <v>-11179</v>
      </c>
      <c r="Z30" s="311">
        <f>'基本単価（本園）'!R16</f>
        <v>0</v>
      </c>
      <c r="AA30" s="311">
        <f>'基本単価（本園）'!S16</f>
        <v>0</v>
      </c>
      <c r="AB30" s="311">
        <f>'基本単価（本園）'!T16</f>
        <v>0</v>
      </c>
      <c r="AC30" s="311">
        <f>'基本単価（本園）'!U16</f>
        <v>0</v>
      </c>
      <c r="AD30" s="311">
        <f t="shared" si="10"/>
        <v>0</v>
      </c>
      <c r="AE30" s="311">
        <f t="shared" si="11"/>
        <v>0</v>
      </c>
      <c r="AF30" s="311">
        <f t="shared" si="12"/>
        <v>0</v>
      </c>
      <c r="AG30" s="311">
        <f t="shared" si="13"/>
        <v>0</v>
      </c>
      <c r="AH30" s="311">
        <f t="shared" si="14"/>
        <v>1932</v>
      </c>
      <c r="AI30" s="311">
        <f t="shared" si="14"/>
        <v>1932</v>
      </c>
      <c r="AJ30" s="311">
        <f t="shared" si="15"/>
        <v>11179</v>
      </c>
      <c r="AK30" s="311">
        <f t="shared" si="15"/>
        <v>11179</v>
      </c>
      <c r="AL30" s="311">
        <f t="shared" si="16"/>
        <v>-1932</v>
      </c>
      <c r="AM30" s="311">
        <f t="shared" si="17"/>
        <v>-1932</v>
      </c>
      <c r="AN30" s="311">
        <f t="shared" si="18"/>
        <v>-11179</v>
      </c>
      <c r="AO30" s="311">
        <f t="shared" si="19"/>
        <v>-11179</v>
      </c>
    </row>
    <row r="31" spans="2:41">
      <c r="B31" s="306" t="s">
        <v>130</v>
      </c>
      <c r="C31" s="316">
        <v>3772</v>
      </c>
      <c r="D31" s="316">
        <v>4331</v>
      </c>
      <c r="E31" s="316">
        <v>8248</v>
      </c>
      <c r="F31" s="316">
        <v>13842</v>
      </c>
      <c r="G31" s="312"/>
      <c r="H31" s="302" t="s">
        <v>30</v>
      </c>
      <c r="I31" s="310" t="str">
        <f>IFERROR(利用定員!I24,"")</f>
        <v/>
      </c>
      <c r="J31" s="311">
        <f>'基本単価（本園）'!N17</f>
        <v>0</v>
      </c>
      <c r="K31" s="311">
        <f>'基本単価（本園）'!O17</f>
        <v>0</v>
      </c>
      <c r="L31" s="311">
        <f>'基本単価（本園）'!P17</f>
        <v>0</v>
      </c>
      <c r="M31" s="311">
        <f>'基本単価（本園）'!Q17</f>
        <v>0</v>
      </c>
      <c r="N31" s="311">
        <f t="shared" si="0"/>
        <v>0</v>
      </c>
      <c r="O31" s="311">
        <f t="shared" si="1"/>
        <v>0</v>
      </c>
      <c r="P31" s="311">
        <f t="shared" si="2"/>
        <v>0</v>
      </c>
      <c r="Q31" s="311">
        <f t="shared" si="3"/>
        <v>0</v>
      </c>
      <c r="R31" s="311">
        <f t="shared" si="4"/>
        <v>1932</v>
      </c>
      <c r="S31" s="311">
        <f t="shared" si="4"/>
        <v>1932</v>
      </c>
      <c r="T31" s="311">
        <f t="shared" si="5"/>
        <v>11179</v>
      </c>
      <c r="U31" s="311">
        <f t="shared" si="5"/>
        <v>11179</v>
      </c>
      <c r="V31" s="311">
        <f t="shared" si="6"/>
        <v>-1932</v>
      </c>
      <c r="W31" s="311">
        <f t="shared" si="7"/>
        <v>-1932</v>
      </c>
      <c r="X31" s="311">
        <f t="shared" si="8"/>
        <v>-11179</v>
      </c>
      <c r="Y31" s="311">
        <f t="shared" si="9"/>
        <v>-11179</v>
      </c>
      <c r="Z31" s="311">
        <f>'基本単価（本園）'!R17</f>
        <v>0</v>
      </c>
      <c r="AA31" s="311">
        <f>'基本単価（本園）'!S17</f>
        <v>0</v>
      </c>
      <c r="AB31" s="311">
        <f>'基本単価（本園）'!T17</f>
        <v>0</v>
      </c>
      <c r="AC31" s="311">
        <f>'基本単価（本園）'!U17</f>
        <v>0</v>
      </c>
      <c r="AD31" s="311">
        <f t="shared" si="10"/>
        <v>0</v>
      </c>
      <c r="AE31" s="311">
        <f t="shared" si="11"/>
        <v>0</v>
      </c>
      <c r="AF31" s="311">
        <f t="shared" si="12"/>
        <v>0</v>
      </c>
      <c r="AG31" s="311">
        <f t="shared" si="13"/>
        <v>0</v>
      </c>
      <c r="AH31" s="311">
        <f t="shared" si="14"/>
        <v>1932</v>
      </c>
      <c r="AI31" s="311">
        <f t="shared" si="14"/>
        <v>1932</v>
      </c>
      <c r="AJ31" s="311">
        <f t="shared" si="15"/>
        <v>11179</v>
      </c>
      <c r="AK31" s="311">
        <f t="shared" si="15"/>
        <v>11179</v>
      </c>
      <c r="AL31" s="311">
        <f t="shared" si="16"/>
        <v>-1932</v>
      </c>
      <c r="AM31" s="311">
        <f t="shared" si="17"/>
        <v>-1932</v>
      </c>
      <c r="AN31" s="311">
        <f t="shared" si="18"/>
        <v>-11179</v>
      </c>
      <c r="AO31" s="311">
        <f t="shared" si="19"/>
        <v>-11179</v>
      </c>
    </row>
    <row r="32" spans="2:41">
      <c r="B32" s="305" t="s">
        <v>131</v>
      </c>
      <c r="C32" s="316">
        <v>3266</v>
      </c>
      <c r="D32" s="316">
        <v>3825</v>
      </c>
      <c r="E32" s="316">
        <v>7742</v>
      </c>
      <c r="F32" s="316">
        <v>13336</v>
      </c>
      <c r="G32" s="312"/>
      <c r="H32" s="313"/>
      <c r="I32" s="313"/>
      <c r="N32" s="549"/>
      <c r="O32" s="549"/>
    </row>
    <row r="33" spans="2:41">
      <c r="B33" s="306" t="s">
        <v>133</v>
      </c>
      <c r="C33" s="316">
        <v>2982</v>
      </c>
      <c r="D33" s="316">
        <v>3541</v>
      </c>
      <c r="E33" s="316">
        <v>7458</v>
      </c>
      <c r="F33" s="316">
        <v>13052</v>
      </c>
      <c r="G33" s="312"/>
      <c r="M33" s="565"/>
      <c r="N33" s="554" t="s">
        <v>457</v>
      </c>
      <c r="O33" s="555"/>
      <c r="P33" s="555"/>
      <c r="Q33" s="555"/>
      <c r="R33" s="555"/>
      <c r="S33" s="555"/>
      <c r="T33" s="555"/>
      <c r="U33" s="555"/>
      <c r="V33" s="555"/>
      <c r="W33" s="555"/>
      <c r="X33" s="555"/>
      <c r="Y33" s="556"/>
      <c r="AC33" s="565"/>
      <c r="AD33" s="562" t="s">
        <v>458</v>
      </c>
      <c r="AE33" s="563"/>
      <c r="AF33" s="563"/>
      <c r="AG33" s="563"/>
      <c r="AH33" s="563"/>
      <c r="AI33" s="563"/>
      <c r="AJ33" s="563"/>
      <c r="AK33" s="563"/>
      <c r="AL33" s="563"/>
      <c r="AM33" s="563"/>
      <c r="AN33" s="563"/>
      <c r="AO33" s="564"/>
    </row>
    <row r="34" spans="2:41">
      <c r="B34" s="305" t="s">
        <v>134</v>
      </c>
      <c r="C34" s="316">
        <v>2773</v>
      </c>
      <c r="D34" s="316">
        <v>3332</v>
      </c>
      <c r="E34" s="316">
        <v>7249</v>
      </c>
      <c r="F34" s="316">
        <v>12843</v>
      </c>
      <c r="G34" s="312"/>
      <c r="M34" s="566"/>
      <c r="N34" s="548" t="s">
        <v>465</v>
      </c>
      <c r="O34" s="548"/>
      <c r="P34" s="548"/>
      <c r="Q34" s="548"/>
      <c r="R34" s="548" t="s">
        <v>466</v>
      </c>
      <c r="S34" s="548"/>
      <c r="T34" s="548"/>
      <c r="U34" s="548"/>
      <c r="V34" s="548" t="s">
        <v>467</v>
      </c>
      <c r="W34" s="548"/>
      <c r="X34" s="548"/>
      <c r="Y34" s="548"/>
      <c r="AC34" s="566"/>
      <c r="AD34" s="561" t="s">
        <v>465</v>
      </c>
      <c r="AE34" s="561"/>
      <c r="AF34" s="561"/>
      <c r="AG34" s="561"/>
      <c r="AH34" s="561" t="s">
        <v>466</v>
      </c>
      <c r="AI34" s="561"/>
      <c r="AJ34" s="561"/>
      <c r="AK34" s="561"/>
      <c r="AL34" s="561" t="s">
        <v>467</v>
      </c>
      <c r="AM34" s="561"/>
      <c r="AN34" s="561"/>
      <c r="AO34" s="561"/>
    </row>
    <row r="35" spans="2:41">
      <c r="B35" s="306" t="s">
        <v>135</v>
      </c>
      <c r="C35" s="316">
        <v>2606</v>
      </c>
      <c r="D35" s="316">
        <v>3165</v>
      </c>
      <c r="E35" s="316">
        <v>7082</v>
      </c>
      <c r="F35" s="316">
        <v>12676</v>
      </c>
      <c r="G35" s="312"/>
      <c r="M35" s="567"/>
      <c r="N35" s="301" t="s">
        <v>158</v>
      </c>
      <c r="O35" s="301" t="s">
        <v>159</v>
      </c>
      <c r="P35" s="301" t="s">
        <v>160</v>
      </c>
      <c r="Q35" s="301" t="s">
        <v>161</v>
      </c>
      <c r="R35" s="301" t="s">
        <v>158</v>
      </c>
      <c r="S35" s="301" t="s">
        <v>159</v>
      </c>
      <c r="T35" s="301" t="s">
        <v>160</v>
      </c>
      <c r="U35" s="301" t="s">
        <v>161</v>
      </c>
      <c r="V35" s="301" t="s">
        <v>158</v>
      </c>
      <c r="W35" s="301" t="s">
        <v>159</v>
      </c>
      <c r="X35" s="301" t="s">
        <v>160</v>
      </c>
      <c r="Y35" s="301" t="s">
        <v>161</v>
      </c>
      <c r="AC35" s="567"/>
      <c r="AD35" s="301" t="s">
        <v>158</v>
      </c>
      <c r="AE35" s="301" t="s">
        <v>159</v>
      </c>
      <c r="AF35" s="301" t="s">
        <v>160</v>
      </c>
      <c r="AG35" s="301" t="s">
        <v>161</v>
      </c>
      <c r="AH35" s="301" t="s">
        <v>158</v>
      </c>
      <c r="AI35" s="301" t="s">
        <v>159</v>
      </c>
      <c r="AJ35" s="301" t="s">
        <v>160</v>
      </c>
      <c r="AK35" s="301" t="s">
        <v>161</v>
      </c>
      <c r="AL35" s="301" t="s">
        <v>158</v>
      </c>
      <c r="AM35" s="301" t="s">
        <v>159</v>
      </c>
      <c r="AN35" s="301" t="s">
        <v>160</v>
      </c>
      <c r="AO35" s="301" t="s">
        <v>161</v>
      </c>
    </row>
    <row r="36" spans="2:41">
      <c r="B36" s="305" t="s">
        <v>136</v>
      </c>
      <c r="C36" s="316">
        <v>2138</v>
      </c>
      <c r="D36" s="316">
        <v>2697</v>
      </c>
      <c r="E36" s="316">
        <v>6614</v>
      </c>
      <c r="F36" s="316">
        <v>12208</v>
      </c>
      <c r="G36" s="312"/>
      <c r="M36" s="302" t="s">
        <v>19</v>
      </c>
      <c r="N36" s="311">
        <f t="shared" ref="N36:N47" si="20">IFERROR(I4*N20,0)</f>
        <v>0</v>
      </c>
      <c r="O36" s="311">
        <f t="shared" ref="O36:O47" si="21">IFERROR(J4*O20,0)</f>
        <v>0</v>
      </c>
      <c r="P36" s="311">
        <f t="shared" ref="P36:P47" si="22">IFERROR(K4*P20,0)</f>
        <v>0</v>
      </c>
      <c r="Q36" s="311">
        <f t="shared" ref="Q36:Q47" si="23">IFERROR(L4*Q20,0)</f>
        <v>0</v>
      </c>
      <c r="R36" s="311">
        <f t="shared" ref="R36:R47" si="24">IFERROR(I4*R20,0)</f>
        <v>0</v>
      </c>
      <c r="S36" s="311">
        <f t="shared" ref="S36:S47" si="25">IFERROR(J4*S20,0)</f>
        <v>0</v>
      </c>
      <c r="T36" s="311">
        <f t="shared" ref="T36:T47" si="26">IFERROR(K4*T20,0)</f>
        <v>0</v>
      </c>
      <c r="U36" s="311">
        <f t="shared" ref="U36:U47" si="27">IFERROR(L4*U20,0)</f>
        <v>0</v>
      </c>
      <c r="V36" s="311">
        <f t="shared" ref="V36:V47" si="28">IFERROR(I4*V20,0)</f>
        <v>0</v>
      </c>
      <c r="W36" s="311">
        <f t="shared" ref="W36:W47" si="29">IFERROR(J4*W20,0)</f>
        <v>0</v>
      </c>
      <c r="X36" s="311">
        <f t="shared" ref="X36:X47" si="30">IFERROR(K4*X20,0)</f>
        <v>0</v>
      </c>
      <c r="Y36" s="311">
        <f t="shared" ref="Y36:Y47" si="31">IFERROR(L4*Y20,0)</f>
        <v>0</v>
      </c>
      <c r="AC36" s="302" t="s">
        <v>19</v>
      </c>
      <c r="AD36" s="311">
        <f t="shared" ref="AD36:AD47" si="32">IFERROR(M4*AD20,0)</f>
        <v>0</v>
      </c>
      <c r="AE36" s="311">
        <f t="shared" ref="AE36:AE47" si="33">IFERROR(N4*AE20,0)</f>
        <v>0</v>
      </c>
      <c r="AF36" s="311">
        <f t="shared" ref="AF36:AF47" si="34">IFERROR(O4*AF20,0)</f>
        <v>0</v>
      </c>
      <c r="AG36" s="311">
        <f t="shared" ref="AG36:AG47" si="35">IFERROR(P4*AG20,0)</f>
        <v>0</v>
      </c>
      <c r="AH36" s="311">
        <f t="shared" ref="AH36:AH47" si="36">IFERROR(M4*AH20,0)</f>
        <v>0</v>
      </c>
      <c r="AI36" s="311">
        <f t="shared" ref="AI36:AI47" si="37">IFERROR(N4*AI20,0)</f>
        <v>0</v>
      </c>
      <c r="AJ36" s="311">
        <f t="shared" ref="AJ36:AJ47" si="38">IFERROR(O4*AJ20,0)</f>
        <v>0</v>
      </c>
      <c r="AK36" s="311">
        <f t="shared" ref="AK36:AK47" si="39">IFERROR(P4*AK20,0)</f>
        <v>0</v>
      </c>
      <c r="AL36" s="311">
        <f t="shared" ref="AL36:AL47" si="40">IFERROR(M4*AL20,0)</f>
        <v>0</v>
      </c>
      <c r="AM36" s="311">
        <f t="shared" ref="AM36:AM47" si="41">IFERROR(N4*AM20,0)</f>
        <v>0</v>
      </c>
      <c r="AN36" s="311">
        <f t="shared" ref="AN36:AN47" si="42">IFERROR(O4*AN20,0)</f>
        <v>0</v>
      </c>
      <c r="AO36" s="311">
        <f t="shared" ref="AO36:AO47" si="43">IFERROR(P4*AO20,0)</f>
        <v>0</v>
      </c>
    </row>
    <row r="37" spans="2:41">
      <c r="B37" s="306" t="s">
        <v>137</v>
      </c>
      <c r="C37" s="316">
        <v>2063</v>
      </c>
      <c r="D37" s="316">
        <v>2622</v>
      </c>
      <c r="E37" s="316">
        <v>6539</v>
      </c>
      <c r="F37" s="316">
        <v>12133</v>
      </c>
      <c r="G37" s="312"/>
      <c r="M37" s="302" t="s">
        <v>20</v>
      </c>
      <c r="N37" s="311">
        <f t="shared" si="20"/>
        <v>0</v>
      </c>
      <c r="O37" s="311">
        <f t="shared" si="21"/>
        <v>0</v>
      </c>
      <c r="P37" s="311">
        <f t="shared" si="22"/>
        <v>0</v>
      </c>
      <c r="Q37" s="311">
        <f t="shared" si="23"/>
        <v>0</v>
      </c>
      <c r="R37" s="311">
        <f t="shared" si="24"/>
        <v>0</v>
      </c>
      <c r="S37" s="311">
        <f t="shared" si="25"/>
        <v>0</v>
      </c>
      <c r="T37" s="311">
        <f t="shared" si="26"/>
        <v>0</v>
      </c>
      <c r="U37" s="311">
        <f t="shared" si="27"/>
        <v>0</v>
      </c>
      <c r="V37" s="311">
        <f t="shared" si="28"/>
        <v>0</v>
      </c>
      <c r="W37" s="311">
        <f t="shared" si="29"/>
        <v>0</v>
      </c>
      <c r="X37" s="311">
        <f t="shared" si="30"/>
        <v>0</v>
      </c>
      <c r="Y37" s="311">
        <f t="shared" si="31"/>
        <v>0</v>
      </c>
      <c r="AC37" s="302" t="s">
        <v>20</v>
      </c>
      <c r="AD37" s="311">
        <f t="shared" si="32"/>
        <v>0</v>
      </c>
      <c r="AE37" s="311">
        <f t="shared" si="33"/>
        <v>0</v>
      </c>
      <c r="AF37" s="311">
        <f t="shared" si="34"/>
        <v>0</v>
      </c>
      <c r="AG37" s="311">
        <f t="shared" si="35"/>
        <v>0</v>
      </c>
      <c r="AH37" s="311">
        <f t="shared" si="36"/>
        <v>0</v>
      </c>
      <c r="AI37" s="311">
        <f t="shared" si="37"/>
        <v>0</v>
      </c>
      <c r="AJ37" s="311">
        <f t="shared" si="38"/>
        <v>0</v>
      </c>
      <c r="AK37" s="311">
        <f t="shared" si="39"/>
        <v>0</v>
      </c>
      <c r="AL37" s="311">
        <f t="shared" si="40"/>
        <v>0</v>
      </c>
      <c r="AM37" s="311">
        <f t="shared" si="41"/>
        <v>0</v>
      </c>
      <c r="AN37" s="311">
        <f t="shared" si="42"/>
        <v>0</v>
      </c>
      <c r="AO37" s="311">
        <f t="shared" si="43"/>
        <v>0</v>
      </c>
    </row>
    <row r="38" spans="2:41">
      <c r="B38" s="305" t="s">
        <v>138</v>
      </c>
      <c r="C38" s="316">
        <v>1997</v>
      </c>
      <c r="D38" s="316">
        <v>2556</v>
      </c>
      <c r="E38" s="316">
        <v>6473</v>
      </c>
      <c r="F38" s="316">
        <v>12067</v>
      </c>
      <c r="G38" s="312"/>
      <c r="M38" s="302" t="s">
        <v>21</v>
      </c>
      <c r="N38" s="311">
        <f t="shared" si="20"/>
        <v>0</v>
      </c>
      <c r="O38" s="311">
        <f t="shared" si="21"/>
        <v>0</v>
      </c>
      <c r="P38" s="311">
        <f t="shared" si="22"/>
        <v>0</v>
      </c>
      <c r="Q38" s="311">
        <f t="shared" si="23"/>
        <v>0</v>
      </c>
      <c r="R38" s="311">
        <f t="shared" si="24"/>
        <v>0</v>
      </c>
      <c r="S38" s="311">
        <f t="shared" si="25"/>
        <v>0</v>
      </c>
      <c r="T38" s="311">
        <f t="shared" si="26"/>
        <v>0</v>
      </c>
      <c r="U38" s="311">
        <f t="shared" si="27"/>
        <v>0</v>
      </c>
      <c r="V38" s="311">
        <f t="shared" si="28"/>
        <v>0</v>
      </c>
      <c r="W38" s="311">
        <f t="shared" si="29"/>
        <v>0</v>
      </c>
      <c r="X38" s="311">
        <f t="shared" si="30"/>
        <v>0</v>
      </c>
      <c r="Y38" s="311">
        <f t="shared" si="31"/>
        <v>0</v>
      </c>
      <c r="AC38" s="302" t="s">
        <v>21</v>
      </c>
      <c r="AD38" s="311">
        <f t="shared" si="32"/>
        <v>0</v>
      </c>
      <c r="AE38" s="311">
        <f t="shared" si="33"/>
        <v>0</v>
      </c>
      <c r="AF38" s="311">
        <f t="shared" si="34"/>
        <v>0</v>
      </c>
      <c r="AG38" s="311">
        <f t="shared" si="35"/>
        <v>0</v>
      </c>
      <c r="AH38" s="311">
        <f t="shared" si="36"/>
        <v>0</v>
      </c>
      <c r="AI38" s="311">
        <f t="shared" si="37"/>
        <v>0</v>
      </c>
      <c r="AJ38" s="311">
        <f t="shared" si="38"/>
        <v>0</v>
      </c>
      <c r="AK38" s="311">
        <f t="shared" si="39"/>
        <v>0</v>
      </c>
      <c r="AL38" s="311">
        <f t="shared" si="40"/>
        <v>0</v>
      </c>
      <c r="AM38" s="311">
        <f t="shared" si="41"/>
        <v>0</v>
      </c>
      <c r="AN38" s="311">
        <f t="shared" si="42"/>
        <v>0</v>
      </c>
      <c r="AO38" s="311">
        <f t="shared" si="43"/>
        <v>0</v>
      </c>
    </row>
    <row r="39" spans="2:41">
      <c r="B39" s="306" t="s">
        <v>139</v>
      </c>
      <c r="C39" s="316">
        <v>1941</v>
      </c>
      <c r="D39" s="316">
        <v>2500</v>
      </c>
      <c r="E39" s="316">
        <v>6417</v>
      </c>
      <c r="F39" s="316">
        <v>12011</v>
      </c>
      <c r="G39" s="312"/>
      <c r="M39" s="302" t="s">
        <v>22</v>
      </c>
      <c r="N39" s="311">
        <f t="shared" si="20"/>
        <v>0</v>
      </c>
      <c r="O39" s="311">
        <f t="shared" si="21"/>
        <v>0</v>
      </c>
      <c r="P39" s="311">
        <f t="shared" si="22"/>
        <v>0</v>
      </c>
      <c r="Q39" s="311">
        <f t="shared" si="23"/>
        <v>0</v>
      </c>
      <c r="R39" s="311">
        <f t="shared" si="24"/>
        <v>0</v>
      </c>
      <c r="S39" s="311">
        <f t="shared" si="25"/>
        <v>0</v>
      </c>
      <c r="T39" s="311">
        <f t="shared" si="26"/>
        <v>0</v>
      </c>
      <c r="U39" s="311">
        <f t="shared" si="27"/>
        <v>0</v>
      </c>
      <c r="V39" s="311">
        <f t="shared" si="28"/>
        <v>0</v>
      </c>
      <c r="W39" s="311">
        <f t="shared" si="29"/>
        <v>0</v>
      </c>
      <c r="X39" s="311">
        <f t="shared" si="30"/>
        <v>0</v>
      </c>
      <c r="Y39" s="311">
        <f t="shared" si="31"/>
        <v>0</v>
      </c>
      <c r="AC39" s="302" t="s">
        <v>22</v>
      </c>
      <c r="AD39" s="311">
        <f t="shared" si="32"/>
        <v>0</v>
      </c>
      <c r="AE39" s="311">
        <f t="shared" si="33"/>
        <v>0</v>
      </c>
      <c r="AF39" s="311">
        <f t="shared" si="34"/>
        <v>0</v>
      </c>
      <c r="AG39" s="311">
        <f t="shared" si="35"/>
        <v>0</v>
      </c>
      <c r="AH39" s="311">
        <f t="shared" si="36"/>
        <v>0</v>
      </c>
      <c r="AI39" s="311">
        <f t="shared" si="37"/>
        <v>0</v>
      </c>
      <c r="AJ39" s="311">
        <f t="shared" si="38"/>
        <v>0</v>
      </c>
      <c r="AK39" s="311">
        <f t="shared" si="39"/>
        <v>0</v>
      </c>
      <c r="AL39" s="311">
        <f t="shared" si="40"/>
        <v>0</v>
      </c>
      <c r="AM39" s="311">
        <f t="shared" si="41"/>
        <v>0</v>
      </c>
      <c r="AN39" s="311">
        <f t="shared" si="42"/>
        <v>0</v>
      </c>
      <c r="AO39" s="311">
        <f t="shared" si="43"/>
        <v>0</v>
      </c>
    </row>
    <row r="40" spans="2:41">
      <c r="B40" s="305" t="s">
        <v>140</v>
      </c>
      <c r="C40" s="316">
        <v>1896</v>
      </c>
      <c r="D40" s="316">
        <v>2455</v>
      </c>
      <c r="E40" s="316">
        <v>6372</v>
      </c>
      <c r="F40" s="316">
        <v>11966</v>
      </c>
      <c r="M40" s="302" t="s">
        <v>23</v>
      </c>
      <c r="N40" s="311">
        <f t="shared" si="20"/>
        <v>0</v>
      </c>
      <c r="O40" s="311">
        <f t="shared" si="21"/>
        <v>0</v>
      </c>
      <c r="P40" s="311">
        <f t="shared" si="22"/>
        <v>0</v>
      </c>
      <c r="Q40" s="311">
        <f t="shared" si="23"/>
        <v>0</v>
      </c>
      <c r="R40" s="311">
        <f t="shared" si="24"/>
        <v>0</v>
      </c>
      <c r="S40" s="311">
        <f t="shared" si="25"/>
        <v>0</v>
      </c>
      <c r="T40" s="311">
        <f t="shared" si="26"/>
        <v>0</v>
      </c>
      <c r="U40" s="311">
        <f t="shared" si="27"/>
        <v>0</v>
      </c>
      <c r="V40" s="311">
        <f t="shared" si="28"/>
        <v>0</v>
      </c>
      <c r="W40" s="311">
        <f t="shared" si="29"/>
        <v>0</v>
      </c>
      <c r="X40" s="311">
        <f t="shared" si="30"/>
        <v>0</v>
      </c>
      <c r="Y40" s="311">
        <f t="shared" si="31"/>
        <v>0</v>
      </c>
      <c r="AC40" s="302" t="s">
        <v>23</v>
      </c>
      <c r="AD40" s="311">
        <f t="shared" si="32"/>
        <v>0</v>
      </c>
      <c r="AE40" s="311">
        <f t="shared" si="33"/>
        <v>0</v>
      </c>
      <c r="AF40" s="311">
        <f t="shared" si="34"/>
        <v>0</v>
      </c>
      <c r="AG40" s="311">
        <f t="shared" si="35"/>
        <v>0</v>
      </c>
      <c r="AH40" s="311">
        <f t="shared" si="36"/>
        <v>0</v>
      </c>
      <c r="AI40" s="311">
        <f t="shared" si="37"/>
        <v>0</v>
      </c>
      <c r="AJ40" s="311">
        <f t="shared" si="38"/>
        <v>0</v>
      </c>
      <c r="AK40" s="311">
        <f t="shared" si="39"/>
        <v>0</v>
      </c>
      <c r="AL40" s="311">
        <f t="shared" si="40"/>
        <v>0</v>
      </c>
      <c r="AM40" s="311">
        <f t="shared" si="41"/>
        <v>0</v>
      </c>
      <c r="AN40" s="311">
        <f t="shared" si="42"/>
        <v>0</v>
      </c>
      <c r="AO40" s="311">
        <f t="shared" si="43"/>
        <v>0</v>
      </c>
    </row>
    <row r="41" spans="2:41">
      <c r="B41" s="306" t="s">
        <v>141</v>
      </c>
      <c r="C41" s="316">
        <v>1862</v>
      </c>
      <c r="D41" s="316">
        <v>2421</v>
      </c>
      <c r="E41" s="316">
        <v>6338</v>
      </c>
      <c r="F41" s="316">
        <v>11932</v>
      </c>
      <c r="M41" s="302" t="s">
        <v>24</v>
      </c>
      <c r="N41" s="311">
        <f t="shared" si="20"/>
        <v>0</v>
      </c>
      <c r="O41" s="311">
        <f t="shared" si="21"/>
        <v>0</v>
      </c>
      <c r="P41" s="311">
        <f t="shared" si="22"/>
        <v>0</v>
      </c>
      <c r="Q41" s="311">
        <f t="shared" si="23"/>
        <v>0</v>
      </c>
      <c r="R41" s="311">
        <f t="shared" si="24"/>
        <v>0</v>
      </c>
      <c r="S41" s="311">
        <f t="shared" si="25"/>
        <v>0</v>
      </c>
      <c r="T41" s="311">
        <f t="shared" si="26"/>
        <v>0</v>
      </c>
      <c r="U41" s="311">
        <f t="shared" si="27"/>
        <v>0</v>
      </c>
      <c r="V41" s="311">
        <f t="shared" si="28"/>
        <v>0</v>
      </c>
      <c r="W41" s="311">
        <f t="shared" si="29"/>
        <v>0</v>
      </c>
      <c r="X41" s="311">
        <f t="shared" si="30"/>
        <v>0</v>
      </c>
      <c r="Y41" s="311">
        <f t="shared" si="31"/>
        <v>0</v>
      </c>
      <c r="AC41" s="302" t="s">
        <v>24</v>
      </c>
      <c r="AD41" s="311">
        <f t="shared" si="32"/>
        <v>0</v>
      </c>
      <c r="AE41" s="311">
        <f t="shared" si="33"/>
        <v>0</v>
      </c>
      <c r="AF41" s="311">
        <f t="shared" si="34"/>
        <v>0</v>
      </c>
      <c r="AG41" s="311">
        <f t="shared" si="35"/>
        <v>0</v>
      </c>
      <c r="AH41" s="311">
        <f t="shared" si="36"/>
        <v>0</v>
      </c>
      <c r="AI41" s="311">
        <f t="shared" si="37"/>
        <v>0</v>
      </c>
      <c r="AJ41" s="311">
        <f t="shared" si="38"/>
        <v>0</v>
      </c>
      <c r="AK41" s="311">
        <f t="shared" si="39"/>
        <v>0</v>
      </c>
      <c r="AL41" s="311">
        <f t="shared" si="40"/>
        <v>0</v>
      </c>
      <c r="AM41" s="311">
        <f t="shared" si="41"/>
        <v>0</v>
      </c>
      <c r="AN41" s="311">
        <f t="shared" si="42"/>
        <v>0</v>
      </c>
      <c r="AO41" s="311">
        <f t="shared" si="43"/>
        <v>0</v>
      </c>
    </row>
    <row r="42" spans="2:41">
      <c r="B42" s="305" t="s">
        <v>142</v>
      </c>
      <c r="C42" s="316">
        <v>1825</v>
      </c>
      <c r="D42" s="316">
        <v>2384</v>
      </c>
      <c r="E42" s="316">
        <v>6301</v>
      </c>
      <c r="F42" s="316">
        <v>11895</v>
      </c>
      <c r="M42" s="302" t="s">
        <v>224</v>
      </c>
      <c r="N42" s="311">
        <f t="shared" si="20"/>
        <v>0</v>
      </c>
      <c r="O42" s="311">
        <f t="shared" si="21"/>
        <v>0</v>
      </c>
      <c r="P42" s="311">
        <f t="shared" si="22"/>
        <v>0</v>
      </c>
      <c r="Q42" s="311">
        <f t="shared" si="23"/>
        <v>0</v>
      </c>
      <c r="R42" s="311">
        <f t="shared" si="24"/>
        <v>0</v>
      </c>
      <c r="S42" s="311">
        <f t="shared" si="25"/>
        <v>0</v>
      </c>
      <c r="T42" s="311">
        <f t="shared" si="26"/>
        <v>0</v>
      </c>
      <c r="U42" s="311">
        <f t="shared" si="27"/>
        <v>0</v>
      </c>
      <c r="V42" s="311">
        <f t="shared" si="28"/>
        <v>0</v>
      </c>
      <c r="W42" s="311">
        <f t="shared" si="29"/>
        <v>0</v>
      </c>
      <c r="X42" s="311">
        <f t="shared" si="30"/>
        <v>0</v>
      </c>
      <c r="Y42" s="311">
        <f t="shared" si="31"/>
        <v>0</v>
      </c>
      <c r="AC42" s="302" t="s">
        <v>224</v>
      </c>
      <c r="AD42" s="311">
        <f t="shared" si="32"/>
        <v>0</v>
      </c>
      <c r="AE42" s="311">
        <f t="shared" si="33"/>
        <v>0</v>
      </c>
      <c r="AF42" s="311">
        <f t="shared" si="34"/>
        <v>0</v>
      </c>
      <c r="AG42" s="311">
        <f t="shared" si="35"/>
        <v>0</v>
      </c>
      <c r="AH42" s="311">
        <f t="shared" si="36"/>
        <v>0</v>
      </c>
      <c r="AI42" s="311">
        <f t="shared" si="37"/>
        <v>0</v>
      </c>
      <c r="AJ42" s="311">
        <f t="shared" si="38"/>
        <v>0</v>
      </c>
      <c r="AK42" s="311">
        <f t="shared" si="39"/>
        <v>0</v>
      </c>
      <c r="AL42" s="311">
        <f t="shared" si="40"/>
        <v>0</v>
      </c>
      <c r="AM42" s="311">
        <f t="shared" si="41"/>
        <v>0</v>
      </c>
      <c r="AN42" s="311">
        <f t="shared" si="42"/>
        <v>0</v>
      </c>
      <c r="AO42" s="311">
        <f t="shared" si="43"/>
        <v>0</v>
      </c>
    </row>
    <row r="43" spans="2:41">
      <c r="B43" s="306" t="s">
        <v>143</v>
      </c>
      <c r="C43" s="316">
        <v>1795</v>
      </c>
      <c r="D43" s="316">
        <v>2354</v>
      </c>
      <c r="E43" s="316">
        <v>6271</v>
      </c>
      <c r="F43" s="316">
        <v>11865</v>
      </c>
      <c r="M43" s="302" t="s">
        <v>225</v>
      </c>
      <c r="N43" s="311">
        <f t="shared" si="20"/>
        <v>0</v>
      </c>
      <c r="O43" s="311">
        <f t="shared" si="21"/>
        <v>0</v>
      </c>
      <c r="P43" s="311">
        <f t="shared" si="22"/>
        <v>0</v>
      </c>
      <c r="Q43" s="311">
        <f t="shared" si="23"/>
        <v>0</v>
      </c>
      <c r="R43" s="311">
        <f t="shared" si="24"/>
        <v>0</v>
      </c>
      <c r="S43" s="311">
        <f t="shared" si="25"/>
        <v>0</v>
      </c>
      <c r="T43" s="311">
        <f t="shared" si="26"/>
        <v>0</v>
      </c>
      <c r="U43" s="311">
        <f t="shared" si="27"/>
        <v>0</v>
      </c>
      <c r="V43" s="311">
        <f t="shared" si="28"/>
        <v>0</v>
      </c>
      <c r="W43" s="311">
        <f t="shared" si="29"/>
        <v>0</v>
      </c>
      <c r="X43" s="311">
        <f t="shared" si="30"/>
        <v>0</v>
      </c>
      <c r="Y43" s="311">
        <f t="shared" si="31"/>
        <v>0</v>
      </c>
      <c r="AC43" s="302" t="s">
        <v>225</v>
      </c>
      <c r="AD43" s="311">
        <f t="shared" si="32"/>
        <v>0</v>
      </c>
      <c r="AE43" s="311">
        <f t="shared" si="33"/>
        <v>0</v>
      </c>
      <c r="AF43" s="311">
        <f t="shared" si="34"/>
        <v>0</v>
      </c>
      <c r="AG43" s="311">
        <f t="shared" si="35"/>
        <v>0</v>
      </c>
      <c r="AH43" s="311">
        <f t="shared" si="36"/>
        <v>0</v>
      </c>
      <c r="AI43" s="311">
        <f t="shared" si="37"/>
        <v>0</v>
      </c>
      <c r="AJ43" s="311">
        <f t="shared" si="38"/>
        <v>0</v>
      </c>
      <c r="AK43" s="311">
        <f t="shared" si="39"/>
        <v>0</v>
      </c>
      <c r="AL43" s="311">
        <f t="shared" si="40"/>
        <v>0</v>
      </c>
      <c r="AM43" s="311">
        <f t="shared" si="41"/>
        <v>0</v>
      </c>
      <c r="AN43" s="311">
        <f t="shared" si="42"/>
        <v>0</v>
      </c>
      <c r="AO43" s="311">
        <f t="shared" si="43"/>
        <v>0</v>
      </c>
    </row>
    <row r="44" spans="2:41">
      <c r="B44" s="305" t="s">
        <v>239</v>
      </c>
      <c r="C44" s="316">
        <v>1771</v>
      </c>
      <c r="D44" s="316">
        <v>2330</v>
      </c>
      <c r="E44" s="316">
        <v>6247</v>
      </c>
      <c r="F44" s="316">
        <v>11841</v>
      </c>
      <c r="M44" s="302" t="s">
        <v>226</v>
      </c>
      <c r="N44" s="311">
        <f t="shared" si="20"/>
        <v>0</v>
      </c>
      <c r="O44" s="311">
        <f t="shared" si="21"/>
        <v>0</v>
      </c>
      <c r="P44" s="311">
        <f t="shared" si="22"/>
        <v>0</v>
      </c>
      <c r="Q44" s="311">
        <f t="shared" si="23"/>
        <v>0</v>
      </c>
      <c r="R44" s="311">
        <f t="shared" si="24"/>
        <v>0</v>
      </c>
      <c r="S44" s="311">
        <f t="shared" si="25"/>
        <v>0</v>
      </c>
      <c r="T44" s="311">
        <f t="shared" si="26"/>
        <v>0</v>
      </c>
      <c r="U44" s="311">
        <f t="shared" si="27"/>
        <v>0</v>
      </c>
      <c r="V44" s="311">
        <f t="shared" si="28"/>
        <v>0</v>
      </c>
      <c r="W44" s="311">
        <f t="shared" si="29"/>
        <v>0</v>
      </c>
      <c r="X44" s="311">
        <f t="shared" si="30"/>
        <v>0</v>
      </c>
      <c r="Y44" s="311">
        <f t="shared" si="31"/>
        <v>0</v>
      </c>
      <c r="AC44" s="302" t="s">
        <v>226</v>
      </c>
      <c r="AD44" s="311">
        <f t="shared" si="32"/>
        <v>0</v>
      </c>
      <c r="AE44" s="311">
        <f t="shared" si="33"/>
        <v>0</v>
      </c>
      <c r="AF44" s="311">
        <f t="shared" si="34"/>
        <v>0</v>
      </c>
      <c r="AG44" s="311">
        <f t="shared" si="35"/>
        <v>0</v>
      </c>
      <c r="AH44" s="311">
        <f t="shared" si="36"/>
        <v>0</v>
      </c>
      <c r="AI44" s="311">
        <f t="shared" si="37"/>
        <v>0</v>
      </c>
      <c r="AJ44" s="311">
        <f t="shared" si="38"/>
        <v>0</v>
      </c>
      <c r="AK44" s="311">
        <f t="shared" si="39"/>
        <v>0</v>
      </c>
      <c r="AL44" s="311">
        <f t="shared" si="40"/>
        <v>0</v>
      </c>
      <c r="AM44" s="311">
        <f t="shared" si="41"/>
        <v>0</v>
      </c>
      <c r="AN44" s="311">
        <f t="shared" si="42"/>
        <v>0</v>
      </c>
      <c r="AO44" s="311">
        <f t="shared" si="43"/>
        <v>0</v>
      </c>
    </row>
    <row r="45" spans="2:41">
      <c r="M45" s="302" t="s">
        <v>28</v>
      </c>
      <c r="N45" s="311">
        <f t="shared" si="20"/>
        <v>0</v>
      </c>
      <c r="O45" s="311">
        <f t="shared" si="21"/>
        <v>0</v>
      </c>
      <c r="P45" s="311">
        <f t="shared" si="22"/>
        <v>0</v>
      </c>
      <c r="Q45" s="311">
        <f t="shared" si="23"/>
        <v>0</v>
      </c>
      <c r="R45" s="311">
        <f t="shared" si="24"/>
        <v>0</v>
      </c>
      <c r="S45" s="311">
        <f t="shared" si="25"/>
        <v>0</v>
      </c>
      <c r="T45" s="311">
        <f t="shared" si="26"/>
        <v>0</v>
      </c>
      <c r="U45" s="311">
        <f t="shared" si="27"/>
        <v>0</v>
      </c>
      <c r="V45" s="311">
        <f t="shared" si="28"/>
        <v>0</v>
      </c>
      <c r="W45" s="311">
        <f t="shared" si="29"/>
        <v>0</v>
      </c>
      <c r="X45" s="311">
        <f t="shared" si="30"/>
        <v>0</v>
      </c>
      <c r="Y45" s="311">
        <f t="shared" si="31"/>
        <v>0</v>
      </c>
      <c r="AC45" s="302" t="s">
        <v>28</v>
      </c>
      <c r="AD45" s="311">
        <f t="shared" si="32"/>
        <v>0</v>
      </c>
      <c r="AE45" s="311">
        <f t="shared" si="33"/>
        <v>0</v>
      </c>
      <c r="AF45" s="311">
        <f t="shared" si="34"/>
        <v>0</v>
      </c>
      <c r="AG45" s="311">
        <f t="shared" si="35"/>
        <v>0</v>
      </c>
      <c r="AH45" s="311">
        <f t="shared" si="36"/>
        <v>0</v>
      </c>
      <c r="AI45" s="311">
        <f t="shared" si="37"/>
        <v>0</v>
      </c>
      <c r="AJ45" s="311">
        <f t="shared" si="38"/>
        <v>0</v>
      </c>
      <c r="AK45" s="311">
        <f t="shared" si="39"/>
        <v>0</v>
      </c>
      <c r="AL45" s="311">
        <f t="shared" si="40"/>
        <v>0</v>
      </c>
      <c r="AM45" s="311">
        <f t="shared" si="41"/>
        <v>0</v>
      </c>
      <c r="AN45" s="311">
        <f t="shared" si="42"/>
        <v>0</v>
      </c>
      <c r="AO45" s="311">
        <f t="shared" si="43"/>
        <v>0</v>
      </c>
    </row>
    <row r="46" spans="2:41">
      <c r="M46" s="302" t="s">
        <v>29</v>
      </c>
      <c r="N46" s="311">
        <f t="shared" si="20"/>
        <v>0</v>
      </c>
      <c r="O46" s="311">
        <f t="shared" si="21"/>
        <v>0</v>
      </c>
      <c r="P46" s="311">
        <f t="shared" si="22"/>
        <v>0</v>
      </c>
      <c r="Q46" s="311">
        <f t="shared" si="23"/>
        <v>0</v>
      </c>
      <c r="R46" s="311">
        <f t="shared" si="24"/>
        <v>0</v>
      </c>
      <c r="S46" s="311">
        <f t="shared" si="25"/>
        <v>0</v>
      </c>
      <c r="T46" s="311">
        <f t="shared" si="26"/>
        <v>0</v>
      </c>
      <c r="U46" s="311">
        <f t="shared" si="27"/>
        <v>0</v>
      </c>
      <c r="V46" s="311">
        <f t="shared" si="28"/>
        <v>0</v>
      </c>
      <c r="W46" s="311">
        <f t="shared" si="29"/>
        <v>0</v>
      </c>
      <c r="X46" s="311">
        <f t="shared" si="30"/>
        <v>0</v>
      </c>
      <c r="Y46" s="311">
        <f t="shared" si="31"/>
        <v>0</v>
      </c>
      <c r="AC46" s="302" t="s">
        <v>29</v>
      </c>
      <c r="AD46" s="311">
        <f t="shared" si="32"/>
        <v>0</v>
      </c>
      <c r="AE46" s="311">
        <f t="shared" si="33"/>
        <v>0</v>
      </c>
      <c r="AF46" s="311">
        <f t="shared" si="34"/>
        <v>0</v>
      </c>
      <c r="AG46" s="311">
        <f t="shared" si="35"/>
        <v>0</v>
      </c>
      <c r="AH46" s="311">
        <f t="shared" si="36"/>
        <v>0</v>
      </c>
      <c r="AI46" s="311">
        <f t="shared" si="37"/>
        <v>0</v>
      </c>
      <c r="AJ46" s="311">
        <f t="shared" si="38"/>
        <v>0</v>
      </c>
      <c r="AK46" s="311">
        <f t="shared" si="39"/>
        <v>0</v>
      </c>
      <c r="AL46" s="311">
        <f t="shared" si="40"/>
        <v>0</v>
      </c>
      <c r="AM46" s="311">
        <f t="shared" si="41"/>
        <v>0</v>
      </c>
      <c r="AN46" s="311">
        <f t="shared" si="42"/>
        <v>0</v>
      </c>
      <c r="AO46" s="311">
        <f t="shared" si="43"/>
        <v>0</v>
      </c>
    </row>
    <row r="47" spans="2:41">
      <c r="M47" s="302" t="s">
        <v>30</v>
      </c>
      <c r="N47" s="311">
        <f t="shared" si="20"/>
        <v>0</v>
      </c>
      <c r="O47" s="311">
        <f t="shared" si="21"/>
        <v>0</v>
      </c>
      <c r="P47" s="311">
        <f t="shared" si="22"/>
        <v>0</v>
      </c>
      <c r="Q47" s="311">
        <f t="shared" si="23"/>
        <v>0</v>
      </c>
      <c r="R47" s="311">
        <f t="shared" si="24"/>
        <v>0</v>
      </c>
      <c r="S47" s="311">
        <f t="shared" si="25"/>
        <v>0</v>
      </c>
      <c r="T47" s="311">
        <f t="shared" si="26"/>
        <v>0</v>
      </c>
      <c r="U47" s="311">
        <f t="shared" si="27"/>
        <v>0</v>
      </c>
      <c r="V47" s="311">
        <f t="shared" si="28"/>
        <v>0</v>
      </c>
      <c r="W47" s="311">
        <f t="shared" si="29"/>
        <v>0</v>
      </c>
      <c r="X47" s="311">
        <f t="shared" si="30"/>
        <v>0</v>
      </c>
      <c r="Y47" s="311">
        <f t="shared" si="31"/>
        <v>0</v>
      </c>
      <c r="AC47" s="302" t="s">
        <v>30</v>
      </c>
      <c r="AD47" s="311">
        <f t="shared" si="32"/>
        <v>0</v>
      </c>
      <c r="AE47" s="311">
        <f t="shared" si="33"/>
        <v>0</v>
      </c>
      <c r="AF47" s="311">
        <f t="shared" si="34"/>
        <v>0</v>
      </c>
      <c r="AG47" s="311">
        <f t="shared" si="35"/>
        <v>0</v>
      </c>
      <c r="AH47" s="311">
        <f t="shared" si="36"/>
        <v>0</v>
      </c>
      <c r="AI47" s="311">
        <f t="shared" si="37"/>
        <v>0</v>
      </c>
      <c r="AJ47" s="311">
        <f t="shared" si="38"/>
        <v>0</v>
      </c>
      <c r="AK47" s="311">
        <f t="shared" si="39"/>
        <v>0</v>
      </c>
      <c r="AL47" s="311">
        <f t="shared" si="40"/>
        <v>0</v>
      </c>
      <c r="AM47" s="311">
        <f t="shared" si="41"/>
        <v>0</v>
      </c>
      <c r="AN47" s="311">
        <f t="shared" si="42"/>
        <v>0</v>
      </c>
      <c r="AO47" s="311">
        <f t="shared" si="43"/>
        <v>0</v>
      </c>
    </row>
    <row r="48" spans="2:41">
      <c r="M48" s="302" t="s">
        <v>468</v>
      </c>
      <c r="N48" s="311">
        <f>SUM(N36:N47)</f>
        <v>0</v>
      </c>
      <c r="O48" s="311">
        <f t="shared" ref="O48:Y48" si="44">SUM(O36:O47)</f>
        <v>0</v>
      </c>
      <c r="P48" s="311">
        <f t="shared" si="44"/>
        <v>0</v>
      </c>
      <c r="Q48" s="311">
        <f t="shared" si="44"/>
        <v>0</v>
      </c>
      <c r="R48" s="311">
        <f t="shared" si="44"/>
        <v>0</v>
      </c>
      <c r="S48" s="311">
        <f t="shared" si="44"/>
        <v>0</v>
      </c>
      <c r="T48" s="311">
        <f t="shared" si="44"/>
        <v>0</v>
      </c>
      <c r="U48" s="311">
        <f t="shared" si="44"/>
        <v>0</v>
      </c>
      <c r="V48" s="311">
        <f t="shared" si="44"/>
        <v>0</v>
      </c>
      <c r="W48" s="311">
        <f t="shared" si="44"/>
        <v>0</v>
      </c>
      <c r="X48" s="311">
        <f t="shared" si="44"/>
        <v>0</v>
      </c>
      <c r="Y48" s="311">
        <f t="shared" si="44"/>
        <v>0</v>
      </c>
      <c r="AC48" s="302" t="s">
        <v>468</v>
      </c>
      <c r="AD48" s="311">
        <f>SUM(AD36:AD47)</f>
        <v>0</v>
      </c>
      <c r="AE48" s="311">
        <f t="shared" ref="AE48" si="45">SUM(AE36:AE47)</f>
        <v>0</v>
      </c>
      <c r="AF48" s="311">
        <f t="shared" ref="AF48" si="46">SUM(AF36:AF47)</f>
        <v>0</v>
      </c>
      <c r="AG48" s="311">
        <f t="shared" ref="AG48" si="47">SUM(AG36:AG47)</f>
        <v>0</v>
      </c>
      <c r="AH48" s="311">
        <f t="shared" ref="AH48" si="48">SUM(AH36:AH47)</f>
        <v>0</v>
      </c>
      <c r="AI48" s="311">
        <f t="shared" ref="AI48" si="49">SUM(AI36:AI47)</f>
        <v>0</v>
      </c>
      <c r="AJ48" s="311">
        <f t="shared" ref="AJ48" si="50">SUM(AJ36:AJ47)</f>
        <v>0</v>
      </c>
      <c r="AK48" s="311">
        <f t="shared" ref="AK48" si="51">SUM(AK36:AK47)</f>
        <v>0</v>
      </c>
      <c r="AL48" s="311">
        <f t="shared" ref="AL48" si="52">SUM(AL36:AL47)</f>
        <v>0</v>
      </c>
      <c r="AM48" s="311">
        <f t="shared" ref="AM48" si="53">SUM(AM36:AM47)</f>
        <v>0</v>
      </c>
      <c r="AN48" s="311">
        <f t="shared" ref="AN48" si="54">SUM(AN36:AN47)</f>
        <v>0</v>
      </c>
      <c r="AO48" s="311">
        <f t="shared" ref="AO48" si="55">SUM(AO36:AO47)</f>
        <v>0</v>
      </c>
    </row>
    <row r="49" spans="13:41">
      <c r="M49" s="314"/>
      <c r="N49" s="304"/>
      <c r="O49" s="304"/>
      <c r="P49" s="304"/>
      <c r="Q49" s="311">
        <f>SUM(N36:Q47)</f>
        <v>0</v>
      </c>
      <c r="R49" s="304"/>
      <c r="S49" s="304"/>
      <c r="T49" s="304"/>
      <c r="U49" s="311">
        <f>SUM(R36:U47)</f>
        <v>0</v>
      </c>
      <c r="V49" s="304"/>
      <c r="W49" s="304"/>
      <c r="X49" s="304"/>
      <c r="Y49" s="311">
        <f>SUM(V36:Y47)</f>
        <v>0</v>
      </c>
      <c r="AC49" s="314"/>
      <c r="AD49" s="304"/>
      <c r="AE49" s="304"/>
      <c r="AF49" s="304"/>
      <c r="AG49" s="311">
        <f>SUM(AD36:AG47)</f>
        <v>0</v>
      </c>
      <c r="AH49" s="304"/>
      <c r="AI49" s="304"/>
      <c r="AJ49" s="304"/>
      <c r="AK49" s="311">
        <f>SUM(AH36:AK47)</f>
        <v>0</v>
      </c>
      <c r="AL49" s="304"/>
      <c r="AM49" s="304"/>
      <c r="AN49" s="304"/>
      <c r="AO49" s="311">
        <f>SUM(AL36:AO47)</f>
        <v>0</v>
      </c>
    </row>
  </sheetData>
  <sheetProtection algorithmName="SHA-512" hashValue="RGyFp/ETj+f6PVdLwRTsKD1ialWloi9nadvrr6jR8vVvtw3ZWE7Nssjc0evzvHgKM2ARxtut6MuXS641srlVhw==" saltValue="oP/tsPUZbgA714m+dP9rww==" spinCount="100000" sheet="1" objects="1" scenarios="1"/>
  <mergeCells count="34">
    <mergeCell ref="N32:O32"/>
    <mergeCell ref="AH18:AK18"/>
    <mergeCell ref="M33:M35"/>
    <mergeCell ref="N33:Y33"/>
    <mergeCell ref="AD33:AO33"/>
    <mergeCell ref="AC33:AC35"/>
    <mergeCell ref="N34:Q34"/>
    <mergeCell ref="R34:U34"/>
    <mergeCell ref="V34:Y34"/>
    <mergeCell ref="AD34:AG34"/>
    <mergeCell ref="AH34:AK34"/>
    <mergeCell ref="Z17:AO17"/>
    <mergeCell ref="Z18:AC18"/>
    <mergeCell ref="AD18:AG18"/>
    <mergeCell ref="AL18:AO18"/>
    <mergeCell ref="AL34:AO34"/>
    <mergeCell ref="B2:C2"/>
    <mergeCell ref="B5:C5"/>
    <mergeCell ref="B6:F6"/>
    <mergeCell ref="H2:H3"/>
    <mergeCell ref="M2:P2"/>
    <mergeCell ref="I2:L2"/>
    <mergeCell ref="B26:F26"/>
    <mergeCell ref="S12:T12"/>
    <mergeCell ref="S13:T13"/>
    <mergeCell ref="S14:T14"/>
    <mergeCell ref="S15:T15"/>
    <mergeCell ref="N18:Q18"/>
    <mergeCell ref="H16:I16"/>
    <mergeCell ref="H17:I18"/>
    <mergeCell ref="J17:Y17"/>
    <mergeCell ref="J18:M18"/>
    <mergeCell ref="V18:Y18"/>
    <mergeCell ref="R18:U18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8393-8D9F-4779-BC7B-F9608EFD4E15}">
  <sheetPr>
    <tabColor theme="9" tint="0.59999389629810485"/>
  </sheetPr>
  <dimension ref="B1:AO49"/>
  <sheetViews>
    <sheetView zoomScaleNormal="100" workbookViewId="0">
      <selection activeCell="C28" sqref="C28:F44"/>
    </sheetView>
  </sheetViews>
  <sheetFormatPr defaultColWidth="8.69921875" defaultRowHeight="13.2"/>
  <cols>
    <col min="1" max="1" width="1.3984375" style="299" customWidth="1"/>
    <col min="2" max="6" width="7.09765625" style="299" customWidth="1"/>
    <col min="7" max="7" width="1.19921875" style="299" customWidth="1"/>
    <col min="8" max="8" width="4.3984375" style="299" customWidth="1"/>
    <col min="9" max="9" width="7.09765625" style="299" customWidth="1"/>
    <col min="10" max="41" width="6.8984375" style="299" customWidth="1"/>
    <col min="42" max="16384" width="8.69921875" style="299"/>
  </cols>
  <sheetData>
    <row r="1" spans="2:20" ht="6.75" customHeight="1"/>
    <row r="2" spans="2:20">
      <c r="B2" s="557" t="s">
        <v>237</v>
      </c>
      <c r="C2" s="557"/>
      <c r="H2" s="559"/>
      <c r="I2" s="548" t="s">
        <v>11</v>
      </c>
      <c r="J2" s="548"/>
      <c r="K2" s="548"/>
      <c r="L2" s="548"/>
      <c r="M2" s="561" t="s">
        <v>12</v>
      </c>
      <c r="N2" s="561"/>
      <c r="O2" s="561"/>
      <c r="P2" s="561"/>
    </row>
    <row r="3" spans="2:20">
      <c r="B3" s="300" t="s">
        <v>235</v>
      </c>
      <c r="C3" s="315">
        <v>1932</v>
      </c>
      <c r="H3" s="560"/>
      <c r="I3" s="301" t="s">
        <v>158</v>
      </c>
      <c r="J3" s="301" t="s">
        <v>159</v>
      </c>
      <c r="K3" s="301" t="s">
        <v>160</v>
      </c>
      <c r="L3" s="301" t="s">
        <v>161</v>
      </c>
      <c r="M3" s="301" t="s">
        <v>158</v>
      </c>
      <c r="N3" s="301" t="s">
        <v>159</v>
      </c>
      <c r="O3" s="301" t="s">
        <v>160</v>
      </c>
      <c r="P3" s="301" t="s">
        <v>161</v>
      </c>
    </row>
    <row r="4" spans="2:20">
      <c r="B4" s="300" t="s">
        <v>236</v>
      </c>
      <c r="C4" s="315">
        <v>11179</v>
      </c>
      <c r="H4" s="302" t="s">
        <v>19</v>
      </c>
      <c r="I4" s="303">
        <f>児童数!R8</f>
        <v>0</v>
      </c>
      <c r="J4" s="303">
        <f>児童数!S8</f>
        <v>0</v>
      </c>
      <c r="K4" s="303">
        <f>児童数!T8</f>
        <v>0</v>
      </c>
      <c r="L4" s="303">
        <f>児童数!U8</f>
        <v>0</v>
      </c>
      <c r="M4" s="303">
        <f>児童数!W8</f>
        <v>0</v>
      </c>
      <c r="N4" s="303">
        <f>児童数!X8</f>
        <v>0</v>
      </c>
      <c r="O4" s="303">
        <f>児童数!Y8</f>
        <v>0</v>
      </c>
      <c r="P4" s="303">
        <f>児童数!Z8</f>
        <v>0</v>
      </c>
    </row>
    <row r="5" spans="2:20">
      <c r="B5" s="558" t="s">
        <v>238</v>
      </c>
      <c r="C5" s="558"/>
      <c r="H5" s="302" t="s">
        <v>20</v>
      </c>
      <c r="I5" s="303">
        <f>児童数!R9</f>
        <v>0</v>
      </c>
      <c r="J5" s="303">
        <f>児童数!S9</f>
        <v>0</v>
      </c>
      <c r="K5" s="303">
        <f>児童数!T9</f>
        <v>0</v>
      </c>
      <c r="L5" s="303">
        <f>児童数!U9</f>
        <v>0</v>
      </c>
      <c r="M5" s="303">
        <f>児童数!W9</f>
        <v>0</v>
      </c>
      <c r="N5" s="303">
        <f>児童数!X9</f>
        <v>0</v>
      </c>
      <c r="O5" s="303">
        <f>児童数!Y9</f>
        <v>0</v>
      </c>
      <c r="P5" s="303">
        <f>児童数!Z9</f>
        <v>0</v>
      </c>
    </row>
    <row r="6" spans="2:20">
      <c r="B6" s="545" t="s">
        <v>11</v>
      </c>
      <c r="C6" s="545"/>
      <c r="D6" s="545"/>
      <c r="E6" s="545"/>
      <c r="F6" s="545"/>
      <c r="H6" s="302" t="s">
        <v>21</v>
      </c>
      <c r="I6" s="303">
        <f>児童数!R10</f>
        <v>0</v>
      </c>
      <c r="J6" s="303">
        <f>児童数!S10</f>
        <v>0</v>
      </c>
      <c r="K6" s="303">
        <f>児童数!T10</f>
        <v>0</v>
      </c>
      <c r="L6" s="303">
        <f>児童数!U10</f>
        <v>0</v>
      </c>
      <c r="M6" s="303">
        <f>児童数!W10</f>
        <v>0</v>
      </c>
      <c r="N6" s="303">
        <f>児童数!X10</f>
        <v>0</v>
      </c>
      <c r="O6" s="303">
        <f>児童数!Y10</f>
        <v>0</v>
      </c>
      <c r="P6" s="303">
        <f>児童数!Z10</f>
        <v>0</v>
      </c>
    </row>
    <row r="7" spans="2:20">
      <c r="B7" s="305"/>
      <c r="C7" s="301" t="s">
        <v>158</v>
      </c>
      <c r="D7" s="301" t="s">
        <v>159</v>
      </c>
      <c r="E7" s="301" t="s">
        <v>160</v>
      </c>
      <c r="F7" s="301" t="s">
        <v>161</v>
      </c>
      <c r="H7" s="302" t="s">
        <v>22</v>
      </c>
      <c r="I7" s="303">
        <f>児童数!R11</f>
        <v>0</v>
      </c>
      <c r="J7" s="303">
        <f>児童数!S11</f>
        <v>0</v>
      </c>
      <c r="K7" s="303">
        <f>児童数!T11</f>
        <v>0</v>
      </c>
      <c r="L7" s="303">
        <f>児童数!U11</f>
        <v>0</v>
      </c>
      <c r="M7" s="303">
        <f>児童数!W11</f>
        <v>0</v>
      </c>
      <c r="N7" s="303">
        <f>児童数!X11</f>
        <v>0</v>
      </c>
      <c r="O7" s="303">
        <f>児童数!Y11</f>
        <v>0</v>
      </c>
      <c r="P7" s="303">
        <f>児童数!Z11</f>
        <v>0</v>
      </c>
    </row>
    <row r="8" spans="2:20">
      <c r="B8" s="305" t="s">
        <v>123</v>
      </c>
      <c r="C8" s="316">
        <v>7559</v>
      </c>
      <c r="D8" s="316">
        <v>8118</v>
      </c>
      <c r="E8" s="316">
        <v>12035</v>
      </c>
      <c r="F8" s="316">
        <v>17629</v>
      </c>
      <c r="H8" s="302" t="s">
        <v>23</v>
      </c>
      <c r="I8" s="303">
        <f>児童数!R12</f>
        <v>0</v>
      </c>
      <c r="J8" s="303">
        <f>児童数!S12</f>
        <v>0</v>
      </c>
      <c r="K8" s="303">
        <f>児童数!T12</f>
        <v>0</v>
      </c>
      <c r="L8" s="303">
        <f>児童数!U12</f>
        <v>0</v>
      </c>
      <c r="M8" s="303">
        <f>児童数!W12</f>
        <v>0</v>
      </c>
      <c r="N8" s="303">
        <f>児童数!X12</f>
        <v>0</v>
      </c>
      <c r="O8" s="303">
        <f>児童数!Y12</f>
        <v>0</v>
      </c>
      <c r="P8" s="303">
        <f>児童数!Z12</f>
        <v>0</v>
      </c>
    </row>
    <row r="9" spans="2:20">
      <c r="B9" s="306" t="s">
        <v>126</v>
      </c>
      <c r="C9" s="316">
        <v>5476</v>
      </c>
      <c r="D9" s="316">
        <v>6035</v>
      </c>
      <c r="E9" s="316">
        <v>9952</v>
      </c>
      <c r="F9" s="316">
        <v>15546</v>
      </c>
      <c r="H9" s="302" t="s">
        <v>24</v>
      </c>
      <c r="I9" s="303">
        <f>児童数!R13</f>
        <v>0</v>
      </c>
      <c r="J9" s="303">
        <f>児童数!S13</f>
        <v>0</v>
      </c>
      <c r="K9" s="303">
        <f>児童数!T13</f>
        <v>0</v>
      </c>
      <c r="L9" s="303">
        <f>児童数!U13</f>
        <v>0</v>
      </c>
      <c r="M9" s="303">
        <f>児童数!W13</f>
        <v>0</v>
      </c>
      <c r="N9" s="303">
        <f>児童数!X13</f>
        <v>0</v>
      </c>
      <c r="O9" s="303">
        <f>児童数!Y13</f>
        <v>0</v>
      </c>
      <c r="P9" s="303">
        <f>児童数!Z13</f>
        <v>0</v>
      </c>
    </row>
    <row r="10" spans="2:20">
      <c r="B10" s="305" t="s">
        <v>127</v>
      </c>
      <c r="C10" s="316">
        <v>4564</v>
      </c>
      <c r="D10" s="316">
        <v>5123</v>
      </c>
      <c r="E10" s="316">
        <v>9040</v>
      </c>
      <c r="F10" s="316">
        <v>14634</v>
      </c>
      <c r="H10" s="302" t="s">
        <v>224</v>
      </c>
      <c r="I10" s="303">
        <f>児童数!R14</f>
        <v>0</v>
      </c>
      <c r="J10" s="303">
        <f>児童数!S14</f>
        <v>0</v>
      </c>
      <c r="K10" s="303">
        <f>児童数!T14</f>
        <v>0</v>
      </c>
      <c r="L10" s="303">
        <f>児童数!U14</f>
        <v>0</v>
      </c>
      <c r="M10" s="303">
        <f>児童数!W14</f>
        <v>0</v>
      </c>
      <c r="N10" s="303">
        <f>児童数!X14</f>
        <v>0</v>
      </c>
      <c r="O10" s="303">
        <f>児童数!Y14</f>
        <v>0</v>
      </c>
      <c r="P10" s="303">
        <f>児童数!Z14</f>
        <v>0</v>
      </c>
    </row>
    <row r="11" spans="2:20">
      <c r="B11" s="306" t="s">
        <v>130</v>
      </c>
      <c r="C11" s="316">
        <v>4444</v>
      </c>
      <c r="D11" s="316">
        <v>5003</v>
      </c>
      <c r="E11" s="316">
        <v>8920</v>
      </c>
      <c r="F11" s="316">
        <v>14514</v>
      </c>
      <c r="H11" s="302" t="s">
        <v>225</v>
      </c>
      <c r="I11" s="303">
        <f>児童数!R15</f>
        <v>0</v>
      </c>
      <c r="J11" s="303">
        <f>児童数!S15</f>
        <v>0</v>
      </c>
      <c r="K11" s="303">
        <f>児童数!T15</f>
        <v>0</v>
      </c>
      <c r="L11" s="303">
        <f>児童数!U15</f>
        <v>0</v>
      </c>
      <c r="M11" s="303">
        <f>児童数!W15</f>
        <v>0</v>
      </c>
      <c r="N11" s="303">
        <f>児童数!X15</f>
        <v>0</v>
      </c>
      <c r="O11" s="303">
        <f>児童数!Y15</f>
        <v>0</v>
      </c>
      <c r="P11" s="303">
        <f>児童数!Z15</f>
        <v>0</v>
      </c>
    </row>
    <row r="12" spans="2:20">
      <c r="B12" s="305" t="s">
        <v>132</v>
      </c>
      <c r="C12" s="316">
        <v>3826</v>
      </c>
      <c r="D12" s="316">
        <v>4385</v>
      </c>
      <c r="E12" s="316">
        <v>8302</v>
      </c>
      <c r="F12" s="316">
        <v>13896</v>
      </c>
      <c r="H12" s="302" t="s">
        <v>226</v>
      </c>
      <c r="I12" s="303">
        <f>児童数!R16</f>
        <v>0</v>
      </c>
      <c r="J12" s="303">
        <f>児童数!S16</f>
        <v>0</v>
      </c>
      <c r="K12" s="303">
        <f>児童数!T16</f>
        <v>0</v>
      </c>
      <c r="L12" s="303">
        <f>児童数!U16</f>
        <v>0</v>
      </c>
      <c r="M12" s="303">
        <f>児童数!W16</f>
        <v>0</v>
      </c>
      <c r="N12" s="303">
        <f>児童数!X16</f>
        <v>0</v>
      </c>
      <c r="O12" s="303">
        <f>児童数!Y16</f>
        <v>0</v>
      </c>
      <c r="P12" s="303">
        <f>児童数!Z16</f>
        <v>0</v>
      </c>
      <c r="R12" s="307" t="s">
        <v>469</v>
      </c>
      <c r="S12" s="546">
        <f>Y49+AO49</f>
        <v>0</v>
      </c>
      <c r="T12" s="547"/>
    </row>
    <row r="13" spans="2:20">
      <c r="B13" s="306" t="s">
        <v>133</v>
      </c>
      <c r="C13" s="316">
        <v>3461</v>
      </c>
      <c r="D13" s="316">
        <v>4020</v>
      </c>
      <c r="E13" s="316">
        <v>7937</v>
      </c>
      <c r="F13" s="316">
        <v>13531</v>
      </c>
      <c r="H13" s="302" t="s">
        <v>28</v>
      </c>
      <c r="I13" s="303">
        <f>児童数!R17</f>
        <v>0</v>
      </c>
      <c r="J13" s="303">
        <f>児童数!S17</f>
        <v>0</v>
      </c>
      <c r="K13" s="303">
        <f>児童数!T17</f>
        <v>0</v>
      </c>
      <c r="L13" s="303">
        <f>児童数!U17</f>
        <v>0</v>
      </c>
      <c r="M13" s="303">
        <f>児童数!W17</f>
        <v>0</v>
      </c>
      <c r="N13" s="303">
        <f>児童数!X17</f>
        <v>0</v>
      </c>
      <c r="O13" s="303">
        <f>児童数!Y17</f>
        <v>0</v>
      </c>
      <c r="P13" s="303">
        <f>児童数!Z17</f>
        <v>0</v>
      </c>
      <c r="R13" s="307" t="s">
        <v>470</v>
      </c>
      <c r="S13" s="546">
        <f>U49+AK49</f>
        <v>0</v>
      </c>
      <c r="T13" s="547"/>
    </row>
    <row r="14" spans="2:20">
      <c r="B14" s="305" t="s">
        <v>134</v>
      </c>
      <c r="C14" s="316">
        <v>3193</v>
      </c>
      <c r="D14" s="316">
        <v>3752</v>
      </c>
      <c r="E14" s="316">
        <v>7669</v>
      </c>
      <c r="F14" s="316">
        <v>13263</v>
      </c>
      <c r="H14" s="302" t="s">
        <v>29</v>
      </c>
      <c r="I14" s="303">
        <f>児童数!R18</f>
        <v>0</v>
      </c>
      <c r="J14" s="303">
        <f>児童数!S18</f>
        <v>0</v>
      </c>
      <c r="K14" s="303">
        <f>児童数!T18</f>
        <v>0</v>
      </c>
      <c r="L14" s="303">
        <f>児童数!U18</f>
        <v>0</v>
      </c>
      <c r="M14" s="303">
        <f>児童数!W18</f>
        <v>0</v>
      </c>
      <c r="N14" s="303">
        <f>児童数!X18</f>
        <v>0</v>
      </c>
      <c r="O14" s="303">
        <f>児童数!Y18</f>
        <v>0</v>
      </c>
      <c r="P14" s="303">
        <f>児童数!Z18</f>
        <v>0</v>
      </c>
      <c r="R14" s="307" t="s">
        <v>471</v>
      </c>
      <c r="S14" s="546">
        <f>Q49+AG49</f>
        <v>0</v>
      </c>
      <c r="T14" s="547"/>
    </row>
    <row r="15" spans="2:20">
      <c r="B15" s="306" t="s">
        <v>135</v>
      </c>
      <c r="C15" s="316">
        <v>2979</v>
      </c>
      <c r="D15" s="316">
        <v>3538</v>
      </c>
      <c r="E15" s="316">
        <v>7455</v>
      </c>
      <c r="F15" s="316">
        <v>13049</v>
      </c>
      <c r="H15" s="302" t="s">
        <v>30</v>
      </c>
      <c r="I15" s="303">
        <f>児童数!R19</f>
        <v>0</v>
      </c>
      <c r="J15" s="303">
        <f>児童数!S19</f>
        <v>0</v>
      </c>
      <c r="K15" s="303">
        <f>児童数!T19</f>
        <v>0</v>
      </c>
      <c r="L15" s="303">
        <f>児童数!U19</f>
        <v>0</v>
      </c>
      <c r="M15" s="303">
        <f>児童数!W19</f>
        <v>0</v>
      </c>
      <c r="N15" s="303">
        <f>児童数!X19</f>
        <v>0</v>
      </c>
      <c r="O15" s="303">
        <f>児童数!Y19</f>
        <v>0</v>
      </c>
      <c r="P15" s="303">
        <f>児童数!Z19</f>
        <v>0</v>
      </c>
      <c r="R15" s="307" t="s">
        <v>472</v>
      </c>
      <c r="S15" s="546">
        <f>SUM(S12:T14)</f>
        <v>0</v>
      </c>
      <c r="T15" s="547"/>
    </row>
    <row r="16" spans="2:20">
      <c r="B16" s="305" t="s">
        <v>136</v>
      </c>
      <c r="C16" s="316">
        <v>2473</v>
      </c>
      <c r="D16" s="316">
        <v>3032</v>
      </c>
      <c r="E16" s="316">
        <v>6949</v>
      </c>
      <c r="F16" s="316">
        <v>12543</v>
      </c>
      <c r="H16" s="549"/>
      <c r="I16" s="549"/>
    </row>
    <row r="17" spans="2:41">
      <c r="B17" s="306" t="s">
        <v>137</v>
      </c>
      <c r="C17" s="316">
        <v>2368</v>
      </c>
      <c r="D17" s="316">
        <v>2927</v>
      </c>
      <c r="E17" s="316">
        <v>6844</v>
      </c>
      <c r="F17" s="316">
        <v>12438</v>
      </c>
      <c r="H17" s="550"/>
      <c r="I17" s="551"/>
      <c r="J17" s="554" t="s">
        <v>464</v>
      </c>
      <c r="K17" s="555"/>
      <c r="L17" s="555"/>
      <c r="M17" s="555"/>
      <c r="N17" s="555"/>
      <c r="O17" s="555"/>
      <c r="P17" s="555"/>
      <c r="Q17" s="555"/>
      <c r="R17" s="555"/>
      <c r="S17" s="555"/>
      <c r="T17" s="555"/>
      <c r="U17" s="555"/>
      <c r="V17" s="555"/>
      <c r="W17" s="555"/>
      <c r="X17" s="555"/>
      <c r="Y17" s="556"/>
      <c r="Z17" s="561" t="s">
        <v>12</v>
      </c>
      <c r="AA17" s="561"/>
      <c r="AB17" s="561"/>
      <c r="AC17" s="561"/>
      <c r="AD17" s="561"/>
      <c r="AE17" s="561"/>
      <c r="AF17" s="561"/>
      <c r="AG17" s="561"/>
      <c r="AH17" s="561"/>
      <c r="AI17" s="561"/>
      <c r="AJ17" s="561"/>
      <c r="AK17" s="561"/>
      <c r="AL17" s="561"/>
      <c r="AM17" s="561"/>
      <c r="AN17" s="561"/>
      <c r="AO17" s="561"/>
    </row>
    <row r="18" spans="2:41">
      <c r="B18" s="305" t="s">
        <v>138</v>
      </c>
      <c r="C18" s="316">
        <v>2276</v>
      </c>
      <c r="D18" s="316">
        <v>2835</v>
      </c>
      <c r="E18" s="316">
        <v>6752</v>
      </c>
      <c r="F18" s="316">
        <v>12346</v>
      </c>
      <c r="H18" s="552"/>
      <c r="I18" s="553"/>
      <c r="J18" s="554" t="s">
        <v>463</v>
      </c>
      <c r="K18" s="555"/>
      <c r="L18" s="555"/>
      <c r="M18" s="556"/>
      <c r="N18" s="548" t="s">
        <v>459</v>
      </c>
      <c r="O18" s="548"/>
      <c r="P18" s="548"/>
      <c r="Q18" s="548"/>
      <c r="R18" s="548" t="s">
        <v>460</v>
      </c>
      <c r="S18" s="548"/>
      <c r="T18" s="548"/>
      <c r="U18" s="548"/>
      <c r="V18" s="548" t="s">
        <v>462</v>
      </c>
      <c r="W18" s="548"/>
      <c r="X18" s="548"/>
      <c r="Y18" s="548"/>
      <c r="Z18" s="562" t="s">
        <v>463</v>
      </c>
      <c r="AA18" s="563"/>
      <c r="AB18" s="563"/>
      <c r="AC18" s="564"/>
      <c r="AD18" s="561" t="s">
        <v>459</v>
      </c>
      <c r="AE18" s="561"/>
      <c r="AF18" s="561"/>
      <c r="AG18" s="561"/>
      <c r="AH18" s="561" t="s">
        <v>460</v>
      </c>
      <c r="AI18" s="561"/>
      <c r="AJ18" s="561"/>
      <c r="AK18" s="561"/>
      <c r="AL18" s="561" t="s">
        <v>462</v>
      </c>
      <c r="AM18" s="561"/>
      <c r="AN18" s="561"/>
      <c r="AO18" s="561"/>
    </row>
    <row r="19" spans="2:41">
      <c r="B19" s="306" t="s">
        <v>139</v>
      </c>
      <c r="C19" s="316">
        <v>2200</v>
      </c>
      <c r="D19" s="316">
        <v>2759</v>
      </c>
      <c r="E19" s="316">
        <v>6676</v>
      </c>
      <c r="F19" s="316">
        <v>12270</v>
      </c>
      <c r="H19" s="308"/>
      <c r="I19" s="308" t="s">
        <v>461</v>
      </c>
      <c r="J19" s="301" t="s">
        <v>158</v>
      </c>
      <c r="K19" s="301" t="s">
        <v>159</v>
      </c>
      <c r="L19" s="301" t="s">
        <v>160</v>
      </c>
      <c r="M19" s="301" t="s">
        <v>161</v>
      </c>
      <c r="N19" s="301" t="s">
        <v>158</v>
      </c>
      <c r="O19" s="301" t="s">
        <v>159</v>
      </c>
      <c r="P19" s="301" t="s">
        <v>160</v>
      </c>
      <c r="Q19" s="301" t="s">
        <v>161</v>
      </c>
      <c r="R19" s="301" t="s">
        <v>158</v>
      </c>
      <c r="S19" s="301" t="s">
        <v>159</v>
      </c>
      <c r="T19" s="301" t="s">
        <v>160</v>
      </c>
      <c r="U19" s="301" t="s">
        <v>161</v>
      </c>
      <c r="V19" s="301" t="s">
        <v>158</v>
      </c>
      <c r="W19" s="301" t="s">
        <v>159</v>
      </c>
      <c r="X19" s="301" t="s">
        <v>160</v>
      </c>
      <c r="Y19" s="301" t="s">
        <v>161</v>
      </c>
      <c r="Z19" s="301" t="s">
        <v>158</v>
      </c>
      <c r="AA19" s="301" t="s">
        <v>159</v>
      </c>
      <c r="AB19" s="301" t="s">
        <v>160</v>
      </c>
      <c r="AC19" s="301" t="s">
        <v>161</v>
      </c>
      <c r="AD19" s="301" t="s">
        <v>158</v>
      </c>
      <c r="AE19" s="301" t="s">
        <v>159</v>
      </c>
      <c r="AF19" s="301" t="s">
        <v>160</v>
      </c>
      <c r="AG19" s="301" t="s">
        <v>161</v>
      </c>
      <c r="AH19" s="301" t="s">
        <v>158</v>
      </c>
      <c r="AI19" s="301" t="s">
        <v>159</v>
      </c>
      <c r="AJ19" s="301" t="s">
        <v>160</v>
      </c>
      <c r="AK19" s="301" t="s">
        <v>161</v>
      </c>
      <c r="AL19" s="301" t="s">
        <v>158</v>
      </c>
      <c r="AM19" s="301" t="s">
        <v>159</v>
      </c>
      <c r="AN19" s="301" t="s">
        <v>160</v>
      </c>
      <c r="AO19" s="301" t="s">
        <v>161</v>
      </c>
    </row>
    <row r="20" spans="2:41">
      <c r="B20" s="305" t="s">
        <v>140</v>
      </c>
      <c r="C20" s="316">
        <v>2136</v>
      </c>
      <c r="D20" s="316">
        <v>2695</v>
      </c>
      <c r="E20" s="316">
        <v>6612</v>
      </c>
      <c r="F20" s="316">
        <v>12206</v>
      </c>
      <c r="H20" s="302" t="s">
        <v>19</v>
      </c>
      <c r="I20" s="310" t="str">
        <f>IFERROR(利用定員!I13,"")</f>
        <v/>
      </c>
      <c r="J20" s="311">
        <f>'基本単価（分園）'!N6</f>
        <v>0</v>
      </c>
      <c r="K20" s="311">
        <f>'基本単価（分園）'!O6</f>
        <v>0</v>
      </c>
      <c r="L20" s="311">
        <f>'基本単価（分園）'!P6</f>
        <v>0</v>
      </c>
      <c r="M20" s="311">
        <f>'基本単価（分園）'!Q6</f>
        <v>0</v>
      </c>
      <c r="N20" s="311">
        <f t="shared" ref="N20:N31" si="0">IFERROR(VLOOKUP(I20,$B$8:$F$24,2,FALSE),0)</f>
        <v>0</v>
      </c>
      <c r="O20" s="311">
        <f t="shared" ref="O20:O31" si="1">IFERROR(VLOOKUP(I20,$B$8:$F$24,3,FALSE),0)</f>
        <v>0</v>
      </c>
      <c r="P20" s="311">
        <f t="shared" ref="P20:P31" si="2">IFERROR(VLOOKUP(I20,$B$8:$F$24,4,FALSE),0)</f>
        <v>0</v>
      </c>
      <c r="Q20" s="311">
        <f t="shared" ref="Q20:Q31" si="3">IFERROR(VLOOKUP(I20,$B$8:$F$24,5,FALSE),0)</f>
        <v>0</v>
      </c>
      <c r="R20" s="311">
        <f t="shared" ref="R20:S31" si="4">$C$3</f>
        <v>1932</v>
      </c>
      <c r="S20" s="311">
        <f t="shared" si="4"/>
        <v>1932</v>
      </c>
      <c r="T20" s="311">
        <f t="shared" ref="T20:U31" si="5">$C$4</f>
        <v>11179</v>
      </c>
      <c r="U20" s="311">
        <f t="shared" si="5"/>
        <v>11179</v>
      </c>
      <c r="V20" s="311">
        <f t="shared" ref="V20:V31" si="6">IFERROR(J20-N20-R20,0)</f>
        <v>-1932</v>
      </c>
      <c r="W20" s="311">
        <f t="shared" ref="W20:W31" si="7">IFERROR(K20-O20-S20,0)</f>
        <v>-1932</v>
      </c>
      <c r="X20" s="311">
        <f t="shared" ref="X20:X31" si="8">IFERROR(L20-P20-T20,0)</f>
        <v>-11179</v>
      </c>
      <c r="Y20" s="311">
        <f t="shared" ref="Y20:Y31" si="9">IFERROR(M20-Q20-U20,0)</f>
        <v>-11179</v>
      </c>
      <c r="Z20" s="311">
        <f>'基本単価（分園）'!R6</f>
        <v>0</v>
      </c>
      <c r="AA20" s="311">
        <f>'基本単価（分園）'!S6</f>
        <v>0</v>
      </c>
      <c r="AB20" s="311">
        <f>'基本単価（分園）'!T6</f>
        <v>0</v>
      </c>
      <c r="AC20" s="311">
        <f>'基本単価（分園）'!U6</f>
        <v>0</v>
      </c>
      <c r="AD20" s="311">
        <f t="shared" ref="AD20:AD31" si="10">IFERROR(VLOOKUP(I20,$B$28:$F$44,2,FALSE),0)</f>
        <v>0</v>
      </c>
      <c r="AE20" s="311">
        <f t="shared" ref="AE20:AE31" si="11">IFERROR(VLOOKUP(I20,$B$28:$F$44,3,FALSE),0)</f>
        <v>0</v>
      </c>
      <c r="AF20" s="311">
        <f t="shared" ref="AF20:AF31" si="12">IFERROR(VLOOKUP(I20,$B$28:$F$44,4,FALSE),0)</f>
        <v>0</v>
      </c>
      <c r="AG20" s="311">
        <f t="shared" ref="AG20:AG31" si="13">IFERROR(VLOOKUP(I20,$B$28:$F$44,5,FALSE),0)</f>
        <v>0</v>
      </c>
      <c r="AH20" s="311">
        <f t="shared" ref="AH20:AI31" si="14">$C$3</f>
        <v>1932</v>
      </c>
      <c r="AI20" s="311">
        <f t="shared" si="14"/>
        <v>1932</v>
      </c>
      <c r="AJ20" s="311">
        <f t="shared" ref="AJ20:AK31" si="15">$C$4</f>
        <v>11179</v>
      </c>
      <c r="AK20" s="311">
        <f t="shared" si="15"/>
        <v>11179</v>
      </c>
      <c r="AL20" s="311">
        <f t="shared" ref="AL20:AL31" si="16">IFERROR(Z20-AD20-AH20,0)</f>
        <v>-1932</v>
      </c>
      <c r="AM20" s="311">
        <f t="shared" ref="AM20:AM31" si="17">IFERROR(AA20-AE20-AI20,0)</f>
        <v>-1932</v>
      </c>
      <c r="AN20" s="311">
        <f t="shared" ref="AN20:AN31" si="18">IFERROR(AB20-AF20-AJ20,0)</f>
        <v>-11179</v>
      </c>
      <c r="AO20" s="311">
        <f t="shared" ref="AO20:AO31" si="19">IFERROR(AC20-AG20-AK20,0)</f>
        <v>-11179</v>
      </c>
    </row>
    <row r="21" spans="2:41">
      <c r="B21" s="306" t="s">
        <v>141</v>
      </c>
      <c r="C21" s="316">
        <v>2086</v>
      </c>
      <c r="D21" s="316">
        <v>2645</v>
      </c>
      <c r="E21" s="316">
        <v>6562</v>
      </c>
      <c r="F21" s="316">
        <v>12156</v>
      </c>
      <c r="H21" s="302" t="s">
        <v>20</v>
      </c>
      <c r="I21" s="310" t="str">
        <f>IFERROR(利用定員!I14,"")</f>
        <v/>
      </c>
      <c r="J21" s="311">
        <f>'基本単価（分園）'!N7</f>
        <v>0</v>
      </c>
      <c r="K21" s="311">
        <f>'基本単価（分園）'!O7</f>
        <v>0</v>
      </c>
      <c r="L21" s="311">
        <f>'基本単価（分園）'!P7</f>
        <v>0</v>
      </c>
      <c r="M21" s="311">
        <f>'基本単価（分園）'!Q7</f>
        <v>0</v>
      </c>
      <c r="N21" s="311">
        <f t="shared" si="0"/>
        <v>0</v>
      </c>
      <c r="O21" s="311">
        <f t="shared" si="1"/>
        <v>0</v>
      </c>
      <c r="P21" s="311">
        <f t="shared" si="2"/>
        <v>0</v>
      </c>
      <c r="Q21" s="311">
        <f t="shared" si="3"/>
        <v>0</v>
      </c>
      <c r="R21" s="311">
        <f t="shared" si="4"/>
        <v>1932</v>
      </c>
      <c r="S21" s="311">
        <f t="shared" si="4"/>
        <v>1932</v>
      </c>
      <c r="T21" s="311">
        <f t="shared" si="5"/>
        <v>11179</v>
      </c>
      <c r="U21" s="311">
        <f t="shared" si="5"/>
        <v>11179</v>
      </c>
      <c r="V21" s="311">
        <f t="shared" si="6"/>
        <v>-1932</v>
      </c>
      <c r="W21" s="311">
        <f t="shared" si="7"/>
        <v>-1932</v>
      </c>
      <c r="X21" s="311">
        <f t="shared" si="8"/>
        <v>-11179</v>
      </c>
      <c r="Y21" s="311">
        <f t="shared" si="9"/>
        <v>-11179</v>
      </c>
      <c r="Z21" s="311">
        <f>'基本単価（分園）'!R7</f>
        <v>0</v>
      </c>
      <c r="AA21" s="311">
        <f>'基本単価（分園）'!S7</f>
        <v>0</v>
      </c>
      <c r="AB21" s="311">
        <f>'基本単価（分園）'!T7</f>
        <v>0</v>
      </c>
      <c r="AC21" s="311">
        <f>'基本単価（分園）'!U7</f>
        <v>0</v>
      </c>
      <c r="AD21" s="311">
        <f t="shared" si="10"/>
        <v>0</v>
      </c>
      <c r="AE21" s="311">
        <f t="shared" si="11"/>
        <v>0</v>
      </c>
      <c r="AF21" s="311">
        <f t="shared" si="12"/>
        <v>0</v>
      </c>
      <c r="AG21" s="311">
        <f t="shared" si="13"/>
        <v>0</v>
      </c>
      <c r="AH21" s="311">
        <f t="shared" si="14"/>
        <v>1932</v>
      </c>
      <c r="AI21" s="311">
        <f t="shared" si="14"/>
        <v>1932</v>
      </c>
      <c r="AJ21" s="311">
        <f t="shared" si="15"/>
        <v>11179</v>
      </c>
      <c r="AK21" s="311">
        <f t="shared" si="15"/>
        <v>11179</v>
      </c>
      <c r="AL21" s="311">
        <f t="shared" si="16"/>
        <v>-1932</v>
      </c>
      <c r="AM21" s="311">
        <f t="shared" si="17"/>
        <v>-1932</v>
      </c>
      <c r="AN21" s="311">
        <f t="shared" si="18"/>
        <v>-11179</v>
      </c>
      <c r="AO21" s="311">
        <f t="shared" si="19"/>
        <v>-11179</v>
      </c>
    </row>
    <row r="22" spans="2:41">
      <c r="B22" s="305" t="s">
        <v>142</v>
      </c>
      <c r="C22" s="316">
        <v>2035</v>
      </c>
      <c r="D22" s="316">
        <v>2594</v>
      </c>
      <c r="E22" s="316">
        <v>6511</v>
      </c>
      <c r="F22" s="316">
        <v>12105</v>
      </c>
      <c r="H22" s="302" t="s">
        <v>21</v>
      </c>
      <c r="I22" s="310" t="str">
        <f>IFERROR(利用定員!I15,"")</f>
        <v/>
      </c>
      <c r="J22" s="311">
        <f>'基本単価（分園）'!N8</f>
        <v>0</v>
      </c>
      <c r="K22" s="311">
        <f>'基本単価（分園）'!O8</f>
        <v>0</v>
      </c>
      <c r="L22" s="311">
        <f>'基本単価（分園）'!P8</f>
        <v>0</v>
      </c>
      <c r="M22" s="311">
        <f>'基本単価（分園）'!Q8</f>
        <v>0</v>
      </c>
      <c r="N22" s="311">
        <f t="shared" si="0"/>
        <v>0</v>
      </c>
      <c r="O22" s="311">
        <f t="shared" si="1"/>
        <v>0</v>
      </c>
      <c r="P22" s="311">
        <f t="shared" si="2"/>
        <v>0</v>
      </c>
      <c r="Q22" s="311">
        <f t="shared" si="3"/>
        <v>0</v>
      </c>
      <c r="R22" s="311">
        <f t="shared" si="4"/>
        <v>1932</v>
      </c>
      <c r="S22" s="311">
        <f t="shared" si="4"/>
        <v>1932</v>
      </c>
      <c r="T22" s="311">
        <f t="shared" si="5"/>
        <v>11179</v>
      </c>
      <c r="U22" s="311">
        <f t="shared" si="5"/>
        <v>11179</v>
      </c>
      <c r="V22" s="311">
        <f t="shared" si="6"/>
        <v>-1932</v>
      </c>
      <c r="W22" s="311">
        <f t="shared" si="7"/>
        <v>-1932</v>
      </c>
      <c r="X22" s="311">
        <f t="shared" si="8"/>
        <v>-11179</v>
      </c>
      <c r="Y22" s="311">
        <f t="shared" si="9"/>
        <v>-11179</v>
      </c>
      <c r="Z22" s="311">
        <f>'基本単価（分園）'!R8</f>
        <v>0</v>
      </c>
      <c r="AA22" s="311">
        <f>'基本単価（分園）'!S8</f>
        <v>0</v>
      </c>
      <c r="AB22" s="311">
        <f>'基本単価（分園）'!T8</f>
        <v>0</v>
      </c>
      <c r="AC22" s="311">
        <f>'基本単価（分園）'!U8</f>
        <v>0</v>
      </c>
      <c r="AD22" s="311">
        <f t="shared" si="10"/>
        <v>0</v>
      </c>
      <c r="AE22" s="311">
        <f t="shared" si="11"/>
        <v>0</v>
      </c>
      <c r="AF22" s="311">
        <f t="shared" si="12"/>
        <v>0</v>
      </c>
      <c r="AG22" s="311">
        <f t="shared" si="13"/>
        <v>0</v>
      </c>
      <c r="AH22" s="311">
        <f t="shared" si="14"/>
        <v>1932</v>
      </c>
      <c r="AI22" s="311">
        <f t="shared" si="14"/>
        <v>1932</v>
      </c>
      <c r="AJ22" s="311">
        <f t="shared" si="15"/>
        <v>11179</v>
      </c>
      <c r="AK22" s="311">
        <f t="shared" si="15"/>
        <v>11179</v>
      </c>
      <c r="AL22" s="311">
        <f t="shared" si="16"/>
        <v>-1932</v>
      </c>
      <c r="AM22" s="311">
        <f t="shared" si="17"/>
        <v>-1932</v>
      </c>
      <c r="AN22" s="311">
        <f t="shared" si="18"/>
        <v>-11179</v>
      </c>
      <c r="AO22" s="311">
        <f t="shared" si="19"/>
        <v>-11179</v>
      </c>
    </row>
    <row r="23" spans="2:41">
      <c r="B23" s="306" t="s">
        <v>143</v>
      </c>
      <c r="C23" s="316">
        <v>1992</v>
      </c>
      <c r="D23" s="316">
        <v>2551</v>
      </c>
      <c r="E23" s="316">
        <v>6468</v>
      </c>
      <c r="F23" s="316">
        <v>12062</v>
      </c>
      <c r="G23" s="312"/>
      <c r="H23" s="302" t="s">
        <v>22</v>
      </c>
      <c r="I23" s="310" t="str">
        <f>IFERROR(利用定員!I16,"")</f>
        <v/>
      </c>
      <c r="J23" s="311">
        <f>'基本単価（分園）'!N9</f>
        <v>0</v>
      </c>
      <c r="K23" s="311">
        <f>'基本単価（分園）'!O9</f>
        <v>0</v>
      </c>
      <c r="L23" s="311">
        <f>'基本単価（分園）'!P9</f>
        <v>0</v>
      </c>
      <c r="M23" s="311">
        <f>'基本単価（分園）'!Q9</f>
        <v>0</v>
      </c>
      <c r="N23" s="311">
        <f t="shared" si="0"/>
        <v>0</v>
      </c>
      <c r="O23" s="311">
        <f t="shared" si="1"/>
        <v>0</v>
      </c>
      <c r="P23" s="311">
        <f t="shared" si="2"/>
        <v>0</v>
      </c>
      <c r="Q23" s="311">
        <f t="shared" si="3"/>
        <v>0</v>
      </c>
      <c r="R23" s="311">
        <f t="shared" si="4"/>
        <v>1932</v>
      </c>
      <c r="S23" s="311">
        <f t="shared" si="4"/>
        <v>1932</v>
      </c>
      <c r="T23" s="311">
        <f t="shared" si="5"/>
        <v>11179</v>
      </c>
      <c r="U23" s="311">
        <f t="shared" si="5"/>
        <v>11179</v>
      </c>
      <c r="V23" s="311">
        <f t="shared" si="6"/>
        <v>-1932</v>
      </c>
      <c r="W23" s="311">
        <f t="shared" si="7"/>
        <v>-1932</v>
      </c>
      <c r="X23" s="311">
        <f t="shared" si="8"/>
        <v>-11179</v>
      </c>
      <c r="Y23" s="311">
        <f t="shared" si="9"/>
        <v>-11179</v>
      </c>
      <c r="Z23" s="311">
        <f>'基本単価（分園）'!R9</f>
        <v>0</v>
      </c>
      <c r="AA23" s="311">
        <f>'基本単価（分園）'!S9</f>
        <v>0</v>
      </c>
      <c r="AB23" s="311">
        <f>'基本単価（分園）'!T9</f>
        <v>0</v>
      </c>
      <c r="AC23" s="311">
        <f>'基本単価（分園）'!U9</f>
        <v>0</v>
      </c>
      <c r="AD23" s="311">
        <f t="shared" si="10"/>
        <v>0</v>
      </c>
      <c r="AE23" s="311">
        <f t="shared" si="11"/>
        <v>0</v>
      </c>
      <c r="AF23" s="311">
        <f t="shared" si="12"/>
        <v>0</v>
      </c>
      <c r="AG23" s="311">
        <f t="shared" si="13"/>
        <v>0</v>
      </c>
      <c r="AH23" s="311">
        <f t="shared" si="14"/>
        <v>1932</v>
      </c>
      <c r="AI23" s="311">
        <f t="shared" si="14"/>
        <v>1932</v>
      </c>
      <c r="AJ23" s="311">
        <f t="shared" si="15"/>
        <v>11179</v>
      </c>
      <c r="AK23" s="311">
        <f t="shared" si="15"/>
        <v>11179</v>
      </c>
      <c r="AL23" s="311">
        <f t="shared" si="16"/>
        <v>-1932</v>
      </c>
      <c r="AM23" s="311">
        <f t="shared" si="17"/>
        <v>-1932</v>
      </c>
      <c r="AN23" s="311">
        <f t="shared" si="18"/>
        <v>-11179</v>
      </c>
      <c r="AO23" s="311">
        <f t="shared" si="19"/>
        <v>-11179</v>
      </c>
    </row>
    <row r="24" spans="2:41">
      <c r="B24" s="305" t="s">
        <v>239</v>
      </c>
      <c r="C24" s="316">
        <v>1957</v>
      </c>
      <c r="D24" s="316">
        <v>2516</v>
      </c>
      <c r="E24" s="316">
        <v>6433</v>
      </c>
      <c r="F24" s="316">
        <v>12027</v>
      </c>
      <c r="G24" s="312"/>
      <c r="H24" s="302" t="s">
        <v>23</v>
      </c>
      <c r="I24" s="310" t="str">
        <f>IFERROR(利用定員!I17,"")</f>
        <v/>
      </c>
      <c r="J24" s="311">
        <f>'基本単価（分園）'!N10</f>
        <v>0</v>
      </c>
      <c r="K24" s="311">
        <f>'基本単価（分園）'!O10</f>
        <v>0</v>
      </c>
      <c r="L24" s="311">
        <f>'基本単価（分園）'!P10</f>
        <v>0</v>
      </c>
      <c r="M24" s="311">
        <f>'基本単価（分園）'!Q10</f>
        <v>0</v>
      </c>
      <c r="N24" s="311">
        <f t="shared" si="0"/>
        <v>0</v>
      </c>
      <c r="O24" s="311">
        <f t="shared" si="1"/>
        <v>0</v>
      </c>
      <c r="P24" s="311">
        <f t="shared" si="2"/>
        <v>0</v>
      </c>
      <c r="Q24" s="311">
        <f t="shared" si="3"/>
        <v>0</v>
      </c>
      <c r="R24" s="311">
        <f t="shared" si="4"/>
        <v>1932</v>
      </c>
      <c r="S24" s="311">
        <f t="shared" si="4"/>
        <v>1932</v>
      </c>
      <c r="T24" s="311">
        <f t="shared" si="5"/>
        <v>11179</v>
      </c>
      <c r="U24" s="311">
        <f t="shared" si="5"/>
        <v>11179</v>
      </c>
      <c r="V24" s="311">
        <f t="shared" si="6"/>
        <v>-1932</v>
      </c>
      <c r="W24" s="311">
        <f t="shared" si="7"/>
        <v>-1932</v>
      </c>
      <c r="X24" s="311">
        <f t="shared" si="8"/>
        <v>-11179</v>
      </c>
      <c r="Y24" s="311">
        <f t="shared" si="9"/>
        <v>-11179</v>
      </c>
      <c r="Z24" s="311">
        <f>'基本単価（分園）'!R10</f>
        <v>0</v>
      </c>
      <c r="AA24" s="311">
        <f>'基本単価（分園）'!S10</f>
        <v>0</v>
      </c>
      <c r="AB24" s="311">
        <f>'基本単価（分園）'!T10</f>
        <v>0</v>
      </c>
      <c r="AC24" s="311">
        <f>'基本単価（分園）'!U10</f>
        <v>0</v>
      </c>
      <c r="AD24" s="311">
        <f t="shared" si="10"/>
        <v>0</v>
      </c>
      <c r="AE24" s="311">
        <f t="shared" si="11"/>
        <v>0</v>
      </c>
      <c r="AF24" s="311">
        <f t="shared" si="12"/>
        <v>0</v>
      </c>
      <c r="AG24" s="311">
        <f t="shared" si="13"/>
        <v>0</v>
      </c>
      <c r="AH24" s="311">
        <f t="shared" si="14"/>
        <v>1932</v>
      </c>
      <c r="AI24" s="311">
        <f t="shared" si="14"/>
        <v>1932</v>
      </c>
      <c r="AJ24" s="311">
        <f t="shared" si="15"/>
        <v>11179</v>
      </c>
      <c r="AK24" s="311">
        <f t="shared" si="15"/>
        <v>11179</v>
      </c>
      <c r="AL24" s="311">
        <f t="shared" si="16"/>
        <v>-1932</v>
      </c>
      <c r="AM24" s="311">
        <f t="shared" si="17"/>
        <v>-1932</v>
      </c>
      <c r="AN24" s="311">
        <f t="shared" si="18"/>
        <v>-11179</v>
      </c>
      <c r="AO24" s="311">
        <f t="shared" si="19"/>
        <v>-11179</v>
      </c>
    </row>
    <row r="25" spans="2:41">
      <c r="G25" s="312"/>
      <c r="H25" s="302" t="s">
        <v>24</v>
      </c>
      <c r="I25" s="310" t="str">
        <f>IFERROR(利用定員!I18,"")</f>
        <v/>
      </c>
      <c r="J25" s="311">
        <f>'基本単価（分園）'!N11</f>
        <v>0</v>
      </c>
      <c r="K25" s="311">
        <f>'基本単価（分園）'!O11</f>
        <v>0</v>
      </c>
      <c r="L25" s="311">
        <f>'基本単価（分園）'!P11</f>
        <v>0</v>
      </c>
      <c r="M25" s="311">
        <f>'基本単価（分園）'!Q11</f>
        <v>0</v>
      </c>
      <c r="N25" s="311">
        <f t="shared" si="0"/>
        <v>0</v>
      </c>
      <c r="O25" s="311">
        <f t="shared" si="1"/>
        <v>0</v>
      </c>
      <c r="P25" s="311">
        <f t="shared" si="2"/>
        <v>0</v>
      </c>
      <c r="Q25" s="311">
        <f t="shared" si="3"/>
        <v>0</v>
      </c>
      <c r="R25" s="311">
        <f t="shared" si="4"/>
        <v>1932</v>
      </c>
      <c r="S25" s="311">
        <f t="shared" si="4"/>
        <v>1932</v>
      </c>
      <c r="T25" s="311">
        <f t="shared" si="5"/>
        <v>11179</v>
      </c>
      <c r="U25" s="311">
        <f t="shared" si="5"/>
        <v>11179</v>
      </c>
      <c r="V25" s="311">
        <f t="shared" si="6"/>
        <v>-1932</v>
      </c>
      <c r="W25" s="311">
        <f t="shared" si="7"/>
        <v>-1932</v>
      </c>
      <c r="X25" s="311">
        <f t="shared" si="8"/>
        <v>-11179</v>
      </c>
      <c r="Y25" s="311">
        <f t="shared" si="9"/>
        <v>-11179</v>
      </c>
      <c r="Z25" s="311">
        <f>'基本単価（分園）'!R11</f>
        <v>0</v>
      </c>
      <c r="AA25" s="311">
        <f>'基本単価（分園）'!S11</f>
        <v>0</v>
      </c>
      <c r="AB25" s="311">
        <f>'基本単価（分園）'!T11</f>
        <v>0</v>
      </c>
      <c r="AC25" s="311">
        <f>'基本単価（分園）'!U11</f>
        <v>0</v>
      </c>
      <c r="AD25" s="311">
        <f t="shared" si="10"/>
        <v>0</v>
      </c>
      <c r="AE25" s="311">
        <f t="shared" si="11"/>
        <v>0</v>
      </c>
      <c r="AF25" s="311">
        <f t="shared" si="12"/>
        <v>0</v>
      </c>
      <c r="AG25" s="311">
        <f t="shared" si="13"/>
        <v>0</v>
      </c>
      <c r="AH25" s="311">
        <f t="shared" si="14"/>
        <v>1932</v>
      </c>
      <c r="AI25" s="311">
        <f t="shared" si="14"/>
        <v>1932</v>
      </c>
      <c r="AJ25" s="311">
        <f t="shared" si="15"/>
        <v>11179</v>
      </c>
      <c r="AK25" s="311">
        <f t="shared" si="15"/>
        <v>11179</v>
      </c>
      <c r="AL25" s="311">
        <f t="shared" si="16"/>
        <v>-1932</v>
      </c>
      <c r="AM25" s="311">
        <f t="shared" si="17"/>
        <v>-1932</v>
      </c>
      <c r="AN25" s="311">
        <f t="shared" si="18"/>
        <v>-11179</v>
      </c>
      <c r="AO25" s="311">
        <f t="shared" si="19"/>
        <v>-11179</v>
      </c>
    </row>
    <row r="26" spans="2:41">
      <c r="B26" s="545" t="s">
        <v>12</v>
      </c>
      <c r="C26" s="545"/>
      <c r="D26" s="545"/>
      <c r="E26" s="545"/>
      <c r="F26" s="545"/>
      <c r="G26" s="312"/>
      <c r="H26" s="302" t="s">
        <v>224</v>
      </c>
      <c r="I26" s="310" t="str">
        <f>IFERROR(利用定員!I19,"")</f>
        <v/>
      </c>
      <c r="J26" s="311">
        <f>'基本単価（分園）'!N12</f>
        <v>0</v>
      </c>
      <c r="K26" s="311">
        <f>'基本単価（分園）'!O12</f>
        <v>0</v>
      </c>
      <c r="L26" s="311">
        <f>'基本単価（分園）'!P12</f>
        <v>0</v>
      </c>
      <c r="M26" s="311">
        <f>'基本単価（分園）'!Q12</f>
        <v>0</v>
      </c>
      <c r="N26" s="311">
        <f t="shared" si="0"/>
        <v>0</v>
      </c>
      <c r="O26" s="311">
        <f t="shared" si="1"/>
        <v>0</v>
      </c>
      <c r="P26" s="311">
        <f t="shared" si="2"/>
        <v>0</v>
      </c>
      <c r="Q26" s="311">
        <f t="shared" si="3"/>
        <v>0</v>
      </c>
      <c r="R26" s="311">
        <f t="shared" si="4"/>
        <v>1932</v>
      </c>
      <c r="S26" s="311">
        <f t="shared" si="4"/>
        <v>1932</v>
      </c>
      <c r="T26" s="311">
        <f t="shared" si="5"/>
        <v>11179</v>
      </c>
      <c r="U26" s="311">
        <f t="shared" si="5"/>
        <v>11179</v>
      </c>
      <c r="V26" s="311">
        <f t="shared" si="6"/>
        <v>-1932</v>
      </c>
      <c r="W26" s="311">
        <f t="shared" si="7"/>
        <v>-1932</v>
      </c>
      <c r="X26" s="311">
        <f t="shared" si="8"/>
        <v>-11179</v>
      </c>
      <c r="Y26" s="311">
        <f t="shared" si="9"/>
        <v>-11179</v>
      </c>
      <c r="Z26" s="311">
        <f>'基本単価（分園）'!R12</f>
        <v>0</v>
      </c>
      <c r="AA26" s="311">
        <f>'基本単価（分園）'!S12</f>
        <v>0</v>
      </c>
      <c r="AB26" s="311">
        <f>'基本単価（分園）'!T12</f>
        <v>0</v>
      </c>
      <c r="AC26" s="311">
        <f>'基本単価（分園）'!U12</f>
        <v>0</v>
      </c>
      <c r="AD26" s="311">
        <f t="shared" si="10"/>
        <v>0</v>
      </c>
      <c r="AE26" s="311">
        <f t="shared" si="11"/>
        <v>0</v>
      </c>
      <c r="AF26" s="311">
        <f t="shared" si="12"/>
        <v>0</v>
      </c>
      <c r="AG26" s="311">
        <f t="shared" si="13"/>
        <v>0</v>
      </c>
      <c r="AH26" s="311">
        <f t="shared" si="14"/>
        <v>1932</v>
      </c>
      <c r="AI26" s="311">
        <f t="shared" si="14"/>
        <v>1932</v>
      </c>
      <c r="AJ26" s="311">
        <f t="shared" si="15"/>
        <v>11179</v>
      </c>
      <c r="AK26" s="311">
        <f t="shared" si="15"/>
        <v>11179</v>
      </c>
      <c r="AL26" s="311">
        <f t="shared" si="16"/>
        <v>-1932</v>
      </c>
      <c r="AM26" s="311">
        <f t="shared" si="17"/>
        <v>-1932</v>
      </c>
      <c r="AN26" s="311">
        <f t="shared" si="18"/>
        <v>-11179</v>
      </c>
      <c r="AO26" s="311">
        <f t="shared" si="19"/>
        <v>-11179</v>
      </c>
    </row>
    <row r="27" spans="2:41">
      <c r="B27" s="305"/>
      <c r="C27" s="301" t="s">
        <v>158</v>
      </c>
      <c r="D27" s="301" t="s">
        <v>159</v>
      </c>
      <c r="E27" s="301" t="s">
        <v>160</v>
      </c>
      <c r="F27" s="301" t="s">
        <v>161</v>
      </c>
      <c r="G27" s="312"/>
      <c r="H27" s="302" t="s">
        <v>225</v>
      </c>
      <c r="I27" s="310" t="str">
        <f>IFERROR(利用定員!I20,"")</f>
        <v/>
      </c>
      <c r="J27" s="311">
        <f>'基本単価（分園）'!N13</f>
        <v>0</v>
      </c>
      <c r="K27" s="311">
        <f>'基本単価（分園）'!O13</f>
        <v>0</v>
      </c>
      <c r="L27" s="311">
        <f>'基本単価（分園）'!P13</f>
        <v>0</v>
      </c>
      <c r="M27" s="311">
        <f>'基本単価（分園）'!Q13</f>
        <v>0</v>
      </c>
      <c r="N27" s="311">
        <f t="shared" si="0"/>
        <v>0</v>
      </c>
      <c r="O27" s="311">
        <f t="shared" si="1"/>
        <v>0</v>
      </c>
      <c r="P27" s="311">
        <f t="shared" si="2"/>
        <v>0</v>
      </c>
      <c r="Q27" s="311">
        <f t="shared" si="3"/>
        <v>0</v>
      </c>
      <c r="R27" s="311">
        <f t="shared" si="4"/>
        <v>1932</v>
      </c>
      <c r="S27" s="311">
        <f t="shared" si="4"/>
        <v>1932</v>
      </c>
      <c r="T27" s="311">
        <f t="shared" si="5"/>
        <v>11179</v>
      </c>
      <c r="U27" s="311">
        <f t="shared" si="5"/>
        <v>11179</v>
      </c>
      <c r="V27" s="311">
        <f t="shared" si="6"/>
        <v>-1932</v>
      </c>
      <c r="W27" s="311">
        <f t="shared" si="7"/>
        <v>-1932</v>
      </c>
      <c r="X27" s="311">
        <f t="shared" si="8"/>
        <v>-11179</v>
      </c>
      <c r="Y27" s="311">
        <f t="shared" si="9"/>
        <v>-11179</v>
      </c>
      <c r="Z27" s="311">
        <f>'基本単価（分園）'!R13</f>
        <v>0</v>
      </c>
      <c r="AA27" s="311">
        <f>'基本単価（分園）'!S13</f>
        <v>0</v>
      </c>
      <c r="AB27" s="311">
        <f>'基本単価（分園）'!T13</f>
        <v>0</v>
      </c>
      <c r="AC27" s="311">
        <f>'基本単価（分園）'!U13</f>
        <v>0</v>
      </c>
      <c r="AD27" s="311">
        <f t="shared" si="10"/>
        <v>0</v>
      </c>
      <c r="AE27" s="311">
        <f t="shared" si="11"/>
        <v>0</v>
      </c>
      <c r="AF27" s="311">
        <f t="shared" si="12"/>
        <v>0</v>
      </c>
      <c r="AG27" s="311">
        <f t="shared" si="13"/>
        <v>0</v>
      </c>
      <c r="AH27" s="311">
        <f t="shared" si="14"/>
        <v>1932</v>
      </c>
      <c r="AI27" s="311">
        <f t="shared" si="14"/>
        <v>1932</v>
      </c>
      <c r="AJ27" s="311">
        <f t="shared" si="15"/>
        <v>11179</v>
      </c>
      <c r="AK27" s="311">
        <f t="shared" si="15"/>
        <v>11179</v>
      </c>
      <c r="AL27" s="311">
        <f t="shared" si="16"/>
        <v>-1932</v>
      </c>
      <c r="AM27" s="311">
        <f t="shared" si="17"/>
        <v>-1932</v>
      </c>
      <c r="AN27" s="311">
        <f t="shared" si="18"/>
        <v>-11179</v>
      </c>
      <c r="AO27" s="311">
        <f t="shared" si="19"/>
        <v>-11179</v>
      </c>
    </row>
    <row r="28" spans="2:41">
      <c r="B28" s="305" t="s">
        <v>123</v>
      </c>
      <c r="C28" s="316">
        <v>5880</v>
      </c>
      <c r="D28" s="316">
        <v>6439</v>
      </c>
      <c r="E28" s="316">
        <v>10356</v>
      </c>
      <c r="F28" s="316">
        <v>15950</v>
      </c>
      <c r="G28" s="312"/>
      <c r="H28" s="302" t="s">
        <v>226</v>
      </c>
      <c r="I28" s="310" t="str">
        <f>IFERROR(利用定員!I21,"")</f>
        <v/>
      </c>
      <c r="J28" s="311">
        <f>'基本単価（分園）'!N14</f>
        <v>0</v>
      </c>
      <c r="K28" s="311">
        <f>'基本単価（分園）'!O14</f>
        <v>0</v>
      </c>
      <c r="L28" s="311">
        <f>'基本単価（分園）'!P14</f>
        <v>0</v>
      </c>
      <c r="M28" s="311">
        <f>'基本単価（分園）'!Q14</f>
        <v>0</v>
      </c>
      <c r="N28" s="311">
        <f t="shared" si="0"/>
        <v>0</v>
      </c>
      <c r="O28" s="311">
        <f t="shared" si="1"/>
        <v>0</v>
      </c>
      <c r="P28" s="311">
        <f t="shared" si="2"/>
        <v>0</v>
      </c>
      <c r="Q28" s="311">
        <f t="shared" si="3"/>
        <v>0</v>
      </c>
      <c r="R28" s="311">
        <f t="shared" si="4"/>
        <v>1932</v>
      </c>
      <c r="S28" s="311">
        <f t="shared" si="4"/>
        <v>1932</v>
      </c>
      <c r="T28" s="311">
        <f t="shared" si="5"/>
        <v>11179</v>
      </c>
      <c r="U28" s="311">
        <f t="shared" si="5"/>
        <v>11179</v>
      </c>
      <c r="V28" s="311">
        <f t="shared" si="6"/>
        <v>-1932</v>
      </c>
      <c r="W28" s="311">
        <f t="shared" si="7"/>
        <v>-1932</v>
      </c>
      <c r="X28" s="311">
        <f t="shared" si="8"/>
        <v>-11179</v>
      </c>
      <c r="Y28" s="311">
        <f t="shared" si="9"/>
        <v>-11179</v>
      </c>
      <c r="Z28" s="311">
        <f>'基本単価（分園）'!R14</f>
        <v>0</v>
      </c>
      <c r="AA28" s="311">
        <f>'基本単価（分園）'!S14</f>
        <v>0</v>
      </c>
      <c r="AB28" s="311">
        <f>'基本単価（分園）'!T14</f>
        <v>0</v>
      </c>
      <c r="AC28" s="311">
        <f>'基本単価（分園）'!U14</f>
        <v>0</v>
      </c>
      <c r="AD28" s="311">
        <f t="shared" si="10"/>
        <v>0</v>
      </c>
      <c r="AE28" s="311">
        <f t="shared" si="11"/>
        <v>0</v>
      </c>
      <c r="AF28" s="311">
        <f t="shared" si="12"/>
        <v>0</v>
      </c>
      <c r="AG28" s="311">
        <f t="shared" si="13"/>
        <v>0</v>
      </c>
      <c r="AH28" s="311">
        <f t="shared" si="14"/>
        <v>1932</v>
      </c>
      <c r="AI28" s="311">
        <f t="shared" si="14"/>
        <v>1932</v>
      </c>
      <c r="AJ28" s="311">
        <f t="shared" si="15"/>
        <v>11179</v>
      </c>
      <c r="AK28" s="311">
        <f t="shared" si="15"/>
        <v>11179</v>
      </c>
      <c r="AL28" s="311">
        <f t="shared" si="16"/>
        <v>-1932</v>
      </c>
      <c r="AM28" s="311">
        <f t="shared" si="17"/>
        <v>-1932</v>
      </c>
      <c r="AN28" s="311">
        <f t="shared" si="18"/>
        <v>-11179</v>
      </c>
      <c r="AO28" s="311">
        <f t="shared" si="19"/>
        <v>-11179</v>
      </c>
    </row>
    <row r="29" spans="2:41">
      <c r="B29" s="306" t="s">
        <v>126</v>
      </c>
      <c r="C29" s="316">
        <v>4357</v>
      </c>
      <c r="D29" s="316">
        <v>4916</v>
      </c>
      <c r="E29" s="316">
        <v>8833</v>
      </c>
      <c r="F29" s="316">
        <v>14427</v>
      </c>
      <c r="G29" s="312"/>
      <c r="H29" s="302" t="s">
        <v>28</v>
      </c>
      <c r="I29" s="310" t="str">
        <f>IFERROR(利用定員!I22,"")</f>
        <v/>
      </c>
      <c r="J29" s="311">
        <f>'基本単価（分園）'!N15</f>
        <v>0</v>
      </c>
      <c r="K29" s="311">
        <f>'基本単価（分園）'!O15</f>
        <v>0</v>
      </c>
      <c r="L29" s="311">
        <f>'基本単価（分園）'!P15</f>
        <v>0</v>
      </c>
      <c r="M29" s="311">
        <f>'基本単価（分園）'!Q15</f>
        <v>0</v>
      </c>
      <c r="N29" s="311">
        <f t="shared" si="0"/>
        <v>0</v>
      </c>
      <c r="O29" s="311">
        <f t="shared" si="1"/>
        <v>0</v>
      </c>
      <c r="P29" s="311">
        <f t="shared" si="2"/>
        <v>0</v>
      </c>
      <c r="Q29" s="311">
        <f t="shared" si="3"/>
        <v>0</v>
      </c>
      <c r="R29" s="311">
        <f t="shared" si="4"/>
        <v>1932</v>
      </c>
      <c r="S29" s="311">
        <f t="shared" si="4"/>
        <v>1932</v>
      </c>
      <c r="T29" s="311">
        <f t="shared" si="5"/>
        <v>11179</v>
      </c>
      <c r="U29" s="311">
        <f t="shared" si="5"/>
        <v>11179</v>
      </c>
      <c r="V29" s="311">
        <f t="shared" si="6"/>
        <v>-1932</v>
      </c>
      <c r="W29" s="311">
        <f t="shared" si="7"/>
        <v>-1932</v>
      </c>
      <c r="X29" s="311">
        <f t="shared" si="8"/>
        <v>-11179</v>
      </c>
      <c r="Y29" s="311">
        <f t="shared" si="9"/>
        <v>-11179</v>
      </c>
      <c r="Z29" s="311">
        <f>'基本単価（分園）'!R15</f>
        <v>0</v>
      </c>
      <c r="AA29" s="311">
        <f>'基本単価（分園）'!S15</f>
        <v>0</v>
      </c>
      <c r="AB29" s="311">
        <f>'基本単価（分園）'!T15</f>
        <v>0</v>
      </c>
      <c r="AC29" s="311">
        <f>'基本単価（分園）'!U15</f>
        <v>0</v>
      </c>
      <c r="AD29" s="311">
        <f t="shared" si="10"/>
        <v>0</v>
      </c>
      <c r="AE29" s="311">
        <f t="shared" si="11"/>
        <v>0</v>
      </c>
      <c r="AF29" s="311">
        <f t="shared" si="12"/>
        <v>0</v>
      </c>
      <c r="AG29" s="311">
        <f t="shared" si="13"/>
        <v>0</v>
      </c>
      <c r="AH29" s="311">
        <f t="shared" si="14"/>
        <v>1932</v>
      </c>
      <c r="AI29" s="311">
        <f t="shared" si="14"/>
        <v>1932</v>
      </c>
      <c r="AJ29" s="311">
        <f t="shared" si="15"/>
        <v>11179</v>
      </c>
      <c r="AK29" s="311">
        <f t="shared" si="15"/>
        <v>11179</v>
      </c>
      <c r="AL29" s="311">
        <f t="shared" si="16"/>
        <v>-1932</v>
      </c>
      <c r="AM29" s="311">
        <f t="shared" si="17"/>
        <v>-1932</v>
      </c>
      <c r="AN29" s="311">
        <f t="shared" si="18"/>
        <v>-11179</v>
      </c>
      <c r="AO29" s="311">
        <f t="shared" si="19"/>
        <v>-11179</v>
      </c>
    </row>
    <row r="30" spans="2:41">
      <c r="B30" s="305" t="s">
        <v>127</v>
      </c>
      <c r="C30" s="316">
        <v>3725</v>
      </c>
      <c r="D30" s="316">
        <v>4284</v>
      </c>
      <c r="E30" s="316">
        <v>8201</v>
      </c>
      <c r="F30" s="316">
        <v>13795</v>
      </c>
      <c r="G30" s="312"/>
      <c r="H30" s="302" t="s">
        <v>29</v>
      </c>
      <c r="I30" s="310" t="str">
        <f>IFERROR(利用定員!I23,"")</f>
        <v/>
      </c>
      <c r="J30" s="311">
        <f>'基本単価（分園）'!N16</f>
        <v>0</v>
      </c>
      <c r="K30" s="311">
        <f>'基本単価（分園）'!O16</f>
        <v>0</v>
      </c>
      <c r="L30" s="311">
        <f>'基本単価（分園）'!P16</f>
        <v>0</v>
      </c>
      <c r="M30" s="311">
        <f>'基本単価（分園）'!Q16</f>
        <v>0</v>
      </c>
      <c r="N30" s="311">
        <f t="shared" si="0"/>
        <v>0</v>
      </c>
      <c r="O30" s="311">
        <f t="shared" si="1"/>
        <v>0</v>
      </c>
      <c r="P30" s="311">
        <f t="shared" si="2"/>
        <v>0</v>
      </c>
      <c r="Q30" s="311">
        <f t="shared" si="3"/>
        <v>0</v>
      </c>
      <c r="R30" s="311">
        <f t="shared" si="4"/>
        <v>1932</v>
      </c>
      <c r="S30" s="311">
        <f t="shared" si="4"/>
        <v>1932</v>
      </c>
      <c r="T30" s="311">
        <f t="shared" si="5"/>
        <v>11179</v>
      </c>
      <c r="U30" s="311">
        <f t="shared" si="5"/>
        <v>11179</v>
      </c>
      <c r="V30" s="311">
        <f t="shared" si="6"/>
        <v>-1932</v>
      </c>
      <c r="W30" s="311">
        <f t="shared" si="7"/>
        <v>-1932</v>
      </c>
      <c r="X30" s="311">
        <f t="shared" si="8"/>
        <v>-11179</v>
      </c>
      <c r="Y30" s="311">
        <f t="shared" si="9"/>
        <v>-11179</v>
      </c>
      <c r="Z30" s="311">
        <f>'基本単価（分園）'!R16</f>
        <v>0</v>
      </c>
      <c r="AA30" s="311">
        <f>'基本単価（分園）'!S16</f>
        <v>0</v>
      </c>
      <c r="AB30" s="311">
        <f>'基本単価（分園）'!T16</f>
        <v>0</v>
      </c>
      <c r="AC30" s="311">
        <f>'基本単価（分園）'!U16</f>
        <v>0</v>
      </c>
      <c r="AD30" s="311">
        <f t="shared" si="10"/>
        <v>0</v>
      </c>
      <c r="AE30" s="311">
        <f t="shared" si="11"/>
        <v>0</v>
      </c>
      <c r="AF30" s="311">
        <f t="shared" si="12"/>
        <v>0</v>
      </c>
      <c r="AG30" s="311">
        <f t="shared" si="13"/>
        <v>0</v>
      </c>
      <c r="AH30" s="311">
        <f t="shared" si="14"/>
        <v>1932</v>
      </c>
      <c r="AI30" s="311">
        <f t="shared" si="14"/>
        <v>1932</v>
      </c>
      <c r="AJ30" s="311">
        <f t="shared" si="15"/>
        <v>11179</v>
      </c>
      <c r="AK30" s="311">
        <f t="shared" si="15"/>
        <v>11179</v>
      </c>
      <c r="AL30" s="311">
        <f t="shared" si="16"/>
        <v>-1932</v>
      </c>
      <c r="AM30" s="311">
        <f t="shared" si="17"/>
        <v>-1932</v>
      </c>
      <c r="AN30" s="311">
        <f t="shared" si="18"/>
        <v>-11179</v>
      </c>
      <c r="AO30" s="311">
        <f t="shared" si="19"/>
        <v>-11179</v>
      </c>
    </row>
    <row r="31" spans="2:41">
      <c r="B31" s="306" t="s">
        <v>130</v>
      </c>
      <c r="C31" s="316">
        <v>3772</v>
      </c>
      <c r="D31" s="316">
        <v>4331</v>
      </c>
      <c r="E31" s="316">
        <v>8248</v>
      </c>
      <c r="F31" s="316">
        <v>13842</v>
      </c>
      <c r="G31" s="312"/>
      <c r="H31" s="302" t="s">
        <v>30</v>
      </c>
      <c r="I31" s="310" t="str">
        <f>IFERROR(利用定員!I24,"")</f>
        <v/>
      </c>
      <c r="J31" s="311">
        <f>'基本単価（分園）'!N17</f>
        <v>0</v>
      </c>
      <c r="K31" s="311">
        <f>'基本単価（分園）'!O17</f>
        <v>0</v>
      </c>
      <c r="L31" s="311">
        <f>'基本単価（分園）'!P17</f>
        <v>0</v>
      </c>
      <c r="M31" s="311">
        <f>'基本単価（分園）'!Q17</f>
        <v>0</v>
      </c>
      <c r="N31" s="311">
        <f t="shared" si="0"/>
        <v>0</v>
      </c>
      <c r="O31" s="311">
        <f t="shared" si="1"/>
        <v>0</v>
      </c>
      <c r="P31" s="311">
        <f t="shared" si="2"/>
        <v>0</v>
      </c>
      <c r="Q31" s="311">
        <f t="shared" si="3"/>
        <v>0</v>
      </c>
      <c r="R31" s="311">
        <f t="shared" si="4"/>
        <v>1932</v>
      </c>
      <c r="S31" s="311">
        <f t="shared" si="4"/>
        <v>1932</v>
      </c>
      <c r="T31" s="311">
        <f t="shared" si="5"/>
        <v>11179</v>
      </c>
      <c r="U31" s="311">
        <f t="shared" si="5"/>
        <v>11179</v>
      </c>
      <c r="V31" s="311">
        <f t="shared" si="6"/>
        <v>-1932</v>
      </c>
      <c r="W31" s="311">
        <f t="shared" si="7"/>
        <v>-1932</v>
      </c>
      <c r="X31" s="311">
        <f t="shared" si="8"/>
        <v>-11179</v>
      </c>
      <c r="Y31" s="311">
        <f t="shared" si="9"/>
        <v>-11179</v>
      </c>
      <c r="Z31" s="311">
        <f>'基本単価（分園）'!R17</f>
        <v>0</v>
      </c>
      <c r="AA31" s="311">
        <f>'基本単価（分園）'!S17</f>
        <v>0</v>
      </c>
      <c r="AB31" s="311">
        <f>'基本単価（分園）'!T17</f>
        <v>0</v>
      </c>
      <c r="AC31" s="311">
        <f>'基本単価（分園）'!U17</f>
        <v>0</v>
      </c>
      <c r="AD31" s="311">
        <f t="shared" si="10"/>
        <v>0</v>
      </c>
      <c r="AE31" s="311">
        <f t="shared" si="11"/>
        <v>0</v>
      </c>
      <c r="AF31" s="311">
        <f t="shared" si="12"/>
        <v>0</v>
      </c>
      <c r="AG31" s="311">
        <f t="shared" si="13"/>
        <v>0</v>
      </c>
      <c r="AH31" s="311">
        <f t="shared" si="14"/>
        <v>1932</v>
      </c>
      <c r="AI31" s="311">
        <f t="shared" si="14"/>
        <v>1932</v>
      </c>
      <c r="AJ31" s="311">
        <f t="shared" si="15"/>
        <v>11179</v>
      </c>
      <c r="AK31" s="311">
        <f t="shared" si="15"/>
        <v>11179</v>
      </c>
      <c r="AL31" s="311">
        <f t="shared" si="16"/>
        <v>-1932</v>
      </c>
      <c r="AM31" s="311">
        <f t="shared" si="17"/>
        <v>-1932</v>
      </c>
      <c r="AN31" s="311">
        <f t="shared" si="18"/>
        <v>-11179</v>
      </c>
      <c r="AO31" s="311">
        <f t="shared" si="19"/>
        <v>-11179</v>
      </c>
    </row>
    <row r="32" spans="2:41">
      <c r="B32" s="305" t="s">
        <v>131</v>
      </c>
      <c r="C32" s="316">
        <v>3266</v>
      </c>
      <c r="D32" s="316">
        <v>3825</v>
      </c>
      <c r="E32" s="316">
        <v>7742</v>
      </c>
      <c r="F32" s="316">
        <v>13336</v>
      </c>
      <c r="G32" s="312"/>
      <c r="H32" s="313"/>
      <c r="I32" s="313"/>
      <c r="N32" s="549"/>
      <c r="O32" s="549"/>
    </row>
    <row r="33" spans="2:41">
      <c r="B33" s="306" t="s">
        <v>133</v>
      </c>
      <c r="C33" s="316">
        <v>2982</v>
      </c>
      <c r="D33" s="316">
        <v>3541</v>
      </c>
      <c r="E33" s="316">
        <v>7458</v>
      </c>
      <c r="F33" s="316">
        <v>13052</v>
      </c>
      <c r="G33" s="312"/>
      <c r="M33" s="565"/>
      <c r="N33" s="554" t="s">
        <v>11</v>
      </c>
      <c r="O33" s="555"/>
      <c r="P33" s="555"/>
      <c r="Q33" s="555"/>
      <c r="R33" s="555"/>
      <c r="S33" s="555"/>
      <c r="T33" s="555"/>
      <c r="U33" s="555"/>
      <c r="V33" s="555"/>
      <c r="W33" s="555"/>
      <c r="X33" s="555"/>
      <c r="Y33" s="556"/>
      <c r="AC33" s="565"/>
      <c r="AD33" s="562" t="s">
        <v>12</v>
      </c>
      <c r="AE33" s="563"/>
      <c r="AF33" s="563"/>
      <c r="AG33" s="563"/>
      <c r="AH33" s="563"/>
      <c r="AI33" s="563"/>
      <c r="AJ33" s="563"/>
      <c r="AK33" s="563"/>
      <c r="AL33" s="563"/>
      <c r="AM33" s="563"/>
      <c r="AN33" s="563"/>
      <c r="AO33" s="564"/>
    </row>
    <row r="34" spans="2:41">
      <c r="B34" s="305" t="s">
        <v>134</v>
      </c>
      <c r="C34" s="316">
        <v>2773</v>
      </c>
      <c r="D34" s="316">
        <v>3332</v>
      </c>
      <c r="E34" s="316">
        <v>7249</v>
      </c>
      <c r="F34" s="316">
        <v>12843</v>
      </c>
      <c r="G34" s="312"/>
      <c r="M34" s="566"/>
      <c r="N34" s="548" t="s">
        <v>465</v>
      </c>
      <c r="O34" s="548"/>
      <c r="P34" s="548"/>
      <c r="Q34" s="548"/>
      <c r="R34" s="548" t="s">
        <v>466</v>
      </c>
      <c r="S34" s="548"/>
      <c r="T34" s="548"/>
      <c r="U34" s="548"/>
      <c r="V34" s="548" t="s">
        <v>467</v>
      </c>
      <c r="W34" s="548"/>
      <c r="X34" s="548"/>
      <c r="Y34" s="548"/>
      <c r="AC34" s="566"/>
      <c r="AD34" s="561" t="s">
        <v>465</v>
      </c>
      <c r="AE34" s="561"/>
      <c r="AF34" s="561"/>
      <c r="AG34" s="561"/>
      <c r="AH34" s="561" t="s">
        <v>466</v>
      </c>
      <c r="AI34" s="561"/>
      <c r="AJ34" s="561"/>
      <c r="AK34" s="561"/>
      <c r="AL34" s="561" t="s">
        <v>467</v>
      </c>
      <c r="AM34" s="561"/>
      <c r="AN34" s="561"/>
      <c r="AO34" s="561"/>
    </row>
    <row r="35" spans="2:41">
      <c r="B35" s="306" t="s">
        <v>135</v>
      </c>
      <c r="C35" s="316">
        <v>2606</v>
      </c>
      <c r="D35" s="316">
        <v>3165</v>
      </c>
      <c r="E35" s="316">
        <v>7082</v>
      </c>
      <c r="F35" s="316">
        <v>12676</v>
      </c>
      <c r="G35" s="312"/>
      <c r="M35" s="567"/>
      <c r="N35" s="301" t="s">
        <v>158</v>
      </c>
      <c r="O35" s="301" t="s">
        <v>159</v>
      </c>
      <c r="P35" s="301" t="s">
        <v>160</v>
      </c>
      <c r="Q35" s="301" t="s">
        <v>161</v>
      </c>
      <c r="R35" s="301" t="s">
        <v>158</v>
      </c>
      <c r="S35" s="301" t="s">
        <v>159</v>
      </c>
      <c r="T35" s="301" t="s">
        <v>160</v>
      </c>
      <c r="U35" s="301" t="s">
        <v>161</v>
      </c>
      <c r="V35" s="301" t="s">
        <v>158</v>
      </c>
      <c r="W35" s="301" t="s">
        <v>159</v>
      </c>
      <c r="X35" s="301" t="s">
        <v>160</v>
      </c>
      <c r="Y35" s="301" t="s">
        <v>161</v>
      </c>
      <c r="AC35" s="567"/>
      <c r="AD35" s="301" t="s">
        <v>158</v>
      </c>
      <c r="AE35" s="301" t="s">
        <v>159</v>
      </c>
      <c r="AF35" s="301" t="s">
        <v>160</v>
      </c>
      <c r="AG35" s="301" t="s">
        <v>161</v>
      </c>
      <c r="AH35" s="301" t="s">
        <v>158</v>
      </c>
      <c r="AI35" s="301" t="s">
        <v>159</v>
      </c>
      <c r="AJ35" s="301" t="s">
        <v>160</v>
      </c>
      <c r="AK35" s="301" t="s">
        <v>161</v>
      </c>
      <c r="AL35" s="301" t="s">
        <v>158</v>
      </c>
      <c r="AM35" s="301" t="s">
        <v>159</v>
      </c>
      <c r="AN35" s="301" t="s">
        <v>160</v>
      </c>
      <c r="AO35" s="301" t="s">
        <v>161</v>
      </c>
    </row>
    <row r="36" spans="2:41">
      <c r="B36" s="305" t="s">
        <v>136</v>
      </c>
      <c r="C36" s="316">
        <v>2138</v>
      </c>
      <c r="D36" s="316">
        <v>2697</v>
      </c>
      <c r="E36" s="316">
        <v>6614</v>
      </c>
      <c r="F36" s="316">
        <v>12208</v>
      </c>
      <c r="G36" s="312"/>
      <c r="M36" s="302" t="s">
        <v>19</v>
      </c>
      <c r="N36" s="311">
        <f t="shared" ref="N36:N47" si="20">IFERROR(I4*N20,0)</f>
        <v>0</v>
      </c>
      <c r="O36" s="311">
        <f t="shared" ref="O36:O47" si="21">IFERROR(J4*O20,0)</f>
        <v>0</v>
      </c>
      <c r="P36" s="311">
        <f t="shared" ref="P36:P47" si="22">IFERROR(K4*P20,0)</f>
        <v>0</v>
      </c>
      <c r="Q36" s="311">
        <f t="shared" ref="Q36:Q47" si="23">IFERROR(L4*Q20,0)</f>
        <v>0</v>
      </c>
      <c r="R36" s="311">
        <f t="shared" ref="R36:R47" si="24">IFERROR(I4*R20,0)</f>
        <v>0</v>
      </c>
      <c r="S36" s="311">
        <f t="shared" ref="S36:S47" si="25">IFERROR(J4*S20,0)</f>
        <v>0</v>
      </c>
      <c r="T36" s="311">
        <f t="shared" ref="T36:T47" si="26">IFERROR(K4*T20,0)</f>
        <v>0</v>
      </c>
      <c r="U36" s="311">
        <f t="shared" ref="U36:U47" si="27">IFERROR(L4*U20,0)</f>
        <v>0</v>
      </c>
      <c r="V36" s="311">
        <f t="shared" ref="V36:V47" si="28">IFERROR(I4*V20,0)</f>
        <v>0</v>
      </c>
      <c r="W36" s="311">
        <f t="shared" ref="W36:W47" si="29">IFERROR(J4*W20,0)</f>
        <v>0</v>
      </c>
      <c r="X36" s="311">
        <f t="shared" ref="X36:X47" si="30">IFERROR(K4*X20,0)</f>
        <v>0</v>
      </c>
      <c r="Y36" s="311">
        <f t="shared" ref="Y36:Y47" si="31">IFERROR(L4*Y20,0)</f>
        <v>0</v>
      </c>
      <c r="AC36" s="302" t="s">
        <v>19</v>
      </c>
      <c r="AD36" s="311">
        <f t="shared" ref="AD36:AD47" si="32">IFERROR(M4*AD20,0)</f>
        <v>0</v>
      </c>
      <c r="AE36" s="311">
        <f t="shared" ref="AE36:AE47" si="33">IFERROR(N4*AE20,0)</f>
        <v>0</v>
      </c>
      <c r="AF36" s="311">
        <f t="shared" ref="AF36:AF47" si="34">IFERROR(O4*AF20,0)</f>
        <v>0</v>
      </c>
      <c r="AG36" s="311">
        <f t="shared" ref="AG36:AG47" si="35">IFERROR(P4*AG20,0)</f>
        <v>0</v>
      </c>
      <c r="AH36" s="311">
        <f t="shared" ref="AH36:AH47" si="36">IFERROR(M4*AH20,0)</f>
        <v>0</v>
      </c>
      <c r="AI36" s="311">
        <f t="shared" ref="AI36:AI47" si="37">IFERROR(N4*AI20,0)</f>
        <v>0</v>
      </c>
      <c r="AJ36" s="311">
        <f t="shared" ref="AJ36:AJ47" si="38">IFERROR(O4*AJ20,0)</f>
        <v>0</v>
      </c>
      <c r="AK36" s="311">
        <f t="shared" ref="AK36:AK47" si="39">IFERROR(P4*AK20,0)</f>
        <v>0</v>
      </c>
      <c r="AL36" s="311">
        <f t="shared" ref="AL36:AL47" si="40">IFERROR(M4*AL20,0)</f>
        <v>0</v>
      </c>
      <c r="AM36" s="311">
        <f t="shared" ref="AM36:AM47" si="41">IFERROR(N4*AM20,0)</f>
        <v>0</v>
      </c>
      <c r="AN36" s="311">
        <f t="shared" ref="AN36:AN47" si="42">IFERROR(O4*AN20,0)</f>
        <v>0</v>
      </c>
      <c r="AO36" s="311">
        <f t="shared" ref="AO36:AO47" si="43">IFERROR(P4*AO20,0)</f>
        <v>0</v>
      </c>
    </row>
    <row r="37" spans="2:41">
      <c r="B37" s="306" t="s">
        <v>137</v>
      </c>
      <c r="C37" s="316">
        <v>2063</v>
      </c>
      <c r="D37" s="316">
        <v>2622</v>
      </c>
      <c r="E37" s="316">
        <v>6539</v>
      </c>
      <c r="F37" s="316">
        <v>12133</v>
      </c>
      <c r="G37" s="312"/>
      <c r="M37" s="302" t="s">
        <v>20</v>
      </c>
      <c r="N37" s="311">
        <f t="shared" si="20"/>
        <v>0</v>
      </c>
      <c r="O37" s="311">
        <f t="shared" si="21"/>
        <v>0</v>
      </c>
      <c r="P37" s="311">
        <f t="shared" si="22"/>
        <v>0</v>
      </c>
      <c r="Q37" s="311">
        <f t="shared" si="23"/>
        <v>0</v>
      </c>
      <c r="R37" s="311">
        <f t="shared" si="24"/>
        <v>0</v>
      </c>
      <c r="S37" s="311">
        <f t="shared" si="25"/>
        <v>0</v>
      </c>
      <c r="T37" s="311">
        <f t="shared" si="26"/>
        <v>0</v>
      </c>
      <c r="U37" s="311">
        <f t="shared" si="27"/>
        <v>0</v>
      </c>
      <c r="V37" s="311">
        <f t="shared" si="28"/>
        <v>0</v>
      </c>
      <c r="W37" s="311">
        <f t="shared" si="29"/>
        <v>0</v>
      </c>
      <c r="X37" s="311">
        <f t="shared" si="30"/>
        <v>0</v>
      </c>
      <c r="Y37" s="311">
        <f t="shared" si="31"/>
        <v>0</v>
      </c>
      <c r="AC37" s="302" t="s">
        <v>20</v>
      </c>
      <c r="AD37" s="311">
        <f t="shared" si="32"/>
        <v>0</v>
      </c>
      <c r="AE37" s="311">
        <f t="shared" si="33"/>
        <v>0</v>
      </c>
      <c r="AF37" s="311">
        <f t="shared" si="34"/>
        <v>0</v>
      </c>
      <c r="AG37" s="311">
        <f t="shared" si="35"/>
        <v>0</v>
      </c>
      <c r="AH37" s="311">
        <f t="shared" si="36"/>
        <v>0</v>
      </c>
      <c r="AI37" s="311">
        <f t="shared" si="37"/>
        <v>0</v>
      </c>
      <c r="AJ37" s="311">
        <f t="shared" si="38"/>
        <v>0</v>
      </c>
      <c r="AK37" s="311">
        <f t="shared" si="39"/>
        <v>0</v>
      </c>
      <c r="AL37" s="311">
        <f t="shared" si="40"/>
        <v>0</v>
      </c>
      <c r="AM37" s="311">
        <f t="shared" si="41"/>
        <v>0</v>
      </c>
      <c r="AN37" s="311">
        <f t="shared" si="42"/>
        <v>0</v>
      </c>
      <c r="AO37" s="311">
        <f t="shared" si="43"/>
        <v>0</v>
      </c>
    </row>
    <row r="38" spans="2:41">
      <c r="B38" s="305" t="s">
        <v>138</v>
      </c>
      <c r="C38" s="316">
        <v>1997</v>
      </c>
      <c r="D38" s="316">
        <v>2556</v>
      </c>
      <c r="E38" s="316">
        <v>6473</v>
      </c>
      <c r="F38" s="316">
        <v>12067</v>
      </c>
      <c r="G38" s="312"/>
      <c r="M38" s="302" t="s">
        <v>21</v>
      </c>
      <c r="N38" s="311">
        <f t="shared" si="20"/>
        <v>0</v>
      </c>
      <c r="O38" s="311">
        <f t="shared" si="21"/>
        <v>0</v>
      </c>
      <c r="P38" s="311">
        <f t="shared" si="22"/>
        <v>0</v>
      </c>
      <c r="Q38" s="311">
        <f t="shared" si="23"/>
        <v>0</v>
      </c>
      <c r="R38" s="311">
        <f t="shared" si="24"/>
        <v>0</v>
      </c>
      <c r="S38" s="311">
        <f t="shared" si="25"/>
        <v>0</v>
      </c>
      <c r="T38" s="311">
        <f t="shared" si="26"/>
        <v>0</v>
      </c>
      <c r="U38" s="311">
        <f t="shared" si="27"/>
        <v>0</v>
      </c>
      <c r="V38" s="311">
        <f t="shared" si="28"/>
        <v>0</v>
      </c>
      <c r="W38" s="311">
        <f t="shared" si="29"/>
        <v>0</v>
      </c>
      <c r="X38" s="311">
        <f t="shared" si="30"/>
        <v>0</v>
      </c>
      <c r="Y38" s="311">
        <f t="shared" si="31"/>
        <v>0</v>
      </c>
      <c r="AC38" s="302" t="s">
        <v>21</v>
      </c>
      <c r="AD38" s="311">
        <f t="shared" si="32"/>
        <v>0</v>
      </c>
      <c r="AE38" s="311">
        <f t="shared" si="33"/>
        <v>0</v>
      </c>
      <c r="AF38" s="311">
        <f t="shared" si="34"/>
        <v>0</v>
      </c>
      <c r="AG38" s="311">
        <f t="shared" si="35"/>
        <v>0</v>
      </c>
      <c r="AH38" s="311">
        <f t="shared" si="36"/>
        <v>0</v>
      </c>
      <c r="AI38" s="311">
        <f t="shared" si="37"/>
        <v>0</v>
      </c>
      <c r="AJ38" s="311">
        <f t="shared" si="38"/>
        <v>0</v>
      </c>
      <c r="AK38" s="311">
        <f t="shared" si="39"/>
        <v>0</v>
      </c>
      <c r="AL38" s="311">
        <f t="shared" si="40"/>
        <v>0</v>
      </c>
      <c r="AM38" s="311">
        <f t="shared" si="41"/>
        <v>0</v>
      </c>
      <c r="AN38" s="311">
        <f t="shared" si="42"/>
        <v>0</v>
      </c>
      <c r="AO38" s="311">
        <f t="shared" si="43"/>
        <v>0</v>
      </c>
    </row>
    <row r="39" spans="2:41">
      <c r="B39" s="306" t="s">
        <v>139</v>
      </c>
      <c r="C39" s="316">
        <v>1941</v>
      </c>
      <c r="D39" s="316">
        <v>2500</v>
      </c>
      <c r="E39" s="316">
        <v>6417</v>
      </c>
      <c r="F39" s="316">
        <v>12011</v>
      </c>
      <c r="G39" s="312"/>
      <c r="M39" s="302" t="s">
        <v>22</v>
      </c>
      <c r="N39" s="311">
        <f t="shared" si="20"/>
        <v>0</v>
      </c>
      <c r="O39" s="311">
        <f t="shared" si="21"/>
        <v>0</v>
      </c>
      <c r="P39" s="311">
        <f t="shared" si="22"/>
        <v>0</v>
      </c>
      <c r="Q39" s="311">
        <f t="shared" si="23"/>
        <v>0</v>
      </c>
      <c r="R39" s="311">
        <f t="shared" si="24"/>
        <v>0</v>
      </c>
      <c r="S39" s="311">
        <f t="shared" si="25"/>
        <v>0</v>
      </c>
      <c r="T39" s="311">
        <f t="shared" si="26"/>
        <v>0</v>
      </c>
      <c r="U39" s="311">
        <f t="shared" si="27"/>
        <v>0</v>
      </c>
      <c r="V39" s="311">
        <f t="shared" si="28"/>
        <v>0</v>
      </c>
      <c r="W39" s="311">
        <f t="shared" si="29"/>
        <v>0</v>
      </c>
      <c r="X39" s="311">
        <f t="shared" si="30"/>
        <v>0</v>
      </c>
      <c r="Y39" s="311">
        <f t="shared" si="31"/>
        <v>0</v>
      </c>
      <c r="AC39" s="302" t="s">
        <v>22</v>
      </c>
      <c r="AD39" s="311">
        <f t="shared" si="32"/>
        <v>0</v>
      </c>
      <c r="AE39" s="311">
        <f t="shared" si="33"/>
        <v>0</v>
      </c>
      <c r="AF39" s="311">
        <f t="shared" si="34"/>
        <v>0</v>
      </c>
      <c r="AG39" s="311">
        <f t="shared" si="35"/>
        <v>0</v>
      </c>
      <c r="AH39" s="311">
        <f t="shared" si="36"/>
        <v>0</v>
      </c>
      <c r="AI39" s="311">
        <f t="shared" si="37"/>
        <v>0</v>
      </c>
      <c r="AJ39" s="311">
        <f t="shared" si="38"/>
        <v>0</v>
      </c>
      <c r="AK39" s="311">
        <f t="shared" si="39"/>
        <v>0</v>
      </c>
      <c r="AL39" s="311">
        <f t="shared" si="40"/>
        <v>0</v>
      </c>
      <c r="AM39" s="311">
        <f t="shared" si="41"/>
        <v>0</v>
      </c>
      <c r="AN39" s="311">
        <f t="shared" si="42"/>
        <v>0</v>
      </c>
      <c r="AO39" s="311">
        <f t="shared" si="43"/>
        <v>0</v>
      </c>
    </row>
    <row r="40" spans="2:41">
      <c r="B40" s="305" t="s">
        <v>140</v>
      </c>
      <c r="C40" s="316">
        <v>1896</v>
      </c>
      <c r="D40" s="316">
        <v>2455</v>
      </c>
      <c r="E40" s="316">
        <v>6372</v>
      </c>
      <c r="F40" s="316">
        <v>11966</v>
      </c>
      <c r="M40" s="302" t="s">
        <v>23</v>
      </c>
      <c r="N40" s="311">
        <f t="shared" si="20"/>
        <v>0</v>
      </c>
      <c r="O40" s="311">
        <f t="shared" si="21"/>
        <v>0</v>
      </c>
      <c r="P40" s="311">
        <f t="shared" si="22"/>
        <v>0</v>
      </c>
      <c r="Q40" s="311">
        <f t="shared" si="23"/>
        <v>0</v>
      </c>
      <c r="R40" s="311">
        <f t="shared" si="24"/>
        <v>0</v>
      </c>
      <c r="S40" s="311">
        <f t="shared" si="25"/>
        <v>0</v>
      </c>
      <c r="T40" s="311">
        <f t="shared" si="26"/>
        <v>0</v>
      </c>
      <c r="U40" s="311">
        <f t="shared" si="27"/>
        <v>0</v>
      </c>
      <c r="V40" s="311">
        <f t="shared" si="28"/>
        <v>0</v>
      </c>
      <c r="W40" s="311">
        <f t="shared" si="29"/>
        <v>0</v>
      </c>
      <c r="X40" s="311">
        <f t="shared" si="30"/>
        <v>0</v>
      </c>
      <c r="Y40" s="311">
        <f t="shared" si="31"/>
        <v>0</v>
      </c>
      <c r="AC40" s="302" t="s">
        <v>23</v>
      </c>
      <c r="AD40" s="311">
        <f t="shared" si="32"/>
        <v>0</v>
      </c>
      <c r="AE40" s="311">
        <f t="shared" si="33"/>
        <v>0</v>
      </c>
      <c r="AF40" s="311">
        <f t="shared" si="34"/>
        <v>0</v>
      </c>
      <c r="AG40" s="311">
        <f t="shared" si="35"/>
        <v>0</v>
      </c>
      <c r="AH40" s="311">
        <f t="shared" si="36"/>
        <v>0</v>
      </c>
      <c r="AI40" s="311">
        <f t="shared" si="37"/>
        <v>0</v>
      </c>
      <c r="AJ40" s="311">
        <f t="shared" si="38"/>
        <v>0</v>
      </c>
      <c r="AK40" s="311">
        <f t="shared" si="39"/>
        <v>0</v>
      </c>
      <c r="AL40" s="311">
        <f t="shared" si="40"/>
        <v>0</v>
      </c>
      <c r="AM40" s="311">
        <f t="shared" si="41"/>
        <v>0</v>
      </c>
      <c r="AN40" s="311">
        <f t="shared" si="42"/>
        <v>0</v>
      </c>
      <c r="AO40" s="311">
        <f t="shared" si="43"/>
        <v>0</v>
      </c>
    </row>
    <row r="41" spans="2:41">
      <c r="B41" s="306" t="s">
        <v>141</v>
      </c>
      <c r="C41" s="316">
        <v>1862</v>
      </c>
      <c r="D41" s="316">
        <v>2421</v>
      </c>
      <c r="E41" s="316">
        <v>6338</v>
      </c>
      <c r="F41" s="316">
        <v>11932</v>
      </c>
      <c r="M41" s="302" t="s">
        <v>24</v>
      </c>
      <c r="N41" s="311">
        <f t="shared" si="20"/>
        <v>0</v>
      </c>
      <c r="O41" s="311">
        <f t="shared" si="21"/>
        <v>0</v>
      </c>
      <c r="P41" s="311">
        <f t="shared" si="22"/>
        <v>0</v>
      </c>
      <c r="Q41" s="311">
        <f t="shared" si="23"/>
        <v>0</v>
      </c>
      <c r="R41" s="311">
        <f t="shared" si="24"/>
        <v>0</v>
      </c>
      <c r="S41" s="311">
        <f t="shared" si="25"/>
        <v>0</v>
      </c>
      <c r="T41" s="311">
        <f t="shared" si="26"/>
        <v>0</v>
      </c>
      <c r="U41" s="311">
        <f t="shared" si="27"/>
        <v>0</v>
      </c>
      <c r="V41" s="311">
        <f t="shared" si="28"/>
        <v>0</v>
      </c>
      <c r="W41" s="311">
        <f t="shared" si="29"/>
        <v>0</v>
      </c>
      <c r="X41" s="311">
        <f t="shared" si="30"/>
        <v>0</v>
      </c>
      <c r="Y41" s="311">
        <f t="shared" si="31"/>
        <v>0</v>
      </c>
      <c r="AC41" s="302" t="s">
        <v>24</v>
      </c>
      <c r="AD41" s="311">
        <f t="shared" si="32"/>
        <v>0</v>
      </c>
      <c r="AE41" s="311">
        <f t="shared" si="33"/>
        <v>0</v>
      </c>
      <c r="AF41" s="311">
        <f t="shared" si="34"/>
        <v>0</v>
      </c>
      <c r="AG41" s="311">
        <f t="shared" si="35"/>
        <v>0</v>
      </c>
      <c r="AH41" s="311">
        <f t="shared" si="36"/>
        <v>0</v>
      </c>
      <c r="AI41" s="311">
        <f t="shared" si="37"/>
        <v>0</v>
      </c>
      <c r="AJ41" s="311">
        <f t="shared" si="38"/>
        <v>0</v>
      </c>
      <c r="AK41" s="311">
        <f t="shared" si="39"/>
        <v>0</v>
      </c>
      <c r="AL41" s="311">
        <f t="shared" si="40"/>
        <v>0</v>
      </c>
      <c r="AM41" s="311">
        <f t="shared" si="41"/>
        <v>0</v>
      </c>
      <c r="AN41" s="311">
        <f t="shared" si="42"/>
        <v>0</v>
      </c>
      <c r="AO41" s="311">
        <f t="shared" si="43"/>
        <v>0</v>
      </c>
    </row>
    <row r="42" spans="2:41">
      <c r="B42" s="305" t="s">
        <v>142</v>
      </c>
      <c r="C42" s="316">
        <v>1825</v>
      </c>
      <c r="D42" s="316">
        <v>2384</v>
      </c>
      <c r="E42" s="316">
        <v>6301</v>
      </c>
      <c r="F42" s="316">
        <v>11895</v>
      </c>
      <c r="M42" s="302" t="s">
        <v>224</v>
      </c>
      <c r="N42" s="311">
        <f t="shared" si="20"/>
        <v>0</v>
      </c>
      <c r="O42" s="311">
        <f t="shared" si="21"/>
        <v>0</v>
      </c>
      <c r="P42" s="311">
        <f t="shared" si="22"/>
        <v>0</v>
      </c>
      <c r="Q42" s="311">
        <f t="shared" si="23"/>
        <v>0</v>
      </c>
      <c r="R42" s="311">
        <f t="shared" si="24"/>
        <v>0</v>
      </c>
      <c r="S42" s="311">
        <f t="shared" si="25"/>
        <v>0</v>
      </c>
      <c r="T42" s="311">
        <f t="shared" si="26"/>
        <v>0</v>
      </c>
      <c r="U42" s="311">
        <f t="shared" si="27"/>
        <v>0</v>
      </c>
      <c r="V42" s="311">
        <f t="shared" si="28"/>
        <v>0</v>
      </c>
      <c r="W42" s="311">
        <f t="shared" si="29"/>
        <v>0</v>
      </c>
      <c r="X42" s="311">
        <f t="shared" si="30"/>
        <v>0</v>
      </c>
      <c r="Y42" s="311">
        <f t="shared" si="31"/>
        <v>0</v>
      </c>
      <c r="AC42" s="302" t="s">
        <v>224</v>
      </c>
      <c r="AD42" s="311">
        <f t="shared" si="32"/>
        <v>0</v>
      </c>
      <c r="AE42" s="311">
        <f t="shared" si="33"/>
        <v>0</v>
      </c>
      <c r="AF42" s="311">
        <f t="shared" si="34"/>
        <v>0</v>
      </c>
      <c r="AG42" s="311">
        <f t="shared" si="35"/>
        <v>0</v>
      </c>
      <c r="AH42" s="311">
        <f t="shared" si="36"/>
        <v>0</v>
      </c>
      <c r="AI42" s="311">
        <f t="shared" si="37"/>
        <v>0</v>
      </c>
      <c r="AJ42" s="311">
        <f t="shared" si="38"/>
        <v>0</v>
      </c>
      <c r="AK42" s="311">
        <f t="shared" si="39"/>
        <v>0</v>
      </c>
      <c r="AL42" s="311">
        <f t="shared" si="40"/>
        <v>0</v>
      </c>
      <c r="AM42" s="311">
        <f t="shared" si="41"/>
        <v>0</v>
      </c>
      <c r="AN42" s="311">
        <f t="shared" si="42"/>
        <v>0</v>
      </c>
      <c r="AO42" s="311">
        <f t="shared" si="43"/>
        <v>0</v>
      </c>
    </row>
    <row r="43" spans="2:41">
      <c r="B43" s="306" t="s">
        <v>143</v>
      </c>
      <c r="C43" s="316">
        <v>1795</v>
      </c>
      <c r="D43" s="316">
        <v>2354</v>
      </c>
      <c r="E43" s="316">
        <v>6271</v>
      </c>
      <c r="F43" s="316">
        <v>11865</v>
      </c>
      <c r="M43" s="302" t="s">
        <v>225</v>
      </c>
      <c r="N43" s="311">
        <f t="shared" si="20"/>
        <v>0</v>
      </c>
      <c r="O43" s="311">
        <f t="shared" si="21"/>
        <v>0</v>
      </c>
      <c r="P43" s="311">
        <f t="shared" si="22"/>
        <v>0</v>
      </c>
      <c r="Q43" s="311">
        <f t="shared" si="23"/>
        <v>0</v>
      </c>
      <c r="R43" s="311">
        <f t="shared" si="24"/>
        <v>0</v>
      </c>
      <c r="S43" s="311">
        <f t="shared" si="25"/>
        <v>0</v>
      </c>
      <c r="T43" s="311">
        <f t="shared" si="26"/>
        <v>0</v>
      </c>
      <c r="U43" s="311">
        <f t="shared" si="27"/>
        <v>0</v>
      </c>
      <c r="V43" s="311">
        <f t="shared" si="28"/>
        <v>0</v>
      </c>
      <c r="W43" s="311">
        <f t="shared" si="29"/>
        <v>0</v>
      </c>
      <c r="X43" s="311">
        <f t="shared" si="30"/>
        <v>0</v>
      </c>
      <c r="Y43" s="311">
        <f t="shared" si="31"/>
        <v>0</v>
      </c>
      <c r="AC43" s="302" t="s">
        <v>225</v>
      </c>
      <c r="AD43" s="311">
        <f t="shared" si="32"/>
        <v>0</v>
      </c>
      <c r="AE43" s="311">
        <f t="shared" si="33"/>
        <v>0</v>
      </c>
      <c r="AF43" s="311">
        <f t="shared" si="34"/>
        <v>0</v>
      </c>
      <c r="AG43" s="311">
        <f t="shared" si="35"/>
        <v>0</v>
      </c>
      <c r="AH43" s="311">
        <f t="shared" si="36"/>
        <v>0</v>
      </c>
      <c r="AI43" s="311">
        <f t="shared" si="37"/>
        <v>0</v>
      </c>
      <c r="AJ43" s="311">
        <f t="shared" si="38"/>
        <v>0</v>
      </c>
      <c r="AK43" s="311">
        <f t="shared" si="39"/>
        <v>0</v>
      </c>
      <c r="AL43" s="311">
        <f t="shared" si="40"/>
        <v>0</v>
      </c>
      <c r="AM43" s="311">
        <f t="shared" si="41"/>
        <v>0</v>
      </c>
      <c r="AN43" s="311">
        <f t="shared" si="42"/>
        <v>0</v>
      </c>
      <c r="AO43" s="311">
        <f t="shared" si="43"/>
        <v>0</v>
      </c>
    </row>
    <row r="44" spans="2:41">
      <c r="B44" s="305" t="s">
        <v>239</v>
      </c>
      <c r="C44" s="316">
        <v>1771</v>
      </c>
      <c r="D44" s="316">
        <v>2330</v>
      </c>
      <c r="E44" s="316">
        <v>6247</v>
      </c>
      <c r="F44" s="316">
        <v>11841</v>
      </c>
      <c r="M44" s="302" t="s">
        <v>226</v>
      </c>
      <c r="N44" s="311">
        <f t="shared" si="20"/>
        <v>0</v>
      </c>
      <c r="O44" s="311">
        <f t="shared" si="21"/>
        <v>0</v>
      </c>
      <c r="P44" s="311">
        <f t="shared" si="22"/>
        <v>0</v>
      </c>
      <c r="Q44" s="311">
        <f t="shared" si="23"/>
        <v>0</v>
      </c>
      <c r="R44" s="311">
        <f t="shared" si="24"/>
        <v>0</v>
      </c>
      <c r="S44" s="311">
        <f t="shared" si="25"/>
        <v>0</v>
      </c>
      <c r="T44" s="311">
        <f t="shared" si="26"/>
        <v>0</v>
      </c>
      <c r="U44" s="311">
        <f t="shared" si="27"/>
        <v>0</v>
      </c>
      <c r="V44" s="311">
        <f t="shared" si="28"/>
        <v>0</v>
      </c>
      <c r="W44" s="311">
        <f t="shared" si="29"/>
        <v>0</v>
      </c>
      <c r="X44" s="311">
        <f t="shared" si="30"/>
        <v>0</v>
      </c>
      <c r="Y44" s="311">
        <f t="shared" si="31"/>
        <v>0</v>
      </c>
      <c r="AC44" s="302" t="s">
        <v>226</v>
      </c>
      <c r="AD44" s="311">
        <f t="shared" si="32"/>
        <v>0</v>
      </c>
      <c r="AE44" s="311">
        <f t="shared" si="33"/>
        <v>0</v>
      </c>
      <c r="AF44" s="311">
        <f t="shared" si="34"/>
        <v>0</v>
      </c>
      <c r="AG44" s="311">
        <f t="shared" si="35"/>
        <v>0</v>
      </c>
      <c r="AH44" s="311">
        <f t="shared" si="36"/>
        <v>0</v>
      </c>
      <c r="AI44" s="311">
        <f t="shared" si="37"/>
        <v>0</v>
      </c>
      <c r="AJ44" s="311">
        <f t="shared" si="38"/>
        <v>0</v>
      </c>
      <c r="AK44" s="311">
        <f t="shared" si="39"/>
        <v>0</v>
      </c>
      <c r="AL44" s="311">
        <f t="shared" si="40"/>
        <v>0</v>
      </c>
      <c r="AM44" s="311">
        <f t="shared" si="41"/>
        <v>0</v>
      </c>
      <c r="AN44" s="311">
        <f t="shared" si="42"/>
        <v>0</v>
      </c>
      <c r="AO44" s="311">
        <f t="shared" si="43"/>
        <v>0</v>
      </c>
    </row>
    <row r="45" spans="2:41">
      <c r="M45" s="302" t="s">
        <v>28</v>
      </c>
      <c r="N45" s="311">
        <f t="shared" si="20"/>
        <v>0</v>
      </c>
      <c r="O45" s="311">
        <f t="shared" si="21"/>
        <v>0</v>
      </c>
      <c r="P45" s="311">
        <f t="shared" si="22"/>
        <v>0</v>
      </c>
      <c r="Q45" s="311">
        <f t="shared" si="23"/>
        <v>0</v>
      </c>
      <c r="R45" s="311">
        <f t="shared" si="24"/>
        <v>0</v>
      </c>
      <c r="S45" s="311">
        <f t="shared" si="25"/>
        <v>0</v>
      </c>
      <c r="T45" s="311">
        <f t="shared" si="26"/>
        <v>0</v>
      </c>
      <c r="U45" s="311">
        <f t="shared" si="27"/>
        <v>0</v>
      </c>
      <c r="V45" s="311">
        <f t="shared" si="28"/>
        <v>0</v>
      </c>
      <c r="W45" s="311">
        <f t="shared" si="29"/>
        <v>0</v>
      </c>
      <c r="X45" s="311">
        <f t="shared" si="30"/>
        <v>0</v>
      </c>
      <c r="Y45" s="311">
        <f t="shared" si="31"/>
        <v>0</v>
      </c>
      <c r="AC45" s="302" t="s">
        <v>28</v>
      </c>
      <c r="AD45" s="311">
        <f t="shared" si="32"/>
        <v>0</v>
      </c>
      <c r="AE45" s="311">
        <f t="shared" si="33"/>
        <v>0</v>
      </c>
      <c r="AF45" s="311">
        <f t="shared" si="34"/>
        <v>0</v>
      </c>
      <c r="AG45" s="311">
        <f t="shared" si="35"/>
        <v>0</v>
      </c>
      <c r="AH45" s="311">
        <f t="shared" si="36"/>
        <v>0</v>
      </c>
      <c r="AI45" s="311">
        <f t="shared" si="37"/>
        <v>0</v>
      </c>
      <c r="AJ45" s="311">
        <f t="shared" si="38"/>
        <v>0</v>
      </c>
      <c r="AK45" s="311">
        <f t="shared" si="39"/>
        <v>0</v>
      </c>
      <c r="AL45" s="311">
        <f t="shared" si="40"/>
        <v>0</v>
      </c>
      <c r="AM45" s="311">
        <f t="shared" si="41"/>
        <v>0</v>
      </c>
      <c r="AN45" s="311">
        <f t="shared" si="42"/>
        <v>0</v>
      </c>
      <c r="AO45" s="311">
        <f t="shared" si="43"/>
        <v>0</v>
      </c>
    </row>
    <row r="46" spans="2:41">
      <c r="M46" s="302" t="s">
        <v>29</v>
      </c>
      <c r="N46" s="311">
        <f t="shared" si="20"/>
        <v>0</v>
      </c>
      <c r="O46" s="311">
        <f t="shared" si="21"/>
        <v>0</v>
      </c>
      <c r="P46" s="311">
        <f t="shared" si="22"/>
        <v>0</v>
      </c>
      <c r="Q46" s="311">
        <f t="shared" si="23"/>
        <v>0</v>
      </c>
      <c r="R46" s="311">
        <f t="shared" si="24"/>
        <v>0</v>
      </c>
      <c r="S46" s="311">
        <f t="shared" si="25"/>
        <v>0</v>
      </c>
      <c r="T46" s="311">
        <f t="shared" si="26"/>
        <v>0</v>
      </c>
      <c r="U46" s="311">
        <f t="shared" si="27"/>
        <v>0</v>
      </c>
      <c r="V46" s="311">
        <f t="shared" si="28"/>
        <v>0</v>
      </c>
      <c r="W46" s="311">
        <f t="shared" si="29"/>
        <v>0</v>
      </c>
      <c r="X46" s="311">
        <f t="shared" si="30"/>
        <v>0</v>
      </c>
      <c r="Y46" s="311">
        <f t="shared" si="31"/>
        <v>0</v>
      </c>
      <c r="AC46" s="302" t="s">
        <v>29</v>
      </c>
      <c r="AD46" s="311">
        <f t="shared" si="32"/>
        <v>0</v>
      </c>
      <c r="AE46" s="311">
        <f t="shared" si="33"/>
        <v>0</v>
      </c>
      <c r="AF46" s="311">
        <f t="shared" si="34"/>
        <v>0</v>
      </c>
      <c r="AG46" s="311">
        <f t="shared" si="35"/>
        <v>0</v>
      </c>
      <c r="AH46" s="311">
        <f t="shared" si="36"/>
        <v>0</v>
      </c>
      <c r="AI46" s="311">
        <f t="shared" si="37"/>
        <v>0</v>
      </c>
      <c r="AJ46" s="311">
        <f t="shared" si="38"/>
        <v>0</v>
      </c>
      <c r="AK46" s="311">
        <f t="shared" si="39"/>
        <v>0</v>
      </c>
      <c r="AL46" s="311">
        <f t="shared" si="40"/>
        <v>0</v>
      </c>
      <c r="AM46" s="311">
        <f t="shared" si="41"/>
        <v>0</v>
      </c>
      <c r="AN46" s="311">
        <f t="shared" si="42"/>
        <v>0</v>
      </c>
      <c r="AO46" s="311">
        <f t="shared" si="43"/>
        <v>0</v>
      </c>
    </row>
    <row r="47" spans="2:41">
      <c r="M47" s="302" t="s">
        <v>30</v>
      </c>
      <c r="N47" s="311">
        <f t="shared" si="20"/>
        <v>0</v>
      </c>
      <c r="O47" s="311">
        <f t="shared" si="21"/>
        <v>0</v>
      </c>
      <c r="P47" s="311">
        <f t="shared" si="22"/>
        <v>0</v>
      </c>
      <c r="Q47" s="311">
        <f t="shared" si="23"/>
        <v>0</v>
      </c>
      <c r="R47" s="311">
        <f t="shared" si="24"/>
        <v>0</v>
      </c>
      <c r="S47" s="311">
        <f t="shared" si="25"/>
        <v>0</v>
      </c>
      <c r="T47" s="311">
        <f t="shared" si="26"/>
        <v>0</v>
      </c>
      <c r="U47" s="311">
        <f t="shared" si="27"/>
        <v>0</v>
      </c>
      <c r="V47" s="311">
        <f t="shared" si="28"/>
        <v>0</v>
      </c>
      <c r="W47" s="311">
        <f t="shared" si="29"/>
        <v>0</v>
      </c>
      <c r="X47" s="311">
        <f t="shared" si="30"/>
        <v>0</v>
      </c>
      <c r="Y47" s="311">
        <f t="shared" si="31"/>
        <v>0</v>
      </c>
      <c r="AC47" s="302" t="s">
        <v>30</v>
      </c>
      <c r="AD47" s="311">
        <f t="shared" si="32"/>
        <v>0</v>
      </c>
      <c r="AE47" s="311">
        <f t="shared" si="33"/>
        <v>0</v>
      </c>
      <c r="AF47" s="311">
        <f t="shared" si="34"/>
        <v>0</v>
      </c>
      <c r="AG47" s="311">
        <f t="shared" si="35"/>
        <v>0</v>
      </c>
      <c r="AH47" s="311">
        <f t="shared" si="36"/>
        <v>0</v>
      </c>
      <c r="AI47" s="311">
        <f t="shared" si="37"/>
        <v>0</v>
      </c>
      <c r="AJ47" s="311">
        <f t="shared" si="38"/>
        <v>0</v>
      </c>
      <c r="AK47" s="311">
        <f t="shared" si="39"/>
        <v>0</v>
      </c>
      <c r="AL47" s="311">
        <f t="shared" si="40"/>
        <v>0</v>
      </c>
      <c r="AM47" s="311">
        <f t="shared" si="41"/>
        <v>0</v>
      </c>
      <c r="AN47" s="311">
        <f t="shared" si="42"/>
        <v>0</v>
      </c>
      <c r="AO47" s="311">
        <f t="shared" si="43"/>
        <v>0</v>
      </c>
    </row>
    <row r="48" spans="2:41">
      <c r="M48" s="302" t="s">
        <v>31</v>
      </c>
      <c r="N48" s="311">
        <f>SUM(N36:N47)</f>
        <v>0</v>
      </c>
      <c r="O48" s="311">
        <f t="shared" ref="O48:Y48" si="44">SUM(O36:O47)</f>
        <v>0</v>
      </c>
      <c r="P48" s="311">
        <f t="shared" si="44"/>
        <v>0</v>
      </c>
      <c r="Q48" s="311">
        <f t="shared" si="44"/>
        <v>0</v>
      </c>
      <c r="R48" s="311">
        <f t="shared" si="44"/>
        <v>0</v>
      </c>
      <c r="S48" s="311">
        <f t="shared" si="44"/>
        <v>0</v>
      </c>
      <c r="T48" s="311">
        <f t="shared" si="44"/>
        <v>0</v>
      </c>
      <c r="U48" s="311">
        <f t="shared" si="44"/>
        <v>0</v>
      </c>
      <c r="V48" s="311">
        <f t="shared" si="44"/>
        <v>0</v>
      </c>
      <c r="W48" s="311">
        <f t="shared" si="44"/>
        <v>0</v>
      </c>
      <c r="X48" s="311">
        <f t="shared" si="44"/>
        <v>0</v>
      </c>
      <c r="Y48" s="311">
        <f t="shared" si="44"/>
        <v>0</v>
      </c>
      <c r="AC48" s="302" t="s">
        <v>31</v>
      </c>
      <c r="AD48" s="311">
        <f>SUM(AD36:AD47)</f>
        <v>0</v>
      </c>
      <c r="AE48" s="311">
        <f t="shared" ref="AE48:AO48" si="45">SUM(AE36:AE47)</f>
        <v>0</v>
      </c>
      <c r="AF48" s="311">
        <f t="shared" si="45"/>
        <v>0</v>
      </c>
      <c r="AG48" s="311">
        <f t="shared" si="45"/>
        <v>0</v>
      </c>
      <c r="AH48" s="311">
        <f t="shared" si="45"/>
        <v>0</v>
      </c>
      <c r="AI48" s="311">
        <f t="shared" si="45"/>
        <v>0</v>
      </c>
      <c r="AJ48" s="311">
        <f t="shared" si="45"/>
        <v>0</v>
      </c>
      <c r="AK48" s="311">
        <f t="shared" si="45"/>
        <v>0</v>
      </c>
      <c r="AL48" s="311">
        <f t="shared" si="45"/>
        <v>0</v>
      </c>
      <c r="AM48" s="311">
        <f t="shared" si="45"/>
        <v>0</v>
      </c>
      <c r="AN48" s="311">
        <f t="shared" si="45"/>
        <v>0</v>
      </c>
      <c r="AO48" s="311">
        <f t="shared" si="45"/>
        <v>0</v>
      </c>
    </row>
    <row r="49" spans="13:41">
      <c r="M49" s="314"/>
      <c r="N49" s="304"/>
      <c r="O49" s="304"/>
      <c r="P49" s="304"/>
      <c r="Q49" s="311">
        <f>SUM(N36:Q47)</f>
        <v>0</v>
      </c>
      <c r="R49" s="304"/>
      <c r="S49" s="304"/>
      <c r="T49" s="304"/>
      <c r="U49" s="311">
        <f>SUM(R36:U47)</f>
        <v>0</v>
      </c>
      <c r="V49" s="304"/>
      <c r="W49" s="304"/>
      <c r="X49" s="304"/>
      <c r="Y49" s="311">
        <f>SUM(V36:Y47)</f>
        <v>0</v>
      </c>
      <c r="AC49" s="314"/>
      <c r="AD49" s="304"/>
      <c r="AE49" s="304"/>
      <c r="AF49" s="304"/>
      <c r="AG49" s="311">
        <f>SUM(AD36:AG47)</f>
        <v>0</v>
      </c>
      <c r="AH49" s="304"/>
      <c r="AI49" s="304"/>
      <c r="AJ49" s="304"/>
      <c r="AK49" s="311">
        <f>SUM(AH36:AK47)</f>
        <v>0</v>
      </c>
      <c r="AL49" s="304"/>
      <c r="AM49" s="304"/>
      <c r="AN49" s="304"/>
      <c r="AO49" s="311">
        <f>SUM(AL36:AO47)</f>
        <v>0</v>
      </c>
    </row>
  </sheetData>
  <sheetProtection algorithmName="SHA-512" hashValue="FJNwTUTMnEeGW80cigaW7jCTNmB49SFXENjZS/AxuqN4yPs8vU+xiwSGLxxJY65mM0nzBFiOfiMWDKs6yDp0wA==" saltValue="biRVyyQXfSXCnkxnevEHYA==" spinCount="100000" sheet="1" objects="1" scenarios="1"/>
  <mergeCells count="34">
    <mergeCell ref="AH34:AK34"/>
    <mergeCell ref="AL34:AO34"/>
    <mergeCell ref="B26:F26"/>
    <mergeCell ref="N32:O32"/>
    <mergeCell ref="M33:M35"/>
    <mergeCell ref="N33:Y33"/>
    <mergeCell ref="AC33:AC35"/>
    <mergeCell ref="AD33:AO33"/>
    <mergeCell ref="N34:Q34"/>
    <mergeCell ref="R34:U34"/>
    <mergeCell ref="V34:Y34"/>
    <mergeCell ref="AD34:AG34"/>
    <mergeCell ref="Z17:AO17"/>
    <mergeCell ref="J18:M18"/>
    <mergeCell ref="N18:Q18"/>
    <mergeCell ref="R18:U18"/>
    <mergeCell ref="V18:Y18"/>
    <mergeCell ref="Z18:AC18"/>
    <mergeCell ref="AD18:AG18"/>
    <mergeCell ref="AH18:AK18"/>
    <mergeCell ref="AL18:AO18"/>
    <mergeCell ref="H17:I18"/>
    <mergeCell ref="J17:Y17"/>
    <mergeCell ref="B2:C2"/>
    <mergeCell ref="H2:H3"/>
    <mergeCell ref="I2:L2"/>
    <mergeCell ref="M2:P2"/>
    <mergeCell ref="B5:C5"/>
    <mergeCell ref="B6:F6"/>
    <mergeCell ref="S12:T12"/>
    <mergeCell ref="S13:T13"/>
    <mergeCell ref="S14:T14"/>
    <mergeCell ref="S15:T15"/>
    <mergeCell ref="H16:I16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98F1F-37A5-4534-8924-4C3F47357C48}">
  <sheetPr>
    <tabColor theme="7" tint="0.79998168889431442"/>
  </sheetPr>
  <dimension ref="A2:N220"/>
  <sheetViews>
    <sheetView workbookViewId="0">
      <selection activeCell="E19" sqref="E19"/>
    </sheetView>
  </sheetViews>
  <sheetFormatPr defaultRowHeight="18"/>
  <cols>
    <col min="1" max="1" width="2" style="55" customWidth="1"/>
    <col min="2" max="5" width="9" style="55" customWidth="1"/>
    <col min="6" max="7" width="9" style="55"/>
    <col min="8" max="8" width="13.3984375" style="56" customWidth="1"/>
    <col min="9" max="11" width="9" style="56"/>
    <col min="13" max="13" width="9.5" bestFit="1" customWidth="1"/>
  </cols>
  <sheetData>
    <row r="2" spans="1:14">
      <c r="F2" s="568" t="s">
        <v>337</v>
      </c>
      <c r="G2" s="568"/>
      <c r="H2" s="78">
        <f>IF(基本情報!G5="","",基本情報!G5)</f>
        <v>0</v>
      </c>
      <c r="I2" s="56" t="s">
        <v>7</v>
      </c>
    </row>
    <row r="3" spans="1:14">
      <c r="A3" s="54"/>
      <c r="B3" s="97" t="s">
        <v>366</v>
      </c>
      <c r="C3" s="54"/>
      <c r="D3" s="54"/>
      <c r="E3" s="54"/>
      <c r="F3" s="12" t="s">
        <v>183</v>
      </c>
      <c r="G3" s="277"/>
      <c r="M3" s="569" t="s">
        <v>540</v>
      </c>
      <c r="N3" s="570"/>
    </row>
    <row r="4" spans="1:14">
      <c r="A4" s="54"/>
      <c r="B4" s="117" t="s">
        <v>176</v>
      </c>
      <c r="C4" s="118" t="s">
        <v>288</v>
      </c>
      <c r="D4" s="119" t="s">
        <v>287</v>
      </c>
      <c r="E4" s="54"/>
      <c r="F4" s="193" t="s">
        <v>412</v>
      </c>
      <c r="G4" s="193" t="s">
        <v>411</v>
      </c>
      <c r="H4" s="357" t="s">
        <v>176</v>
      </c>
      <c r="I4" s="174" t="s">
        <v>288</v>
      </c>
      <c r="J4" s="358" t="s">
        <v>287</v>
      </c>
      <c r="K4" s="109" t="s">
        <v>336</v>
      </c>
      <c r="M4" s="359" t="s">
        <v>541</v>
      </c>
      <c r="N4" s="359" t="s">
        <v>542</v>
      </c>
    </row>
    <row r="5" spans="1:14">
      <c r="B5" s="70" t="s">
        <v>178</v>
      </c>
      <c r="C5" s="362">
        <v>8290</v>
      </c>
      <c r="D5" s="363">
        <v>80</v>
      </c>
      <c r="F5" s="173" t="s">
        <v>410</v>
      </c>
      <c r="G5" s="78" t="str">
        <f>IF(加算と減算!C9="","",加算と減算!C9)</f>
        <v/>
      </c>
      <c r="H5" s="70" t="str">
        <f>IF(基本情報!$C$3="","",基本情報!$C$3)</f>
        <v/>
      </c>
      <c r="I5" s="82">
        <f t="shared" ref="I5:I16" si="0">IFERROR(IF(G5="",0,VLOOKUP(H5,$B$4:$C$12,2,FALSE)),0)</f>
        <v>0</v>
      </c>
      <c r="J5" s="82">
        <f t="shared" ref="J5:J16" si="1">IFERROR(IF(G5="",0,VLOOKUP(H5,$B$4:$D$12,3,FALSE)),0)</f>
        <v>0</v>
      </c>
      <c r="K5" s="82">
        <f t="shared" ref="K5:K16" si="2">IFERROR(J5*$H$2,0)</f>
        <v>0</v>
      </c>
      <c r="M5" s="32">
        <f>IFERROR(I5*(児童数!AK8+児童数!AP8),0)</f>
        <v>0</v>
      </c>
      <c r="N5" s="32">
        <f>IFERROR(K5*(児童数!AK8+児童数!AP8),0)</f>
        <v>0</v>
      </c>
    </row>
    <row r="6" spans="1:14">
      <c r="B6" s="70" t="s">
        <v>146</v>
      </c>
      <c r="C6" s="362">
        <v>8040</v>
      </c>
      <c r="D6" s="363">
        <v>80</v>
      </c>
      <c r="F6" s="173" t="s">
        <v>20</v>
      </c>
      <c r="G6" s="78" t="str">
        <f>IF(加算と減算!C10="","",加算と減算!C10)</f>
        <v/>
      </c>
      <c r="H6" s="70" t="str">
        <f>IF(基本情報!$C$3="","",基本情報!$C$3)</f>
        <v/>
      </c>
      <c r="I6" s="82">
        <f t="shared" si="0"/>
        <v>0</v>
      </c>
      <c r="J6" s="82">
        <f t="shared" si="1"/>
        <v>0</v>
      </c>
      <c r="K6" s="82">
        <f t="shared" si="2"/>
        <v>0</v>
      </c>
      <c r="M6" s="32">
        <f>IFERROR(I6*(児童数!AK9+児童数!AP9),0)</f>
        <v>0</v>
      </c>
      <c r="N6" s="32">
        <f>IFERROR(K6*(児童数!AK9+児童数!AP9),0)</f>
        <v>0</v>
      </c>
    </row>
    <row r="7" spans="1:14">
      <c r="B7" s="70" t="s">
        <v>184</v>
      </c>
      <c r="C7" s="362">
        <v>7980</v>
      </c>
      <c r="D7" s="363">
        <v>70</v>
      </c>
      <c r="F7" s="173" t="s">
        <v>21</v>
      </c>
      <c r="G7" s="78" t="str">
        <f>IF(加算と減算!C11="","",加算と減算!C11)</f>
        <v/>
      </c>
      <c r="H7" s="70" t="str">
        <f>IF(基本情報!$C$3="","",基本情報!$C$3)</f>
        <v/>
      </c>
      <c r="I7" s="82">
        <f t="shared" si="0"/>
        <v>0</v>
      </c>
      <c r="J7" s="82">
        <f t="shared" si="1"/>
        <v>0</v>
      </c>
      <c r="K7" s="82">
        <f t="shared" si="2"/>
        <v>0</v>
      </c>
      <c r="M7" s="32">
        <f>IFERROR(I7*(児童数!AK10+児童数!AP10),0)</f>
        <v>0</v>
      </c>
      <c r="N7" s="32">
        <f>IFERROR(K7*(児童数!AK10+児童数!AP10),0)</f>
        <v>0</v>
      </c>
    </row>
    <row r="8" spans="1:14">
      <c r="A8" s="83"/>
      <c r="B8" s="70" t="s">
        <v>179</v>
      </c>
      <c r="C8" s="362">
        <v>7790</v>
      </c>
      <c r="D8" s="363">
        <v>70</v>
      </c>
      <c r="E8" s="83"/>
      <c r="F8" s="173" t="s">
        <v>22</v>
      </c>
      <c r="G8" s="78" t="str">
        <f>IF(加算と減算!C12="","",加算と減算!C12)</f>
        <v/>
      </c>
      <c r="H8" s="70" t="str">
        <f>IF(基本情報!$C$3="","",基本情報!$C$3)</f>
        <v/>
      </c>
      <c r="I8" s="82">
        <f t="shared" si="0"/>
        <v>0</v>
      </c>
      <c r="J8" s="82">
        <f t="shared" si="1"/>
        <v>0</v>
      </c>
      <c r="K8" s="82">
        <f t="shared" si="2"/>
        <v>0</v>
      </c>
      <c r="M8" s="32">
        <f>IFERROR(I8*(児童数!AK11+児童数!AP11),0)</f>
        <v>0</v>
      </c>
      <c r="N8" s="32">
        <f>IFERROR(K8*(児童数!AK11+児童数!AP11),0)</f>
        <v>0</v>
      </c>
    </row>
    <row r="9" spans="1:14">
      <c r="B9" s="70" t="s">
        <v>185</v>
      </c>
      <c r="C9" s="362">
        <v>7660</v>
      </c>
      <c r="D9" s="363">
        <v>70</v>
      </c>
      <c r="F9" s="173" t="s">
        <v>23</v>
      </c>
      <c r="G9" s="78" t="str">
        <f>IF(加算と減算!C13="","",加算と減算!C13)</f>
        <v/>
      </c>
      <c r="H9" s="70" t="str">
        <f>IF(基本情報!$C$3="","",基本情報!$C$3)</f>
        <v/>
      </c>
      <c r="I9" s="82">
        <f t="shared" si="0"/>
        <v>0</v>
      </c>
      <c r="J9" s="82">
        <f t="shared" si="1"/>
        <v>0</v>
      </c>
      <c r="K9" s="82">
        <f t="shared" si="2"/>
        <v>0</v>
      </c>
      <c r="M9" s="32">
        <f>IFERROR(I9*(児童数!AK12+児童数!AP12),0)</f>
        <v>0</v>
      </c>
      <c r="N9" s="32">
        <f>IFERROR(K9*(児童数!AK12+児童数!AP12),0)</f>
        <v>0</v>
      </c>
    </row>
    <row r="10" spans="1:14">
      <c r="B10" s="70" t="s">
        <v>180</v>
      </c>
      <c r="C10" s="362">
        <v>7420</v>
      </c>
      <c r="D10" s="363">
        <v>70</v>
      </c>
      <c r="F10" s="173" t="s">
        <v>24</v>
      </c>
      <c r="G10" s="78" t="str">
        <f>IF(加算と減算!C14="","",加算と減算!C14)</f>
        <v/>
      </c>
      <c r="H10" s="70" t="str">
        <f>IF(基本情報!$C$3="","",基本情報!$C$3)</f>
        <v/>
      </c>
      <c r="I10" s="82">
        <f t="shared" si="0"/>
        <v>0</v>
      </c>
      <c r="J10" s="82">
        <f t="shared" si="1"/>
        <v>0</v>
      </c>
      <c r="K10" s="82">
        <f t="shared" si="2"/>
        <v>0</v>
      </c>
      <c r="M10" s="32">
        <f>IFERROR(I10*(児童数!AK13+児童数!AP13),0)</f>
        <v>0</v>
      </c>
      <c r="N10" s="32">
        <f>IFERROR(K10*(児童数!AK13+児童数!AP13),0)</f>
        <v>0</v>
      </c>
    </row>
    <row r="11" spans="1:14">
      <c r="B11" s="70" t="s">
        <v>181</v>
      </c>
      <c r="C11" s="362">
        <v>7230</v>
      </c>
      <c r="D11" s="363">
        <v>70</v>
      </c>
      <c r="F11" s="173" t="s">
        <v>224</v>
      </c>
      <c r="G11" s="78" t="str">
        <f>IF(加算と減算!C15="","",加算と減算!C15)</f>
        <v/>
      </c>
      <c r="H11" s="70" t="str">
        <f>IF(基本情報!$C$3="","",基本情報!$C$3)</f>
        <v/>
      </c>
      <c r="I11" s="82">
        <f t="shared" si="0"/>
        <v>0</v>
      </c>
      <c r="J11" s="82">
        <f t="shared" si="1"/>
        <v>0</v>
      </c>
      <c r="K11" s="82">
        <f t="shared" si="2"/>
        <v>0</v>
      </c>
      <c r="M11" s="32">
        <f>IFERROR(I11*(児童数!AK14+児童数!AP14),0)</f>
        <v>0</v>
      </c>
      <c r="N11" s="32">
        <f>IFERROR(K11*(児童数!AK14+児童数!AP14),0)</f>
        <v>0</v>
      </c>
    </row>
    <row r="12" spans="1:14">
      <c r="B12" s="70" t="s">
        <v>182</v>
      </c>
      <c r="C12" s="362">
        <v>7040</v>
      </c>
      <c r="D12" s="363">
        <v>70</v>
      </c>
      <c r="F12" s="173" t="s">
        <v>225</v>
      </c>
      <c r="G12" s="78" t="str">
        <f>IF(加算と減算!C16="","",加算と減算!C16)</f>
        <v/>
      </c>
      <c r="H12" s="70" t="str">
        <f>IF(基本情報!$C$3="","",基本情報!$C$3)</f>
        <v/>
      </c>
      <c r="I12" s="82">
        <f t="shared" si="0"/>
        <v>0</v>
      </c>
      <c r="J12" s="82">
        <f t="shared" si="1"/>
        <v>0</v>
      </c>
      <c r="K12" s="82">
        <f t="shared" si="2"/>
        <v>0</v>
      </c>
      <c r="M12" s="32">
        <f>IFERROR(I12*(児童数!AK15+児童数!AP15),0)</f>
        <v>0</v>
      </c>
      <c r="N12" s="32">
        <f>IFERROR(K12*(児童数!AK15+児童数!AP15),0)</f>
        <v>0</v>
      </c>
    </row>
    <row r="13" spans="1:14">
      <c r="F13" s="173" t="s">
        <v>226</v>
      </c>
      <c r="G13" s="78" t="str">
        <f>IF(加算と減算!C17="","",加算と減算!C17)</f>
        <v/>
      </c>
      <c r="H13" s="70" t="str">
        <f>IF(基本情報!$C$3="","",基本情報!$C$3)</f>
        <v/>
      </c>
      <c r="I13" s="82">
        <f t="shared" si="0"/>
        <v>0</v>
      </c>
      <c r="J13" s="82">
        <f t="shared" si="1"/>
        <v>0</v>
      </c>
      <c r="K13" s="82">
        <f t="shared" si="2"/>
        <v>0</v>
      </c>
      <c r="M13" s="32">
        <f>IFERROR(I13*(児童数!AK16+児童数!AP16),0)</f>
        <v>0</v>
      </c>
      <c r="N13" s="32">
        <f>IFERROR(K13*(児童数!AK16+児童数!AP16),0)</f>
        <v>0</v>
      </c>
    </row>
    <row r="14" spans="1:14">
      <c r="F14" s="173" t="s">
        <v>28</v>
      </c>
      <c r="G14" s="78" t="str">
        <f>IF(加算と減算!C18="","",加算と減算!C18)</f>
        <v/>
      </c>
      <c r="H14" s="70" t="str">
        <f>IF(基本情報!$C$3="","",基本情報!$C$3)</f>
        <v/>
      </c>
      <c r="I14" s="82">
        <f t="shared" si="0"/>
        <v>0</v>
      </c>
      <c r="J14" s="82">
        <f t="shared" si="1"/>
        <v>0</v>
      </c>
      <c r="K14" s="82">
        <f t="shared" si="2"/>
        <v>0</v>
      </c>
      <c r="M14" s="32">
        <f>IFERROR(I14*(児童数!AK17+児童数!AP17),0)</f>
        <v>0</v>
      </c>
      <c r="N14" s="32">
        <f>IFERROR(K14*(児童数!AK17+児童数!AP17),0)</f>
        <v>0</v>
      </c>
    </row>
    <row r="15" spans="1:14">
      <c r="F15" s="173" t="s">
        <v>29</v>
      </c>
      <c r="G15" s="78" t="str">
        <f>IF(加算と減算!C19="","",加算と減算!C19)</f>
        <v/>
      </c>
      <c r="H15" s="70" t="str">
        <f>IF(基本情報!$C$3="","",基本情報!$C$3)</f>
        <v/>
      </c>
      <c r="I15" s="82">
        <f t="shared" si="0"/>
        <v>0</v>
      </c>
      <c r="J15" s="82">
        <f t="shared" si="1"/>
        <v>0</v>
      </c>
      <c r="K15" s="82">
        <f t="shared" si="2"/>
        <v>0</v>
      </c>
      <c r="M15" s="32">
        <f>IFERROR(I15*(児童数!AK18+児童数!AP18),0)</f>
        <v>0</v>
      </c>
      <c r="N15" s="32">
        <f>IFERROR(K15*(児童数!AK18+児童数!AP18),0)</f>
        <v>0</v>
      </c>
    </row>
    <row r="16" spans="1:14">
      <c r="F16" s="173" t="s">
        <v>30</v>
      </c>
      <c r="G16" s="78" t="str">
        <f>IF(加算と減算!C20="","",加算と減算!C20)</f>
        <v/>
      </c>
      <c r="H16" s="70" t="str">
        <f>IF(基本情報!$C$3="","",基本情報!$C$3)</f>
        <v/>
      </c>
      <c r="I16" s="82">
        <f t="shared" si="0"/>
        <v>0</v>
      </c>
      <c r="J16" s="82">
        <f t="shared" si="1"/>
        <v>0</v>
      </c>
      <c r="K16" s="82">
        <f t="shared" si="2"/>
        <v>0</v>
      </c>
      <c r="M16" s="32">
        <f>IFERROR(I16*(児童数!AK19+児童数!AP19),0)</f>
        <v>0</v>
      </c>
      <c r="N16" s="32">
        <f>IFERROR(K16*(児童数!AK19+児童数!AP19),0)</f>
        <v>0</v>
      </c>
    </row>
    <row r="17" spans="8:14">
      <c r="H17" s="95"/>
      <c r="I17" s="360"/>
      <c r="J17" s="360"/>
      <c r="K17" s="360"/>
      <c r="M17" s="264">
        <f>SUM(M5:M16)</f>
        <v>0</v>
      </c>
      <c r="N17" s="264">
        <f>SUM(N5:N16)</f>
        <v>0</v>
      </c>
    </row>
    <row r="18" spans="8:14">
      <c r="H18" s="95"/>
      <c r="I18" s="360"/>
      <c r="J18" s="360"/>
      <c r="K18" s="360"/>
    </row>
    <row r="19" spans="8:14">
      <c r="H19" s="95"/>
      <c r="I19" s="360"/>
      <c r="J19" s="360"/>
      <c r="K19" s="360"/>
    </row>
    <row r="20" spans="8:14">
      <c r="H20" s="95"/>
      <c r="I20" s="360"/>
      <c r="J20" s="360"/>
      <c r="K20" s="360"/>
    </row>
    <row r="21" spans="8:14">
      <c r="H21" s="95"/>
      <c r="I21" s="360"/>
      <c r="J21" s="360"/>
      <c r="K21" s="360"/>
    </row>
    <row r="22" spans="8:14">
      <c r="H22" s="95"/>
      <c r="I22" s="360"/>
      <c r="J22" s="360"/>
      <c r="K22" s="360"/>
    </row>
    <row r="23" spans="8:14">
      <c r="H23" s="95"/>
      <c r="I23" s="360"/>
      <c r="J23" s="360"/>
      <c r="K23" s="360"/>
    </row>
    <row r="24" spans="8:14">
      <c r="H24" s="95"/>
      <c r="I24" s="360"/>
      <c r="J24" s="360"/>
      <c r="K24" s="360"/>
    </row>
    <row r="25" spans="8:14">
      <c r="H25" s="95"/>
      <c r="I25" s="360"/>
      <c r="J25" s="360"/>
      <c r="K25" s="360"/>
    </row>
    <row r="26" spans="8:14">
      <c r="H26" s="95"/>
      <c r="I26" s="360"/>
      <c r="J26" s="360"/>
      <c r="K26" s="360"/>
    </row>
    <row r="27" spans="8:14">
      <c r="H27" s="95"/>
      <c r="I27" s="360"/>
      <c r="J27" s="360"/>
      <c r="K27" s="360"/>
    </row>
    <row r="28" spans="8:14">
      <c r="H28" s="95"/>
      <c r="I28" s="360"/>
      <c r="J28" s="360"/>
      <c r="K28" s="360"/>
    </row>
    <row r="29" spans="8:14">
      <c r="H29" s="95"/>
      <c r="I29" s="360"/>
      <c r="J29" s="360"/>
      <c r="K29" s="360"/>
    </row>
    <row r="30" spans="8:14">
      <c r="H30" s="95"/>
      <c r="I30" s="360"/>
      <c r="J30" s="360"/>
      <c r="K30" s="360"/>
    </row>
    <row r="31" spans="8:14">
      <c r="H31" s="95"/>
      <c r="I31" s="360"/>
      <c r="J31" s="360"/>
      <c r="K31" s="360"/>
    </row>
    <row r="32" spans="8:14">
      <c r="H32" s="95"/>
      <c r="I32" s="360"/>
      <c r="J32" s="360"/>
      <c r="K32" s="360"/>
    </row>
    <row r="33" spans="8:11">
      <c r="H33" s="95"/>
      <c r="I33" s="360"/>
      <c r="J33" s="360"/>
      <c r="K33" s="360"/>
    </row>
    <row r="34" spans="8:11">
      <c r="H34" s="95"/>
      <c r="I34" s="360"/>
      <c r="J34" s="360"/>
      <c r="K34" s="360"/>
    </row>
    <row r="35" spans="8:11">
      <c r="H35" s="95"/>
      <c r="I35" s="360"/>
      <c r="J35" s="360"/>
      <c r="K35" s="360"/>
    </row>
    <row r="36" spans="8:11">
      <c r="H36" s="95"/>
      <c r="I36" s="360"/>
      <c r="J36" s="360"/>
      <c r="K36" s="360"/>
    </row>
    <row r="37" spans="8:11">
      <c r="H37" s="95"/>
      <c r="I37" s="360"/>
      <c r="J37" s="360"/>
      <c r="K37" s="360"/>
    </row>
    <row r="38" spans="8:11">
      <c r="H38" s="95"/>
      <c r="I38" s="360"/>
      <c r="J38" s="360"/>
      <c r="K38" s="360"/>
    </row>
    <row r="39" spans="8:11">
      <c r="H39" s="95"/>
      <c r="I39" s="360"/>
      <c r="J39" s="360"/>
      <c r="K39" s="360"/>
    </row>
    <row r="40" spans="8:11">
      <c r="H40" s="95"/>
      <c r="I40" s="360"/>
      <c r="J40" s="360"/>
      <c r="K40" s="360"/>
    </row>
    <row r="41" spans="8:11">
      <c r="K41" s="360"/>
    </row>
    <row r="42" spans="8:11">
      <c r="K42" s="360"/>
    </row>
    <row r="43" spans="8:11">
      <c r="K43" s="360"/>
    </row>
    <row r="44" spans="8:11">
      <c r="K44" s="360"/>
    </row>
    <row r="45" spans="8:11">
      <c r="K45" s="360"/>
    </row>
    <row r="46" spans="8:11">
      <c r="K46" s="360"/>
    </row>
    <row r="47" spans="8:11">
      <c r="K47" s="360"/>
    </row>
    <row r="48" spans="8:11">
      <c r="K48" s="360"/>
    </row>
    <row r="49" spans="8:11">
      <c r="K49" s="360"/>
    </row>
    <row r="50" spans="8:11">
      <c r="K50" s="360"/>
    </row>
    <row r="51" spans="8:11">
      <c r="K51" s="360"/>
    </row>
    <row r="52" spans="8:11">
      <c r="K52" s="360"/>
    </row>
    <row r="53" spans="8:11">
      <c r="K53" s="360"/>
    </row>
    <row r="54" spans="8:11">
      <c r="K54" s="360"/>
    </row>
    <row r="55" spans="8:11">
      <c r="K55" s="360"/>
    </row>
    <row r="56" spans="8:11">
      <c r="K56" s="360"/>
    </row>
    <row r="57" spans="8:11">
      <c r="H57" s="14"/>
      <c r="I57" s="14"/>
      <c r="J57" s="76"/>
      <c r="K57" s="76"/>
    </row>
    <row r="94" spans="8:11">
      <c r="I94" s="361"/>
      <c r="J94" s="296"/>
      <c r="K94" s="296"/>
    </row>
    <row r="95" spans="8:11">
      <c r="H95" s="14"/>
      <c r="I95" s="14"/>
      <c r="J95" s="76"/>
      <c r="K95" s="76"/>
    </row>
    <row r="210" spans="8:11">
      <c r="H210" s="14"/>
      <c r="I210" s="14"/>
      <c r="J210" s="76"/>
      <c r="K210" s="76"/>
    </row>
    <row r="211" spans="8:11">
      <c r="H211" s="14"/>
      <c r="I211" s="14"/>
      <c r="J211" s="76"/>
      <c r="K211" s="76"/>
    </row>
    <row r="212" spans="8:11">
      <c r="H212" s="101"/>
      <c r="I212" s="102"/>
      <c r="J212" s="103"/>
      <c r="K212" s="103"/>
    </row>
    <row r="213" spans="8:11">
      <c r="H213" s="101"/>
      <c r="I213" s="71"/>
      <c r="J213" s="104"/>
      <c r="K213" s="104"/>
    </row>
    <row r="214" spans="8:11">
      <c r="I214" s="71"/>
      <c r="J214" s="104"/>
      <c r="K214" s="104"/>
    </row>
    <row r="215" spans="8:11">
      <c r="H215" s="101"/>
      <c r="I215" s="71"/>
      <c r="J215" s="104"/>
      <c r="K215" s="104"/>
    </row>
    <row r="216" spans="8:11">
      <c r="I216" s="71"/>
      <c r="J216" s="104"/>
      <c r="K216" s="104"/>
    </row>
    <row r="217" spans="8:11">
      <c r="I217" s="71"/>
      <c r="J217" s="104"/>
      <c r="K217" s="104"/>
    </row>
    <row r="218" spans="8:11">
      <c r="I218" s="71"/>
      <c r="J218" s="104"/>
      <c r="K218" s="104"/>
    </row>
    <row r="219" spans="8:11">
      <c r="I219" s="71"/>
      <c r="J219" s="104"/>
      <c r="K219" s="104"/>
    </row>
    <row r="220" spans="8:11">
      <c r="I220" s="71"/>
      <c r="J220" s="104"/>
      <c r="K220" s="104"/>
    </row>
  </sheetData>
  <sheetProtection algorithmName="SHA-512" hashValue="cm6feTDpqMWpgl1S7FmWIZokx6K4K7MDonkyn458Umy+/6jgnpjc/3FzlILKIib3ZdAldjoaJ8N8eWgBH7282w==" saltValue="sTVlUAMzpPACgtR+H3ptuA==" spinCount="100000" sheet="1" objects="1" scenarios="1"/>
  <mergeCells count="2">
    <mergeCell ref="F2:G2"/>
    <mergeCell ref="M3:N3"/>
  </mergeCells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41F3F-EBF9-471E-BB8E-E7AD2A7ACE00}">
  <sheetPr>
    <tabColor theme="7" tint="0.79998168889431442"/>
  </sheetPr>
  <dimension ref="A2:N220"/>
  <sheetViews>
    <sheetView workbookViewId="0">
      <selection activeCell="E19" sqref="E19"/>
    </sheetView>
  </sheetViews>
  <sheetFormatPr defaultRowHeight="18"/>
  <cols>
    <col min="1" max="1" width="2" style="55" customWidth="1"/>
    <col min="2" max="7" width="9" style="55"/>
    <col min="8" max="8" width="13.3984375" style="56" customWidth="1"/>
    <col min="9" max="11" width="9" style="56"/>
    <col min="13" max="13" width="9.5" bestFit="1" customWidth="1"/>
  </cols>
  <sheetData>
    <row r="2" spans="1:14">
      <c r="F2" s="568" t="s">
        <v>337</v>
      </c>
      <c r="G2" s="568"/>
      <c r="H2" s="78">
        <f>IF(基本情報!G5="","",基本情報!G5)</f>
        <v>0</v>
      </c>
      <c r="I2" s="56" t="s">
        <v>7</v>
      </c>
    </row>
    <row r="3" spans="1:14">
      <c r="A3" s="54"/>
      <c r="B3" s="97" t="s">
        <v>366</v>
      </c>
      <c r="C3" s="54"/>
      <c r="D3" s="54"/>
      <c r="E3" s="54"/>
      <c r="F3" s="12" t="s">
        <v>640</v>
      </c>
      <c r="G3" s="277"/>
      <c r="M3" s="569" t="s">
        <v>540</v>
      </c>
      <c r="N3" s="570"/>
    </row>
    <row r="4" spans="1:14">
      <c r="A4" s="54"/>
      <c r="B4" s="117" t="s">
        <v>176</v>
      </c>
      <c r="C4" s="118" t="s">
        <v>288</v>
      </c>
      <c r="D4" s="119" t="s">
        <v>287</v>
      </c>
      <c r="E4" s="54"/>
      <c r="F4" s="193" t="s">
        <v>220</v>
      </c>
      <c r="G4" s="193" t="s">
        <v>383</v>
      </c>
      <c r="H4" s="357" t="s">
        <v>176</v>
      </c>
      <c r="I4" s="174" t="s">
        <v>288</v>
      </c>
      <c r="J4" s="358" t="s">
        <v>287</v>
      </c>
      <c r="K4" s="109" t="s">
        <v>336</v>
      </c>
      <c r="M4" s="359" t="s">
        <v>88</v>
      </c>
      <c r="N4" s="359" t="s">
        <v>287</v>
      </c>
    </row>
    <row r="5" spans="1:14">
      <c r="B5" s="70" t="s">
        <v>178</v>
      </c>
      <c r="C5" s="362">
        <v>3310</v>
      </c>
      <c r="D5" s="363">
        <v>30</v>
      </c>
      <c r="F5" s="173" t="s">
        <v>410</v>
      </c>
      <c r="G5" s="78" t="str">
        <f>IF(加算と減算!D9="","",加算と減算!D9)</f>
        <v/>
      </c>
      <c r="H5" s="70" t="str">
        <f>IF(基本情報!$C$3="","",基本情報!$C$3)</f>
        <v/>
      </c>
      <c r="I5" s="82">
        <f t="shared" ref="I5:I16" si="0">IFERROR(IF(G5="",0,VLOOKUP(H5,$B$4:$C$12,2,FALSE)),0)</f>
        <v>0</v>
      </c>
      <c r="J5" s="82">
        <f t="shared" ref="J5:J16" si="1">IFERROR(IF(G5="",0,VLOOKUP(H5,$B$4:$D$12,3,FALSE)),0)</f>
        <v>0</v>
      </c>
      <c r="K5" s="82">
        <f t="shared" ref="K5:K16" si="2">IFERROR(J5*$H$2,0)</f>
        <v>0</v>
      </c>
      <c r="M5" s="32">
        <f>IFERROR(I5*(児童数!AJ8+児童数!AO8),0)</f>
        <v>0</v>
      </c>
      <c r="N5" s="32">
        <f>IFERROR(K5*(児童数!AJ8+児童数!AO8),0)</f>
        <v>0</v>
      </c>
    </row>
    <row r="6" spans="1:14">
      <c r="B6" s="70" t="s">
        <v>146</v>
      </c>
      <c r="C6" s="362">
        <v>3210</v>
      </c>
      <c r="D6" s="363">
        <v>30</v>
      </c>
      <c r="F6" s="173" t="s">
        <v>20</v>
      </c>
      <c r="G6" s="78" t="str">
        <f>IF(加算と減算!D10="","",加算と減算!D10)</f>
        <v/>
      </c>
      <c r="H6" s="70" t="str">
        <f>IF(基本情報!$C$3="","",基本情報!$C$3)</f>
        <v/>
      </c>
      <c r="I6" s="82">
        <f t="shared" si="0"/>
        <v>0</v>
      </c>
      <c r="J6" s="82">
        <f t="shared" si="1"/>
        <v>0</v>
      </c>
      <c r="K6" s="82">
        <f t="shared" si="2"/>
        <v>0</v>
      </c>
      <c r="M6" s="32">
        <f>IFERROR(I6*(児童数!AJ9+児童数!AO9),0)</f>
        <v>0</v>
      </c>
      <c r="N6" s="32">
        <f>IFERROR(K6*(児童数!AJ9+児童数!AO9),0)</f>
        <v>0</v>
      </c>
    </row>
    <row r="7" spans="1:14">
      <c r="B7" s="70" t="s">
        <v>184</v>
      </c>
      <c r="C7" s="362">
        <v>3190</v>
      </c>
      <c r="D7" s="363">
        <v>30</v>
      </c>
      <c r="F7" s="173" t="s">
        <v>21</v>
      </c>
      <c r="G7" s="78" t="str">
        <f>IF(加算と減算!D11="","",加算と減算!D11)</f>
        <v/>
      </c>
      <c r="H7" s="70" t="str">
        <f>IF(基本情報!$C$3="","",基本情報!$C$3)</f>
        <v/>
      </c>
      <c r="I7" s="82">
        <f t="shared" si="0"/>
        <v>0</v>
      </c>
      <c r="J7" s="82">
        <f t="shared" si="1"/>
        <v>0</v>
      </c>
      <c r="K7" s="82">
        <f t="shared" si="2"/>
        <v>0</v>
      </c>
      <c r="M7" s="32">
        <f>IFERROR(I7*(児童数!AJ10+児童数!AO10),0)</f>
        <v>0</v>
      </c>
      <c r="N7" s="32">
        <f>IFERROR(K7*(児童数!AJ10+児童数!AO10),0)</f>
        <v>0</v>
      </c>
    </row>
    <row r="8" spans="1:14">
      <c r="A8" s="83"/>
      <c r="B8" s="70" t="s">
        <v>179</v>
      </c>
      <c r="C8" s="362">
        <v>3110</v>
      </c>
      <c r="D8" s="363">
        <v>30</v>
      </c>
      <c r="E8" s="83"/>
      <c r="F8" s="173" t="s">
        <v>22</v>
      </c>
      <c r="G8" s="78" t="str">
        <f>IF(加算と減算!D12="","",加算と減算!D12)</f>
        <v/>
      </c>
      <c r="H8" s="70" t="str">
        <f>IF(基本情報!$C$3="","",基本情報!$C$3)</f>
        <v/>
      </c>
      <c r="I8" s="82">
        <f t="shared" si="0"/>
        <v>0</v>
      </c>
      <c r="J8" s="82">
        <f t="shared" si="1"/>
        <v>0</v>
      </c>
      <c r="K8" s="82">
        <f t="shared" si="2"/>
        <v>0</v>
      </c>
      <c r="M8" s="32">
        <f>IFERROR(I8*(児童数!AJ11+児童数!AO11),0)</f>
        <v>0</v>
      </c>
      <c r="N8" s="32">
        <f>IFERROR(K8*(児童数!AJ11+児童数!AO11),0)</f>
        <v>0</v>
      </c>
    </row>
    <row r="9" spans="1:14">
      <c r="B9" s="70" t="s">
        <v>185</v>
      </c>
      <c r="C9" s="362">
        <v>3060</v>
      </c>
      <c r="D9" s="363">
        <v>30</v>
      </c>
      <c r="F9" s="173" t="s">
        <v>23</v>
      </c>
      <c r="G9" s="78" t="str">
        <f>IF(加算と減算!D13="","",加算と減算!D13)</f>
        <v/>
      </c>
      <c r="H9" s="70" t="str">
        <f>IF(基本情報!$C$3="","",基本情報!$C$3)</f>
        <v/>
      </c>
      <c r="I9" s="82">
        <f t="shared" si="0"/>
        <v>0</v>
      </c>
      <c r="J9" s="82">
        <f t="shared" si="1"/>
        <v>0</v>
      </c>
      <c r="K9" s="82">
        <f t="shared" si="2"/>
        <v>0</v>
      </c>
      <c r="M9" s="32">
        <f>IFERROR(I9*(児童数!AJ12+児童数!AO12),0)</f>
        <v>0</v>
      </c>
      <c r="N9" s="32">
        <f>IFERROR(K9*(児童数!AJ12+児童数!AO12),0)</f>
        <v>0</v>
      </c>
    </row>
    <row r="10" spans="1:14">
      <c r="B10" s="70" t="s">
        <v>180</v>
      </c>
      <c r="C10" s="362">
        <v>2960</v>
      </c>
      <c r="D10" s="363">
        <v>20</v>
      </c>
      <c r="F10" s="173" t="s">
        <v>24</v>
      </c>
      <c r="G10" s="78" t="str">
        <f>IF(加算と減算!D14="","",加算と減算!D14)</f>
        <v/>
      </c>
      <c r="H10" s="70" t="str">
        <f>IF(基本情報!$C$3="","",基本情報!$C$3)</f>
        <v/>
      </c>
      <c r="I10" s="82">
        <f t="shared" si="0"/>
        <v>0</v>
      </c>
      <c r="J10" s="82">
        <f t="shared" si="1"/>
        <v>0</v>
      </c>
      <c r="K10" s="82">
        <f t="shared" si="2"/>
        <v>0</v>
      </c>
      <c r="M10" s="32">
        <f>IFERROR(I10*(児童数!AJ13+児童数!AO13),0)</f>
        <v>0</v>
      </c>
      <c r="N10" s="32">
        <f>IFERROR(K10*(児童数!AJ13+児童数!AO13),0)</f>
        <v>0</v>
      </c>
    </row>
    <row r="11" spans="1:14">
      <c r="B11" s="70" t="s">
        <v>181</v>
      </c>
      <c r="C11" s="362">
        <v>2890</v>
      </c>
      <c r="D11" s="363">
        <v>20</v>
      </c>
      <c r="F11" s="173" t="s">
        <v>224</v>
      </c>
      <c r="G11" s="78" t="str">
        <f>IF(加算と減算!D15="","",加算と減算!D15)</f>
        <v/>
      </c>
      <c r="H11" s="70" t="str">
        <f>IF(基本情報!$C$3="","",基本情報!$C$3)</f>
        <v/>
      </c>
      <c r="I11" s="82">
        <f t="shared" si="0"/>
        <v>0</v>
      </c>
      <c r="J11" s="82">
        <f t="shared" si="1"/>
        <v>0</v>
      </c>
      <c r="K11" s="82">
        <f t="shared" si="2"/>
        <v>0</v>
      </c>
      <c r="M11" s="32">
        <f>IFERROR(I11*(児童数!AJ14+児童数!AO14),0)</f>
        <v>0</v>
      </c>
      <c r="N11" s="32">
        <f>IFERROR(K11*(児童数!AJ14+児童数!AO14),0)</f>
        <v>0</v>
      </c>
    </row>
    <row r="12" spans="1:14">
      <c r="B12" s="70" t="s">
        <v>182</v>
      </c>
      <c r="C12" s="362">
        <v>2810</v>
      </c>
      <c r="D12" s="363">
        <v>20</v>
      </c>
      <c r="F12" s="173" t="s">
        <v>225</v>
      </c>
      <c r="G12" s="78" t="str">
        <f>IF(加算と減算!D16="","",加算と減算!D16)</f>
        <v/>
      </c>
      <c r="H12" s="70" t="str">
        <f>IF(基本情報!$C$3="","",基本情報!$C$3)</f>
        <v/>
      </c>
      <c r="I12" s="82">
        <f t="shared" si="0"/>
        <v>0</v>
      </c>
      <c r="J12" s="82">
        <f t="shared" si="1"/>
        <v>0</v>
      </c>
      <c r="K12" s="82">
        <f t="shared" si="2"/>
        <v>0</v>
      </c>
      <c r="M12" s="32">
        <f>IFERROR(I12*(児童数!AJ15+児童数!AO15),0)</f>
        <v>0</v>
      </c>
      <c r="N12" s="32">
        <f>IFERROR(K12*(児童数!AJ15+児童数!AO15),0)</f>
        <v>0</v>
      </c>
    </row>
    <row r="13" spans="1:14">
      <c r="F13" s="173" t="s">
        <v>226</v>
      </c>
      <c r="G13" s="78" t="str">
        <f>IF(加算と減算!D17="","",加算と減算!D17)</f>
        <v/>
      </c>
      <c r="H13" s="70" t="str">
        <f>IF(基本情報!$C$3="","",基本情報!$C$3)</f>
        <v/>
      </c>
      <c r="I13" s="82">
        <f t="shared" si="0"/>
        <v>0</v>
      </c>
      <c r="J13" s="82">
        <f t="shared" si="1"/>
        <v>0</v>
      </c>
      <c r="K13" s="82">
        <f t="shared" si="2"/>
        <v>0</v>
      </c>
      <c r="M13" s="32">
        <f>IFERROR(I13*(児童数!AJ16+児童数!AO16),0)</f>
        <v>0</v>
      </c>
      <c r="N13" s="32">
        <f>IFERROR(K13*(児童数!AJ16+児童数!AO16),0)</f>
        <v>0</v>
      </c>
    </row>
    <row r="14" spans="1:14">
      <c r="F14" s="173" t="s">
        <v>28</v>
      </c>
      <c r="G14" s="78" t="str">
        <f>IF(加算と減算!D18="","",加算と減算!D18)</f>
        <v/>
      </c>
      <c r="H14" s="70" t="str">
        <f>IF(基本情報!$C$3="","",基本情報!$C$3)</f>
        <v/>
      </c>
      <c r="I14" s="82">
        <f t="shared" si="0"/>
        <v>0</v>
      </c>
      <c r="J14" s="82">
        <f t="shared" si="1"/>
        <v>0</v>
      </c>
      <c r="K14" s="82">
        <f t="shared" si="2"/>
        <v>0</v>
      </c>
      <c r="M14" s="32">
        <f>IFERROR(I14*(児童数!AJ17+児童数!AO17),0)</f>
        <v>0</v>
      </c>
      <c r="N14" s="32">
        <f>IFERROR(K14*(児童数!AJ17+児童数!AO17),0)</f>
        <v>0</v>
      </c>
    </row>
    <row r="15" spans="1:14">
      <c r="F15" s="173" t="s">
        <v>29</v>
      </c>
      <c r="G15" s="78" t="str">
        <f>IF(加算と減算!D19="","",加算と減算!D19)</f>
        <v/>
      </c>
      <c r="H15" s="70" t="str">
        <f>IF(基本情報!$C$3="","",基本情報!$C$3)</f>
        <v/>
      </c>
      <c r="I15" s="82">
        <f t="shared" si="0"/>
        <v>0</v>
      </c>
      <c r="J15" s="82">
        <f t="shared" si="1"/>
        <v>0</v>
      </c>
      <c r="K15" s="82">
        <f t="shared" si="2"/>
        <v>0</v>
      </c>
      <c r="M15" s="32">
        <f>IFERROR(I15*(児童数!AJ18+児童数!AO18),0)</f>
        <v>0</v>
      </c>
      <c r="N15" s="32">
        <f>IFERROR(K15*(児童数!AJ18+児童数!AO18),0)</f>
        <v>0</v>
      </c>
    </row>
    <row r="16" spans="1:14">
      <c r="F16" s="173" t="s">
        <v>30</v>
      </c>
      <c r="G16" s="78" t="str">
        <f>IF(加算と減算!D20="","",加算と減算!D20)</f>
        <v/>
      </c>
      <c r="H16" s="70" t="str">
        <f>IF(基本情報!$C$3="","",基本情報!$C$3)</f>
        <v/>
      </c>
      <c r="I16" s="82">
        <f t="shared" si="0"/>
        <v>0</v>
      </c>
      <c r="J16" s="82">
        <f t="shared" si="1"/>
        <v>0</v>
      </c>
      <c r="K16" s="82">
        <f t="shared" si="2"/>
        <v>0</v>
      </c>
      <c r="M16" s="32">
        <f>IFERROR(I16*(児童数!AJ19+児童数!AO19),0)</f>
        <v>0</v>
      </c>
      <c r="N16" s="32">
        <f>IFERROR(K16*(児童数!AJ19+児童数!AO19),0)</f>
        <v>0</v>
      </c>
    </row>
    <row r="17" spans="8:14">
      <c r="H17" s="95"/>
      <c r="I17" s="360"/>
      <c r="J17" s="360"/>
      <c r="K17" s="360"/>
      <c r="M17" s="264">
        <f>SUM(M5:M16)</f>
        <v>0</v>
      </c>
      <c r="N17" s="264">
        <f>SUM(N5:N16)</f>
        <v>0</v>
      </c>
    </row>
    <row r="18" spans="8:14">
      <c r="H18" s="95"/>
      <c r="I18" s="360"/>
      <c r="J18" s="360"/>
      <c r="K18" s="360"/>
    </row>
    <row r="19" spans="8:14">
      <c r="H19" s="95"/>
      <c r="I19" s="360"/>
      <c r="J19" s="360"/>
      <c r="K19" s="360"/>
    </row>
    <row r="20" spans="8:14">
      <c r="H20" s="95"/>
      <c r="I20" s="360"/>
      <c r="J20" s="360"/>
      <c r="K20" s="360"/>
    </row>
    <row r="21" spans="8:14">
      <c r="H21" s="95"/>
      <c r="I21" s="360"/>
      <c r="J21" s="360"/>
      <c r="K21" s="360"/>
    </row>
    <row r="22" spans="8:14">
      <c r="H22" s="95"/>
      <c r="I22" s="360"/>
      <c r="J22" s="360"/>
      <c r="K22" s="360"/>
    </row>
    <row r="23" spans="8:14">
      <c r="H23" s="95"/>
      <c r="I23" s="360"/>
      <c r="J23" s="360"/>
      <c r="K23" s="360"/>
    </row>
    <row r="24" spans="8:14">
      <c r="H24" s="95"/>
      <c r="I24" s="360"/>
      <c r="J24" s="360"/>
      <c r="K24" s="360"/>
    </row>
    <row r="25" spans="8:14">
      <c r="H25" s="95"/>
      <c r="I25" s="360"/>
      <c r="J25" s="360"/>
      <c r="K25" s="360"/>
    </row>
    <row r="26" spans="8:14">
      <c r="H26" s="95"/>
      <c r="I26" s="360"/>
      <c r="J26" s="360"/>
      <c r="K26" s="360"/>
    </row>
    <row r="27" spans="8:14">
      <c r="H27" s="95"/>
      <c r="I27" s="360"/>
      <c r="J27" s="360"/>
      <c r="K27" s="360"/>
    </row>
    <row r="28" spans="8:14">
      <c r="H28" s="95"/>
      <c r="I28" s="360"/>
      <c r="J28" s="360"/>
      <c r="K28" s="360"/>
    </row>
    <row r="29" spans="8:14">
      <c r="H29" s="95"/>
      <c r="I29" s="360"/>
      <c r="J29" s="360"/>
      <c r="K29" s="360"/>
    </row>
    <row r="30" spans="8:14">
      <c r="H30" s="95"/>
      <c r="I30" s="360"/>
      <c r="J30" s="360"/>
      <c r="K30" s="360"/>
    </row>
    <row r="31" spans="8:14">
      <c r="H31" s="95"/>
      <c r="I31" s="360"/>
      <c r="J31" s="360"/>
      <c r="K31" s="360"/>
    </row>
    <row r="32" spans="8:14">
      <c r="H32" s="95"/>
      <c r="I32" s="360"/>
      <c r="J32" s="360"/>
      <c r="K32" s="360"/>
    </row>
    <row r="33" spans="8:11">
      <c r="H33" s="95"/>
      <c r="I33" s="360"/>
      <c r="J33" s="360"/>
      <c r="K33" s="360"/>
    </row>
    <row r="34" spans="8:11">
      <c r="H34" s="95"/>
      <c r="I34" s="360"/>
      <c r="J34" s="360"/>
      <c r="K34" s="360"/>
    </row>
    <row r="35" spans="8:11">
      <c r="H35" s="95"/>
      <c r="I35" s="360"/>
      <c r="J35" s="360"/>
      <c r="K35" s="360"/>
    </row>
    <row r="36" spans="8:11">
      <c r="H36" s="95"/>
      <c r="I36" s="360"/>
      <c r="J36" s="360"/>
      <c r="K36" s="360"/>
    </row>
    <row r="37" spans="8:11">
      <c r="H37" s="95"/>
      <c r="I37" s="360"/>
      <c r="J37" s="360"/>
      <c r="K37" s="360"/>
    </row>
    <row r="38" spans="8:11">
      <c r="H38" s="95"/>
      <c r="I38" s="360"/>
      <c r="J38" s="360"/>
      <c r="K38" s="360"/>
    </row>
    <row r="39" spans="8:11">
      <c r="H39" s="95"/>
      <c r="I39" s="360"/>
      <c r="J39" s="360"/>
      <c r="K39" s="360"/>
    </row>
    <row r="40" spans="8:11">
      <c r="H40" s="95"/>
      <c r="I40" s="360"/>
      <c r="J40" s="360"/>
      <c r="K40" s="360"/>
    </row>
    <row r="41" spans="8:11">
      <c r="K41" s="360"/>
    </row>
    <row r="42" spans="8:11">
      <c r="K42" s="360"/>
    </row>
    <row r="43" spans="8:11">
      <c r="K43" s="360"/>
    </row>
    <row r="44" spans="8:11">
      <c r="K44" s="360"/>
    </row>
    <row r="45" spans="8:11">
      <c r="K45" s="360"/>
    </row>
    <row r="46" spans="8:11">
      <c r="K46" s="360"/>
    </row>
    <row r="47" spans="8:11">
      <c r="K47" s="360"/>
    </row>
    <row r="48" spans="8:11">
      <c r="K48" s="360"/>
    </row>
    <row r="49" spans="8:11">
      <c r="K49" s="360"/>
    </row>
    <row r="50" spans="8:11">
      <c r="K50" s="360"/>
    </row>
    <row r="51" spans="8:11">
      <c r="K51" s="360"/>
    </row>
    <row r="52" spans="8:11">
      <c r="K52" s="360"/>
    </row>
    <row r="53" spans="8:11">
      <c r="K53" s="360"/>
    </row>
    <row r="54" spans="8:11">
      <c r="K54" s="360"/>
    </row>
    <row r="55" spans="8:11">
      <c r="K55" s="360"/>
    </row>
    <row r="56" spans="8:11">
      <c r="K56" s="360"/>
    </row>
    <row r="57" spans="8:11">
      <c r="H57" s="14"/>
      <c r="I57" s="14"/>
      <c r="J57" s="76"/>
      <c r="K57" s="76"/>
    </row>
    <row r="94" spans="8:11">
      <c r="I94" s="361"/>
      <c r="J94" s="296"/>
      <c r="K94" s="296"/>
    </row>
    <row r="95" spans="8:11">
      <c r="H95" s="14"/>
      <c r="I95" s="14"/>
      <c r="J95" s="76"/>
      <c r="K95" s="76"/>
    </row>
    <row r="210" spans="8:11">
      <c r="H210" s="14"/>
      <c r="I210" s="14"/>
      <c r="J210" s="76"/>
      <c r="K210" s="76"/>
    </row>
    <row r="211" spans="8:11">
      <c r="H211" s="14"/>
      <c r="I211" s="14"/>
      <c r="J211" s="76"/>
      <c r="K211" s="76"/>
    </row>
    <row r="212" spans="8:11">
      <c r="H212" s="101"/>
      <c r="I212" s="102"/>
      <c r="J212" s="103"/>
      <c r="K212" s="103"/>
    </row>
    <row r="213" spans="8:11">
      <c r="H213" s="101"/>
      <c r="I213" s="71"/>
      <c r="J213" s="104"/>
      <c r="K213" s="104"/>
    </row>
    <row r="214" spans="8:11">
      <c r="I214" s="71"/>
      <c r="J214" s="104"/>
      <c r="K214" s="104"/>
    </row>
    <row r="215" spans="8:11">
      <c r="H215" s="101"/>
      <c r="I215" s="71"/>
      <c r="J215" s="104"/>
      <c r="K215" s="104"/>
    </row>
    <row r="216" spans="8:11">
      <c r="I216" s="71"/>
      <c r="J216" s="104"/>
      <c r="K216" s="104"/>
    </row>
    <row r="217" spans="8:11">
      <c r="I217" s="71"/>
      <c r="J217" s="104"/>
      <c r="K217" s="104"/>
    </row>
    <row r="218" spans="8:11">
      <c r="I218" s="71"/>
      <c r="J218" s="104"/>
      <c r="K218" s="104"/>
    </row>
    <row r="219" spans="8:11">
      <c r="I219" s="71"/>
      <c r="J219" s="104"/>
      <c r="K219" s="104"/>
    </row>
    <row r="220" spans="8:11">
      <c r="I220" s="71"/>
      <c r="J220" s="104"/>
      <c r="K220" s="104"/>
    </row>
  </sheetData>
  <sheetProtection algorithmName="SHA-512" hashValue="qRq6ptH4wy37wA5EiOMoF0Sg9Nt1ZAFz+dVvaD11sNAlX9SrV0ftx7AyYgT2T0//semFEbsVcTJDibooqdcgOg==" saltValue="A88SFXlcYS/V9jQhD9Tsgw==" spinCount="100000" sheet="1" objects="1" scenarios="1"/>
  <mergeCells count="2">
    <mergeCell ref="F2:G2"/>
    <mergeCell ref="M3:N3"/>
  </mergeCells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243DB-0EA1-48B7-8ABF-F293644706D7}">
  <sheetPr>
    <tabColor theme="7" tint="0.79998168889431442"/>
  </sheetPr>
  <dimension ref="A1:AG517"/>
  <sheetViews>
    <sheetView zoomScale="90" zoomScaleNormal="90" workbookViewId="0">
      <selection activeCell="E19" sqref="E19"/>
    </sheetView>
  </sheetViews>
  <sheetFormatPr defaultRowHeight="18"/>
  <cols>
    <col min="1" max="1" width="1.3984375" style="55" customWidth="1"/>
    <col min="2" max="5" width="9" style="55" customWidth="1"/>
    <col min="6" max="6" width="1.3984375" style="55" customWidth="1"/>
    <col min="7" max="9" width="9" style="58" customWidth="1"/>
    <col min="10" max="10" width="1.3984375" style="58" customWidth="1"/>
    <col min="11" max="13" width="6.09765625" style="56" customWidth="1"/>
    <col min="14" max="15" width="9" style="85" customWidth="1"/>
    <col min="16" max="20" width="9" style="66" customWidth="1"/>
    <col min="21" max="21" width="1" style="58" customWidth="1"/>
    <col min="22" max="23" width="9" style="58" customWidth="1"/>
    <col min="24" max="24" width="1.19921875" style="58" customWidth="1"/>
    <col min="25" max="28" width="9" style="58"/>
    <col min="29" max="29" width="1.09765625" style="58" customWidth="1"/>
    <col min="30" max="32" width="9" style="58"/>
    <col min="33" max="33" width="9" style="58" customWidth="1"/>
    <col min="34" max="34" width="1.19921875" style="58" customWidth="1"/>
    <col min="35" max="101" width="9" style="58"/>
    <col min="102" max="102" width="1.69921875" style="58" customWidth="1"/>
    <col min="103" max="103" width="2.5" style="58" customWidth="1"/>
    <col min="104" max="104" width="3.59765625" style="58" customWidth="1"/>
    <col min="105" max="105" width="2.69921875" style="58" customWidth="1"/>
    <col min="106" max="106" width="0.8984375" style="58" customWidth="1"/>
    <col min="107" max="107" width="1.19921875" style="58" customWidth="1"/>
    <col min="108" max="108" width="5.3984375" style="58" customWidth="1"/>
    <col min="109" max="109" width="6.5" style="58" customWidth="1"/>
    <col min="110" max="110" width="4.09765625" style="58" customWidth="1"/>
    <col min="111" max="111" width="7.8984375" style="58" customWidth="1"/>
    <col min="112" max="112" width="8.69921875" style="58" customWidth="1"/>
    <col min="113" max="116" width="6.19921875" style="58" customWidth="1"/>
    <col min="117" max="117" width="4.8984375" style="58" customWidth="1"/>
    <col min="118" max="118" width="2.5" style="58" customWidth="1"/>
    <col min="119" max="119" width="4.8984375" style="58" customWidth="1"/>
    <col min="120" max="357" width="9" style="58"/>
    <col min="358" max="358" width="1.69921875" style="58" customWidth="1"/>
    <col min="359" max="359" width="2.5" style="58" customWidth="1"/>
    <col min="360" max="360" width="3.59765625" style="58" customWidth="1"/>
    <col min="361" max="361" width="2.69921875" style="58" customWidth="1"/>
    <col min="362" max="362" width="0.8984375" style="58" customWidth="1"/>
    <col min="363" max="363" width="1.19921875" style="58" customWidth="1"/>
    <col min="364" max="364" width="5.3984375" style="58" customWidth="1"/>
    <col min="365" max="365" width="6.5" style="58" customWidth="1"/>
    <col min="366" max="366" width="4.09765625" style="58" customWidth="1"/>
    <col min="367" max="367" width="7.8984375" style="58" customWidth="1"/>
    <col min="368" max="368" width="8.69921875" style="58" customWidth="1"/>
    <col min="369" max="372" width="6.19921875" style="58" customWidth="1"/>
    <col min="373" max="373" width="4.8984375" style="58" customWidth="1"/>
    <col min="374" max="374" width="2.5" style="58" customWidth="1"/>
    <col min="375" max="375" width="4.8984375" style="58" customWidth="1"/>
    <col min="376" max="613" width="9" style="58"/>
    <col min="614" max="614" width="1.69921875" style="58" customWidth="1"/>
    <col min="615" max="615" width="2.5" style="58" customWidth="1"/>
    <col min="616" max="616" width="3.59765625" style="58" customWidth="1"/>
    <col min="617" max="617" width="2.69921875" style="58" customWidth="1"/>
    <col min="618" max="618" width="0.8984375" style="58" customWidth="1"/>
    <col min="619" max="619" width="1.19921875" style="58" customWidth="1"/>
    <col min="620" max="620" width="5.3984375" style="58" customWidth="1"/>
    <col min="621" max="621" width="6.5" style="58" customWidth="1"/>
    <col min="622" max="622" width="4.09765625" style="58" customWidth="1"/>
    <col min="623" max="623" width="7.8984375" style="58" customWidth="1"/>
    <col min="624" max="624" width="8.69921875" style="58" customWidth="1"/>
    <col min="625" max="628" width="6.19921875" style="58" customWidth="1"/>
    <col min="629" max="629" width="4.8984375" style="58" customWidth="1"/>
    <col min="630" max="630" width="2.5" style="58" customWidth="1"/>
    <col min="631" max="631" width="4.8984375" style="58" customWidth="1"/>
    <col min="632" max="869" width="9" style="58"/>
    <col min="870" max="870" width="1.69921875" style="58" customWidth="1"/>
    <col min="871" max="871" width="2.5" style="58" customWidth="1"/>
    <col min="872" max="872" width="3.59765625" style="58" customWidth="1"/>
    <col min="873" max="873" width="2.69921875" style="58" customWidth="1"/>
    <col min="874" max="874" width="0.8984375" style="58" customWidth="1"/>
    <col min="875" max="875" width="1.19921875" style="58" customWidth="1"/>
    <col min="876" max="876" width="5.3984375" style="58" customWidth="1"/>
    <col min="877" max="877" width="6.5" style="58" customWidth="1"/>
    <col min="878" max="878" width="4.09765625" style="58" customWidth="1"/>
    <col min="879" max="879" width="7.8984375" style="58" customWidth="1"/>
    <col min="880" max="880" width="8.69921875" style="58" customWidth="1"/>
    <col min="881" max="884" width="6.19921875" style="58" customWidth="1"/>
    <col min="885" max="885" width="4.8984375" style="58" customWidth="1"/>
    <col min="886" max="886" width="2.5" style="58" customWidth="1"/>
    <col min="887" max="887" width="4.8984375" style="58" customWidth="1"/>
    <col min="888" max="1125" width="9" style="58"/>
    <col min="1126" max="1126" width="1.69921875" style="58" customWidth="1"/>
    <col min="1127" max="1127" width="2.5" style="58" customWidth="1"/>
    <col min="1128" max="1128" width="3.59765625" style="58" customWidth="1"/>
    <col min="1129" max="1129" width="2.69921875" style="58" customWidth="1"/>
    <col min="1130" max="1130" width="0.8984375" style="58" customWidth="1"/>
    <col min="1131" max="1131" width="1.19921875" style="58" customWidth="1"/>
    <col min="1132" max="1132" width="5.3984375" style="58" customWidth="1"/>
    <col min="1133" max="1133" width="6.5" style="58" customWidth="1"/>
    <col min="1134" max="1134" width="4.09765625" style="58" customWidth="1"/>
    <col min="1135" max="1135" width="7.8984375" style="58" customWidth="1"/>
    <col min="1136" max="1136" width="8.69921875" style="58" customWidth="1"/>
    <col min="1137" max="1140" width="6.19921875" style="58" customWidth="1"/>
    <col min="1141" max="1141" width="4.8984375" style="58" customWidth="1"/>
    <col min="1142" max="1142" width="2.5" style="58" customWidth="1"/>
    <col min="1143" max="1143" width="4.8984375" style="58" customWidth="1"/>
    <col min="1144" max="1381" width="9" style="58"/>
    <col min="1382" max="1382" width="1.69921875" style="58" customWidth="1"/>
    <col min="1383" max="1383" width="2.5" style="58" customWidth="1"/>
    <col min="1384" max="1384" width="3.59765625" style="58" customWidth="1"/>
    <col min="1385" max="1385" width="2.69921875" style="58" customWidth="1"/>
    <col min="1386" max="1386" width="0.8984375" style="58" customWidth="1"/>
    <col min="1387" max="1387" width="1.19921875" style="58" customWidth="1"/>
    <col min="1388" max="1388" width="5.3984375" style="58" customWidth="1"/>
    <col min="1389" max="1389" width="6.5" style="58" customWidth="1"/>
    <col min="1390" max="1390" width="4.09765625" style="58" customWidth="1"/>
    <col min="1391" max="1391" width="7.8984375" style="58" customWidth="1"/>
    <col min="1392" max="1392" width="8.69921875" style="58" customWidth="1"/>
    <col min="1393" max="1396" width="6.19921875" style="58" customWidth="1"/>
    <col min="1397" max="1397" width="4.8984375" style="58" customWidth="1"/>
    <col min="1398" max="1398" width="2.5" style="58" customWidth="1"/>
    <col min="1399" max="1399" width="4.8984375" style="58" customWidth="1"/>
    <col min="1400" max="1637" width="9" style="58"/>
    <col min="1638" max="1638" width="1.69921875" style="58" customWidth="1"/>
    <col min="1639" max="1639" width="2.5" style="58" customWidth="1"/>
    <col min="1640" max="1640" width="3.59765625" style="58" customWidth="1"/>
    <col min="1641" max="1641" width="2.69921875" style="58" customWidth="1"/>
    <col min="1642" max="1642" width="0.8984375" style="58" customWidth="1"/>
    <col min="1643" max="1643" width="1.19921875" style="58" customWidth="1"/>
    <col min="1644" max="1644" width="5.3984375" style="58" customWidth="1"/>
    <col min="1645" max="1645" width="6.5" style="58" customWidth="1"/>
    <col min="1646" max="1646" width="4.09765625" style="58" customWidth="1"/>
    <col min="1647" max="1647" width="7.8984375" style="58" customWidth="1"/>
    <col min="1648" max="1648" width="8.69921875" style="58" customWidth="1"/>
    <col min="1649" max="1652" width="6.19921875" style="58" customWidth="1"/>
    <col min="1653" max="1653" width="4.8984375" style="58" customWidth="1"/>
    <col min="1654" max="1654" width="2.5" style="58" customWidth="1"/>
    <col min="1655" max="1655" width="4.8984375" style="58" customWidth="1"/>
    <col min="1656" max="1893" width="9" style="58"/>
    <col min="1894" max="1894" width="1.69921875" style="58" customWidth="1"/>
    <col min="1895" max="1895" width="2.5" style="58" customWidth="1"/>
    <col min="1896" max="1896" width="3.59765625" style="58" customWidth="1"/>
    <col min="1897" max="1897" width="2.69921875" style="58" customWidth="1"/>
    <col min="1898" max="1898" width="0.8984375" style="58" customWidth="1"/>
    <col min="1899" max="1899" width="1.19921875" style="58" customWidth="1"/>
    <col min="1900" max="1900" width="5.3984375" style="58" customWidth="1"/>
    <col min="1901" max="1901" width="6.5" style="58" customWidth="1"/>
    <col min="1902" max="1902" width="4.09765625" style="58" customWidth="1"/>
    <col min="1903" max="1903" width="7.8984375" style="58" customWidth="1"/>
    <col min="1904" max="1904" width="8.69921875" style="58" customWidth="1"/>
    <col min="1905" max="1908" width="6.19921875" style="58" customWidth="1"/>
    <col min="1909" max="1909" width="4.8984375" style="58" customWidth="1"/>
    <col min="1910" max="1910" width="2.5" style="58" customWidth="1"/>
    <col min="1911" max="1911" width="4.8984375" style="58" customWidth="1"/>
    <col min="1912" max="2149" width="9" style="58"/>
    <col min="2150" max="2150" width="1.69921875" style="58" customWidth="1"/>
    <col min="2151" max="2151" width="2.5" style="58" customWidth="1"/>
    <col min="2152" max="2152" width="3.59765625" style="58" customWidth="1"/>
    <col min="2153" max="2153" width="2.69921875" style="58" customWidth="1"/>
    <col min="2154" max="2154" width="0.8984375" style="58" customWidth="1"/>
    <col min="2155" max="2155" width="1.19921875" style="58" customWidth="1"/>
    <col min="2156" max="2156" width="5.3984375" style="58" customWidth="1"/>
    <col min="2157" max="2157" width="6.5" style="58" customWidth="1"/>
    <col min="2158" max="2158" width="4.09765625" style="58" customWidth="1"/>
    <col min="2159" max="2159" width="7.8984375" style="58" customWidth="1"/>
    <col min="2160" max="2160" width="8.69921875" style="58" customWidth="1"/>
    <col min="2161" max="2164" width="6.19921875" style="58" customWidth="1"/>
    <col min="2165" max="2165" width="4.8984375" style="58" customWidth="1"/>
    <col min="2166" max="2166" width="2.5" style="58" customWidth="1"/>
    <col min="2167" max="2167" width="4.8984375" style="58" customWidth="1"/>
    <col min="2168" max="2405" width="9" style="58"/>
    <col min="2406" max="2406" width="1.69921875" style="58" customWidth="1"/>
    <col min="2407" max="2407" width="2.5" style="58" customWidth="1"/>
    <col min="2408" max="2408" width="3.59765625" style="58" customWidth="1"/>
    <col min="2409" max="2409" width="2.69921875" style="58" customWidth="1"/>
    <col min="2410" max="2410" width="0.8984375" style="58" customWidth="1"/>
    <col min="2411" max="2411" width="1.19921875" style="58" customWidth="1"/>
    <col min="2412" max="2412" width="5.3984375" style="58" customWidth="1"/>
    <col min="2413" max="2413" width="6.5" style="58" customWidth="1"/>
    <col min="2414" max="2414" width="4.09765625" style="58" customWidth="1"/>
    <col min="2415" max="2415" width="7.8984375" style="58" customWidth="1"/>
    <col min="2416" max="2416" width="8.69921875" style="58" customWidth="1"/>
    <col min="2417" max="2420" width="6.19921875" style="58" customWidth="1"/>
    <col min="2421" max="2421" width="4.8984375" style="58" customWidth="1"/>
    <col min="2422" max="2422" width="2.5" style="58" customWidth="1"/>
    <col min="2423" max="2423" width="4.8984375" style="58" customWidth="1"/>
    <col min="2424" max="2661" width="9" style="58"/>
    <col min="2662" max="2662" width="1.69921875" style="58" customWidth="1"/>
    <col min="2663" max="2663" width="2.5" style="58" customWidth="1"/>
    <col min="2664" max="2664" width="3.59765625" style="58" customWidth="1"/>
    <col min="2665" max="2665" width="2.69921875" style="58" customWidth="1"/>
    <col min="2666" max="2666" width="0.8984375" style="58" customWidth="1"/>
    <col min="2667" max="2667" width="1.19921875" style="58" customWidth="1"/>
    <col min="2668" max="2668" width="5.3984375" style="58" customWidth="1"/>
    <col min="2669" max="2669" width="6.5" style="58" customWidth="1"/>
    <col min="2670" max="2670" width="4.09765625" style="58" customWidth="1"/>
    <col min="2671" max="2671" width="7.8984375" style="58" customWidth="1"/>
    <col min="2672" max="2672" width="8.69921875" style="58" customWidth="1"/>
    <col min="2673" max="2676" width="6.19921875" style="58" customWidth="1"/>
    <col min="2677" max="2677" width="4.8984375" style="58" customWidth="1"/>
    <col min="2678" max="2678" width="2.5" style="58" customWidth="1"/>
    <col min="2679" max="2679" width="4.8984375" style="58" customWidth="1"/>
    <col min="2680" max="2917" width="9" style="58"/>
    <col min="2918" max="2918" width="1.69921875" style="58" customWidth="1"/>
    <col min="2919" max="2919" width="2.5" style="58" customWidth="1"/>
    <col min="2920" max="2920" width="3.59765625" style="58" customWidth="1"/>
    <col min="2921" max="2921" width="2.69921875" style="58" customWidth="1"/>
    <col min="2922" max="2922" width="0.8984375" style="58" customWidth="1"/>
    <col min="2923" max="2923" width="1.19921875" style="58" customWidth="1"/>
    <col min="2924" max="2924" width="5.3984375" style="58" customWidth="1"/>
    <col min="2925" max="2925" width="6.5" style="58" customWidth="1"/>
    <col min="2926" max="2926" width="4.09765625" style="58" customWidth="1"/>
    <col min="2927" max="2927" width="7.8984375" style="58" customWidth="1"/>
    <col min="2928" max="2928" width="8.69921875" style="58" customWidth="1"/>
    <col min="2929" max="2932" width="6.19921875" style="58" customWidth="1"/>
    <col min="2933" max="2933" width="4.8984375" style="58" customWidth="1"/>
    <col min="2934" max="2934" width="2.5" style="58" customWidth="1"/>
    <col min="2935" max="2935" width="4.8984375" style="58" customWidth="1"/>
    <col min="2936" max="3173" width="9" style="58"/>
    <col min="3174" max="3174" width="1.69921875" style="58" customWidth="1"/>
    <col min="3175" max="3175" width="2.5" style="58" customWidth="1"/>
    <col min="3176" max="3176" width="3.59765625" style="58" customWidth="1"/>
    <col min="3177" max="3177" width="2.69921875" style="58" customWidth="1"/>
    <col min="3178" max="3178" width="0.8984375" style="58" customWidth="1"/>
    <col min="3179" max="3179" width="1.19921875" style="58" customWidth="1"/>
    <col min="3180" max="3180" width="5.3984375" style="58" customWidth="1"/>
    <col min="3181" max="3181" width="6.5" style="58" customWidth="1"/>
    <col min="3182" max="3182" width="4.09765625" style="58" customWidth="1"/>
    <col min="3183" max="3183" width="7.8984375" style="58" customWidth="1"/>
    <col min="3184" max="3184" width="8.69921875" style="58" customWidth="1"/>
    <col min="3185" max="3188" width="6.19921875" style="58" customWidth="1"/>
    <col min="3189" max="3189" width="4.8984375" style="58" customWidth="1"/>
    <col min="3190" max="3190" width="2.5" style="58" customWidth="1"/>
    <col min="3191" max="3191" width="4.8984375" style="58" customWidth="1"/>
    <col min="3192" max="3429" width="9" style="58"/>
    <col min="3430" max="3430" width="1.69921875" style="58" customWidth="1"/>
    <col min="3431" max="3431" width="2.5" style="58" customWidth="1"/>
    <col min="3432" max="3432" width="3.59765625" style="58" customWidth="1"/>
    <col min="3433" max="3433" width="2.69921875" style="58" customWidth="1"/>
    <col min="3434" max="3434" width="0.8984375" style="58" customWidth="1"/>
    <col min="3435" max="3435" width="1.19921875" style="58" customWidth="1"/>
    <col min="3436" max="3436" width="5.3984375" style="58" customWidth="1"/>
    <col min="3437" max="3437" width="6.5" style="58" customWidth="1"/>
    <col min="3438" max="3438" width="4.09765625" style="58" customWidth="1"/>
    <col min="3439" max="3439" width="7.8984375" style="58" customWidth="1"/>
    <col min="3440" max="3440" width="8.69921875" style="58" customWidth="1"/>
    <col min="3441" max="3444" width="6.19921875" style="58" customWidth="1"/>
    <col min="3445" max="3445" width="4.8984375" style="58" customWidth="1"/>
    <col min="3446" max="3446" width="2.5" style="58" customWidth="1"/>
    <col min="3447" max="3447" width="4.8984375" style="58" customWidth="1"/>
    <col min="3448" max="3685" width="9" style="58"/>
    <col min="3686" max="3686" width="1.69921875" style="58" customWidth="1"/>
    <col min="3687" max="3687" width="2.5" style="58" customWidth="1"/>
    <col min="3688" max="3688" width="3.59765625" style="58" customWidth="1"/>
    <col min="3689" max="3689" width="2.69921875" style="58" customWidth="1"/>
    <col min="3690" max="3690" width="0.8984375" style="58" customWidth="1"/>
    <col min="3691" max="3691" width="1.19921875" style="58" customWidth="1"/>
    <col min="3692" max="3692" width="5.3984375" style="58" customWidth="1"/>
    <col min="3693" max="3693" width="6.5" style="58" customWidth="1"/>
    <col min="3694" max="3694" width="4.09765625" style="58" customWidth="1"/>
    <col min="3695" max="3695" width="7.8984375" style="58" customWidth="1"/>
    <col min="3696" max="3696" width="8.69921875" style="58" customWidth="1"/>
    <col min="3697" max="3700" width="6.19921875" style="58" customWidth="1"/>
    <col min="3701" max="3701" width="4.8984375" style="58" customWidth="1"/>
    <col min="3702" max="3702" width="2.5" style="58" customWidth="1"/>
    <col min="3703" max="3703" width="4.8984375" style="58" customWidth="1"/>
    <col min="3704" max="3941" width="9" style="58"/>
    <col min="3942" max="3942" width="1.69921875" style="58" customWidth="1"/>
    <col min="3943" max="3943" width="2.5" style="58" customWidth="1"/>
    <col min="3944" max="3944" width="3.59765625" style="58" customWidth="1"/>
    <col min="3945" max="3945" width="2.69921875" style="58" customWidth="1"/>
    <col min="3946" max="3946" width="0.8984375" style="58" customWidth="1"/>
    <col min="3947" max="3947" width="1.19921875" style="58" customWidth="1"/>
    <col min="3948" max="3948" width="5.3984375" style="58" customWidth="1"/>
    <col min="3949" max="3949" width="6.5" style="58" customWidth="1"/>
    <col min="3950" max="3950" width="4.09765625" style="58" customWidth="1"/>
    <col min="3951" max="3951" width="7.8984375" style="58" customWidth="1"/>
    <col min="3952" max="3952" width="8.69921875" style="58" customWidth="1"/>
    <col min="3953" max="3956" width="6.19921875" style="58" customWidth="1"/>
    <col min="3957" max="3957" width="4.8984375" style="58" customWidth="1"/>
    <col min="3958" max="3958" width="2.5" style="58" customWidth="1"/>
    <col min="3959" max="3959" width="4.8984375" style="58" customWidth="1"/>
    <col min="3960" max="4197" width="9" style="58"/>
    <col min="4198" max="4198" width="1.69921875" style="58" customWidth="1"/>
    <col min="4199" max="4199" width="2.5" style="58" customWidth="1"/>
    <col min="4200" max="4200" width="3.59765625" style="58" customWidth="1"/>
    <col min="4201" max="4201" width="2.69921875" style="58" customWidth="1"/>
    <col min="4202" max="4202" width="0.8984375" style="58" customWidth="1"/>
    <col min="4203" max="4203" width="1.19921875" style="58" customWidth="1"/>
    <col min="4204" max="4204" width="5.3984375" style="58" customWidth="1"/>
    <col min="4205" max="4205" width="6.5" style="58" customWidth="1"/>
    <col min="4206" max="4206" width="4.09765625" style="58" customWidth="1"/>
    <col min="4207" max="4207" width="7.8984375" style="58" customWidth="1"/>
    <col min="4208" max="4208" width="8.69921875" style="58" customWidth="1"/>
    <col min="4209" max="4212" width="6.19921875" style="58" customWidth="1"/>
    <col min="4213" max="4213" width="4.8984375" style="58" customWidth="1"/>
    <col min="4214" max="4214" width="2.5" style="58" customWidth="1"/>
    <col min="4215" max="4215" width="4.8984375" style="58" customWidth="1"/>
    <col min="4216" max="4453" width="9" style="58"/>
    <col min="4454" max="4454" width="1.69921875" style="58" customWidth="1"/>
    <col min="4455" max="4455" width="2.5" style="58" customWidth="1"/>
    <col min="4456" max="4456" width="3.59765625" style="58" customWidth="1"/>
    <col min="4457" max="4457" width="2.69921875" style="58" customWidth="1"/>
    <col min="4458" max="4458" width="0.8984375" style="58" customWidth="1"/>
    <col min="4459" max="4459" width="1.19921875" style="58" customWidth="1"/>
    <col min="4460" max="4460" width="5.3984375" style="58" customWidth="1"/>
    <col min="4461" max="4461" width="6.5" style="58" customWidth="1"/>
    <col min="4462" max="4462" width="4.09765625" style="58" customWidth="1"/>
    <col min="4463" max="4463" width="7.8984375" style="58" customWidth="1"/>
    <col min="4464" max="4464" width="8.69921875" style="58" customWidth="1"/>
    <col min="4465" max="4468" width="6.19921875" style="58" customWidth="1"/>
    <col min="4469" max="4469" width="4.8984375" style="58" customWidth="1"/>
    <col min="4470" max="4470" width="2.5" style="58" customWidth="1"/>
    <col min="4471" max="4471" width="4.8984375" style="58" customWidth="1"/>
    <col min="4472" max="4709" width="9" style="58"/>
    <col min="4710" max="4710" width="1.69921875" style="58" customWidth="1"/>
    <col min="4711" max="4711" width="2.5" style="58" customWidth="1"/>
    <col min="4712" max="4712" width="3.59765625" style="58" customWidth="1"/>
    <col min="4713" max="4713" width="2.69921875" style="58" customWidth="1"/>
    <col min="4714" max="4714" width="0.8984375" style="58" customWidth="1"/>
    <col min="4715" max="4715" width="1.19921875" style="58" customWidth="1"/>
    <col min="4716" max="4716" width="5.3984375" style="58" customWidth="1"/>
    <col min="4717" max="4717" width="6.5" style="58" customWidth="1"/>
    <col min="4718" max="4718" width="4.09765625" style="58" customWidth="1"/>
    <col min="4719" max="4719" width="7.8984375" style="58" customWidth="1"/>
    <col min="4720" max="4720" width="8.69921875" style="58" customWidth="1"/>
    <col min="4721" max="4724" width="6.19921875" style="58" customWidth="1"/>
    <col min="4725" max="4725" width="4.8984375" style="58" customWidth="1"/>
    <col min="4726" max="4726" width="2.5" style="58" customWidth="1"/>
    <col min="4727" max="4727" width="4.8984375" style="58" customWidth="1"/>
    <col min="4728" max="4965" width="9" style="58"/>
    <col min="4966" max="4966" width="1.69921875" style="58" customWidth="1"/>
    <col min="4967" max="4967" width="2.5" style="58" customWidth="1"/>
    <col min="4968" max="4968" width="3.59765625" style="58" customWidth="1"/>
    <col min="4969" max="4969" width="2.69921875" style="58" customWidth="1"/>
    <col min="4970" max="4970" width="0.8984375" style="58" customWidth="1"/>
    <col min="4971" max="4971" width="1.19921875" style="58" customWidth="1"/>
    <col min="4972" max="4972" width="5.3984375" style="58" customWidth="1"/>
    <col min="4973" max="4973" width="6.5" style="58" customWidth="1"/>
    <col min="4974" max="4974" width="4.09765625" style="58" customWidth="1"/>
    <col min="4975" max="4975" width="7.8984375" style="58" customWidth="1"/>
    <col min="4976" max="4976" width="8.69921875" style="58" customWidth="1"/>
    <col min="4977" max="4980" width="6.19921875" style="58" customWidth="1"/>
    <col min="4981" max="4981" width="4.8984375" style="58" customWidth="1"/>
    <col min="4982" max="4982" width="2.5" style="58" customWidth="1"/>
    <col min="4983" max="4983" width="4.8984375" style="58" customWidth="1"/>
    <col min="4984" max="5221" width="9" style="58"/>
    <col min="5222" max="5222" width="1.69921875" style="58" customWidth="1"/>
    <col min="5223" max="5223" width="2.5" style="58" customWidth="1"/>
    <col min="5224" max="5224" width="3.59765625" style="58" customWidth="1"/>
    <col min="5225" max="5225" width="2.69921875" style="58" customWidth="1"/>
    <col min="5226" max="5226" width="0.8984375" style="58" customWidth="1"/>
    <col min="5227" max="5227" width="1.19921875" style="58" customWidth="1"/>
    <col min="5228" max="5228" width="5.3984375" style="58" customWidth="1"/>
    <col min="5229" max="5229" width="6.5" style="58" customWidth="1"/>
    <col min="5230" max="5230" width="4.09765625" style="58" customWidth="1"/>
    <col min="5231" max="5231" width="7.8984375" style="58" customWidth="1"/>
    <col min="5232" max="5232" width="8.69921875" style="58" customWidth="1"/>
    <col min="5233" max="5236" width="6.19921875" style="58" customWidth="1"/>
    <col min="5237" max="5237" width="4.8984375" style="58" customWidth="1"/>
    <col min="5238" max="5238" width="2.5" style="58" customWidth="1"/>
    <col min="5239" max="5239" width="4.8984375" style="58" customWidth="1"/>
    <col min="5240" max="5477" width="9" style="58"/>
    <col min="5478" max="5478" width="1.69921875" style="58" customWidth="1"/>
    <col min="5479" max="5479" width="2.5" style="58" customWidth="1"/>
    <col min="5480" max="5480" width="3.59765625" style="58" customWidth="1"/>
    <col min="5481" max="5481" width="2.69921875" style="58" customWidth="1"/>
    <col min="5482" max="5482" width="0.8984375" style="58" customWidth="1"/>
    <col min="5483" max="5483" width="1.19921875" style="58" customWidth="1"/>
    <col min="5484" max="5484" width="5.3984375" style="58" customWidth="1"/>
    <col min="5485" max="5485" width="6.5" style="58" customWidth="1"/>
    <col min="5486" max="5486" width="4.09765625" style="58" customWidth="1"/>
    <col min="5487" max="5487" width="7.8984375" style="58" customWidth="1"/>
    <col min="5488" max="5488" width="8.69921875" style="58" customWidth="1"/>
    <col min="5489" max="5492" width="6.19921875" style="58" customWidth="1"/>
    <col min="5493" max="5493" width="4.8984375" style="58" customWidth="1"/>
    <col min="5494" max="5494" width="2.5" style="58" customWidth="1"/>
    <col min="5495" max="5495" width="4.8984375" style="58" customWidth="1"/>
    <col min="5496" max="5733" width="9" style="58"/>
    <col min="5734" max="5734" width="1.69921875" style="58" customWidth="1"/>
    <col min="5735" max="5735" width="2.5" style="58" customWidth="1"/>
    <col min="5736" max="5736" width="3.59765625" style="58" customWidth="1"/>
    <col min="5737" max="5737" width="2.69921875" style="58" customWidth="1"/>
    <col min="5738" max="5738" width="0.8984375" style="58" customWidth="1"/>
    <col min="5739" max="5739" width="1.19921875" style="58" customWidth="1"/>
    <col min="5740" max="5740" width="5.3984375" style="58" customWidth="1"/>
    <col min="5741" max="5741" width="6.5" style="58" customWidth="1"/>
    <col min="5742" max="5742" width="4.09765625" style="58" customWidth="1"/>
    <col min="5743" max="5743" width="7.8984375" style="58" customWidth="1"/>
    <col min="5744" max="5744" width="8.69921875" style="58" customWidth="1"/>
    <col min="5745" max="5748" width="6.19921875" style="58" customWidth="1"/>
    <col min="5749" max="5749" width="4.8984375" style="58" customWidth="1"/>
    <col min="5750" max="5750" width="2.5" style="58" customWidth="1"/>
    <col min="5751" max="5751" width="4.8984375" style="58" customWidth="1"/>
    <col min="5752" max="5989" width="9" style="58"/>
    <col min="5990" max="5990" width="1.69921875" style="58" customWidth="1"/>
    <col min="5991" max="5991" width="2.5" style="58" customWidth="1"/>
    <col min="5992" max="5992" width="3.59765625" style="58" customWidth="1"/>
    <col min="5993" max="5993" width="2.69921875" style="58" customWidth="1"/>
    <col min="5994" max="5994" width="0.8984375" style="58" customWidth="1"/>
    <col min="5995" max="5995" width="1.19921875" style="58" customWidth="1"/>
    <col min="5996" max="5996" width="5.3984375" style="58" customWidth="1"/>
    <col min="5997" max="5997" width="6.5" style="58" customWidth="1"/>
    <col min="5998" max="5998" width="4.09765625" style="58" customWidth="1"/>
    <col min="5999" max="5999" width="7.8984375" style="58" customWidth="1"/>
    <col min="6000" max="6000" width="8.69921875" style="58" customWidth="1"/>
    <col min="6001" max="6004" width="6.19921875" style="58" customWidth="1"/>
    <col min="6005" max="6005" width="4.8984375" style="58" customWidth="1"/>
    <col min="6006" max="6006" width="2.5" style="58" customWidth="1"/>
    <col min="6007" max="6007" width="4.8984375" style="58" customWidth="1"/>
    <col min="6008" max="6245" width="9" style="58"/>
    <col min="6246" max="6246" width="1.69921875" style="58" customWidth="1"/>
    <col min="6247" max="6247" width="2.5" style="58" customWidth="1"/>
    <col min="6248" max="6248" width="3.59765625" style="58" customWidth="1"/>
    <col min="6249" max="6249" width="2.69921875" style="58" customWidth="1"/>
    <col min="6250" max="6250" width="0.8984375" style="58" customWidth="1"/>
    <col min="6251" max="6251" width="1.19921875" style="58" customWidth="1"/>
    <col min="6252" max="6252" width="5.3984375" style="58" customWidth="1"/>
    <col min="6253" max="6253" width="6.5" style="58" customWidth="1"/>
    <col min="6254" max="6254" width="4.09765625" style="58" customWidth="1"/>
    <col min="6255" max="6255" width="7.8984375" style="58" customWidth="1"/>
    <col min="6256" max="6256" width="8.69921875" style="58" customWidth="1"/>
    <col min="6257" max="6260" width="6.19921875" style="58" customWidth="1"/>
    <col min="6261" max="6261" width="4.8984375" style="58" customWidth="1"/>
    <col min="6262" max="6262" width="2.5" style="58" customWidth="1"/>
    <col min="6263" max="6263" width="4.8984375" style="58" customWidth="1"/>
    <col min="6264" max="6501" width="9" style="58"/>
    <col min="6502" max="6502" width="1.69921875" style="58" customWidth="1"/>
    <col min="6503" max="6503" width="2.5" style="58" customWidth="1"/>
    <col min="6504" max="6504" width="3.59765625" style="58" customWidth="1"/>
    <col min="6505" max="6505" width="2.69921875" style="58" customWidth="1"/>
    <col min="6506" max="6506" width="0.8984375" style="58" customWidth="1"/>
    <col min="6507" max="6507" width="1.19921875" style="58" customWidth="1"/>
    <col min="6508" max="6508" width="5.3984375" style="58" customWidth="1"/>
    <col min="6509" max="6509" width="6.5" style="58" customWidth="1"/>
    <col min="6510" max="6510" width="4.09765625" style="58" customWidth="1"/>
    <col min="6511" max="6511" width="7.8984375" style="58" customWidth="1"/>
    <col min="6512" max="6512" width="8.69921875" style="58" customWidth="1"/>
    <col min="6513" max="6516" width="6.19921875" style="58" customWidth="1"/>
    <col min="6517" max="6517" width="4.8984375" style="58" customWidth="1"/>
    <col min="6518" max="6518" width="2.5" style="58" customWidth="1"/>
    <col min="6519" max="6519" width="4.8984375" style="58" customWidth="1"/>
    <col min="6520" max="6757" width="9" style="58"/>
    <col min="6758" max="6758" width="1.69921875" style="58" customWidth="1"/>
    <col min="6759" max="6759" width="2.5" style="58" customWidth="1"/>
    <col min="6760" max="6760" width="3.59765625" style="58" customWidth="1"/>
    <col min="6761" max="6761" width="2.69921875" style="58" customWidth="1"/>
    <col min="6762" max="6762" width="0.8984375" style="58" customWidth="1"/>
    <col min="6763" max="6763" width="1.19921875" style="58" customWidth="1"/>
    <col min="6764" max="6764" width="5.3984375" style="58" customWidth="1"/>
    <col min="6765" max="6765" width="6.5" style="58" customWidth="1"/>
    <col min="6766" max="6766" width="4.09765625" style="58" customWidth="1"/>
    <col min="6767" max="6767" width="7.8984375" style="58" customWidth="1"/>
    <col min="6768" max="6768" width="8.69921875" style="58" customWidth="1"/>
    <col min="6769" max="6772" width="6.19921875" style="58" customWidth="1"/>
    <col min="6773" max="6773" width="4.8984375" style="58" customWidth="1"/>
    <col min="6774" max="6774" width="2.5" style="58" customWidth="1"/>
    <col min="6775" max="6775" width="4.8984375" style="58" customWidth="1"/>
    <col min="6776" max="7013" width="9" style="58"/>
    <col min="7014" max="7014" width="1.69921875" style="58" customWidth="1"/>
    <col min="7015" max="7015" width="2.5" style="58" customWidth="1"/>
    <col min="7016" max="7016" width="3.59765625" style="58" customWidth="1"/>
    <col min="7017" max="7017" width="2.69921875" style="58" customWidth="1"/>
    <col min="7018" max="7018" width="0.8984375" style="58" customWidth="1"/>
    <col min="7019" max="7019" width="1.19921875" style="58" customWidth="1"/>
    <col min="7020" max="7020" width="5.3984375" style="58" customWidth="1"/>
    <col min="7021" max="7021" width="6.5" style="58" customWidth="1"/>
    <col min="7022" max="7022" width="4.09765625" style="58" customWidth="1"/>
    <col min="7023" max="7023" width="7.8984375" style="58" customWidth="1"/>
    <col min="7024" max="7024" width="8.69921875" style="58" customWidth="1"/>
    <col min="7025" max="7028" width="6.19921875" style="58" customWidth="1"/>
    <col min="7029" max="7029" width="4.8984375" style="58" customWidth="1"/>
    <col min="7030" max="7030" width="2.5" style="58" customWidth="1"/>
    <col min="7031" max="7031" width="4.8984375" style="58" customWidth="1"/>
    <col min="7032" max="7269" width="9" style="58"/>
    <col min="7270" max="7270" width="1.69921875" style="58" customWidth="1"/>
    <col min="7271" max="7271" width="2.5" style="58" customWidth="1"/>
    <col min="7272" max="7272" width="3.59765625" style="58" customWidth="1"/>
    <col min="7273" max="7273" width="2.69921875" style="58" customWidth="1"/>
    <col min="7274" max="7274" width="0.8984375" style="58" customWidth="1"/>
    <col min="7275" max="7275" width="1.19921875" style="58" customWidth="1"/>
    <col min="7276" max="7276" width="5.3984375" style="58" customWidth="1"/>
    <col min="7277" max="7277" width="6.5" style="58" customWidth="1"/>
    <col min="7278" max="7278" width="4.09765625" style="58" customWidth="1"/>
    <col min="7279" max="7279" width="7.8984375" style="58" customWidth="1"/>
    <col min="7280" max="7280" width="8.69921875" style="58" customWidth="1"/>
    <col min="7281" max="7284" width="6.19921875" style="58" customWidth="1"/>
    <col min="7285" max="7285" width="4.8984375" style="58" customWidth="1"/>
    <col min="7286" max="7286" width="2.5" style="58" customWidth="1"/>
    <col min="7287" max="7287" width="4.8984375" style="58" customWidth="1"/>
    <col min="7288" max="7525" width="9" style="58"/>
    <col min="7526" max="7526" width="1.69921875" style="58" customWidth="1"/>
    <col min="7527" max="7527" width="2.5" style="58" customWidth="1"/>
    <col min="7528" max="7528" width="3.59765625" style="58" customWidth="1"/>
    <col min="7529" max="7529" width="2.69921875" style="58" customWidth="1"/>
    <col min="7530" max="7530" width="0.8984375" style="58" customWidth="1"/>
    <col min="7531" max="7531" width="1.19921875" style="58" customWidth="1"/>
    <col min="7532" max="7532" width="5.3984375" style="58" customWidth="1"/>
    <col min="7533" max="7533" width="6.5" style="58" customWidth="1"/>
    <col min="7534" max="7534" width="4.09765625" style="58" customWidth="1"/>
    <col min="7535" max="7535" width="7.8984375" style="58" customWidth="1"/>
    <col min="7536" max="7536" width="8.69921875" style="58" customWidth="1"/>
    <col min="7537" max="7540" width="6.19921875" style="58" customWidth="1"/>
    <col min="7541" max="7541" width="4.8984375" style="58" customWidth="1"/>
    <col min="7542" max="7542" width="2.5" style="58" customWidth="1"/>
    <col min="7543" max="7543" width="4.8984375" style="58" customWidth="1"/>
    <col min="7544" max="7781" width="9" style="58"/>
    <col min="7782" max="7782" width="1.69921875" style="58" customWidth="1"/>
    <col min="7783" max="7783" width="2.5" style="58" customWidth="1"/>
    <col min="7784" max="7784" width="3.59765625" style="58" customWidth="1"/>
    <col min="7785" max="7785" width="2.69921875" style="58" customWidth="1"/>
    <col min="7786" max="7786" width="0.8984375" style="58" customWidth="1"/>
    <col min="7787" max="7787" width="1.19921875" style="58" customWidth="1"/>
    <col min="7788" max="7788" width="5.3984375" style="58" customWidth="1"/>
    <col min="7789" max="7789" width="6.5" style="58" customWidth="1"/>
    <col min="7790" max="7790" width="4.09765625" style="58" customWidth="1"/>
    <col min="7791" max="7791" width="7.8984375" style="58" customWidth="1"/>
    <col min="7792" max="7792" width="8.69921875" style="58" customWidth="1"/>
    <col min="7793" max="7796" width="6.19921875" style="58" customWidth="1"/>
    <col min="7797" max="7797" width="4.8984375" style="58" customWidth="1"/>
    <col min="7798" max="7798" width="2.5" style="58" customWidth="1"/>
    <col min="7799" max="7799" width="4.8984375" style="58" customWidth="1"/>
    <col min="7800" max="8037" width="9" style="58"/>
    <col min="8038" max="8038" width="1.69921875" style="58" customWidth="1"/>
    <col min="8039" max="8039" width="2.5" style="58" customWidth="1"/>
    <col min="8040" max="8040" width="3.59765625" style="58" customWidth="1"/>
    <col min="8041" max="8041" width="2.69921875" style="58" customWidth="1"/>
    <col min="8042" max="8042" width="0.8984375" style="58" customWidth="1"/>
    <col min="8043" max="8043" width="1.19921875" style="58" customWidth="1"/>
    <col min="8044" max="8044" width="5.3984375" style="58" customWidth="1"/>
    <col min="8045" max="8045" width="6.5" style="58" customWidth="1"/>
    <col min="8046" max="8046" width="4.09765625" style="58" customWidth="1"/>
    <col min="8047" max="8047" width="7.8984375" style="58" customWidth="1"/>
    <col min="8048" max="8048" width="8.69921875" style="58" customWidth="1"/>
    <col min="8049" max="8052" width="6.19921875" style="58" customWidth="1"/>
    <col min="8053" max="8053" width="4.8984375" style="58" customWidth="1"/>
    <col min="8054" max="8054" width="2.5" style="58" customWidth="1"/>
    <col min="8055" max="8055" width="4.8984375" style="58" customWidth="1"/>
    <col min="8056" max="8293" width="9" style="58"/>
    <col min="8294" max="8294" width="1.69921875" style="58" customWidth="1"/>
    <col min="8295" max="8295" width="2.5" style="58" customWidth="1"/>
    <col min="8296" max="8296" width="3.59765625" style="58" customWidth="1"/>
    <col min="8297" max="8297" width="2.69921875" style="58" customWidth="1"/>
    <col min="8298" max="8298" width="0.8984375" style="58" customWidth="1"/>
    <col min="8299" max="8299" width="1.19921875" style="58" customWidth="1"/>
    <col min="8300" max="8300" width="5.3984375" style="58" customWidth="1"/>
    <col min="8301" max="8301" width="6.5" style="58" customWidth="1"/>
    <col min="8302" max="8302" width="4.09765625" style="58" customWidth="1"/>
    <col min="8303" max="8303" width="7.8984375" style="58" customWidth="1"/>
    <col min="8304" max="8304" width="8.69921875" style="58" customWidth="1"/>
    <col min="8305" max="8308" width="6.19921875" style="58" customWidth="1"/>
    <col min="8309" max="8309" width="4.8984375" style="58" customWidth="1"/>
    <col min="8310" max="8310" width="2.5" style="58" customWidth="1"/>
    <col min="8311" max="8311" width="4.8984375" style="58" customWidth="1"/>
    <col min="8312" max="8549" width="9" style="58"/>
    <col min="8550" max="8550" width="1.69921875" style="58" customWidth="1"/>
    <col min="8551" max="8551" width="2.5" style="58" customWidth="1"/>
    <col min="8552" max="8552" width="3.59765625" style="58" customWidth="1"/>
    <col min="8553" max="8553" width="2.69921875" style="58" customWidth="1"/>
    <col min="8554" max="8554" width="0.8984375" style="58" customWidth="1"/>
    <col min="8555" max="8555" width="1.19921875" style="58" customWidth="1"/>
    <col min="8556" max="8556" width="5.3984375" style="58" customWidth="1"/>
    <col min="8557" max="8557" width="6.5" style="58" customWidth="1"/>
    <col min="8558" max="8558" width="4.09765625" style="58" customWidth="1"/>
    <col min="8559" max="8559" width="7.8984375" style="58" customWidth="1"/>
    <col min="8560" max="8560" width="8.69921875" style="58" customWidth="1"/>
    <col min="8561" max="8564" width="6.19921875" style="58" customWidth="1"/>
    <col min="8565" max="8565" width="4.8984375" style="58" customWidth="1"/>
    <col min="8566" max="8566" width="2.5" style="58" customWidth="1"/>
    <col min="8567" max="8567" width="4.8984375" style="58" customWidth="1"/>
    <col min="8568" max="8805" width="9" style="58"/>
    <col min="8806" max="8806" width="1.69921875" style="58" customWidth="1"/>
    <col min="8807" max="8807" width="2.5" style="58" customWidth="1"/>
    <col min="8808" max="8808" width="3.59765625" style="58" customWidth="1"/>
    <col min="8809" max="8809" width="2.69921875" style="58" customWidth="1"/>
    <col min="8810" max="8810" width="0.8984375" style="58" customWidth="1"/>
    <col min="8811" max="8811" width="1.19921875" style="58" customWidth="1"/>
    <col min="8812" max="8812" width="5.3984375" style="58" customWidth="1"/>
    <col min="8813" max="8813" width="6.5" style="58" customWidth="1"/>
    <col min="8814" max="8814" width="4.09765625" style="58" customWidth="1"/>
    <col min="8815" max="8815" width="7.8984375" style="58" customWidth="1"/>
    <col min="8816" max="8816" width="8.69921875" style="58" customWidth="1"/>
    <col min="8817" max="8820" width="6.19921875" style="58" customWidth="1"/>
    <col min="8821" max="8821" width="4.8984375" style="58" customWidth="1"/>
    <col min="8822" max="8822" width="2.5" style="58" customWidth="1"/>
    <col min="8823" max="8823" width="4.8984375" style="58" customWidth="1"/>
    <col min="8824" max="9061" width="9" style="58"/>
    <col min="9062" max="9062" width="1.69921875" style="58" customWidth="1"/>
    <col min="9063" max="9063" width="2.5" style="58" customWidth="1"/>
    <col min="9064" max="9064" width="3.59765625" style="58" customWidth="1"/>
    <col min="9065" max="9065" width="2.69921875" style="58" customWidth="1"/>
    <col min="9066" max="9066" width="0.8984375" style="58" customWidth="1"/>
    <col min="9067" max="9067" width="1.19921875" style="58" customWidth="1"/>
    <col min="9068" max="9068" width="5.3984375" style="58" customWidth="1"/>
    <col min="9069" max="9069" width="6.5" style="58" customWidth="1"/>
    <col min="9070" max="9070" width="4.09765625" style="58" customWidth="1"/>
    <col min="9071" max="9071" width="7.8984375" style="58" customWidth="1"/>
    <col min="9072" max="9072" width="8.69921875" style="58" customWidth="1"/>
    <col min="9073" max="9076" width="6.19921875" style="58" customWidth="1"/>
    <col min="9077" max="9077" width="4.8984375" style="58" customWidth="1"/>
    <col min="9078" max="9078" width="2.5" style="58" customWidth="1"/>
    <col min="9079" max="9079" width="4.8984375" style="58" customWidth="1"/>
    <col min="9080" max="9317" width="9" style="58"/>
    <col min="9318" max="9318" width="1.69921875" style="58" customWidth="1"/>
    <col min="9319" max="9319" width="2.5" style="58" customWidth="1"/>
    <col min="9320" max="9320" width="3.59765625" style="58" customWidth="1"/>
    <col min="9321" max="9321" width="2.69921875" style="58" customWidth="1"/>
    <col min="9322" max="9322" width="0.8984375" style="58" customWidth="1"/>
    <col min="9323" max="9323" width="1.19921875" style="58" customWidth="1"/>
    <col min="9324" max="9324" width="5.3984375" style="58" customWidth="1"/>
    <col min="9325" max="9325" width="6.5" style="58" customWidth="1"/>
    <col min="9326" max="9326" width="4.09765625" style="58" customWidth="1"/>
    <col min="9327" max="9327" width="7.8984375" style="58" customWidth="1"/>
    <col min="9328" max="9328" width="8.69921875" style="58" customWidth="1"/>
    <col min="9329" max="9332" width="6.19921875" style="58" customWidth="1"/>
    <col min="9333" max="9333" width="4.8984375" style="58" customWidth="1"/>
    <col min="9334" max="9334" width="2.5" style="58" customWidth="1"/>
    <col min="9335" max="9335" width="4.8984375" style="58" customWidth="1"/>
    <col min="9336" max="9573" width="9" style="58"/>
    <col min="9574" max="9574" width="1.69921875" style="58" customWidth="1"/>
    <col min="9575" max="9575" width="2.5" style="58" customWidth="1"/>
    <col min="9576" max="9576" width="3.59765625" style="58" customWidth="1"/>
    <col min="9577" max="9577" width="2.69921875" style="58" customWidth="1"/>
    <col min="9578" max="9578" width="0.8984375" style="58" customWidth="1"/>
    <col min="9579" max="9579" width="1.19921875" style="58" customWidth="1"/>
    <col min="9580" max="9580" width="5.3984375" style="58" customWidth="1"/>
    <col min="9581" max="9581" width="6.5" style="58" customWidth="1"/>
    <col min="9582" max="9582" width="4.09765625" style="58" customWidth="1"/>
    <col min="9583" max="9583" width="7.8984375" style="58" customWidth="1"/>
    <col min="9584" max="9584" width="8.69921875" style="58" customWidth="1"/>
    <col min="9585" max="9588" width="6.19921875" style="58" customWidth="1"/>
    <col min="9589" max="9589" width="4.8984375" style="58" customWidth="1"/>
    <col min="9590" max="9590" width="2.5" style="58" customWidth="1"/>
    <col min="9591" max="9591" width="4.8984375" style="58" customWidth="1"/>
    <col min="9592" max="9829" width="9" style="58"/>
    <col min="9830" max="9830" width="1.69921875" style="58" customWidth="1"/>
    <col min="9831" max="9831" width="2.5" style="58" customWidth="1"/>
    <col min="9832" max="9832" width="3.59765625" style="58" customWidth="1"/>
    <col min="9833" max="9833" width="2.69921875" style="58" customWidth="1"/>
    <col min="9834" max="9834" width="0.8984375" style="58" customWidth="1"/>
    <col min="9835" max="9835" width="1.19921875" style="58" customWidth="1"/>
    <col min="9836" max="9836" width="5.3984375" style="58" customWidth="1"/>
    <col min="9837" max="9837" width="6.5" style="58" customWidth="1"/>
    <col min="9838" max="9838" width="4.09765625" style="58" customWidth="1"/>
    <col min="9839" max="9839" width="7.8984375" style="58" customWidth="1"/>
    <col min="9840" max="9840" width="8.69921875" style="58" customWidth="1"/>
    <col min="9841" max="9844" width="6.19921875" style="58" customWidth="1"/>
    <col min="9845" max="9845" width="4.8984375" style="58" customWidth="1"/>
    <col min="9846" max="9846" width="2.5" style="58" customWidth="1"/>
    <col min="9847" max="9847" width="4.8984375" style="58" customWidth="1"/>
    <col min="9848" max="10085" width="9" style="58"/>
    <col min="10086" max="10086" width="1.69921875" style="58" customWidth="1"/>
    <col min="10087" max="10087" width="2.5" style="58" customWidth="1"/>
    <col min="10088" max="10088" width="3.59765625" style="58" customWidth="1"/>
    <col min="10089" max="10089" width="2.69921875" style="58" customWidth="1"/>
    <col min="10090" max="10090" width="0.8984375" style="58" customWidth="1"/>
    <col min="10091" max="10091" width="1.19921875" style="58" customWidth="1"/>
    <col min="10092" max="10092" width="5.3984375" style="58" customWidth="1"/>
    <col min="10093" max="10093" width="6.5" style="58" customWidth="1"/>
    <col min="10094" max="10094" width="4.09765625" style="58" customWidth="1"/>
    <col min="10095" max="10095" width="7.8984375" style="58" customWidth="1"/>
    <col min="10096" max="10096" width="8.69921875" style="58" customWidth="1"/>
    <col min="10097" max="10100" width="6.19921875" style="58" customWidth="1"/>
    <col min="10101" max="10101" width="4.8984375" style="58" customWidth="1"/>
    <col min="10102" max="10102" width="2.5" style="58" customWidth="1"/>
    <col min="10103" max="10103" width="4.8984375" style="58" customWidth="1"/>
    <col min="10104" max="10341" width="9" style="58"/>
    <col min="10342" max="10342" width="1.69921875" style="58" customWidth="1"/>
    <col min="10343" max="10343" width="2.5" style="58" customWidth="1"/>
    <col min="10344" max="10344" width="3.59765625" style="58" customWidth="1"/>
    <col min="10345" max="10345" width="2.69921875" style="58" customWidth="1"/>
    <col min="10346" max="10346" width="0.8984375" style="58" customWidth="1"/>
    <col min="10347" max="10347" width="1.19921875" style="58" customWidth="1"/>
    <col min="10348" max="10348" width="5.3984375" style="58" customWidth="1"/>
    <col min="10349" max="10349" width="6.5" style="58" customWidth="1"/>
    <col min="10350" max="10350" width="4.09765625" style="58" customWidth="1"/>
    <col min="10351" max="10351" width="7.8984375" style="58" customWidth="1"/>
    <col min="10352" max="10352" width="8.69921875" style="58" customWidth="1"/>
    <col min="10353" max="10356" width="6.19921875" style="58" customWidth="1"/>
    <col min="10357" max="10357" width="4.8984375" style="58" customWidth="1"/>
    <col min="10358" max="10358" width="2.5" style="58" customWidth="1"/>
    <col min="10359" max="10359" width="4.8984375" style="58" customWidth="1"/>
    <col min="10360" max="10597" width="9" style="58"/>
    <col min="10598" max="10598" width="1.69921875" style="58" customWidth="1"/>
    <col min="10599" max="10599" width="2.5" style="58" customWidth="1"/>
    <col min="10600" max="10600" width="3.59765625" style="58" customWidth="1"/>
    <col min="10601" max="10601" width="2.69921875" style="58" customWidth="1"/>
    <col min="10602" max="10602" width="0.8984375" style="58" customWidth="1"/>
    <col min="10603" max="10603" width="1.19921875" style="58" customWidth="1"/>
    <col min="10604" max="10604" width="5.3984375" style="58" customWidth="1"/>
    <col min="10605" max="10605" width="6.5" style="58" customWidth="1"/>
    <col min="10606" max="10606" width="4.09765625" style="58" customWidth="1"/>
    <col min="10607" max="10607" width="7.8984375" style="58" customWidth="1"/>
    <col min="10608" max="10608" width="8.69921875" style="58" customWidth="1"/>
    <col min="10609" max="10612" width="6.19921875" style="58" customWidth="1"/>
    <col min="10613" max="10613" width="4.8984375" style="58" customWidth="1"/>
    <col min="10614" max="10614" width="2.5" style="58" customWidth="1"/>
    <col min="10615" max="10615" width="4.8984375" style="58" customWidth="1"/>
    <col min="10616" max="10853" width="9" style="58"/>
    <col min="10854" max="10854" width="1.69921875" style="58" customWidth="1"/>
    <col min="10855" max="10855" width="2.5" style="58" customWidth="1"/>
    <col min="10856" max="10856" width="3.59765625" style="58" customWidth="1"/>
    <col min="10857" max="10857" width="2.69921875" style="58" customWidth="1"/>
    <col min="10858" max="10858" width="0.8984375" style="58" customWidth="1"/>
    <col min="10859" max="10859" width="1.19921875" style="58" customWidth="1"/>
    <col min="10860" max="10860" width="5.3984375" style="58" customWidth="1"/>
    <col min="10861" max="10861" width="6.5" style="58" customWidth="1"/>
    <col min="10862" max="10862" width="4.09765625" style="58" customWidth="1"/>
    <col min="10863" max="10863" width="7.8984375" style="58" customWidth="1"/>
    <col min="10864" max="10864" width="8.69921875" style="58" customWidth="1"/>
    <col min="10865" max="10868" width="6.19921875" style="58" customWidth="1"/>
    <col min="10869" max="10869" width="4.8984375" style="58" customWidth="1"/>
    <col min="10870" max="10870" width="2.5" style="58" customWidth="1"/>
    <col min="10871" max="10871" width="4.8984375" style="58" customWidth="1"/>
    <col min="10872" max="11109" width="9" style="58"/>
    <col min="11110" max="11110" width="1.69921875" style="58" customWidth="1"/>
    <col min="11111" max="11111" width="2.5" style="58" customWidth="1"/>
    <col min="11112" max="11112" width="3.59765625" style="58" customWidth="1"/>
    <col min="11113" max="11113" width="2.69921875" style="58" customWidth="1"/>
    <col min="11114" max="11114" width="0.8984375" style="58" customWidth="1"/>
    <col min="11115" max="11115" width="1.19921875" style="58" customWidth="1"/>
    <col min="11116" max="11116" width="5.3984375" style="58" customWidth="1"/>
    <col min="11117" max="11117" width="6.5" style="58" customWidth="1"/>
    <col min="11118" max="11118" width="4.09765625" style="58" customWidth="1"/>
    <col min="11119" max="11119" width="7.8984375" style="58" customWidth="1"/>
    <col min="11120" max="11120" width="8.69921875" style="58" customWidth="1"/>
    <col min="11121" max="11124" width="6.19921875" style="58" customWidth="1"/>
    <col min="11125" max="11125" width="4.8984375" style="58" customWidth="1"/>
    <col min="11126" max="11126" width="2.5" style="58" customWidth="1"/>
    <col min="11127" max="11127" width="4.8984375" style="58" customWidth="1"/>
    <col min="11128" max="11365" width="9" style="58"/>
    <col min="11366" max="11366" width="1.69921875" style="58" customWidth="1"/>
    <col min="11367" max="11367" width="2.5" style="58" customWidth="1"/>
    <col min="11368" max="11368" width="3.59765625" style="58" customWidth="1"/>
    <col min="11369" max="11369" width="2.69921875" style="58" customWidth="1"/>
    <col min="11370" max="11370" width="0.8984375" style="58" customWidth="1"/>
    <col min="11371" max="11371" width="1.19921875" style="58" customWidth="1"/>
    <col min="11372" max="11372" width="5.3984375" style="58" customWidth="1"/>
    <col min="11373" max="11373" width="6.5" style="58" customWidth="1"/>
    <col min="11374" max="11374" width="4.09765625" style="58" customWidth="1"/>
    <col min="11375" max="11375" width="7.8984375" style="58" customWidth="1"/>
    <col min="11376" max="11376" width="8.69921875" style="58" customWidth="1"/>
    <col min="11377" max="11380" width="6.19921875" style="58" customWidth="1"/>
    <col min="11381" max="11381" width="4.8984375" style="58" customWidth="1"/>
    <col min="11382" max="11382" width="2.5" style="58" customWidth="1"/>
    <col min="11383" max="11383" width="4.8984375" style="58" customWidth="1"/>
    <col min="11384" max="11621" width="9" style="58"/>
    <col min="11622" max="11622" width="1.69921875" style="58" customWidth="1"/>
    <col min="11623" max="11623" width="2.5" style="58" customWidth="1"/>
    <col min="11624" max="11624" width="3.59765625" style="58" customWidth="1"/>
    <col min="11625" max="11625" width="2.69921875" style="58" customWidth="1"/>
    <col min="11626" max="11626" width="0.8984375" style="58" customWidth="1"/>
    <col min="11627" max="11627" width="1.19921875" style="58" customWidth="1"/>
    <col min="11628" max="11628" width="5.3984375" style="58" customWidth="1"/>
    <col min="11629" max="11629" width="6.5" style="58" customWidth="1"/>
    <col min="11630" max="11630" width="4.09765625" style="58" customWidth="1"/>
    <col min="11631" max="11631" width="7.8984375" style="58" customWidth="1"/>
    <col min="11632" max="11632" width="8.69921875" style="58" customWidth="1"/>
    <col min="11633" max="11636" width="6.19921875" style="58" customWidth="1"/>
    <col min="11637" max="11637" width="4.8984375" style="58" customWidth="1"/>
    <col min="11638" max="11638" width="2.5" style="58" customWidth="1"/>
    <col min="11639" max="11639" width="4.8984375" style="58" customWidth="1"/>
    <col min="11640" max="11877" width="9" style="58"/>
    <col min="11878" max="11878" width="1.69921875" style="58" customWidth="1"/>
    <col min="11879" max="11879" width="2.5" style="58" customWidth="1"/>
    <col min="11880" max="11880" width="3.59765625" style="58" customWidth="1"/>
    <col min="11881" max="11881" width="2.69921875" style="58" customWidth="1"/>
    <col min="11882" max="11882" width="0.8984375" style="58" customWidth="1"/>
    <col min="11883" max="11883" width="1.19921875" style="58" customWidth="1"/>
    <col min="11884" max="11884" width="5.3984375" style="58" customWidth="1"/>
    <col min="11885" max="11885" width="6.5" style="58" customWidth="1"/>
    <col min="11886" max="11886" width="4.09765625" style="58" customWidth="1"/>
    <col min="11887" max="11887" width="7.8984375" style="58" customWidth="1"/>
    <col min="11888" max="11888" width="8.69921875" style="58" customWidth="1"/>
    <col min="11889" max="11892" width="6.19921875" style="58" customWidth="1"/>
    <col min="11893" max="11893" width="4.8984375" style="58" customWidth="1"/>
    <col min="11894" max="11894" width="2.5" style="58" customWidth="1"/>
    <col min="11895" max="11895" width="4.8984375" style="58" customWidth="1"/>
    <col min="11896" max="12133" width="9" style="58"/>
    <col min="12134" max="12134" width="1.69921875" style="58" customWidth="1"/>
    <col min="12135" max="12135" width="2.5" style="58" customWidth="1"/>
    <col min="12136" max="12136" width="3.59765625" style="58" customWidth="1"/>
    <col min="12137" max="12137" width="2.69921875" style="58" customWidth="1"/>
    <col min="12138" max="12138" width="0.8984375" style="58" customWidth="1"/>
    <col min="12139" max="12139" width="1.19921875" style="58" customWidth="1"/>
    <col min="12140" max="12140" width="5.3984375" style="58" customWidth="1"/>
    <col min="12141" max="12141" width="6.5" style="58" customWidth="1"/>
    <col min="12142" max="12142" width="4.09765625" style="58" customWidth="1"/>
    <col min="12143" max="12143" width="7.8984375" style="58" customWidth="1"/>
    <col min="12144" max="12144" width="8.69921875" style="58" customWidth="1"/>
    <col min="12145" max="12148" width="6.19921875" style="58" customWidth="1"/>
    <col min="12149" max="12149" width="4.8984375" style="58" customWidth="1"/>
    <col min="12150" max="12150" width="2.5" style="58" customWidth="1"/>
    <col min="12151" max="12151" width="4.8984375" style="58" customWidth="1"/>
    <col min="12152" max="12389" width="9" style="58"/>
    <col min="12390" max="12390" width="1.69921875" style="58" customWidth="1"/>
    <col min="12391" max="12391" width="2.5" style="58" customWidth="1"/>
    <col min="12392" max="12392" width="3.59765625" style="58" customWidth="1"/>
    <col min="12393" max="12393" width="2.69921875" style="58" customWidth="1"/>
    <col min="12394" max="12394" width="0.8984375" style="58" customWidth="1"/>
    <col min="12395" max="12395" width="1.19921875" style="58" customWidth="1"/>
    <col min="12396" max="12396" width="5.3984375" style="58" customWidth="1"/>
    <col min="12397" max="12397" width="6.5" style="58" customWidth="1"/>
    <col min="12398" max="12398" width="4.09765625" style="58" customWidth="1"/>
    <col min="12399" max="12399" width="7.8984375" style="58" customWidth="1"/>
    <col min="12400" max="12400" width="8.69921875" style="58" customWidth="1"/>
    <col min="12401" max="12404" width="6.19921875" style="58" customWidth="1"/>
    <col min="12405" max="12405" width="4.8984375" style="58" customWidth="1"/>
    <col min="12406" max="12406" width="2.5" style="58" customWidth="1"/>
    <col min="12407" max="12407" width="4.8984375" style="58" customWidth="1"/>
    <col min="12408" max="12645" width="9" style="58"/>
    <col min="12646" max="12646" width="1.69921875" style="58" customWidth="1"/>
    <col min="12647" max="12647" width="2.5" style="58" customWidth="1"/>
    <col min="12648" max="12648" width="3.59765625" style="58" customWidth="1"/>
    <col min="12649" max="12649" width="2.69921875" style="58" customWidth="1"/>
    <col min="12650" max="12650" width="0.8984375" style="58" customWidth="1"/>
    <col min="12651" max="12651" width="1.19921875" style="58" customWidth="1"/>
    <col min="12652" max="12652" width="5.3984375" style="58" customWidth="1"/>
    <col min="12653" max="12653" width="6.5" style="58" customWidth="1"/>
    <col min="12654" max="12654" width="4.09765625" style="58" customWidth="1"/>
    <col min="12655" max="12655" width="7.8984375" style="58" customWidth="1"/>
    <col min="12656" max="12656" width="8.69921875" style="58" customWidth="1"/>
    <col min="12657" max="12660" width="6.19921875" style="58" customWidth="1"/>
    <col min="12661" max="12661" width="4.8984375" style="58" customWidth="1"/>
    <col min="12662" max="12662" width="2.5" style="58" customWidth="1"/>
    <col min="12663" max="12663" width="4.8984375" style="58" customWidth="1"/>
    <col min="12664" max="12901" width="9" style="58"/>
    <col min="12902" max="12902" width="1.69921875" style="58" customWidth="1"/>
    <col min="12903" max="12903" width="2.5" style="58" customWidth="1"/>
    <col min="12904" max="12904" width="3.59765625" style="58" customWidth="1"/>
    <col min="12905" max="12905" width="2.69921875" style="58" customWidth="1"/>
    <col min="12906" max="12906" width="0.8984375" style="58" customWidth="1"/>
    <col min="12907" max="12907" width="1.19921875" style="58" customWidth="1"/>
    <col min="12908" max="12908" width="5.3984375" style="58" customWidth="1"/>
    <col min="12909" max="12909" width="6.5" style="58" customWidth="1"/>
    <col min="12910" max="12910" width="4.09765625" style="58" customWidth="1"/>
    <col min="12911" max="12911" width="7.8984375" style="58" customWidth="1"/>
    <col min="12912" max="12912" width="8.69921875" style="58" customWidth="1"/>
    <col min="12913" max="12916" width="6.19921875" style="58" customWidth="1"/>
    <col min="12917" max="12917" width="4.8984375" style="58" customWidth="1"/>
    <col min="12918" max="12918" width="2.5" style="58" customWidth="1"/>
    <col min="12919" max="12919" width="4.8984375" style="58" customWidth="1"/>
    <col min="12920" max="13157" width="9" style="58"/>
    <col min="13158" max="13158" width="1.69921875" style="58" customWidth="1"/>
    <col min="13159" max="13159" width="2.5" style="58" customWidth="1"/>
    <col min="13160" max="13160" width="3.59765625" style="58" customWidth="1"/>
    <col min="13161" max="13161" width="2.69921875" style="58" customWidth="1"/>
    <col min="13162" max="13162" width="0.8984375" style="58" customWidth="1"/>
    <col min="13163" max="13163" width="1.19921875" style="58" customWidth="1"/>
    <col min="13164" max="13164" width="5.3984375" style="58" customWidth="1"/>
    <col min="13165" max="13165" width="6.5" style="58" customWidth="1"/>
    <col min="13166" max="13166" width="4.09765625" style="58" customWidth="1"/>
    <col min="13167" max="13167" width="7.8984375" style="58" customWidth="1"/>
    <col min="13168" max="13168" width="8.69921875" style="58" customWidth="1"/>
    <col min="13169" max="13172" width="6.19921875" style="58" customWidth="1"/>
    <col min="13173" max="13173" width="4.8984375" style="58" customWidth="1"/>
    <col min="13174" max="13174" width="2.5" style="58" customWidth="1"/>
    <col min="13175" max="13175" width="4.8984375" style="58" customWidth="1"/>
    <col min="13176" max="13413" width="9" style="58"/>
    <col min="13414" max="13414" width="1.69921875" style="58" customWidth="1"/>
    <col min="13415" max="13415" width="2.5" style="58" customWidth="1"/>
    <col min="13416" max="13416" width="3.59765625" style="58" customWidth="1"/>
    <col min="13417" max="13417" width="2.69921875" style="58" customWidth="1"/>
    <col min="13418" max="13418" width="0.8984375" style="58" customWidth="1"/>
    <col min="13419" max="13419" width="1.19921875" style="58" customWidth="1"/>
    <col min="13420" max="13420" width="5.3984375" style="58" customWidth="1"/>
    <col min="13421" max="13421" width="6.5" style="58" customWidth="1"/>
    <col min="13422" max="13422" width="4.09765625" style="58" customWidth="1"/>
    <col min="13423" max="13423" width="7.8984375" style="58" customWidth="1"/>
    <col min="13424" max="13424" width="8.69921875" style="58" customWidth="1"/>
    <col min="13425" max="13428" width="6.19921875" style="58" customWidth="1"/>
    <col min="13429" max="13429" width="4.8984375" style="58" customWidth="1"/>
    <col min="13430" max="13430" width="2.5" style="58" customWidth="1"/>
    <col min="13431" max="13431" width="4.8984375" style="58" customWidth="1"/>
    <col min="13432" max="13669" width="9" style="58"/>
    <col min="13670" max="13670" width="1.69921875" style="58" customWidth="1"/>
    <col min="13671" max="13671" width="2.5" style="58" customWidth="1"/>
    <col min="13672" max="13672" width="3.59765625" style="58" customWidth="1"/>
    <col min="13673" max="13673" width="2.69921875" style="58" customWidth="1"/>
    <col min="13674" max="13674" width="0.8984375" style="58" customWidth="1"/>
    <col min="13675" max="13675" width="1.19921875" style="58" customWidth="1"/>
    <col min="13676" max="13676" width="5.3984375" style="58" customWidth="1"/>
    <col min="13677" max="13677" width="6.5" style="58" customWidth="1"/>
    <col min="13678" max="13678" width="4.09765625" style="58" customWidth="1"/>
    <col min="13679" max="13679" width="7.8984375" style="58" customWidth="1"/>
    <col min="13680" max="13680" width="8.69921875" style="58" customWidth="1"/>
    <col min="13681" max="13684" width="6.19921875" style="58" customWidth="1"/>
    <col min="13685" max="13685" width="4.8984375" style="58" customWidth="1"/>
    <col min="13686" max="13686" width="2.5" style="58" customWidth="1"/>
    <col min="13687" max="13687" width="4.8984375" style="58" customWidth="1"/>
    <col min="13688" max="13925" width="9" style="58"/>
    <col min="13926" max="13926" width="1.69921875" style="58" customWidth="1"/>
    <col min="13927" max="13927" width="2.5" style="58" customWidth="1"/>
    <col min="13928" max="13928" width="3.59765625" style="58" customWidth="1"/>
    <col min="13929" max="13929" width="2.69921875" style="58" customWidth="1"/>
    <col min="13930" max="13930" width="0.8984375" style="58" customWidth="1"/>
    <col min="13931" max="13931" width="1.19921875" style="58" customWidth="1"/>
    <col min="13932" max="13932" width="5.3984375" style="58" customWidth="1"/>
    <col min="13933" max="13933" width="6.5" style="58" customWidth="1"/>
    <col min="13934" max="13934" width="4.09765625" style="58" customWidth="1"/>
    <col min="13935" max="13935" width="7.8984375" style="58" customWidth="1"/>
    <col min="13936" max="13936" width="8.69921875" style="58" customWidth="1"/>
    <col min="13937" max="13940" width="6.19921875" style="58" customWidth="1"/>
    <col min="13941" max="13941" width="4.8984375" style="58" customWidth="1"/>
    <col min="13942" max="13942" width="2.5" style="58" customWidth="1"/>
    <col min="13943" max="13943" width="4.8984375" style="58" customWidth="1"/>
    <col min="13944" max="14181" width="9" style="58"/>
    <col min="14182" max="14182" width="1.69921875" style="58" customWidth="1"/>
    <col min="14183" max="14183" width="2.5" style="58" customWidth="1"/>
    <col min="14184" max="14184" width="3.59765625" style="58" customWidth="1"/>
    <col min="14185" max="14185" width="2.69921875" style="58" customWidth="1"/>
    <col min="14186" max="14186" width="0.8984375" style="58" customWidth="1"/>
    <col min="14187" max="14187" width="1.19921875" style="58" customWidth="1"/>
    <col min="14188" max="14188" width="5.3984375" style="58" customWidth="1"/>
    <col min="14189" max="14189" width="6.5" style="58" customWidth="1"/>
    <col min="14190" max="14190" width="4.09765625" style="58" customWidth="1"/>
    <col min="14191" max="14191" width="7.8984375" style="58" customWidth="1"/>
    <col min="14192" max="14192" width="8.69921875" style="58" customWidth="1"/>
    <col min="14193" max="14196" width="6.19921875" style="58" customWidth="1"/>
    <col min="14197" max="14197" width="4.8984375" style="58" customWidth="1"/>
    <col min="14198" max="14198" width="2.5" style="58" customWidth="1"/>
    <col min="14199" max="14199" width="4.8984375" style="58" customWidth="1"/>
    <col min="14200" max="14437" width="9" style="58"/>
    <col min="14438" max="14438" width="1.69921875" style="58" customWidth="1"/>
    <col min="14439" max="14439" width="2.5" style="58" customWidth="1"/>
    <col min="14440" max="14440" width="3.59765625" style="58" customWidth="1"/>
    <col min="14441" max="14441" width="2.69921875" style="58" customWidth="1"/>
    <col min="14442" max="14442" width="0.8984375" style="58" customWidth="1"/>
    <col min="14443" max="14443" width="1.19921875" style="58" customWidth="1"/>
    <col min="14444" max="14444" width="5.3984375" style="58" customWidth="1"/>
    <col min="14445" max="14445" width="6.5" style="58" customWidth="1"/>
    <col min="14446" max="14446" width="4.09765625" style="58" customWidth="1"/>
    <col min="14447" max="14447" width="7.8984375" style="58" customWidth="1"/>
    <col min="14448" max="14448" width="8.69921875" style="58" customWidth="1"/>
    <col min="14449" max="14452" width="6.19921875" style="58" customWidth="1"/>
    <col min="14453" max="14453" width="4.8984375" style="58" customWidth="1"/>
    <col min="14454" max="14454" width="2.5" style="58" customWidth="1"/>
    <col min="14455" max="14455" width="4.8984375" style="58" customWidth="1"/>
    <col min="14456" max="14693" width="9" style="58"/>
    <col min="14694" max="14694" width="1.69921875" style="58" customWidth="1"/>
    <col min="14695" max="14695" width="2.5" style="58" customWidth="1"/>
    <col min="14696" max="14696" width="3.59765625" style="58" customWidth="1"/>
    <col min="14697" max="14697" width="2.69921875" style="58" customWidth="1"/>
    <col min="14698" max="14698" width="0.8984375" style="58" customWidth="1"/>
    <col min="14699" max="14699" width="1.19921875" style="58" customWidth="1"/>
    <col min="14700" max="14700" width="5.3984375" style="58" customWidth="1"/>
    <col min="14701" max="14701" width="6.5" style="58" customWidth="1"/>
    <col min="14702" max="14702" width="4.09765625" style="58" customWidth="1"/>
    <col min="14703" max="14703" width="7.8984375" style="58" customWidth="1"/>
    <col min="14704" max="14704" width="8.69921875" style="58" customWidth="1"/>
    <col min="14705" max="14708" width="6.19921875" style="58" customWidth="1"/>
    <col min="14709" max="14709" width="4.8984375" style="58" customWidth="1"/>
    <col min="14710" max="14710" width="2.5" style="58" customWidth="1"/>
    <col min="14711" max="14711" width="4.8984375" style="58" customWidth="1"/>
    <col min="14712" max="14949" width="9" style="58"/>
    <col min="14950" max="14950" width="1.69921875" style="58" customWidth="1"/>
    <col min="14951" max="14951" width="2.5" style="58" customWidth="1"/>
    <col min="14952" max="14952" width="3.59765625" style="58" customWidth="1"/>
    <col min="14953" max="14953" width="2.69921875" style="58" customWidth="1"/>
    <col min="14954" max="14954" width="0.8984375" style="58" customWidth="1"/>
    <col min="14955" max="14955" width="1.19921875" style="58" customWidth="1"/>
    <col min="14956" max="14956" width="5.3984375" style="58" customWidth="1"/>
    <col min="14957" max="14957" width="6.5" style="58" customWidth="1"/>
    <col min="14958" max="14958" width="4.09765625" style="58" customWidth="1"/>
    <col min="14959" max="14959" width="7.8984375" style="58" customWidth="1"/>
    <col min="14960" max="14960" width="8.69921875" style="58" customWidth="1"/>
    <col min="14961" max="14964" width="6.19921875" style="58" customWidth="1"/>
    <col min="14965" max="14965" width="4.8984375" style="58" customWidth="1"/>
    <col min="14966" max="14966" width="2.5" style="58" customWidth="1"/>
    <col min="14967" max="14967" width="4.8984375" style="58" customWidth="1"/>
    <col min="14968" max="15205" width="9" style="58"/>
    <col min="15206" max="15206" width="1.69921875" style="58" customWidth="1"/>
    <col min="15207" max="15207" width="2.5" style="58" customWidth="1"/>
    <col min="15208" max="15208" width="3.59765625" style="58" customWidth="1"/>
    <col min="15209" max="15209" width="2.69921875" style="58" customWidth="1"/>
    <col min="15210" max="15210" width="0.8984375" style="58" customWidth="1"/>
    <col min="15211" max="15211" width="1.19921875" style="58" customWidth="1"/>
    <col min="15212" max="15212" width="5.3984375" style="58" customWidth="1"/>
    <col min="15213" max="15213" width="6.5" style="58" customWidth="1"/>
    <col min="15214" max="15214" width="4.09765625" style="58" customWidth="1"/>
    <col min="15215" max="15215" width="7.8984375" style="58" customWidth="1"/>
    <col min="15216" max="15216" width="8.69921875" style="58" customWidth="1"/>
    <col min="15217" max="15220" width="6.19921875" style="58" customWidth="1"/>
    <col min="15221" max="15221" width="4.8984375" style="58" customWidth="1"/>
    <col min="15222" max="15222" width="2.5" style="58" customWidth="1"/>
    <col min="15223" max="15223" width="4.8984375" style="58" customWidth="1"/>
    <col min="15224" max="15461" width="9" style="58"/>
    <col min="15462" max="15462" width="1.69921875" style="58" customWidth="1"/>
    <col min="15463" max="15463" width="2.5" style="58" customWidth="1"/>
    <col min="15464" max="15464" width="3.59765625" style="58" customWidth="1"/>
    <col min="15465" max="15465" width="2.69921875" style="58" customWidth="1"/>
    <col min="15466" max="15466" width="0.8984375" style="58" customWidth="1"/>
    <col min="15467" max="15467" width="1.19921875" style="58" customWidth="1"/>
    <col min="15468" max="15468" width="5.3984375" style="58" customWidth="1"/>
    <col min="15469" max="15469" width="6.5" style="58" customWidth="1"/>
    <col min="15470" max="15470" width="4.09765625" style="58" customWidth="1"/>
    <col min="15471" max="15471" width="7.8984375" style="58" customWidth="1"/>
    <col min="15472" max="15472" width="8.69921875" style="58" customWidth="1"/>
    <col min="15473" max="15476" width="6.19921875" style="58" customWidth="1"/>
    <col min="15477" max="15477" width="4.8984375" style="58" customWidth="1"/>
    <col min="15478" max="15478" width="2.5" style="58" customWidth="1"/>
    <col min="15479" max="15479" width="4.8984375" style="58" customWidth="1"/>
    <col min="15480" max="15717" width="9" style="58"/>
    <col min="15718" max="15718" width="1.69921875" style="58" customWidth="1"/>
    <col min="15719" max="15719" width="2.5" style="58" customWidth="1"/>
    <col min="15720" max="15720" width="3.59765625" style="58" customWidth="1"/>
    <col min="15721" max="15721" width="2.69921875" style="58" customWidth="1"/>
    <col min="15722" max="15722" width="0.8984375" style="58" customWidth="1"/>
    <col min="15723" max="15723" width="1.19921875" style="58" customWidth="1"/>
    <col min="15724" max="15724" width="5.3984375" style="58" customWidth="1"/>
    <col min="15725" max="15725" width="6.5" style="58" customWidth="1"/>
    <col min="15726" max="15726" width="4.09765625" style="58" customWidth="1"/>
    <col min="15727" max="15727" width="7.8984375" style="58" customWidth="1"/>
    <col min="15728" max="15728" width="8.69921875" style="58" customWidth="1"/>
    <col min="15729" max="15732" width="6.19921875" style="58" customWidth="1"/>
    <col min="15733" max="15733" width="4.8984375" style="58" customWidth="1"/>
    <col min="15734" max="15734" width="2.5" style="58" customWidth="1"/>
    <col min="15735" max="15735" width="4.8984375" style="58" customWidth="1"/>
    <col min="15736" max="15973" width="9" style="58"/>
    <col min="15974" max="15974" width="1.69921875" style="58" customWidth="1"/>
    <col min="15975" max="15975" width="2.5" style="58" customWidth="1"/>
    <col min="15976" max="15976" width="3.59765625" style="58" customWidth="1"/>
    <col min="15977" max="15977" width="2.69921875" style="58" customWidth="1"/>
    <col min="15978" max="15978" width="0.8984375" style="58" customWidth="1"/>
    <col min="15979" max="15979" width="1.19921875" style="58" customWidth="1"/>
    <col min="15980" max="15980" width="5.3984375" style="58" customWidth="1"/>
    <col min="15981" max="15981" width="6.5" style="58" customWidth="1"/>
    <col min="15982" max="15982" width="4.09765625" style="58" customWidth="1"/>
    <col min="15983" max="15983" width="7.8984375" style="58" customWidth="1"/>
    <col min="15984" max="15984" width="8.69921875" style="58" customWidth="1"/>
    <col min="15985" max="15988" width="6.19921875" style="58" customWidth="1"/>
    <col min="15989" max="15989" width="4.8984375" style="58" customWidth="1"/>
    <col min="15990" max="15990" width="2.5" style="58" customWidth="1"/>
    <col min="15991" max="15991" width="4.8984375" style="58" customWidth="1"/>
    <col min="15992" max="16384" width="9" style="58"/>
  </cols>
  <sheetData>
    <row r="1" spans="1:33" ht="9" customHeight="1"/>
    <row r="2" spans="1:33">
      <c r="K2" s="576" t="s">
        <v>337</v>
      </c>
      <c r="L2" s="577"/>
      <c r="M2" s="78">
        <f>IF(基本情報!G5="","",基本情報!G5)</f>
        <v>0</v>
      </c>
      <c r="N2" s="56" t="s">
        <v>7</v>
      </c>
      <c r="O2" s="56"/>
      <c r="P2" s="56"/>
      <c r="Q2" s="56"/>
      <c r="R2" s="56"/>
      <c r="S2" s="56"/>
      <c r="T2" s="56"/>
    </row>
    <row r="3" spans="1:33" s="54" customFormat="1">
      <c r="B3" s="97" t="s">
        <v>366</v>
      </c>
      <c r="G3" s="54" t="s">
        <v>561</v>
      </c>
      <c r="K3" s="13" t="s">
        <v>175</v>
      </c>
      <c r="L3" s="97"/>
      <c r="M3" s="97"/>
      <c r="O3" s="17"/>
      <c r="P3" s="96"/>
      <c r="Q3" s="96"/>
      <c r="R3" s="96"/>
      <c r="S3" s="96"/>
      <c r="T3" s="96"/>
      <c r="V3" s="54" t="s">
        <v>90</v>
      </c>
      <c r="Y3" s="58"/>
      <c r="Z3" s="58"/>
      <c r="AA3" s="58"/>
      <c r="AB3" s="58"/>
      <c r="AD3" s="575" t="s">
        <v>540</v>
      </c>
      <c r="AE3" s="575"/>
      <c r="AF3" s="575"/>
      <c r="AG3" s="575"/>
    </row>
    <row r="4" spans="1:33" s="54" customFormat="1" ht="16.5" customHeight="1">
      <c r="B4" s="117" t="s">
        <v>176</v>
      </c>
      <c r="C4" s="122" t="s">
        <v>177</v>
      </c>
      <c r="D4" s="121" t="s">
        <v>165</v>
      </c>
      <c r="E4" s="119" t="s">
        <v>287</v>
      </c>
      <c r="G4" s="53" t="s">
        <v>564</v>
      </c>
      <c r="H4" s="53" t="s">
        <v>562</v>
      </c>
      <c r="I4" s="53" t="s">
        <v>563</v>
      </c>
      <c r="J4" s="85"/>
      <c r="K4" s="571" t="s">
        <v>19</v>
      </c>
      <c r="L4" s="573" t="str">
        <f>IF(加算と減算!E9="","",加算と減算!E9)</f>
        <v/>
      </c>
      <c r="M4" s="573">
        <f>児童数!AT8</f>
        <v>0</v>
      </c>
      <c r="N4" s="79" t="s">
        <v>176</v>
      </c>
      <c r="O4" s="88" t="s">
        <v>177</v>
      </c>
      <c r="P4" s="89" t="s">
        <v>165</v>
      </c>
      <c r="Q4" s="116" t="s">
        <v>287</v>
      </c>
      <c r="R4" s="116" t="s">
        <v>336</v>
      </c>
      <c r="S4" s="116" t="s">
        <v>269</v>
      </c>
      <c r="T4" s="175" t="s">
        <v>227</v>
      </c>
      <c r="V4" s="174" t="s">
        <v>288</v>
      </c>
      <c r="W4" s="109" t="s">
        <v>287</v>
      </c>
      <c r="Y4" s="193" t="s">
        <v>412</v>
      </c>
      <c r="Z4" s="175" t="s">
        <v>227</v>
      </c>
      <c r="AA4" s="174" t="s">
        <v>288</v>
      </c>
      <c r="AB4" s="109" t="s">
        <v>287</v>
      </c>
      <c r="AD4" s="53" t="s">
        <v>565</v>
      </c>
      <c r="AE4" s="53" t="s">
        <v>566</v>
      </c>
      <c r="AF4" s="53" t="s">
        <v>567</v>
      </c>
      <c r="AG4" s="53" t="s">
        <v>542</v>
      </c>
    </row>
    <row r="5" spans="1:33" s="56" customFormat="1">
      <c r="A5" s="55"/>
      <c r="B5" s="70" t="s">
        <v>178</v>
      </c>
      <c r="C5" s="87" t="s">
        <v>186</v>
      </c>
      <c r="D5" s="366">
        <v>280600</v>
      </c>
      <c r="E5" s="364">
        <v>2800</v>
      </c>
      <c r="F5" s="55"/>
      <c r="G5" s="87" t="s">
        <v>186</v>
      </c>
      <c r="H5" s="364">
        <v>60000</v>
      </c>
      <c r="I5" s="364">
        <v>3128</v>
      </c>
      <c r="K5" s="572"/>
      <c r="L5" s="574"/>
      <c r="M5" s="574"/>
      <c r="N5" s="70" t="str">
        <f>IF(基本情報!$C$3="","",基本情報!$C$3)</f>
        <v/>
      </c>
      <c r="O5" s="68" t="str">
        <f>IF(加算と減算!$E$8="","",加算と減算!$E$8)</f>
        <v/>
      </c>
      <c r="P5" s="57">
        <f>IF(L4="",0,DGET($B$4:$D$116,P4,N4:O5))</f>
        <v>0</v>
      </c>
      <c r="Q5" s="57">
        <f>IF(L4="",0,DGET($B$4:$E$116,Q4,N4:O5))</f>
        <v>0</v>
      </c>
      <c r="R5" s="82">
        <f>IFERROR(Q5*$M$2,0)</f>
        <v>0</v>
      </c>
      <c r="S5" s="82">
        <f>IFERROR(P5+R5,0)</f>
        <v>0</v>
      </c>
      <c r="T5" s="82">
        <f>IFERROR(ROUNDDOWN(S5/M4,-1),0)</f>
        <v>0</v>
      </c>
      <c r="V5" s="82">
        <f>IFERROR(T5-W5,0)</f>
        <v>0</v>
      </c>
      <c r="W5" s="82">
        <f>IFERROR(ROUNDDOWN(Q5/M4,0)*$M$2,0)</f>
        <v>0</v>
      </c>
      <c r="Y5" s="173" t="s">
        <v>410</v>
      </c>
      <c r="Z5" s="194">
        <f>T5</f>
        <v>0</v>
      </c>
      <c r="AA5" s="194">
        <f>V5</f>
        <v>0</v>
      </c>
      <c r="AB5" s="194">
        <f>W5</f>
        <v>0</v>
      </c>
      <c r="AD5" s="82">
        <f>IFERROR($M$4*AA5-AE5-AF5,0)</f>
        <v>0</v>
      </c>
      <c r="AE5" s="82">
        <f>IFERROR(VLOOKUP(O5,$G$5:$I$18,2,FALSE),0)</f>
        <v>0</v>
      </c>
      <c r="AF5" s="82">
        <f>IFERROR(VLOOKUP(O5,$G$5:$I$18,3,FALSE),0)</f>
        <v>0</v>
      </c>
      <c r="AG5" s="82">
        <f>IFERROR($M$4*AB5,0)</f>
        <v>0</v>
      </c>
    </row>
    <row r="6" spans="1:33" s="56" customFormat="1" ht="32.4">
      <c r="A6" s="55"/>
      <c r="B6" s="70" t="s">
        <v>178</v>
      </c>
      <c r="C6" s="87" t="s">
        <v>187</v>
      </c>
      <c r="D6" s="366">
        <v>300700</v>
      </c>
      <c r="E6" s="364">
        <v>3000</v>
      </c>
      <c r="F6" s="55"/>
      <c r="G6" s="87" t="s">
        <v>187</v>
      </c>
      <c r="H6" s="364">
        <v>62431</v>
      </c>
      <c r="I6" s="364">
        <v>3381</v>
      </c>
      <c r="K6" s="571" t="s">
        <v>20</v>
      </c>
      <c r="L6" s="573" t="str">
        <f>IF(加算と減算!E10="","",加算と減算!E10)</f>
        <v/>
      </c>
      <c r="M6" s="573">
        <f>児童数!AT9</f>
        <v>0</v>
      </c>
      <c r="N6" s="79" t="s">
        <v>176</v>
      </c>
      <c r="O6" s="88" t="s">
        <v>177</v>
      </c>
      <c r="P6" s="89" t="s">
        <v>165</v>
      </c>
      <c r="Q6" s="116" t="s">
        <v>287</v>
      </c>
      <c r="R6" s="116" t="s">
        <v>336</v>
      </c>
      <c r="S6" s="116" t="s">
        <v>269</v>
      </c>
      <c r="T6" s="175" t="s">
        <v>227</v>
      </c>
      <c r="V6" s="174" t="s">
        <v>288</v>
      </c>
      <c r="W6" s="109" t="s">
        <v>287</v>
      </c>
      <c r="Y6" s="173" t="s">
        <v>20</v>
      </c>
      <c r="Z6" s="194">
        <f>T7</f>
        <v>0</v>
      </c>
      <c r="AA6" s="194">
        <f>V7</f>
        <v>0</v>
      </c>
      <c r="AB6" s="194">
        <f>W7</f>
        <v>0</v>
      </c>
      <c r="AD6" s="82">
        <f>IFERROR($M$6*AA6-AE6-AF6,0)</f>
        <v>0</v>
      </c>
      <c r="AE6" s="82">
        <f>IFERROR(VLOOKUP(O7,$G$5:$I$18,2,FALSE),0)</f>
        <v>0</v>
      </c>
      <c r="AF6" s="82">
        <f>IFERROR(VLOOKUP(O7,$G$5:$I$18,3,FALSE),0)</f>
        <v>0</v>
      </c>
      <c r="AG6" s="82">
        <f>IFERROR($M$6*AB6,0)</f>
        <v>0</v>
      </c>
    </row>
    <row r="7" spans="1:33" s="56" customFormat="1">
      <c r="A7" s="55"/>
      <c r="B7" s="70" t="s">
        <v>178</v>
      </c>
      <c r="C7" s="87" t="s">
        <v>188</v>
      </c>
      <c r="D7" s="366">
        <v>340900</v>
      </c>
      <c r="E7" s="364">
        <v>3400</v>
      </c>
      <c r="F7" s="55"/>
      <c r="G7" s="87" t="s">
        <v>188</v>
      </c>
      <c r="H7" s="364">
        <v>67292</v>
      </c>
      <c r="I7" s="364">
        <v>3888</v>
      </c>
      <c r="K7" s="572"/>
      <c r="L7" s="574"/>
      <c r="M7" s="574"/>
      <c r="N7" s="70" t="str">
        <f>IF(基本情報!$C$3="","",基本情報!$C$3)</f>
        <v/>
      </c>
      <c r="O7" s="68" t="str">
        <f>IF(加算と減算!$E$8="","",加算と減算!$E$8)</f>
        <v/>
      </c>
      <c r="P7" s="57">
        <f>IF(L6="",0,DGET($B$4:$D$116,P6,N6:O7))</f>
        <v>0</v>
      </c>
      <c r="Q7" s="57">
        <f>IF(L6="",0,DGET($B$4:$E$116,Q6,N6:O7))</f>
        <v>0</v>
      </c>
      <c r="R7" s="82">
        <f>IFERROR(Q7*$M$2,0)</f>
        <v>0</v>
      </c>
      <c r="S7" s="82">
        <f>IFERROR(P7+R7,0)</f>
        <v>0</v>
      </c>
      <c r="T7" s="82">
        <f>IFERROR(ROUNDDOWN(S7/M6,-1),0)</f>
        <v>0</v>
      </c>
      <c r="V7" s="82">
        <f>IFERROR(T7-W7,0)</f>
        <v>0</v>
      </c>
      <c r="W7" s="82">
        <f>IFERROR(ROUNDDOWN(Q7/M6,0)*$M$2,0)</f>
        <v>0</v>
      </c>
      <c r="Y7" s="173" t="s">
        <v>21</v>
      </c>
      <c r="Z7" s="194">
        <f>T9</f>
        <v>0</v>
      </c>
      <c r="AA7" s="194">
        <f>V9</f>
        <v>0</v>
      </c>
      <c r="AB7" s="194">
        <f>W9</f>
        <v>0</v>
      </c>
      <c r="AD7" s="82">
        <f>IFERROR($M$8*AA7-AE7-AF7,0)</f>
        <v>0</v>
      </c>
      <c r="AE7" s="82">
        <f>IFERROR(VLOOKUP(O9,$G$5:$I$18,2,FALSE),0)</f>
        <v>0</v>
      </c>
      <c r="AF7" s="82">
        <f>IFERROR(VLOOKUP(O9,$G$5:$I$18,3,FALSE),0)</f>
        <v>0</v>
      </c>
      <c r="AG7" s="82">
        <f>IFERROR($M$8*AB7,0)</f>
        <v>0</v>
      </c>
    </row>
    <row r="8" spans="1:33" s="84" customFormat="1" ht="32.4">
      <c r="A8" s="83"/>
      <c r="B8" s="70" t="s">
        <v>178</v>
      </c>
      <c r="C8" s="87" t="s">
        <v>189</v>
      </c>
      <c r="D8" s="366">
        <v>381200</v>
      </c>
      <c r="E8" s="364">
        <v>3810</v>
      </c>
      <c r="F8" s="83"/>
      <c r="G8" s="87" t="s">
        <v>189</v>
      </c>
      <c r="H8" s="365">
        <v>72153</v>
      </c>
      <c r="I8" s="365">
        <v>4395</v>
      </c>
      <c r="K8" s="571" t="s">
        <v>21</v>
      </c>
      <c r="L8" s="573" t="str">
        <f>IF(加算と減算!E11="","",加算と減算!E11)</f>
        <v/>
      </c>
      <c r="M8" s="573">
        <f>児童数!AT10</f>
        <v>0</v>
      </c>
      <c r="N8" s="79" t="s">
        <v>176</v>
      </c>
      <c r="O8" s="88" t="s">
        <v>177</v>
      </c>
      <c r="P8" s="89" t="s">
        <v>165</v>
      </c>
      <c r="Q8" s="116" t="s">
        <v>287</v>
      </c>
      <c r="R8" s="116" t="s">
        <v>336</v>
      </c>
      <c r="S8" s="116" t="s">
        <v>269</v>
      </c>
      <c r="T8" s="175" t="s">
        <v>227</v>
      </c>
      <c r="V8" s="174" t="s">
        <v>288</v>
      </c>
      <c r="W8" s="109" t="s">
        <v>287</v>
      </c>
      <c r="Y8" s="173" t="s">
        <v>22</v>
      </c>
      <c r="Z8" s="194">
        <f>T11</f>
        <v>0</v>
      </c>
      <c r="AA8" s="194">
        <f>V11</f>
        <v>0</v>
      </c>
      <c r="AB8" s="194">
        <f>W11</f>
        <v>0</v>
      </c>
      <c r="AD8" s="82">
        <f>IFERROR($M$10*AA8-AE8-AF8,0)</f>
        <v>0</v>
      </c>
      <c r="AE8" s="82">
        <f>IFERROR(VLOOKUP(O11,$G$5:$I$18,2,FALSE),0)</f>
        <v>0</v>
      </c>
      <c r="AF8" s="82">
        <f>IFERROR(VLOOKUP(O11,$G$5:$I$18,3,FALSE),0)</f>
        <v>0</v>
      </c>
      <c r="AG8" s="82">
        <f>IFERROR($M$10*AB8,0)</f>
        <v>0</v>
      </c>
    </row>
    <row r="9" spans="1:33" s="56" customFormat="1">
      <c r="A9" s="55"/>
      <c r="B9" s="70" t="s">
        <v>178</v>
      </c>
      <c r="C9" s="87" t="s">
        <v>190</v>
      </c>
      <c r="D9" s="366">
        <v>421400</v>
      </c>
      <c r="E9" s="364">
        <v>4210</v>
      </c>
      <c r="F9" s="55"/>
      <c r="G9" s="87" t="s">
        <v>190</v>
      </c>
      <c r="H9" s="364">
        <v>77014</v>
      </c>
      <c r="I9" s="364">
        <v>4902</v>
      </c>
      <c r="K9" s="572"/>
      <c r="L9" s="574"/>
      <c r="M9" s="574"/>
      <c r="N9" s="70" t="str">
        <f>IF(基本情報!$C$3="","",基本情報!$C$3)</f>
        <v/>
      </c>
      <c r="O9" s="68" t="str">
        <f>IF(加算と減算!$E$8="","",加算と減算!$E$8)</f>
        <v/>
      </c>
      <c r="P9" s="57">
        <f>IF(L8="",0,DGET($B$4:$D$116,P8,N8:O9))</f>
        <v>0</v>
      </c>
      <c r="Q9" s="57">
        <f>IF(L8="",0,DGET($B$4:$E$116,Q8,N8:O9))</f>
        <v>0</v>
      </c>
      <c r="R9" s="82">
        <f>IFERROR(Q9*$M$2,0)</f>
        <v>0</v>
      </c>
      <c r="S9" s="82">
        <f>IFERROR(P9+R9,0)</f>
        <v>0</v>
      </c>
      <c r="T9" s="82">
        <f>IFERROR(ROUNDDOWN(S9/M8,-1),0)</f>
        <v>0</v>
      </c>
      <c r="V9" s="82">
        <f>IFERROR(T9-W9,0)</f>
        <v>0</v>
      </c>
      <c r="W9" s="82">
        <f>IFERROR(ROUNDDOWN(Q9/M8,0)*$M$2,0)</f>
        <v>0</v>
      </c>
      <c r="Y9" s="173" t="s">
        <v>23</v>
      </c>
      <c r="Z9" s="194">
        <f>T13</f>
        <v>0</v>
      </c>
      <c r="AA9" s="194">
        <f>V13</f>
        <v>0</v>
      </c>
      <c r="AB9" s="194">
        <f>W13</f>
        <v>0</v>
      </c>
      <c r="AD9" s="82">
        <f>IFERROR($M$12*AA9-AE9-AF9,0)</f>
        <v>0</v>
      </c>
      <c r="AE9" s="82">
        <f>IFERROR(VLOOKUP(O13,$G$5:$I$18,2,FALSE),0)</f>
        <v>0</v>
      </c>
      <c r="AF9" s="82">
        <f>IFERROR(VLOOKUP(O13,$G$5:$I$18,3,FALSE),0)</f>
        <v>0</v>
      </c>
      <c r="AG9" s="82">
        <f>IFERROR($M$12*AB9,0)</f>
        <v>0</v>
      </c>
    </row>
    <row r="10" spans="1:33" s="56" customFormat="1" ht="32.4">
      <c r="A10" s="55"/>
      <c r="B10" s="70" t="s">
        <v>178</v>
      </c>
      <c r="C10" s="87" t="s">
        <v>191</v>
      </c>
      <c r="D10" s="366">
        <v>461700</v>
      </c>
      <c r="E10" s="364">
        <v>4610</v>
      </c>
      <c r="F10" s="55"/>
      <c r="G10" s="87" t="s">
        <v>191</v>
      </c>
      <c r="H10" s="364">
        <v>81875</v>
      </c>
      <c r="I10" s="364">
        <v>5409</v>
      </c>
      <c r="K10" s="571" t="s">
        <v>22</v>
      </c>
      <c r="L10" s="573" t="str">
        <f>IF(加算と減算!E12="","",加算と減算!E12)</f>
        <v/>
      </c>
      <c r="M10" s="573">
        <f>児童数!AT11</f>
        <v>0</v>
      </c>
      <c r="N10" s="79" t="s">
        <v>176</v>
      </c>
      <c r="O10" s="88" t="s">
        <v>177</v>
      </c>
      <c r="P10" s="89" t="s">
        <v>165</v>
      </c>
      <c r="Q10" s="116" t="s">
        <v>287</v>
      </c>
      <c r="R10" s="116" t="s">
        <v>336</v>
      </c>
      <c r="S10" s="116" t="s">
        <v>269</v>
      </c>
      <c r="T10" s="175" t="s">
        <v>227</v>
      </c>
      <c r="V10" s="174" t="s">
        <v>288</v>
      </c>
      <c r="W10" s="109" t="s">
        <v>287</v>
      </c>
      <c r="Y10" s="173" t="s">
        <v>24</v>
      </c>
      <c r="Z10" s="194">
        <f>T15</f>
        <v>0</v>
      </c>
      <c r="AA10" s="194">
        <f>V15</f>
        <v>0</v>
      </c>
      <c r="AB10" s="194">
        <f>W15</f>
        <v>0</v>
      </c>
      <c r="AD10" s="82">
        <f>IFERROR($M$14*AA10-AE10-AF10,0)</f>
        <v>0</v>
      </c>
      <c r="AE10" s="82">
        <f>IFERROR(VLOOKUP(O15,$G$5:$I$18,2,FALSE),0)</f>
        <v>0</v>
      </c>
      <c r="AF10" s="82">
        <f>IFERROR(VLOOKUP(O15,$G$5:$I$18,3,FALSE),0)</f>
        <v>0</v>
      </c>
      <c r="AG10" s="82">
        <f>IFERROR($M$14*AB10,0)</f>
        <v>0</v>
      </c>
    </row>
    <row r="11" spans="1:33" s="56" customFormat="1">
      <c r="A11" s="55"/>
      <c r="B11" s="70" t="s">
        <v>178</v>
      </c>
      <c r="C11" s="87" t="s">
        <v>192</v>
      </c>
      <c r="D11" s="366">
        <v>501900</v>
      </c>
      <c r="E11" s="364">
        <v>5010</v>
      </c>
      <c r="F11" s="55"/>
      <c r="G11" s="87" t="s">
        <v>192</v>
      </c>
      <c r="H11" s="364">
        <v>86736</v>
      </c>
      <c r="I11" s="364">
        <v>5915</v>
      </c>
      <c r="K11" s="572"/>
      <c r="L11" s="574"/>
      <c r="M11" s="574"/>
      <c r="N11" s="70" t="str">
        <f>IF(基本情報!$C$3="","",基本情報!$C$3)</f>
        <v/>
      </c>
      <c r="O11" s="68" t="str">
        <f>IF(加算と減算!$E$8="","",加算と減算!$E$8)</f>
        <v/>
      </c>
      <c r="P11" s="57">
        <f>IF(L10="",0,DGET($B$4:$D$116,P10,N10:O11))</f>
        <v>0</v>
      </c>
      <c r="Q11" s="57">
        <f>IF(L10="",0,DGET($B$4:$E$116,Q10,N10:O11))</f>
        <v>0</v>
      </c>
      <c r="R11" s="82">
        <f>IFERROR(Q11*$M$2,0)</f>
        <v>0</v>
      </c>
      <c r="S11" s="82">
        <f>IFERROR(P11+R11,0)</f>
        <v>0</v>
      </c>
      <c r="T11" s="82">
        <f>IFERROR(ROUNDDOWN(S11/M10,-1),0)</f>
        <v>0</v>
      </c>
      <c r="V11" s="82">
        <f>IFERROR(T11-W11,0)</f>
        <v>0</v>
      </c>
      <c r="W11" s="82">
        <f>IFERROR(ROUNDDOWN(Q11/M10,0)*$M$2,0)</f>
        <v>0</v>
      </c>
      <c r="Y11" s="173" t="s">
        <v>224</v>
      </c>
      <c r="Z11" s="194">
        <f>T17</f>
        <v>0</v>
      </c>
      <c r="AA11" s="194">
        <f>V17</f>
        <v>0</v>
      </c>
      <c r="AB11" s="194">
        <f>W17</f>
        <v>0</v>
      </c>
      <c r="AD11" s="82">
        <f>IFERROR($M$16*AA11-AE11-AF11,0)</f>
        <v>0</v>
      </c>
      <c r="AE11" s="82">
        <f>IFERROR(VLOOKUP(O17,$G$5:$I$18,2,FALSE),0)</f>
        <v>0</v>
      </c>
      <c r="AF11" s="82">
        <f>IFERROR(VLOOKUP(O17,$G$5:$I$18,3,FALSE),0)</f>
        <v>0</v>
      </c>
      <c r="AG11" s="82">
        <f>IFERROR($M$16*AB11,0)</f>
        <v>0</v>
      </c>
    </row>
    <row r="12" spans="1:33" s="56" customFormat="1" ht="32.4">
      <c r="A12" s="55"/>
      <c r="B12" s="70" t="s">
        <v>178</v>
      </c>
      <c r="C12" s="87" t="s">
        <v>193</v>
      </c>
      <c r="D12" s="366">
        <v>542200</v>
      </c>
      <c r="E12" s="364">
        <v>5420</v>
      </c>
      <c r="F12" s="55"/>
      <c r="G12" s="87" t="s">
        <v>193</v>
      </c>
      <c r="H12" s="364">
        <v>91597</v>
      </c>
      <c r="I12" s="364">
        <v>6422</v>
      </c>
      <c r="K12" s="571" t="s">
        <v>23</v>
      </c>
      <c r="L12" s="573" t="str">
        <f>IF(加算と減算!E13="","",加算と減算!E13)</f>
        <v/>
      </c>
      <c r="M12" s="573">
        <f>児童数!AT12</f>
        <v>0</v>
      </c>
      <c r="N12" s="79" t="s">
        <v>176</v>
      </c>
      <c r="O12" s="88" t="s">
        <v>177</v>
      </c>
      <c r="P12" s="89" t="s">
        <v>165</v>
      </c>
      <c r="Q12" s="116" t="s">
        <v>287</v>
      </c>
      <c r="R12" s="116" t="s">
        <v>336</v>
      </c>
      <c r="S12" s="116" t="s">
        <v>269</v>
      </c>
      <c r="T12" s="175" t="s">
        <v>227</v>
      </c>
      <c r="V12" s="174" t="s">
        <v>288</v>
      </c>
      <c r="W12" s="109" t="s">
        <v>287</v>
      </c>
      <c r="Y12" s="173" t="s">
        <v>225</v>
      </c>
      <c r="Z12" s="194">
        <f>T19</f>
        <v>0</v>
      </c>
      <c r="AA12" s="194">
        <f>V19</f>
        <v>0</v>
      </c>
      <c r="AB12" s="194">
        <f>W19</f>
        <v>0</v>
      </c>
      <c r="AD12" s="82">
        <f>IFERROR($M$18*AA12-AE12-AF12,0)</f>
        <v>0</v>
      </c>
      <c r="AE12" s="82">
        <f>IFERROR(VLOOKUP(O19,$G$5:$I$18,2,FALSE),0)</f>
        <v>0</v>
      </c>
      <c r="AF12" s="82">
        <f>IFERROR(VLOOKUP(O19,$G$5:$I$18,3,FALSE),0)</f>
        <v>0</v>
      </c>
      <c r="AG12" s="82">
        <f>IFERROR($M$18*AB12,0)</f>
        <v>0</v>
      </c>
    </row>
    <row r="13" spans="1:33" s="56" customFormat="1">
      <c r="A13" s="55"/>
      <c r="B13" s="70" t="s">
        <v>178</v>
      </c>
      <c r="C13" s="87" t="s">
        <v>194</v>
      </c>
      <c r="D13" s="366">
        <v>582400</v>
      </c>
      <c r="E13" s="364">
        <v>5820</v>
      </c>
      <c r="F13" s="55"/>
      <c r="G13" s="87" t="s">
        <v>194</v>
      </c>
      <c r="H13" s="364">
        <v>96458</v>
      </c>
      <c r="I13" s="364">
        <v>6929</v>
      </c>
      <c r="K13" s="572"/>
      <c r="L13" s="574"/>
      <c r="M13" s="574"/>
      <c r="N13" s="70" t="str">
        <f>IF(基本情報!$C$3="","",基本情報!$C$3)</f>
        <v/>
      </c>
      <c r="O13" s="68" t="str">
        <f>IF(加算と減算!$E$8="","",加算と減算!$E$8)</f>
        <v/>
      </c>
      <c r="P13" s="57">
        <f>IF(L12="",0,DGET($B$4:$D$116,P12,N12:O13))</f>
        <v>0</v>
      </c>
      <c r="Q13" s="57">
        <f>IF(L12="",0,DGET($B$4:$E$116,Q12,N12:O13))</f>
        <v>0</v>
      </c>
      <c r="R13" s="82">
        <f>IFERROR(Q13*$M$2,0)</f>
        <v>0</v>
      </c>
      <c r="S13" s="82">
        <f>IFERROR(P13+R13,0)</f>
        <v>0</v>
      </c>
      <c r="T13" s="82">
        <f>IFERROR(ROUNDDOWN(S13/M12,-1),0)</f>
        <v>0</v>
      </c>
      <c r="V13" s="82">
        <f>IFERROR(T13-W13,0)</f>
        <v>0</v>
      </c>
      <c r="W13" s="82">
        <f>IFERROR(ROUNDDOWN(Q13/M12,0)*$M$2,0)</f>
        <v>0</v>
      </c>
      <c r="Y13" s="173" t="s">
        <v>226</v>
      </c>
      <c r="Z13" s="194">
        <f>T21</f>
        <v>0</v>
      </c>
      <c r="AA13" s="194">
        <f>V21</f>
        <v>0</v>
      </c>
      <c r="AB13" s="194">
        <f>W21</f>
        <v>0</v>
      </c>
      <c r="AD13" s="82">
        <f>IFERROR($M$20*AA13-AE13-AF13,0)</f>
        <v>0</v>
      </c>
      <c r="AE13" s="82">
        <f>IFERROR(VLOOKUP(O21,$G$5:$I$18,2,FALSE),0)</f>
        <v>0</v>
      </c>
      <c r="AF13" s="82">
        <f>IFERROR(VLOOKUP(O21,$G$5:$I$18,3,FALSE),0)</f>
        <v>0</v>
      </c>
      <c r="AG13" s="82">
        <f>IFERROR($M$20*AB13,0)</f>
        <v>0</v>
      </c>
    </row>
    <row r="14" spans="1:33" s="56" customFormat="1" ht="32.4">
      <c r="A14" s="55"/>
      <c r="B14" s="70" t="s">
        <v>178</v>
      </c>
      <c r="C14" s="87" t="s">
        <v>195</v>
      </c>
      <c r="D14" s="366">
        <v>622700</v>
      </c>
      <c r="E14" s="364">
        <v>6220</v>
      </c>
      <c r="F14" s="55"/>
      <c r="G14" s="87" t="s">
        <v>195</v>
      </c>
      <c r="H14" s="364">
        <v>101319</v>
      </c>
      <c r="I14" s="364">
        <v>7436</v>
      </c>
      <c r="K14" s="571" t="s">
        <v>24</v>
      </c>
      <c r="L14" s="573" t="str">
        <f>IF(加算と減算!E14="","",加算と減算!E14)</f>
        <v/>
      </c>
      <c r="M14" s="573">
        <f>児童数!AT13</f>
        <v>0</v>
      </c>
      <c r="N14" s="79" t="s">
        <v>176</v>
      </c>
      <c r="O14" s="88" t="s">
        <v>177</v>
      </c>
      <c r="P14" s="89" t="s">
        <v>165</v>
      </c>
      <c r="Q14" s="116" t="s">
        <v>287</v>
      </c>
      <c r="R14" s="116" t="s">
        <v>336</v>
      </c>
      <c r="S14" s="116" t="s">
        <v>269</v>
      </c>
      <c r="T14" s="175" t="s">
        <v>227</v>
      </c>
      <c r="V14" s="174" t="s">
        <v>288</v>
      </c>
      <c r="W14" s="109" t="s">
        <v>287</v>
      </c>
      <c r="Y14" s="173" t="s">
        <v>28</v>
      </c>
      <c r="Z14" s="194">
        <f>T23</f>
        <v>0</v>
      </c>
      <c r="AA14" s="194">
        <f>V23</f>
        <v>0</v>
      </c>
      <c r="AB14" s="194">
        <f>W23</f>
        <v>0</v>
      </c>
      <c r="AD14" s="82">
        <f>IFERROR($M$22*AA14-AE14-AF14,0)</f>
        <v>0</v>
      </c>
      <c r="AE14" s="82">
        <f>IFERROR(VLOOKUP(O23,$G$5:$I$18,2,FALSE),0)</f>
        <v>0</v>
      </c>
      <c r="AF14" s="82">
        <f>IFERROR(VLOOKUP(O23,$G$5:$I$18,3,FALSE),0)</f>
        <v>0</v>
      </c>
      <c r="AG14" s="82">
        <f>IFERROR($M$22*AB14,0)</f>
        <v>0</v>
      </c>
    </row>
    <row r="15" spans="1:33" s="56" customFormat="1">
      <c r="A15" s="55"/>
      <c r="B15" s="70" t="s">
        <v>178</v>
      </c>
      <c r="C15" s="87" t="s">
        <v>196</v>
      </c>
      <c r="D15" s="366">
        <v>662900</v>
      </c>
      <c r="E15" s="364">
        <v>6620</v>
      </c>
      <c r="F15" s="55"/>
      <c r="G15" s="87" t="s">
        <v>196</v>
      </c>
      <c r="H15" s="364">
        <v>106181</v>
      </c>
      <c r="I15" s="364">
        <v>7943</v>
      </c>
      <c r="K15" s="572"/>
      <c r="L15" s="574"/>
      <c r="M15" s="574"/>
      <c r="N15" s="70" t="str">
        <f>IF(基本情報!$C$3="","",基本情報!$C$3)</f>
        <v/>
      </c>
      <c r="O15" s="68" t="str">
        <f>IF(加算と減算!$E$8="","",加算と減算!$E$8)</f>
        <v/>
      </c>
      <c r="P15" s="57">
        <f>IF(L14="",0,DGET($B$4:$D$116,P14,N14:O15))</f>
        <v>0</v>
      </c>
      <c r="Q15" s="57">
        <f>IF(L14="",0,DGET($B$4:$E$116,Q14,N14:O15))</f>
        <v>0</v>
      </c>
      <c r="R15" s="82">
        <f>IFERROR(Q15*$M$2,0)</f>
        <v>0</v>
      </c>
      <c r="S15" s="82">
        <f>IFERROR(P15+R15,0)</f>
        <v>0</v>
      </c>
      <c r="T15" s="82">
        <f>IFERROR(ROUNDDOWN(S15/M14,-1),0)</f>
        <v>0</v>
      </c>
      <c r="V15" s="82">
        <f>IFERROR(T15-W15,0)</f>
        <v>0</v>
      </c>
      <c r="W15" s="82">
        <f>IFERROR(ROUNDDOWN(Q15/M14,0)*$M$2,0)</f>
        <v>0</v>
      </c>
      <c r="Y15" s="173" t="s">
        <v>29</v>
      </c>
      <c r="Z15" s="194">
        <f>T25</f>
        <v>0</v>
      </c>
      <c r="AA15" s="194">
        <f>V25</f>
        <v>0</v>
      </c>
      <c r="AB15" s="194">
        <f>W25</f>
        <v>0</v>
      </c>
      <c r="AD15" s="82">
        <f>IFERROR($M$24*AA15-AE15-AF15,0)</f>
        <v>0</v>
      </c>
      <c r="AE15" s="82">
        <f>IFERROR(VLOOKUP(O25,$G$5:$I$18,2,FALSE),0)</f>
        <v>0</v>
      </c>
      <c r="AF15" s="82">
        <f>IFERROR(VLOOKUP(O25,$G$5:$I$18,3,FALSE),0)</f>
        <v>0</v>
      </c>
      <c r="AG15" s="82">
        <f>IFERROR($M$24*AB15,0)</f>
        <v>0</v>
      </c>
    </row>
    <row r="16" spans="1:33" s="56" customFormat="1" ht="32.4">
      <c r="A16" s="55"/>
      <c r="B16" s="70" t="s">
        <v>178</v>
      </c>
      <c r="C16" s="87" t="s">
        <v>197</v>
      </c>
      <c r="D16" s="366">
        <v>703200</v>
      </c>
      <c r="E16" s="364">
        <v>7030</v>
      </c>
      <c r="F16" s="55"/>
      <c r="G16" s="87" t="s">
        <v>197</v>
      </c>
      <c r="H16" s="364">
        <v>111042</v>
      </c>
      <c r="I16" s="364">
        <v>8450</v>
      </c>
      <c r="K16" s="571" t="s">
        <v>25</v>
      </c>
      <c r="L16" s="573" t="str">
        <f>IF(加算と減算!E15="","",加算と減算!E15)</f>
        <v/>
      </c>
      <c r="M16" s="573">
        <f>児童数!AT14</f>
        <v>0</v>
      </c>
      <c r="N16" s="79" t="s">
        <v>176</v>
      </c>
      <c r="O16" s="88" t="s">
        <v>177</v>
      </c>
      <c r="P16" s="89" t="s">
        <v>165</v>
      </c>
      <c r="Q16" s="116" t="s">
        <v>287</v>
      </c>
      <c r="R16" s="116" t="s">
        <v>336</v>
      </c>
      <c r="S16" s="116" t="s">
        <v>269</v>
      </c>
      <c r="T16" s="175" t="s">
        <v>227</v>
      </c>
      <c r="V16" s="174" t="s">
        <v>288</v>
      </c>
      <c r="W16" s="109" t="s">
        <v>287</v>
      </c>
      <c r="Y16" s="173" t="s">
        <v>30</v>
      </c>
      <c r="Z16" s="194">
        <f>T27</f>
        <v>0</v>
      </c>
      <c r="AA16" s="194">
        <f>V27</f>
        <v>0</v>
      </c>
      <c r="AB16" s="194">
        <f>W27</f>
        <v>0</v>
      </c>
      <c r="AD16" s="82">
        <f>IFERROR($M$26*AA16-AE16-AF16,0)</f>
        <v>0</v>
      </c>
      <c r="AE16" s="82">
        <f>IFERROR(VLOOKUP(O27,$G$5:$I$18,2,FALSE),0)</f>
        <v>0</v>
      </c>
      <c r="AF16" s="82">
        <f>IFERROR(VLOOKUP(O27,$G$5:$I$18,3,FALSE),0)</f>
        <v>0</v>
      </c>
      <c r="AG16" s="82">
        <f>IFERROR($M$26*AB16,0)</f>
        <v>0</v>
      </c>
    </row>
    <row r="17" spans="1:33" s="56" customFormat="1">
      <c r="A17" s="55"/>
      <c r="B17" s="70" t="s">
        <v>178</v>
      </c>
      <c r="C17" s="87" t="s">
        <v>64</v>
      </c>
      <c r="D17" s="366">
        <v>743400</v>
      </c>
      <c r="E17" s="364">
        <v>7430</v>
      </c>
      <c r="F17" s="55"/>
      <c r="G17" s="87" t="s">
        <v>64</v>
      </c>
      <c r="H17" s="364">
        <v>115903</v>
      </c>
      <c r="I17" s="364">
        <v>8956</v>
      </c>
      <c r="K17" s="572"/>
      <c r="L17" s="574"/>
      <c r="M17" s="574"/>
      <c r="N17" s="70" t="str">
        <f>IF(基本情報!$C$3="","",基本情報!$C$3)</f>
        <v/>
      </c>
      <c r="O17" s="68" t="str">
        <f>IF(加算と減算!$E$8="","",加算と減算!$E$8)</f>
        <v/>
      </c>
      <c r="P17" s="57">
        <f>IF(L16="",0,DGET($B$4:$D$116,P16,N16:O17))</f>
        <v>0</v>
      </c>
      <c r="Q17" s="57">
        <f>IF(L16="",0,DGET($B$4:$E$116,Q16,N16:O17))</f>
        <v>0</v>
      </c>
      <c r="R17" s="82">
        <f>IFERROR(Q17*$M$2,0)</f>
        <v>0</v>
      </c>
      <c r="S17" s="82">
        <f>IFERROR(P17+R17,0)</f>
        <v>0</v>
      </c>
      <c r="T17" s="82">
        <f>IFERROR(ROUNDDOWN(S17/M16,-1),0)</f>
        <v>0</v>
      </c>
      <c r="V17" s="82">
        <f>IFERROR(T17-W17,0)</f>
        <v>0</v>
      </c>
      <c r="W17" s="82">
        <f>IFERROR(ROUNDDOWN(Q17/M16,0)*$M$2,0)</f>
        <v>0</v>
      </c>
      <c r="AD17" s="245">
        <f>SUM(AD5:AD16)</f>
        <v>0</v>
      </c>
      <c r="AE17" s="245">
        <f t="shared" ref="AE17:AF17" si="0">SUM(AE5:AE16)</f>
        <v>0</v>
      </c>
      <c r="AF17" s="245">
        <f t="shared" si="0"/>
        <v>0</v>
      </c>
      <c r="AG17" s="245">
        <f t="shared" ref="AG17" si="1">SUM(AG5:AG16)</f>
        <v>0</v>
      </c>
    </row>
    <row r="18" spans="1:33" s="56" customFormat="1" ht="32.4">
      <c r="A18" s="55"/>
      <c r="B18" s="70" t="s">
        <v>178</v>
      </c>
      <c r="C18" s="87" t="s">
        <v>65</v>
      </c>
      <c r="D18" s="366">
        <v>783700</v>
      </c>
      <c r="E18" s="364">
        <v>7830</v>
      </c>
      <c r="F18" s="55"/>
      <c r="G18" s="87" t="s">
        <v>65</v>
      </c>
      <c r="H18" s="364">
        <v>120764</v>
      </c>
      <c r="I18" s="364">
        <v>9463</v>
      </c>
      <c r="K18" s="571" t="s">
        <v>225</v>
      </c>
      <c r="L18" s="573" t="str">
        <f>IF(加算と減算!E16="","",加算と減算!E16)</f>
        <v/>
      </c>
      <c r="M18" s="573">
        <f>児童数!AT15</f>
        <v>0</v>
      </c>
      <c r="N18" s="79" t="s">
        <v>176</v>
      </c>
      <c r="O18" s="88" t="s">
        <v>177</v>
      </c>
      <c r="P18" s="89" t="s">
        <v>165</v>
      </c>
      <c r="Q18" s="116" t="s">
        <v>287</v>
      </c>
      <c r="R18" s="116" t="s">
        <v>336</v>
      </c>
      <c r="S18" s="116" t="s">
        <v>269</v>
      </c>
      <c r="T18" s="175" t="s">
        <v>227</v>
      </c>
      <c r="V18" s="174" t="s">
        <v>288</v>
      </c>
      <c r="W18" s="109" t="s">
        <v>287</v>
      </c>
    </row>
    <row r="19" spans="1:33" s="56" customFormat="1">
      <c r="A19" s="55"/>
      <c r="B19" s="70" t="s">
        <v>146</v>
      </c>
      <c r="C19" s="87" t="s">
        <v>186</v>
      </c>
      <c r="D19" s="366">
        <v>273500</v>
      </c>
      <c r="E19" s="364">
        <v>2730</v>
      </c>
      <c r="F19" s="55"/>
      <c r="K19" s="572"/>
      <c r="L19" s="574"/>
      <c r="M19" s="574"/>
      <c r="N19" s="70" t="str">
        <f>IF(基本情報!$C$3="","",基本情報!$C$3)</f>
        <v/>
      </c>
      <c r="O19" s="68" t="str">
        <f>IF(加算と減算!$E$8="","",加算と減算!$E$8)</f>
        <v/>
      </c>
      <c r="P19" s="57">
        <f>IF(L18="",0,DGET($B$4:$D$116,P18,N18:O19))</f>
        <v>0</v>
      </c>
      <c r="Q19" s="57">
        <f>IF(L18="",0,DGET($B$4:$E$116,Q18,N18:O19))</f>
        <v>0</v>
      </c>
      <c r="R19" s="82">
        <f>IFERROR(Q19*$M$2,0)</f>
        <v>0</v>
      </c>
      <c r="S19" s="82">
        <f>IFERROR(P19+R19,0)</f>
        <v>0</v>
      </c>
      <c r="T19" s="82">
        <f>IFERROR(ROUNDDOWN(S19/M18,-1),0)</f>
        <v>0</v>
      </c>
      <c r="V19" s="82">
        <f>IFERROR(T19-W19,0)</f>
        <v>0</v>
      </c>
      <c r="W19" s="82">
        <f>IFERROR(ROUNDDOWN(Q19/M18,0)*$M$2,0)</f>
        <v>0</v>
      </c>
    </row>
    <row r="20" spans="1:33" s="56" customFormat="1" ht="32.4">
      <c r="A20" s="55"/>
      <c r="B20" s="70" t="s">
        <v>146</v>
      </c>
      <c r="C20" s="87" t="s">
        <v>187</v>
      </c>
      <c r="D20" s="366">
        <v>293000</v>
      </c>
      <c r="E20" s="364">
        <v>2930</v>
      </c>
      <c r="F20" s="55"/>
      <c r="K20" s="571" t="s">
        <v>226</v>
      </c>
      <c r="L20" s="573" t="str">
        <f>IF(加算と減算!E17="","",加算と減算!E17)</f>
        <v/>
      </c>
      <c r="M20" s="573">
        <f>児童数!AT16</f>
        <v>0</v>
      </c>
      <c r="N20" s="79" t="s">
        <v>176</v>
      </c>
      <c r="O20" s="88" t="s">
        <v>177</v>
      </c>
      <c r="P20" s="89" t="s">
        <v>165</v>
      </c>
      <c r="Q20" s="116" t="s">
        <v>287</v>
      </c>
      <c r="R20" s="116" t="s">
        <v>336</v>
      </c>
      <c r="S20" s="116" t="s">
        <v>269</v>
      </c>
      <c r="T20" s="175" t="s">
        <v>227</v>
      </c>
      <c r="V20" s="174" t="s">
        <v>288</v>
      </c>
      <c r="W20" s="109" t="s">
        <v>287</v>
      </c>
    </row>
    <row r="21" spans="1:33">
      <c r="B21" s="70" t="s">
        <v>146</v>
      </c>
      <c r="C21" s="87" t="s">
        <v>188</v>
      </c>
      <c r="D21" s="366">
        <v>332100</v>
      </c>
      <c r="E21" s="364">
        <v>3320</v>
      </c>
      <c r="K21" s="572"/>
      <c r="L21" s="574"/>
      <c r="M21" s="574"/>
      <c r="N21" s="70" t="str">
        <f>IF(基本情報!$C$3="","",基本情報!$C$3)</f>
        <v/>
      </c>
      <c r="O21" s="68" t="str">
        <f>IF(加算と減算!$E$8="","",加算と減算!$E$8)</f>
        <v/>
      </c>
      <c r="P21" s="57">
        <f>IF(L20="",0,DGET($B$4:$D$116,P20,N20:O21))</f>
        <v>0</v>
      </c>
      <c r="Q21" s="57">
        <f>IF(L20="",0,DGET($B$4:$E$116,Q20,N20:O21))</f>
        <v>0</v>
      </c>
      <c r="R21" s="82">
        <f>IFERROR(Q21*$M$2,0)</f>
        <v>0</v>
      </c>
      <c r="S21" s="82">
        <f>IFERROR(P21+R21,0)</f>
        <v>0</v>
      </c>
      <c r="T21" s="82">
        <f>IFERROR(ROUNDDOWN(S21/M20,-1),0)</f>
        <v>0</v>
      </c>
      <c r="U21" s="56"/>
      <c r="V21" s="82">
        <f>IFERROR(T21-W21,0)</f>
        <v>0</v>
      </c>
      <c r="W21" s="82">
        <f>IFERROR(ROUNDDOWN(Q21/M20,0)*$M$2,0)</f>
        <v>0</v>
      </c>
      <c r="Y21" s="56"/>
      <c r="Z21" s="56"/>
      <c r="AA21" s="56"/>
      <c r="AB21" s="56"/>
    </row>
    <row r="22" spans="1:33" ht="32.4">
      <c r="B22" s="70" t="s">
        <v>146</v>
      </c>
      <c r="C22" s="87" t="s">
        <v>189</v>
      </c>
      <c r="D22" s="366">
        <v>371200</v>
      </c>
      <c r="E22" s="364">
        <v>3710</v>
      </c>
      <c r="K22" s="571" t="s">
        <v>28</v>
      </c>
      <c r="L22" s="573" t="str">
        <f>IF(加算と減算!E18="","",加算と減算!E18)</f>
        <v/>
      </c>
      <c r="M22" s="573">
        <f>児童数!AT17</f>
        <v>0</v>
      </c>
      <c r="N22" s="79" t="s">
        <v>176</v>
      </c>
      <c r="O22" s="88" t="s">
        <v>177</v>
      </c>
      <c r="P22" s="89" t="s">
        <v>165</v>
      </c>
      <c r="Q22" s="116" t="s">
        <v>287</v>
      </c>
      <c r="R22" s="116" t="s">
        <v>336</v>
      </c>
      <c r="S22" s="116" t="s">
        <v>269</v>
      </c>
      <c r="T22" s="175" t="s">
        <v>227</v>
      </c>
      <c r="V22" s="174" t="s">
        <v>288</v>
      </c>
      <c r="W22" s="109" t="s">
        <v>287</v>
      </c>
    </row>
    <row r="23" spans="1:33">
      <c r="B23" s="70" t="s">
        <v>146</v>
      </c>
      <c r="C23" s="87" t="s">
        <v>190</v>
      </c>
      <c r="D23" s="366">
        <v>410200</v>
      </c>
      <c r="E23" s="364">
        <v>4100</v>
      </c>
      <c r="K23" s="572"/>
      <c r="L23" s="574"/>
      <c r="M23" s="574"/>
      <c r="N23" s="70" t="str">
        <f>IF(基本情報!$C$3="","",基本情報!$C$3)</f>
        <v/>
      </c>
      <c r="O23" s="68" t="str">
        <f>IF(加算と減算!$E$8="","",加算と減算!$E$8)</f>
        <v/>
      </c>
      <c r="P23" s="57">
        <f>IF(L22="",0,DGET($B$4:$D$116,P22,N22:O23))</f>
        <v>0</v>
      </c>
      <c r="Q23" s="57">
        <f>IF(L22="",0,DGET($B$4:$E$116,Q22,N22:O23))</f>
        <v>0</v>
      </c>
      <c r="R23" s="82">
        <f>IFERROR(Q23*$M$2,0)</f>
        <v>0</v>
      </c>
      <c r="S23" s="82">
        <f>IFERROR(P23+R23,0)</f>
        <v>0</v>
      </c>
      <c r="T23" s="82">
        <f>IFERROR(ROUNDDOWN(S23/M22,-1),0)</f>
        <v>0</v>
      </c>
      <c r="U23" s="56"/>
      <c r="V23" s="82">
        <f>IFERROR(T23-W23,0)</f>
        <v>0</v>
      </c>
      <c r="W23" s="82">
        <f>IFERROR(ROUNDDOWN(Q23/M22,0)*$M$2,0)</f>
        <v>0</v>
      </c>
    </row>
    <row r="24" spans="1:33" ht="32.4">
      <c r="B24" s="70" t="s">
        <v>146</v>
      </c>
      <c r="C24" s="87" t="s">
        <v>191</v>
      </c>
      <c r="D24" s="366">
        <v>449300</v>
      </c>
      <c r="E24" s="364">
        <v>4490</v>
      </c>
      <c r="K24" s="571" t="s">
        <v>29</v>
      </c>
      <c r="L24" s="573" t="str">
        <f>IF(加算と減算!E19="","",加算と減算!E19)</f>
        <v/>
      </c>
      <c r="M24" s="573">
        <f>児童数!AT18</f>
        <v>0</v>
      </c>
      <c r="N24" s="79" t="s">
        <v>176</v>
      </c>
      <c r="O24" s="88" t="s">
        <v>177</v>
      </c>
      <c r="P24" s="89" t="s">
        <v>165</v>
      </c>
      <c r="Q24" s="116" t="s">
        <v>287</v>
      </c>
      <c r="R24" s="116" t="s">
        <v>336</v>
      </c>
      <c r="S24" s="116" t="s">
        <v>269</v>
      </c>
      <c r="T24" s="175" t="s">
        <v>227</v>
      </c>
      <c r="V24" s="174" t="s">
        <v>288</v>
      </c>
      <c r="W24" s="109" t="s">
        <v>287</v>
      </c>
    </row>
    <row r="25" spans="1:33">
      <c r="B25" s="70" t="s">
        <v>146</v>
      </c>
      <c r="C25" s="87" t="s">
        <v>192</v>
      </c>
      <c r="D25" s="366">
        <v>488400</v>
      </c>
      <c r="E25" s="364">
        <v>4880</v>
      </c>
      <c r="K25" s="572"/>
      <c r="L25" s="574"/>
      <c r="M25" s="574"/>
      <c r="N25" s="70" t="str">
        <f>IF(基本情報!$C$3="","",基本情報!$C$3)</f>
        <v/>
      </c>
      <c r="O25" s="68" t="str">
        <f>IF(加算と減算!$E$8="","",加算と減算!$E$8)</f>
        <v/>
      </c>
      <c r="P25" s="57">
        <f>IF(L24="",0,DGET($B$4:$D$116,P24,N24:O25))</f>
        <v>0</v>
      </c>
      <c r="Q25" s="57">
        <f>IF(L24="",0,DGET($B$4:$E$116,Q24,N24:O25))</f>
        <v>0</v>
      </c>
      <c r="R25" s="82">
        <f>IFERROR(Q25*$M$2,0)</f>
        <v>0</v>
      </c>
      <c r="S25" s="82">
        <f>IFERROR(P25+R25,0)</f>
        <v>0</v>
      </c>
      <c r="T25" s="82">
        <f>IFERROR(ROUNDDOWN(S25/M24,-1),0)</f>
        <v>0</v>
      </c>
      <c r="U25" s="56"/>
      <c r="V25" s="82">
        <f>IFERROR(T25-W25,0)</f>
        <v>0</v>
      </c>
      <c r="W25" s="82">
        <f>IFERROR(ROUNDDOWN(Q25/M24,0)*$M$2,0)</f>
        <v>0</v>
      </c>
    </row>
    <row r="26" spans="1:33" ht="32.4">
      <c r="B26" s="70" t="s">
        <v>146</v>
      </c>
      <c r="C26" s="87" t="s">
        <v>193</v>
      </c>
      <c r="D26" s="366">
        <v>527500</v>
      </c>
      <c r="E26" s="364">
        <v>5270</v>
      </c>
      <c r="K26" s="571" t="s">
        <v>30</v>
      </c>
      <c r="L26" s="573" t="str">
        <f>IF(加算と減算!E20="","",加算と減算!E20)</f>
        <v/>
      </c>
      <c r="M26" s="573">
        <f>児童数!AT19</f>
        <v>0</v>
      </c>
      <c r="N26" s="79" t="s">
        <v>176</v>
      </c>
      <c r="O26" s="88" t="s">
        <v>177</v>
      </c>
      <c r="P26" s="89" t="s">
        <v>165</v>
      </c>
      <c r="Q26" s="116" t="s">
        <v>287</v>
      </c>
      <c r="R26" s="116" t="s">
        <v>336</v>
      </c>
      <c r="S26" s="116" t="s">
        <v>269</v>
      </c>
      <c r="T26" s="175" t="s">
        <v>227</v>
      </c>
      <c r="V26" s="174" t="s">
        <v>288</v>
      </c>
      <c r="W26" s="109" t="s">
        <v>287</v>
      </c>
    </row>
    <row r="27" spans="1:33">
      <c r="B27" s="70" t="s">
        <v>146</v>
      </c>
      <c r="C27" s="87" t="s">
        <v>194</v>
      </c>
      <c r="D27" s="366">
        <v>566600</v>
      </c>
      <c r="E27" s="364">
        <v>5660</v>
      </c>
      <c r="K27" s="572"/>
      <c r="L27" s="574"/>
      <c r="M27" s="574"/>
      <c r="N27" s="70" t="str">
        <f>IF(基本情報!$C$3="","",基本情報!$C$3)</f>
        <v/>
      </c>
      <c r="O27" s="68" t="str">
        <f>IF(加算と減算!$E$8="","",加算と減算!$E$8)</f>
        <v/>
      </c>
      <c r="P27" s="57">
        <f>IF(L26="",0,DGET($B$4:$D$116,P26,N26:O27))</f>
        <v>0</v>
      </c>
      <c r="Q27" s="57">
        <f>IF(L26="",0,DGET($B$4:$E$116,Q26,N26:O27))</f>
        <v>0</v>
      </c>
      <c r="R27" s="82">
        <f>IFERROR(Q27*$M$2,0)</f>
        <v>0</v>
      </c>
      <c r="S27" s="82">
        <f>IFERROR(P27+R27,0)</f>
        <v>0</v>
      </c>
      <c r="T27" s="82">
        <f>IFERROR(ROUNDDOWN(S27/M26,-1),0)</f>
        <v>0</v>
      </c>
      <c r="U27" s="56"/>
      <c r="V27" s="82">
        <f>IFERROR(T27-W27,0)</f>
        <v>0</v>
      </c>
      <c r="W27" s="82">
        <f>IFERROR(ROUNDDOWN(Q27/M26,0)*$M$2,0)</f>
        <v>0</v>
      </c>
    </row>
    <row r="28" spans="1:33">
      <c r="B28" s="70" t="s">
        <v>146</v>
      </c>
      <c r="C28" s="87" t="s">
        <v>195</v>
      </c>
      <c r="D28" s="366">
        <v>605700</v>
      </c>
      <c r="E28" s="364">
        <v>6050</v>
      </c>
      <c r="N28" s="67"/>
      <c r="O28" s="67"/>
    </row>
    <row r="29" spans="1:33">
      <c r="B29" s="70" t="s">
        <v>146</v>
      </c>
      <c r="C29" s="87" t="s">
        <v>196</v>
      </c>
      <c r="D29" s="366">
        <v>644700</v>
      </c>
      <c r="E29" s="364">
        <v>6440</v>
      </c>
      <c r="N29" s="56"/>
      <c r="O29" s="56"/>
      <c r="P29" s="56"/>
      <c r="Q29" s="56"/>
    </row>
    <row r="30" spans="1:33">
      <c r="B30" s="70" t="s">
        <v>146</v>
      </c>
      <c r="C30" s="87" t="s">
        <v>197</v>
      </c>
      <c r="D30" s="366">
        <v>683800</v>
      </c>
      <c r="E30" s="364">
        <v>6830</v>
      </c>
      <c r="K30" s="54"/>
      <c r="L30" s="54"/>
      <c r="M30" s="54"/>
      <c r="N30" s="58"/>
      <c r="O30" s="58"/>
      <c r="P30" s="58"/>
      <c r="Q30" s="58"/>
    </row>
    <row r="31" spans="1:33">
      <c r="B31" s="70" t="s">
        <v>146</v>
      </c>
      <c r="C31" s="87" t="s">
        <v>64</v>
      </c>
      <c r="D31" s="366">
        <v>722900</v>
      </c>
      <c r="E31" s="364">
        <v>7220</v>
      </c>
      <c r="K31" s="54"/>
      <c r="L31" s="54"/>
      <c r="M31" s="54"/>
      <c r="N31" s="58"/>
      <c r="O31" s="58"/>
      <c r="P31" s="58"/>
      <c r="Q31" s="58"/>
    </row>
    <row r="32" spans="1:33">
      <c r="B32" s="70" t="s">
        <v>146</v>
      </c>
      <c r="C32" s="87" t="s">
        <v>303</v>
      </c>
      <c r="D32" s="366">
        <v>762000</v>
      </c>
      <c r="E32" s="364">
        <v>7620</v>
      </c>
      <c r="K32" s="54"/>
      <c r="L32" s="54"/>
      <c r="M32" s="54"/>
      <c r="N32" s="58"/>
      <c r="O32" s="58"/>
      <c r="P32" s="58"/>
      <c r="Q32" s="58"/>
    </row>
    <row r="33" spans="2:17">
      <c r="B33" s="70" t="s">
        <v>147</v>
      </c>
      <c r="C33" s="87" t="s">
        <v>186</v>
      </c>
      <c r="D33" s="366">
        <v>271600</v>
      </c>
      <c r="E33" s="364">
        <v>2710</v>
      </c>
      <c r="K33" s="99"/>
      <c r="L33" s="99"/>
      <c r="M33" s="99"/>
      <c r="N33" s="58"/>
      <c r="O33" s="58"/>
      <c r="P33" s="58"/>
      <c r="Q33" s="58"/>
    </row>
    <row r="34" spans="2:17">
      <c r="B34" s="70" t="s">
        <v>147</v>
      </c>
      <c r="C34" s="87" t="s">
        <v>187</v>
      </c>
      <c r="D34" s="366">
        <v>291100</v>
      </c>
      <c r="E34" s="364">
        <v>2910</v>
      </c>
      <c r="K34" s="76"/>
      <c r="L34" s="76"/>
      <c r="M34" s="76"/>
      <c r="N34" s="58"/>
      <c r="O34" s="58"/>
      <c r="P34" s="58"/>
      <c r="Q34" s="58"/>
    </row>
    <row r="35" spans="2:17">
      <c r="B35" s="70" t="s">
        <v>147</v>
      </c>
      <c r="C35" s="87" t="s">
        <v>188</v>
      </c>
      <c r="D35" s="366">
        <v>330200</v>
      </c>
      <c r="E35" s="364">
        <v>3300</v>
      </c>
      <c r="K35" s="14"/>
      <c r="L35" s="14"/>
      <c r="M35" s="14"/>
      <c r="N35" s="58"/>
      <c r="O35" s="58"/>
      <c r="P35" s="58"/>
      <c r="Q35" s="58"/>
    </row>
    <row r="36" spans="2:17">
      <c r="B36" s="70" t="s">
        <v>147</v>
      </c>
      <c r="C36" s="87" t="s">
        <v>189</v>
      </c>
      <c r="D36" s="366">
        <v>369300</v>
      </c>
      <c r="E36" s="364">
        <v>3690</v>
      </c>
      <c r="K36" s="12"/>
      <c r="L36" s="12"/>
      <c r="M36" s="12"/>
      <c r="N36" s="58"/>
      <c r="O36" s="58"/>
      <c r="P36" s="58"/>
      <c r="Q36" s="58"/>
    </row>
    <row r="37" spans="2:17">
      <c r="B37" s="70" t="s">
        <v>147</v>
      </c>
      <c r="C37" s="87" t="s">
        <v>190</v>
      </c>
      <c r="D37" s="366">
        <v>408300</v>
      </c>
      <c r="E37" s="364">
        <v>4080</v>
      </c>
      <c r="K37" s="12"/>
      <c r="L37" s="12"/>
      <c r="M37" s="12"/>
      <c r="N37" s="58"/>
      <c r="O37" s="58"/>
      <c r="P37" s="58"/>
      <c r="Q37" s="58"/>
    </row>
    <row r="38" spans="2:17">
      <c r="B38" s="70" t="s">
        <v>147</v>
      </c>
      <c r="C38" s="87" t="s">
        <v>191</v>
      </c>
      <c r="D38" s="366">
        <v>447400</v>
      </c>
      <c r="E38" s="364">
        <v>4470</v>
      </c>
      <c r="K38" s="12"/>
      <c r="L38" s="12"/>
      <c r="M38" s="12"/>
      <c r="N38" s="58"/>
      <c r="O38" s="58"/>
      <c r="P38" s="58"/>
      <c r="Q38" s="58"/>
    </row>
    <row r="39" spans="2:17">
      <c r="B39" s="70" t="s">
        <v>147</v>
      </c>
      <c r="C39" s="87" t="s">
        <v>192</v>
      </c>
      <c r="D39" s="366">
        <v>486500</v>
      </c>
      <c r="E39" s="364">
        <v>4860</v>
      </c>
      <c r="K39" s="12"/>
      <c r="L39" s="12"/>
      <c r="M39" s="12"/>
      <c r="N39" s="58"/>
      <c r="O39" s="58"/>
      <c r="P39" s="58"/>
      <c r="Q39" s="58"/>
    </row>
    <row r="40" spans="2:17">
      <c r="B40" s="70" t="s">
        <v>147</v>
      </c>
      <c r="C40" s="87" t="s">
        <v>193</v>
      </c>
      <c r="D40" s="366">
        <v>525600</v>
      </c>
      <c r="E40" s="364">
        <v>5250</v>
      </c>
      <c r="K40" s="12"/>
      <c r="L40" s="12"/>
      <c r="M40" s="12"/>
      <c r="N40" s="58"/>
      <c r="O40" s="58"/>
      <c r="P40" s="58"/>
      <c r="Q40" s="58"/>
    </row>
    <row r="41" spans="2:17">
      <c r="B41" s="70" t="s">
        <v>147</v>
      </c>
      <c r="C41" s="87" t="s">
        <v>194</v>
      </c>
      <c r="D41" s="366">
        <v>564700</v>
      </c>
      <c r="E41" s="364">
        <v>5640</v>
      </c>
      <c r="K41" s="12"/>
      <c r="L41" s="12"/>
      <c r="M41" s="12"/>
      <c r="N41" s="58"/>
      <c r="O41" s="58"/>
      <c r="P41" s="58"/>
      <c r="Q41" s="58"/>
    </row>
    <row r="42" spans="2:17">
      <c r="B42" s="70" t="s">
        <v>147</v>
      </c>
      <c r="C42" s="87" t="s">
        <v>195</v>
      </c>
      <c r="D42" s="366">
        <v>603800</v>
      </c>
      <c r="E42" s="364">
        <v>6030</v>
      </c>
      <c r="K42" s="12"/>
      <c r="L42" s="12"/>
      <c r="M42" s="12"/>
      <c r="N42" s="58"/>
      <c r="O42" s="58"/>
      <c r="P42" s="58"/>
      <c r="Q42" s="58"/>
    </row>
    <row r="43" spans="2:17">
      <c r="B43" s="70" t="s">
        <v>147</v>
      </c>
      <c r="C43" s="87" t="s">
        <v>196</v>
      </c>
      <c r="D43" s="366">
        <v>642800</v>
      </c>
      <c r="E43" s="364">
        <v>6420</v>
      </c>
      <c r="K43" s="12"/>
      <c r="L43" s="12"/>
      <c r="M43" s="12"/>
      <c r="N43" s="58"/>
      <c r="O43" s="58"/>
      <c r="P43" s="58"/>
      <c r="Q43" s="58"/>
    </row>
    <row r="44" spans="2:17">
      <c r="B44" s="70" t="s">
        <v>147</v>
      </c>
      <c r="C44" s="87" t="s">
        <v>197</v>
      </c>
      <c r="D44" s="366">
        <v>681900</v>
      </c>
      <c r="E44" s="364">
        <v>6810</v>
      </c>
      <c r="N44" s="58"/>
      <c r="O44" s="58"/>
      <c r="P44" s="58"/>
      <c r="Q44" s="58"/>
    </row>
    <row r="45" spans="2:17">
      <c r="B45" s="70" t="s">
        <v>147</v>
      </c>
      <c r="C45" s="87" t="s">
        <v>64</v>
      </c>
      <c r="D45" s="366">
        <v>721000</v>
      </c>
      <c r="E45" s="364">
        <v>7210</v>
      </c>
      <c r="K45" s="76"/>
      <c r="L45" s="76"/>
      <c r="M45" s="76"/>
      <c r="N45" s="58"/>
      <c r="O45" s="58"/>
      <c r="P45" s="58"/>
      <c r="Q45" s="58"/>
    </row>
    <row r="46" spans="2:17">
      <c r="B46" s="70" t="s">
        <v>147</v>
      </c>
      <c r="C46" s="87" t="s">
        <v>303</v>
      </c>
      <c r="D46" s="366">
        <v>760100</v>
      </c>
      <c r="E46" s="364">
        <v>7600</v>
      </c>
      <c r="N46" s="58"/>
      <c r="O46" s="58"/>
      <c r="P46" s="58"/>
      <c r="Q46" s="58"/>
    </row>
    <row r="47" spans="2:17">
      <c r="B47" s="70" t="s">
        <v>179</v>
      </c>
      <c r="C47" s="87" t="s">
        <v>186</v>
      </c>
      <c r="D47" s="366">
        <v>266200</v>
      </c>
      <c r="E47" s="364">
        <v>2660</v>
      </c>
      <c r="N47" s="58"/>
      <c r="O47" s="58"/>
      <c r="P47" s="58"/>
      <c r="Q47" s="58"/>
    </row>
    <row r="48" spans="2:17">
      <c r="B48" s="70" t="s">
        <v>179</v>
      </c>
      <c r="C48" s="87" t="s">
        <v>187</v>
      </c>
      <c r="D48" s="366">
        <v>285100</v>
      </c>
      <c r="E48" s="364">
        <v>2850</v>
      </c>
      <c r="N48" s="58"/>
      <c r="O48" s="58"/>
      <c r="P48" s="58"/>
      <c r="Q48" s="58"/>
    </row>
    <row r="49" spans="1:28">
      <c r="B49" s="70" t="s">
        <v>179</v>
      </c>
      <c r="C49" s="87" t="s">
        <v>188</v>
      </c>
      <c r="D49" s="366">
        <v>323000</v>
      </c>
      <c r="E49" s="364">
        <v>3230</v>
      </c>
      <c r="N49" s="58"/>
      <c r="O49" s="58"/>
      <c r="P49" s="58"/>
      <c r="Q49" s="58"/>
    </row>
    <row r="50" spans="1:28">
      <c r="B50" s="70" t="s">
        <v>179</v>
      </c>
      <c r="C50" s="87" t="s">
        <v>189</v>
      </c>
      <c r="D50" s="366">
        <v>360900</v>
      </c>
      <c r="E50" s="364">
        <v>3600</v>
      </c>
      <c r="N50" s="58"/>
      <c r="O50" s="58"/>
      <c r="P50" s="58"/>
      <c r="Q50" s="58"/>
    </row>
    <row r="51" spans="1:28">
      <c r="B51" s="70" t="s">
        <v>179</v>
      </c>
      <c r="C51" s="87" t="s">
        <v>190</v>
      </c>
      <c r="D51" s="366">
        <v>398900</v>
      </c>
      <c r="E51" s="364">
        <v>3980</v>
      </c>
      <c r="N51" s="58"/>
      <c r="O51" s="58"/>
      <c r="P51" s="58"/>
      <c r="Q51" s="58"/>
    </row>
    <row r="52" spans="1:28">
      <c r="B52" s="70" t="s">
        <v>179</v>
      </c>
      <c r="C52" s="87" t="s">
        <v>191</v>
      </c>
      <c r="D52" s="366">
        <v>436800</v>
      </c>
      <c r="E52" s="364">
        <v>4360</v>
      </c>
      <c r="N52" s="58"/>
      <c r="O52" s="58"/>
      <c r="P52" s="58"/>
      <c r="Q52" s="58"/>
    </row>
    <row r="53" spans="1:28">
      <c r="B53" s="70" t="s">
        <v>179</v>
      </c>
      <c r="C53" s="87" t="s">
        <v>192</v>
      </c>
      <c r="D53" s="366">
        <v>474700</v>
      </c>
      <c r="E53" s="364">
        <v>4740</v>
      </c>
      <c r="N53" s="58"/>
      <c r="O53" s="58"/>
      <c r="P53" s="58"/>
      <c r="Q53" s="58"/>
    </row>
    <row r="54" spans="1:28" s="56" customFormat="1">
      <c r="A54" s="55"/>
      <c r="B54" s="70" t="s">
        <v>179</v>
      </c>
      <c r="C54" s="87" t="s">
        <v>193</v>
      </c>
      <c r="D54" s="366">
        <v>512600</v>
      </c>
      <c r="E54" s="364">
        <v>5120</v>
      </c>
      <c r="F54" s="55"/>
      <c r="R54" s="66"/>
      <c r="S54" s="66"/>
      <c r="T54" s="66"/>
      <c r="Y54" s="58"/>
      <c r="Z54" s="58"/>
      <c r="AA54" s="58"/>
      <c r="AB54" s="58"/>
    </row>
    <row r="55" spans="1:28" s="56" customFormat="1">
      <c r="A55" s="55"/>
      <c r="B55" s="70" t="s">
        <v>179</v>
      </c>
      <c r="C55" s="87" t="s">
        <v>194</v>
      </c>
      <c r="D55" s="366">
        <v>550500</v>
      </c>
      <c r="E55" s="364">
        <v>5500</v>
      </c>
      <c r="F55" s="55"/>
      <c r="R55" s="66"/>
      <c r="S55" s="66"/>
      <c r="T55" s="66"/>
    </row>
    <row r="56" spans="1:28" s="56" customFormat="1">
      <c r="A56" s="55"/>
      <c r="B56" s="70" t="s">
        <v>179</v>
      </c>
      <c r="C56" s="87" t="s">
        <v>195</v>
      </c>
      <c r="D56" s="366">
        <v>588400</v>
      </c>
      <c r="E56" s="364">
        <v>5880</v>
      </c>
      <c r="F56" s="55"/>
      <c r="R56" s="66"/>
      <c r="S56" s="66"/>
      <c r="T56" s="66"/>
    </row>
    <row r="57" spans="1:28" s="56" customFormat="1">
      <c r="A57" s="55"/>
      <c r="B57" s="70" t="s">
        <v>179</v>
      </c>
      <c r="C57" s="87" t="s">
        <v>196</v>
      </c>
      <c r="D57" s="366">
        <v>626400</v>
      </c>
      <c r="E57" s="364">
        <v>6260</v>
      </c>
      <c r="F57" s="55"/>
      <c r="R57" s="66"/>
      <c r="S57" s="66"/>
      <c r="T57" s="66"/>
    </row>
    <row r="58" spans="1:28" s="56" customFormat="1">
      <c r="A58" s="55"/>
      <c r="B58" s="70" t="s">
        <v>179</v>
      </c>
      <c r="C58" s="87" t="s">
        <v>197</v>
      </c>
      <c r="D58" s="366">
        <v>664300</v>
      </c>
      <c r="E58" s="364">
        <v>6640</v>
      </c>
      <c r="F58" s="55"/>
      <c r="R58" s="66"/>
      <c r="S58" s="66"/>
      <c r="T58" s="66"/>
    </row>
    <row r="59" spans="1:28" s="56" customFormat="1">
      <c r="A59" s="55"/>
      <c r="B59" s="70" t="s">
        <v>179</v>
      </c>
      <c r="C59" s="87" t="s">
        <v>64</v>
      </c>
      <c r="D59" s="366">
        <v>702200</v>
      </c>
      <c r="E59" s="364">
        <v>7020</v>
      </c>
      <c r="F59" s="55"/>
      <c r="R59" s="66"/>
      <c r="S59" s="66"/>
      <c r="T59" s="66"/>
    </row>
    <row r="60" spans="1:28" s="56" customFormat="1">
      <c r="A60" s="55"/>
      <c r="B60" s="70" t="s">
        <v>179</v>
      </c>
      <c r="C60" s="87" t="s">
        <v>303</v>
      </c>
      <c r="D60" s="366">
        <v>740100</v>
      </c>
      <c r="E60" s="364">
        <v>7400</v>
      </c>
      <c r="F60" s="55"/>
      <c r="R60" s="66"/>
      <c r="S60" s="66"/>
      <c r="T60" s="66"/>
    </row>
    <row r="61" spans="1:28" s="56" customFormat="1">
      <c r="A61" s="55"/>
      <c r="B61" s="70" t="s">
        <v>149</v>
      </c>
      <c r="C61" s="87" t="s">
        <v>186</v>
      </c>
      <c r="D61" s="366">
        <v>262600</v>
      </c>
      <c r="E61" s="364">
        <v>2620</v>
      </c>
      <c r="F61" s="55"/>
      <c r="R61" s="66"/>
      <c r="S61" s="66"/>
      <c r="T61" s="66"/>
    </row>
    <row r="62" spans="1:28">
      <c r="B62" s="70" t="s">
        <v>149</v>
      </c>
      <c r="C62" s="87" t="s">
        <v>187</v>
      </c>
      <c r="D62" s="366">
        <v>281200</v>
      </c>
      <c r="E62" s="364">
        <v>2810</v>
      </c>
      <c r="N62" s="58"/>
      <c r="O62" s="58"/>
      <c r="P62" s="58"/>
      <c r="Q62" s="58"/>
      <c r="Y62" s="56"/>
      <c r="Z62" s="56"/>
      <c r="AA62" s="56"/>
      <c r="AB62" s="56"/>
    </row>
    <row r="63" spans="1:28">
      <c r="B63" s="70" t="s">
        <v>149</v>
      </c>
      <c r="C63" s="87" t="s">
        <v>188</v>
      </c>
      <c r="D63" s="366">
        <v>318600</v>
      </c>
      <c r="E63" s="364">
        <v>3180</v>
      </c>
      <c r="N63" s="58"/>
      <c r="O63" s="58"/>
      <c r="P63" s="58"/>
      <c r="Q63" s="58"/>
    </row>
    <row r="64" spans="1:28">
      <c r="B64" s="70" t="s">
        <v>149</v>
      </c>
      <c r="C64" s="87" t="s">
        <v>189</v>
      </c>
      <c r="D64" s="366">
        <v>355900</v>
      </c>
      <c r="E64" s="364">
        <v>3550</v>
      </c>
      <c r="N64" s="58"/>
      <c r="O64" s="58"/>
      <c r="P64" s="58"/>
      <c r="Q64" s="58"/>
    </row>
    <row r="65" spans="2:17">
      <c r="B65" s="70" t="s">
        <v>149</v>
      </c>
      <c r="C65" s="87" t="s">
        <v>190</v>
      </c>
      <c r="D65" s="366">
        <v>393200</v>
      </c>
      <c r="E65" s="364">
        <v>3930</v>
      </c>
      <c r="N65" s="58"/>
      <c r="O65" s="58"/>
      <c r="P65" s="58"/>
      <c r="Q65" s="58"/>
    </row>
    <row r="66" spans="2:17">
      <c r="B66" s="70" t="s">
        <v>149</v>
      </c>
      <c r="C66" s="87" t="s">
        <v>191</v>
      </c>
      <c r="D66" s="366">
        <v>430600</v>
      </c>
      <c r="E66" s="364">
        <v>4300</v>
      </c>
      <c r="N66" s="58"/>
      <c r="O66" s="58"/>
      <c r="P66" s="58"/>
      <c r="Q66" s="58"/>
    </row>
    <row r="67" spans="2:17">
      <c r="B67" s="70" t="s">
        <v>149</v>
      </c>
      <c r="C67" s="87" t="s">
        <v>192</v>
      </c>
      <c r="D67" s="366">
        <v>467900</v>
      </c>
      <c r="E67" s="364">
        <v>4670</v>
      </c>
      <c r="N67" s="58"/>
      <c r="O67" s="58"/>
      <c r="P67" s="58"/>
      <c r="Q67" s="58"/>
    </row>
    <row r="68" spans="2:17">
      <c r="B68" s="70" t="s">
        <v>149</v>
      </c>
      <c r="C68" s="87" t="s">
        <v>193</v>
      </c>
      <c r="D68" s="366">
        <v>505200</v>
      </c>
      <c r="E68" s="364">
        <v>5050</v>
      </c>
      <c r="N68" s="58"/>
      <c r="O68" s="58"/>
      <c r="P68" s="58"/>
      <c r="Q68" s="58"/>
    </row>
    <row r="69" spans="2:17">
      <c r="B69" s="70" t="s">
        <v>149</v>
      </c>
      <c r="C69" s="87" t="s">
        <v>194</v>
      </c>
      <c r="D69" s="366">
        <v>542600</v>
      </c>
      <c r="E69" s="364">
        <v>5420</v>
      </c>
      <c r="N69" s="58"/>
      <c r="O69" s="58"/>
      <c r="P69" s="58"/>
      <c r="Q69" s="58"/>
    </row>
    <row r="70" spans="2:17">
      <c r="B70" s="70" t="s">
        <v>149</v>
      </c>
      <c r="C70" s="87" t="s">
        <v>195</v>
      </c>
      <c r="D70" s="366">
        <v>579900</v>
      </c>
      <c r="E70" s="364">
        <v>5790</v>
      </c>
      <c r="N70" s="58"/>
      <c r="O70" s="58"/>
      <c r="P70" s="58"/>
      <c r="Q70" s="58"/>
    </row>
    <row r="71" spans="2:17">
      <c r="B71" s="70" t="s">
        <v>149</v>
      </c>
      <c r="C71" s="87" t="s">
        <v>196</v>
      </c>
      <c r="D71" s="366">
        <v>617200</v>
      </c>
      <c r="E71" s="364">
        <v>6170</v>
      </c>
      <c r="N71" s="58"/>
      <c r="O71" s="58"/>
      <c r="P71" s="58"/>
      <c r="Q71" s="58"/>
    </row>
    <row r="72" spans="2:17">
      <c r="B72" s="70" t="s">
        <v>149</v>
      </c>
      <c r="C72" s="87" t="s">
        <v>197</v>
      </c>
      <c r="D72" s="366">
        <v>654600</v>
      </c>
      <c r="E72" s="364">
        <v>6540</v>
      </c>
      <c r="N72" s="58"/>
      <c r="O72" s="58"/>
      <c r="P72" s="58"/>
      <c r="Q72" s="58"/>
    </row>
    <row r="73" spans="2:17">
      <c r="B73" s="70" t="s">
        <v>149</v>
      </c>
      <c r="C73" s="87" t="s">
        <v>64</v>
      </c>
      <c r="D73" s="366">
        <v>691900</v>
      </c>
      <c r="E73" s="364">
        <v>6910</v>
      </c>
      <c r="N73" s="58"/>
      <c r="O73" s="58"/>
      <c r="P73" s="58"/>
      <c r="Q73" s="58"/>
    </row>
    <row r="74" spans="2:17">
      <c r="B74" s="70" t="s">
        <v>149</v>
      </c>
      <c r="C74" s="87" t="s">
        <v>303</v>
      </c>
      <c r="D74" s="366">
        <v>729200</v>
      </c>
      <c r="E74" s="364">
        <v>7290</v>
      </c>
      <c r="N74" s="58"/>
      <c r="O74" s="58"/>
      <c r="P74" s="58"/>
      <c r="Q74" s="58"/>
    </row>
    <row r="75" spans="2:17">
      <c r="B75" s="70" t="s">
        <v>180</v>
      </c>
      <c r="C75" s="87" t="s">
        <v>186</v>
      </c>
      <c r="D75" s="366">
        <v>255500</v>
      </c>
      <c r="E75" s="364">
        <v>2550</v>
      </c>
      <c r="N75" s="58"/>
      <c r="O75" s="58"/>
      <c r="P75" s="58"/>
      <c r="Q75" s="58"/>
    </row>
    <row r="76" spans="2:17">
      <c r="B76" s="70" t="s">
        <v>180</v>
      </c>
      <c r="C76" s="87" t="s">
        <v>187</v>
      </c>
      <c r="D76" s="366">
        <v>273500</v>
      </c>
      <c r="E76" s="364">
        <v>2730</v>
      </c>
      <c r="N76" s="58"/>
      <c r="O76" s="58"/>
      <c r="P76" s="58"/>
      <c r="Q76" s="58"/>
    </row>
    <row r="77" spans="2:17">
      <c r="B77" s="70" t="s">
        <v>180</v>
      </c>
      <c r="C77" s="87" t="s">
        <v>188</v>
      </c>
      <c r="D77" s="366">
        <v>309700</v>
      </c>
      <c r="E77" s="364">
        <v>3090</v>
      </c>
      <c r="N77" s="58"/>
      <c r="O77" s="58"/>
      <c r="P77" s="58"/>
      <c r="Q77" s="58"/>
    </row>
    <row r="78" spans="2:17">
      <c r="B78" s="70" t="s">
        <v>180</v>
      </c>
      <c r="C78" s="87" t="s">
        <v>189</v>
      </c>
      <c r="D78" s="366">
        <v>345900</v>
      </c>
      <c r="E78" s="364">
        <v>3450</v>
      </c>
      <c r="N78" s="58"/>
      <c r="O78" s="58"/>
      <c r="P78" s="58"/>
      <c r="Q78" s="58"/>
    </row>
    <row r="79" spans="2:17">
      <c r="B79" s="70" t="s">
        <v>180</v>
      </c>
      <c r="C79" s="87" t="s">
        <v>190</v>
      </c>
      <c r="D79" s="366">
        <v>382000</v>
      </c>
      <c r="E79" s="364">
        <v>3820</v>
      </c>
      <c r="N79" s="58"/>
      <c r="O79" s="58"/>
      <c r="P79" s="58"/>
      <c r="Q79" s="58"/>
    </row>
    <row r="80" spans="2:17">
      <c r="B80" s="70" t="s">
        <v>180</v>
      </c>
      <c r="C80" s="87" t="s">
        <v>191</v>
      </c>
      <c r="D80" s="366">
        <v>418200</v>
      </c>
      <c r="E80" s="364">
        <v>4180</v>
      </c>
      <c r="N80" s="58"/>
      <c r="O80" s="58"/>
      <c r="P80" s="58"/>
      <c r="Q80" s="58"/>
    </row>
    <row r="81" spans="2:17">
      <c r="B81" s="70" t="s">
        <v>180</v>
      </c>
      <c r="C81" s="87" t="s">
        <v>192</v>
      </c>
      <c r="D81" s="366">
        <v>454400</v>
      </c>
      <c r="E81" s="364">
        <v>4540</v>
      </c>
      <c r="N81" s="58"/>
      <c r="O81" s="58"/>
      <c r="P81" s="58"/>
      <c r="Q81" s="58"/>
    </row>
    <row r="82" spans="2:17">
      <c r="B82" s="70" t="s">
        <v>180</v>
      </c>
      <c r="C82" s="87" t="s">
        <v>193</v>
      </c>
      <c r="D82" s="366">
        <v>490500</v>
      </c>
      <c r="E82" s="364">
        <v>4900</v>
      </c>
      <c r="K82" s="100"/>
      <c r="L82" s="100"/>
      <c r="M82" s="100"/>
      <c r="N82" s="58"/>
      <c r="O82" s="58"/>
      <c r="P82" s="58"/>
      <c r="Q82" s="58"/>
    </row>
    <row r="83" spans="2:17">
      <c r="B83" s="70" t="s">
        <v>180</v>
      </c>
      <c r="C83" s="87" t="s">
        <v>194</v>
      </c>
      <c r="D83" s="366">
        <v>526700</v>
      </c>
      <c r="E83" s="364">
        <v>5260</v>
      </c>
      <c r="K83" s="76"/>
      <c r="L83" s="76"/>
      <c r="M83" s="76"/>
      <c r="N83" s="58"/>
      <c r="O83" s="58"/>
      <c r="P83" s="58"/>
      <c r="Q83" s="58"/>
    </row>
    <row r="84" spans="2:17">
      <c r="B84" s="70" t="s">
        <v>180</v>
      </c>
      <c r="C84" s="87" t="s">
        <v>195</v>
      </c>
      <c r="D84" s="366">
        <v>562900</v>
      </c>
      <c r="E84" s="364">
        <v>5620</v>
      </c>
      <c r="N84" s="58"/>
      <c r="O84" s="58"/>
      <c r="P84" s="58"/>
      <c r="Q84" s="58"/>
    </row>
    <row r="85" spans="2:17">
      <c r="B85" s="70" t="s">
        <v>180</v>
      </c>
      <c r="C85" s="87" t="s">
        <v>196</v>
      </c>
      <c r="D85" s="366">
        <v>599000</v>
      </c>
      <c r="E85" s="364">
        <v>5990</v>
      </c>
      <c r="N85" s="58"/>
      <c r="O85" s="58"/>
      <c r="P85" s="58"/>
      <c r="Q85" s="58"/>
    </row>
    <row r="86" spans="2:17">
      <c r="B86" s="70" t="s">
        <v>180</v>
      </c>
      <c r="C86" s="87" t="s">
        <v>197</v>
      </c>
      <c r="D86" s="366">
        <v>635200</v>
      </c>
      <c r="E86" s="364">
        <v>6350</v>
      </c>
      <c r="N86" s="58"/>
      <c r="O86" s="58"/>
      <c r="P86" s="58"/>
      <c r="Q86" s="58"/>
    </row>
    <row r="87" spans="2:17">
      <c r="B87" s="70" t="s">
        <v>180</v>
      </c>
      <c r="C87" s="87" t="s">
        <v>64</v>
      </c>
      <c r="D87" s="366">
        <v>671400</v>
      </c>
      <c r="E87" s="364">
        <v>6710</v>
      </c>
      <c r="N87" s="58"/>
      <c r="O87" s="58"/>
      <c r="P87" s="58"/>
      <c r="Q87" s="58"/>
    </row>
    <row r="88" spans="2:17">
      <c r="B88" s="70" t="s">
        <v>180</v>
      </c>
      <c r="C88" s="87" t="s">
        <v>303</v>
      </c>
      <c r="D88" s="366">
        <v>707500</v>
      </c>
      <c r="E88" s="364">
        <v>7070</v>
      </c>
      <c r="N88" s="58"/>
      <c r="O88" s="58"/>
      <c r="P88" s="58"/>
      <c r="Q88" s="58"/>
    </row>
    <row r="89" spans="2:17">
      <c r="B89" s="70" t="s">
        <v>181</v>
      </c>
      <c r="C89" s="87" t="s">
        <v>186</v>
      </c>
      <c r="D89" s="366">
        <v>250000</v>
      </c>
      <c r="E89" s="364">
        <v>2500</v>
      </c>
      <c r="N89" s="58"/>
      <c r="O89" s="58"/>
      <c r="P89" s="58"/>
      <c r="Q89" s="58"/>
    </row>
    <row r="90" spans="2:17">
      <c r="B90" s="70" t="s">
        <v>181</v>
      </c>
      <c r="C90" s="87" t="s">
        <v>187</v>
      </c>
      <c r="D90" s="366">
        <v>267700</v>
      </c>
      <c r="E90" s="364">
        <v>2670</v>
      </c>
      <c r="N90" s="58"/>
      <c r="O90" s="58"/>
      <c r="P90" s="58"/>
      <c r="Q90" s="58"/>
    </row>
    <row r="91" spans="2:17">
      <c r="B91" s="70" t="s">
        <v>181</v>
      </c>
      <c r="C91" s="87" t="s">
        <v>188</v>
      </c>
      <c r="D91" s="366">
        <v>303300</v>
      </c>
      <c r="E91" s="364">
        <v>3030</v>
      </c>
      <c r="N91" s="58"/>
      <c r="O91" s="58"/>
      <c r="P91" s="58"/>
      <c r="Q91" s="58"/>
    </row>
    <row r="92" spans="2:17">
      <c r="B92" s="70" t="s">
        <v>181</v>
      </c>
      <c r="C92" s="87" t="s">
        <v>189</v>
      </c>
      <c r="D92" s="366">
        <v>338900</v>
      </c>
      <c r="E92" s="364">
        <v>3380</v>
      </c>
      <c r="N92" s="58"/>
      <c r="O92" s="58"/>
      <c r="P92" s="58"/>
      <c r="Q92" s="58"/>
    </row>
    <row r="93" spans="2:17">
      <c r="B93" s="70" t="s">
        <v>181</v>
      </c>
      <c r="C93" s="87" t="s">
        <v>190</v>
      </c>
      <c r="D93" s="366">
        <v>374500</v>
      </c>
      <c r="E93" s="364">
        <v>3740</v>
      </c>
      <c r="N93" s="58"/>
      <c r="O93" s="58"/>
      <c r="P93" s="58"/>
      <c r="Q93" s="58"/>
    </row>
    <row r="94" spans="2:17">
      <c r="B94" s="70" t="s">
        <v>181</v>
      </c>
      <c r="C94" s="87" t="s">
        <v>191</v>
      </c>
      <c r="D94" s="366">
        <v>410100</v>
      </c>
      <c r="E94" s="364">
        <v>4100</v>
      </c>
      <c r="N94" s="58"/>
      <c r="O94" s="58"/>
      <c r="P94" s="58"/>
      <c r="Q94" s="58"/>
    </row>
    <row r="95" spans="2:17">
      <c r="B95" s="70" t="s">
        <v>181</v>
      </c>
      <c r="C95" s="87" t="s">
        <v>192</v>
      </c>
      <c r="D95" s="366">
        <v>445700</v>
      </c>
      <c r="E95" s="364">
        <v>4450</v>
      </c>
      <c r="N95" s="58"/>
      <c r="O95" s="58"/>
      <c r="P95" s="58"/>
      <c r="Q95" s="58"/>
    </row>
    <row r="96" spans="2:17">
      <c r="B96" s="70" t="s">
        <v>181</v>
      </c>
      <c r="C96" s="87" t="s">
        <v>193</v>
      </c>
      <c r="D96" s="366">
        <v>481200</v>
      </c>
      <c r="E96" s="364">
        <v>4810</v>
      </c>
      <c r="N96" s="58"/>
      <c r="O96" s="58"/>
      <c r="P96" s="58"/>
      <c r="Q96" s="58"/>
    </row>
    <row r="97" spans="2:17">
      <c r="B97" s="70" t="s">
        <v>181</v>
      </c>
      <c r="C97" s="87" t="s">
        <v>194</v>
      </c>
      <c r="D97" s="366">
        <v>516800</v>
      </c>
      <c r="E97" s="364">
        <v>5160</v>
      </c>
      <c r="N97" s="58"/>
      <c r="O97" s="58"/>
      <c r="P97" s="58"/>
      <c r="Q97" s="58"/>
    </row>
    <row r="98" spans="2:17">
      <c r="B98" s="70" t="s">
        <v>181</v>
      </c>
      <c r="C98" s="87" t="s">
        <v>195</v>
      </c>
      <c r="D98" s="366">
        <v>552400</v>
      </c>
      <c r="E98" s="364">
        <v>5520</v>
      </c>
      <c r="N98" s="58"/>
      <c r="O98" s="58"/>
      <c r="P98" s="58"/>
      <c r="Q98" s="58"/>
    </row>
    <row r="99" spans="2:17">
      <c r="B99" s="70" t="s">
        <v>181</v>
      </c>
      <c r="C99" s="87" t="s">
        <v>196</v>
      </c>
      <c r="D99" s="366">
        <v>588000</v>
      </c>
      <c r="E99" s="364">
        <v>5880</v>
      </c>
      <c r="N99" s="58"/>
      <c r="O99" s="58"/>
      <c r="P99" s="58"/>
      <c r="Q99" s="58"/>
    </row>
    <row r="100" spans="2:17">
      <c r="B100" s="70" t="s">
        <v>181</v>
      </c>
      <c r="C100" s="87" t="s">
        <v>197</v>
      </c>
      <c r="D100" s="366">
        <v>623600</v>
      </c>
      <c r="E100" s="364">
        <v>6230</v>
      </c>
      <c r="N100" s="58"/>
      <c r="O100" s="58"/>
      <c r="P100" s="58"/>
      <c r="Q100" s="58"/>
    </row>
    <row r="101" spans="2:17">
      <c r="B101" s="70" t="s">
        <v>181</v>
      </c>
      <c r="C101" s="87" t="s">
        <v>64</v>
      </c>
      <c r="D101" s="366">
        <v>659200</v>
      </c>
      <c r="E101" s="364">
        <v>6590</v>
      </c>
      <c r="N101" s="58"/>
      <c r="O101" s="58"/>
      <c r="P101" s="58"/>
      <c r="Q101" s="58"/>
    </row>
    <row r="102" spans="2:17">
      <c r="B102" s="70" t="s">
        <v>181</v>
      </c>
      <c r="C102" s="87" t="s">
        <v>303</v>
      </c>
      <c r="D102" s="366">
        <v>694700</v>
      </c>
      <c r="E102" s="364">
        <v>6940</v>
      </c>
      <c r="N102" s="58"/>
      <c r="O102" s="58"/>
      <c r="P102" s="58"/>
      <c r="Q102" s="58"/>
    </row>
    <row r="103" spans="2:17">
      <c r="B103" s="70" t="s">
        <v>182</v>
      </c>
      <c r="C103" s="87" t="s">
        <v>186</v>
      </c>
      <c r="D103" s="366">
        <v>244700</v>
      </c>
      <c r="E103" s="364">
        <v>2440</v>
      </c>
      <c r="N103" s="58"/>
      <c r="O103" s="58"/>
      <c r="P103" s="58"/>
      <c r="Q103" s="58"/>
    </row>
    <row r="104" spans="2:17">
      <c r="B104" s="70" t="s">
        <v>182</v>
      </c>
      <c r="C104" s="87" t="s">
        <v>187</v>
      </c>
      <c r="D104" s="366">
        <v>261900</v>
      </c>
      <c r="E104" s="364">
        <v>2610</v>
      </c>
      <c r="N104" s="58"/>
      <c r="O104" s="58"/>
      <c r="P104" s="58"/>
      <c r="Q104" s="58"/>
    </row>
    <row r="105" spans="2:17">
      <c r="B105" s="70" t="s">
        <v>182</v>
      </c>
      <c r="C105" s="87" t="s">
        <v>188</v>
      </c>
      <c r="D105" s="366">
        <v>296300</v>
      </c>
      <c r="E105" s="364">
        <v>2960</v>
      </c>
      <c r="N105" s="58"/>
      <c r="O105" s="58"/>
      <c r="P105" s="58"/>
      <c r="Q105" s="58"/>
    </row>
    <row r="106" spans="2:17">
      <c r="B106" s="70" t="s">
        <v>182</v>
      </c>
      <c r="C106" s="87" t="s">
        <v>189</v>
      </c>
      <c r="D106" s="366">
        <v>330700</v>
      </c>
      <c r="E106" s="364">
        <v>3300</v>
      </c>
      <c r="N106" s="58"/>
      <c r="O106" s="58"/>
      <c r="P106" s="58"/>
      <c r="Q106" s="58"/>
    </row>
    <row r="107" spans="2:17">
      <c r="B107" s="70" t="s">
        <v>182</v>
      </c>
      <c r="C107" s="87" t="s">
        <v>190</v>
      </c>
      <c r="D107" s="366">
        <v>365100</v>
      </c>
      <c r="E107" s="364">
        <v>3650</v>
      </c>
      <c r="N107" s="58"/>
      <c r="O107" s="58"/>
      <c r="P107" s="58"/>
      <c r="Q107" s="58"/>
    </row>
    <row r="108" spans="2:17">
      <c r="B108" s="70" t="s">
        <v>182</v>
      </c>
      <c r="C108" s="87" t="s">
        <v>191</v>
      </c>
      <c r="D108" s="366">
        <v>399500</v>
      </c>
      <c r="E108" s="364">
        <v>3990</v>
      </c>
      <c r="N108" s="58"/>
      <c r="O108" s="58"/>
      <c r="P108" s="58"/>
      <c r="Q108" s="58"/>
    </row>
    <row r="109" spans="2:17">
      <c r="B109" s="70" t="s">
        <v>182</v>
      </c>
      <c r="C109" s="87" t="s">
        <v>192</v>
      </c>
      <c r="D109" s="366">
        <v>433900</v>
      </c>
      <c r="E109" s="364">
        <v>4330</v>
      </c>
      <c r="N109" s="58"/>
      <c r="O109" s="58"/>
      <c r="P109" s="58"/>
      <c r="Q109" s="58"/>
    </row>
    <row r="110" spans="2:17">
      <c r="B110" s="70" t="s">
        <v>182</v>
      </c>
      <c r="C110" s="87" t="s">
        <v>193</v>
      </c>
      <c r="D110" s="366">
        <v>468400</v>
      </c>
      <c r="E110" s="364">
        <v>4680</v>
      </c>
      <c r="N110" s="58"/>
      <c r="O110" s="58"/>
      <c r="P110" s="58"/>
      <c r="Q110" s="58"/>
    </row>
    <row r="111" spans="2:17">
      <c r="B111" s="70" t="s">
        <v>182</v>
      </c>
      <c r="C111" s="87" t="s">
        <v>194</v>
      </c>
      <c r="D111" s="366">
        <v>502800</v>
      </c>
      <c r="E111" s="364">
        <v>5020</v>
      </c>
      <c r="N111" s="58"/>
      <c r="O111" s="58"/>
      <c r="P111" s="58"/>
      <c r="Q111" s="58"/>
    </row>
    <row r="112" spans="2:17">
      <c r="B112" s="70" t="s">
        <v>182</v>
      </c>
      <c r="C112" s="87" t="s">
        <v>195</v>
      </c>
      <c r="D112" s="366">
        <v>537200</v>
      </c>
      <c r="E112" s="364">
        <v>5370</v>
      </c>
      <c r="N112" s="58"/>
      <c r="O112" s="58"/>
      <c r="P112" s="58"/>
      <c r="Q112" s="58"/>
    </row>
    <row r="113" spans="1:28">
      <c r="B113" s="70" t="s">
        <v>182</v>
      </c>
      <c r="C113" s="87" t="s">
        <v>196</v>
      </c>
      <c r="D113" s="366">
        <v>571600</v>
      </c>
      <c r="E113" s="364">
        <v>5710</v>
      </c>
      <c r="N113" s="58"/>
      <c r="O113" s="58"/>
      <c r="P113" s="58"/>
      <c r="Q113" s="58"/>
    </row>
    <row r="114" spans="1:28">
      <c r="B114" s="70" t="s">
        <v>182</v>
      </c>
      <c r="C114" s="87" t="s">
        <v>197</v>
      </c>
      <c r="D114" s="366">
        <v>606000</v>
      </c>
      <c r="E114" s="364">
        <v>6060</v>
      </c>
      <c r="N114" s="58"/>
      <c r="O114" s="58"/>
      <c r="P114" s="58"/>
      <c r="Q114" s="58"/>
    </row>
    <row r="115" spans="1:28">
      <c r="B115" s="70" t="s">
        <v>182</v>
      </c>
      <c r="C115" s="87" t="s">
        <v>64</v>
      </c>
      <c r="D115" s="366">
        <v>640400</v>
      </c>
      <c r="E115" s="364">
        <v>6400</v>
      </c>
      <c r="N115" s="58"/>
      <c r="O115" s="58"/>
      <c r="P115" s="58"/>
      <c r="Q115" s="58"/>
    </row>
    <row r="116" spans="1:28">
      <c r="B116" s="70" t="s">
        <v>182</v>
      </c>
      <c r="C116" s="87" t="s">
        <v>303</v>
      </c>
      <c r="D116" s="366">
        <v>674900</v>
      </c>
      <c r="E116" s="364">
        <v>6740</v>
      </c>
      <c r="N116" s="58"/>
      <c r="O116" s="58"/>
      <c r="P116" s="58"/>
      <c r="Q116" s="58"/>
    </row>
    <row r="117" spans="1:28">
      <c r="N117" s="58"/>
      <c r="O117" s="58"/>
      <c r="P117" s="58"/>
      <c r="Q117" s="58"/>
    </row>
    <row r="118" spans="1:28">
      <c r="N118" s="58"/>
      <c r="O118" s="58"/>
      <c r="P118" s="58"/>
      <c r="Q118" s="58"/>
    </row>
    <row r="119" spans="1:28">
      <c r="N119" s="58"/>
      <c r="O119" s="58"/>
      <c r="P119" s="58"/>
      <c r="Q119" s="58"/>
    </row>
    <row r="120" spans="1:28">
      <c r="N120" s="58"/>
      <c r="O120" s="58"/>
      <c r="P120" s="58"/>
      <c r="Q120" s="58"/>
    </row>
    <row r="121" spans="1:28">
      <c r="N121" s="58"/>
      <c r="O121" s="58"/>
      <c r="P121" s="58"/>
      <c r="Q121" s="58"/>
    </row>
    <row r="122" spans="1:28" s="56" customFormat="1">
      <c r="A122" s="55"/>
      <c r="B122" s="55"/>
      <c r="C122" s="55"/>
      <c r="D122" s="55"/>
      <c r="E122" s="55"/>
      <c r="F122" s="55"/>
      <c r="R122" s="66"/>
      <c r="S122" s="66"/>
      <c r="T122" s="66"/>
      <c r="Y122" s="58"/>
      <c r="Z122" s="58"/>
      <c r="AA122" s="58"/>
      <c r="AB122" s="58"/>
    </row>
    <row r="123" spans="1:28" s="56" customFormat="1">
      <c r="A123" s="55"/>
      <c r="B123" s="55"/>
      <c r="C123" s="55"/>
      <c r="D123" s="55"/>
      <c r="E123" s="55"/>
      <c r="F123" s="55"/>
      <c r="R123" s="66"/>
      <c r="S123" s="66"/>
      <c r="T123" s="66"/>
    </row>
    <row r="124" spans="1:28" s="56" customFormat="1">
      <c r="A124" s="55"/>
      <c r="B124" s="55"/>
      <c r="C124" s="55"/>
      <c r="D124" s="55"/>
      <c r="E124" s="55"/>
      <c r="F124" s="55"/>
      <c r="R124" s="66"/>
      <c r="S124" s="66"/>
      <c r="T124" s="66"/>
    </row>
    <row r="125" spans="1:28" s="56" customFormat="1">
      <c r="A125" s="55"/>
      <c r="B125" s="55"/>
      <c r="C125" s="55"/>
      <c r="D125" s="55"/>
      <c r="E125" s="55"/>
      <c r="F125" s="55"/>
      <c r="R125" s="66"/>
      <c r="S125" s="66"/>
      <c r="T125" s="66"/>
    </row>
    <row r="126" spans="1:28" s="56" customFormat="1">
      <c r="A126" s="55"/>
      <c r="B126" s="55"/>
      <c r="C126" s="55"/>
      <c r="D126" s="55"/>
      <c r="E126" s="55"/>
      <c r="F126" s="55"/>
      <c r="R126" s="66"/>
      <c r="S126" s="66"/>
      <c r="T126" s="66"/>
    </row>
    <row r="127" spans="1:28" s="56" customFormat="1">
      <c r="A127" s="55"/>
      <c r="B127" s="55"/>
      <c r="C127" s="55"/>
      <c r="D127" s="55"/>
      <c r="E127" s="55"/>
      <c r="F127" s="55"/>
      <c r="R127" s="66"/>
      <c r="S127" s="66"/>
      <c r="T127" s="66"/>
    </row>
    <row r="128" spans="1:28" s="56" customFormat="1">
      <c r="A128" s="55"/>
      <c r="B128" s="55"/>
      <c r="C128" s="55"/>
      <c r="D128" s="55"/>
      <c r="E128" s="55"/>
      <c r="F128" s="55"/>
      <c r="R128" s="66"/>
      <c r="S128" s="66"/>
      <c r="T128" s="66"/>
    </row>
    <row r="129" spans="1:28" s="56" customFormat="1">
      <c r="A129" s="55"/>
      <c r="B129" s="55"/>
      <c r="C129" s="55"/>
      <c r="D129" s="55"/>
      <c r="E129" s="55"/>
      <c r="F129" s="55"/>
      <c r="R129" s="66"/>
      <c r="S129" s="66"/>
      <c r="T129" s="66"/>
    </row>
    <row r="130" spans="1:28">
      <c r="N130" s="58"/>
      <c r="O130" s="58"/>
      <c r="P130" s="58"/>
      <c r="Q130" s="58"/>
      <c r="Y130" s="56"/>
      <c r="Z130" s="56"/>
      <c r="AA130" s="56"/>
      <c r="AB130" s="56"/>
    </row>
    <row r="131" spans="1:28">
      <c r="N131" s="58"/>
      <c r="O131" s="58"/>
      <c r="P131" s="58"/>
      <c r="Q131" s="58"/>
    </row>
    <row r="132" spans="1:28">
      <c r="N132" s="58"/>
      <c r="O132" s="58"/>
      <c r="P132" s="58"/>
      <c r="Q132" s="58"/>
    </row>
    <row r="133" spans="1:28">
      <c r="N133" s="58"/>
      <c r="O133" s="58"/>
      <c r="P133" s="58"/>
      <c r="Q133" s="58"/>
    </row>
    <row r="134" spans="1:28">
      <c r="N134" s="58"/>
      <c r="O134" s="58"/>
      <c r="P134" s="58"/>
      <c r="Q134" s="58"/>
    </row>
    <row r="135" spans="1:28">
      <c r="N135" s="58"/>
      <c r="O135" s="58"/>
      <c r="P135" s="58"/>
      <c r="Q135" s="58"/>
    </row>
    <row r="136" spans="1:28">
      <c r="N136" s="58"/>
      <c r="O136" s="58"/>
      <c r="P136" s="58"/>
      <c r="Q136" s="58"/>
    </row>
    <row r="137" spans="1:28">
      <c r="N137" s="58"/>
      <c r="O137" s="58"/>
      <c r="P137" s="58"/>
      <c r="Q137" s="58"/>
    </row>
    <row r="138" spans="1:28">
      <c r="N138" s="58"/>
      <c r="O138" s="58"/>
      <c r="P138" s="58"/>
      <c r="Q138" s="58"/>
    </row>
    <row r="139" spans="1:28">
      <c r="N139" s="58"/>
      <c r="O139" s="58"/>
      <c r="P139" s="58"/>
      <c r="Q139" s="58"/>
    </row>
    <row r="140" spans="1:28">
      <c r="N140" s="58"/>
      <c r="O140" s="58"/>
      <c r="P140" s="58"/>
      <c r="Q140" s="58"/>
    </row>
    <row r="141" spans="1:28">
      <c r="N141" s="58"/>
      <c r="O141" s="58"/>
      <c r="P141" s="58"/>
      <c r="Q141" s="58"/>
    </row>
    <row r="142" spans="1:28">
      <c r="N142" s="58"/>
      <c r="O142" s="58"/>
      <c r="P142" s="58"/>
      <c r="Q142" s="58"/>
    </row>
    <row r="170" spans="14:17">
      <c r="N170" s="86"/>
      <c r="O170" s="86"/>
      <c r="P170" s="56"/>
      <c r="Q170" s="56"/>
    </row>
    <row r="171" spans="14:17">
      <c r="N171" s="86"/>
      <c r="O171" s="86"/>
      <c r="P171" s="56"/>
      <c r="Q171" s="56"/>
    </row>
    <row r="172" spans="14:17">
      <c r="N172" s="86"/>
      <c r="O172" s="86"/>
      <c r="P172" s="56"/>
      <c r="Q172" s="56"/>
    </row>
    <row r="173" spans="14:17">
      <c r="N173" s="86"/>
      <c r="O173" s="86"/>
      <c r="P173" s="56"/>
      <c r="Q173" s="56"/>
    </row>
    <row r="174" spans="14:17">
      <c r="N174" s="86"/>
      <c r="O174" s="86"/>
      <c r="P174" s="56"/>
      <c r="Q174" s="56"/>
    </row>
    <row r="175" spans="14:17">
      <c r="N175" s="86"/>
      <c r="O175" s="86"/>
      <c r="P175" s="56"/>
      <c r="Q175" s="56"/>
    </row>
    <row r="176" spans="14:17">
      <c r="N176" s="86"/>
      <c r="O176" s="86"/>
      <c r="P176" s="56"/>
      <c r="Q176" s="56"/>
    </row>
    <row r="177" spans="1:28">
      <c r="N177" s="86"/>
      <c r="O177" s="86"/>
      <c r="P177" s="56"/>
      <c r="Q177" s="56"/>
    </row>
    <row r="190" spans="1:28" s="56" customFormat="1">
      <c r="A190" s="55"/>
      <c r="B190" s="55"/>
      <c r="C190" s="55"/>
      <c r="D190" s="55"/>
      <c r="E190" s="55"/>
      <c r="F190" s="55"/>
      <c r="N190" s="85"/>
      <c r="O190" s="85"/>
      <c r="P190" s="66"/>
      <c r="Q190" s="66"/>
      <c r="R190" s="66"/>
      <c r="S190" s="66"/>
      <c r="T190" s="66"/>
      <c r="Y190" s="58"/>
      <c r="Z190" s="58"/>
      <c r="AA190" s="58"/>
      <c r="AB190" s="58"/>
    </row>
    <row r="191" spans="1:28" s="56" customFormat="1">
      <c r="A191" s="55"/>
      <c r="B191" s="55"/>
      <c r="C191" s="55"/>
      <c r="D191" s="55"/>
      <c r="E191" s="55"/>
      <c r="F191" s="55"/>
      <c r="N191" s="85"/>
      <c r="O191" s="85"/>
      <c r="P191" s="66"/>
      <c r="Q191" s="66"/>
      <c r="R191" s="66"/>
      <c r="S191" s="66"/>
      <c r="T191" s="66"/>
    </row>
    <row r="192" spans="1:28" s="56" customFormat="1">
      <c r="A192" s="55"/>
      <c r="B192" s="55"/>
      <c r="C192" s="55"/>
      <c r="D192" s="55"/>
      <c r="E192" s="55"/>
      <c r="F192" s="55"/>
      <c r="N192" s="85"/>
      <c r="O192" s="85"/>
      <c r="P192" s="66"/>
      <c r="Q192" s="66"/>
      <c r="R192" s="66"/>
      <c r="S192" s="66"/>
      <c r="T192" s="66"/>
    </row>
    <row r="193" spans="1:28" s="56" customFormat="1">
      <c r="A193" s="55"/>
      <c r="B193" s="55"/>
      <c r="C193" s="55"/>
      <c r="D193" s="55"/>
      <c r="E193" s="55"/>
      <c r="F193" s="55"/>
      <c r="N193" s="85"/>
      <c r="O193" s="85"/>
      <c r="P193" s="66"/>
      <c r="Q193" s="66"/>
      <c r="R193" s="66"/>
      <c r="S193" s="66"/>
      <c r="T193" s="66"/>
    </row>
    <row r="194" spans="1:28" s="56" customFormat="1">
      <c r="A194" s="55"/>
      <c r="B194" s="55"/>
      <c r="C194" s="55"/>
      <c r="D194" s="55"/>
      <c r="E194" s="55"/>
      <c r="F194" s="55"/>
      <c r="N194" s="85"/>
      <c r="O194" s="85"/>
      <c r="P194" s="66"/>
      <c r="Q194" s="66"/>
      <c r="R194" s="66"/>
      <c r="S194" s="66"/>
      <c r="T194" s="66"/>
    </row>
    <row r="195" spans="1:28" s="56" customFormat="1">
      <c r="A195" s="55"/>
      <c r="B195" s="55"/>
      <c r="C195" s="55"/>
      <c r="D195" s="55"/>
      <c r="E195" s="55"/>
      <c r="F195" s="55"/>
      <c r="N195" s="85"/>
      <c r="O195" s="85"/>
      <c r="P195" s="66"/>
      <c r="Q195" s="66"/>
      <c r="R195" s="66"/>
      <c r="S195" s="66"/>
      <c r="T195" s="66"/>
    </row>
    <row r="196" spans="1:28" s="56" customFormat="1">
      <c r="A196" s="55"/>
      <c r="B196" s="55"/>
      <c r="C196" s="55"/>
      <c r="D196" s="55"/>
      <c r="E196" s="55"/>
      <c r="F196" s="55"/>
      <c r="N196" s="85"/>
      <c r="O196" s="85"/>
      <c r="P196" s="66"/>
      <c r="Q196" s="66"/>
      <c r="R196" s="66"/>
      <c r="S196" s="66"/>
      <c r="T196" s="66"/>
    </row>
    <row r="197" spans="1:28" s="56" customFormat="1">
      <c r="A197" s="55"/>
      <c r="B197" s="55"/>
      <c r="C197" s="55"/>
      <c r="D197" s="55"/>
      <c r="E197" s="55"/>
      <c r="F197" s="55"/>
      <c r="N197" s="85"/>
      <c r="O197" s="85"/>
      <c r="P197" s="66"/>
      <c r="Q197" s="66"/>
      <c r="R197" s="66"/>
      <c r="S197" s="66"/>
      <c r="T197" s="66"/>
    </row>
    <row r="198" spans="1:28">
      <c r="K198" s="76"/>
      <c r="L198" s="76"/>
      <c r="M198" s="76"/>
      <c r="Y198" s="56"/>
      <c r="Z198" s="56"/>
      <c r="AA198" s="56"/>
      <c r="AB198" s="56"/>
    </row>
    <row r="199" spans="1:28">
      <c r="K199" s="76"/>
      <c r="L199" s="76"/>
      <c r="M199" s="76"/>
    </row>
    <row r="200" spans="1:28">
      <c r="K200" s="14"/>
      <c r="L200" s="14"/>
      <c r="M200" s="14"/>
    </row>
    <row r="201" spans="1:28">
      <c r="K201" s="12"/>
      <c r="L201" s="12"/>
      <c r="M201" s="12"/>
    </row>
    <row r="202" spans="1:28">
      <c r="K202" s="12"/>
      <c r="L202" s="12"/>
      <c r="M202" s="12"/>
    </row>
    <row r="203" spans="1:28">
      <c r="K203" s="12"/>
      <c r="L203" s="12"/>
      <c r="M203" s="12"/>
    </row>
    <row r="204" spans="1:28">
      <c r="K204" s="12"/>
      <c r="L204" s="12"/>
      <c r="M204" s="12"/>
    </row>
    <row r="205" spans="1:28">
      <c r="K205" s="12"/>
      <c r="L205" s="12"/>
      <c r="M205" s="12"/>
    </row>
    <row r="206" spans="1:28">
      <c r="K206" s="12"/>
      <c r="L206" s="12"/>
      <c r="M206" s="12"/>
    </row>
    <row r="207" spans="1:28">
      <c r="K207" s="12"/>
      <c r="L207" s="12"/>
      <c r="M207" s="12"/>
    </row>
    <row r="208" spans="1:28">
      <c r="K208" s="12"/>
      <c r="L208" s="12"/>
      <c r="M208" s="12"/>
    </row>
    <row r="238" spans="14:17">
      <c r="N238" s="86"/>
      <c r="O238" s="86"/>
      <c r="P238" s="56"/>
      <c r="Q238" s="56"/>
    </row>
    <row r="239" spans="14:17">
      <c r="N239" s="86"/>
      <c r="O239" s="86"/>
      <c r="P239" s="56"/>
      <c r="Q239" s="56"/>
    </row>
    <row r="240" spans="14:17">
      <c r="N240" s="86"/>
      <c r="O240" s="86"/>
      <c r="P240" s="56"/>
      <c r="Q240" s="56"/>
    </row>
    <row r="241" spans="14:17">
      <c r="N241" s="86"/>
      <c r="O241" s="86"/>
      <c r="P241" s="56"/>
      <c r="Q241" s="56"/>
    </row>
    <row r="242" spans="14:17">
      <c r="N242" s="86"/>
      <c r="O242" s="86"/>
      <c r="P242" s="56"/>
      <c r="Q242" s="56"/>
    </row>
    <row r="243" spans="14:17">
      <c r="N243" s="86"/>
      <c r="O243" s="86"/>
      <c r="P243" s="56"/>
      <c r="Q243" s="56"/>
    </row>
    <row r="244" spans="14:17">
      <c r="N244" s="86"/>
      <c r="O244" s="86"/>
      <c r="P244" s="56"/>
      <c r="Q244" s="56"/>
    </row>
    <row r="245" spans="14:17">
      <c r="N245" s="86"/>
      <c r="O245" s="86"/>
      <c r="P245" s="56"/>
      <c r="Q245" s="56"/>
    </row>
    <row r="258" spans="1:28" s="56" customFormat="1">
      <c r="A258" s="55"/>
      <c r="B258" s="55"/>
      <c r="C258" s="55"/>
      <c r="D258" s="55"/>
      <c r="E258" s="55"/>
      <c r="F258" s="55"/>
      <c r="N258" s="85"/>
      <c r="O258" s="85"/>
      <c r="P258" s="66"/>
      <c r="Q258" s="66"/>
      <c r="R258" s="66"/>
      <c r="S258" s="66"/>
      <c r="T258" s="66"/>
      <c r="Y258" s="58"/>
      <c r="Z258" s="58"/>
      <c r="AA258" s="58"/>
      <c r="AB258" s="58"/>
    </row>
    <row r="259" spans="1:28" s="56" customFormat="1">
      <c r="A259" s="55"/>
      <c r="B259" s="55"/>
      <c r="C259" s="55"/>
      <c r="D259" s="55"/>
      <c r="E259" s="55"/>
      <c r="F259" s="55"/>
      <c r="N259" s="85"/>
      <c r="O259" s="85"/>
      <c r="P259" s="66"/>
      <c r="Q259" s="66"/>
      <c r="R259" s="66"/>
      <c r="S259" s="66"/>
      <c r="T259" s="66"/>
    </row>
    <row r="260" spans="1:28" s="56" customFormat="1">
      <c r="A260" s="55"/>
      <c r="B260" s="55"/>
      <c r="C260" s="55"/>
      <c r="D260" s="55"/>
      <c r="E260" s="55"/>
      <c r="F260" s="55"/>
      <c r="N260" s="85"/>
      <c r="O260" s="85"/>
      <c r="P260" s="66"/>
      <c r="Q260" s="66"/>
      <c r="R260" s="66"/>
      <c r="S260" s="66"/>
      <c r="T260" s="66"/>
    </row>
    <row r="261" spans="1:28" s="56" customFormat="1">
      <c r="A261" s="55"/>
      <c r="B261" s="55"/>
      <c r="C261" s="55"/>
      <c r="D261" s="55"/>
      <c r="E261" s="55"/>
      <c r="F261" s="55"/>
      <c r="N261" s="85"/>
      <c r="O261" s="85"/>
      <c r="P261" s="66"/>
      <c r="Q261" s="66"/>
      <c r="R261" s="66"/>
      <c r="S261" s="66"/>
      <c r="T261" s="66"/>
    </row>
    <row r="262" spans="1:28" s="56" customFormat="1">
      <c r="A262" s="55"/>
      <c r="B262" s="55"/>
      <c r="C262" s="55"/>
      <c r="D262" s="55"/>
      <c r="E262" s="55"/>
      <c r="F262" s="55"/>
      <c r="N262" s="85"/>
      <c r="O262" s="85"/>
      <c r="P262" s="66"/>
      <c r="Q262" s="66"/>
      <c r="R262" s="66"/>
      <c r="S262" s="66"/>
      <c r="T262" s="66"/>
    </row>
    <row r="263" spans="1:28" s="56" customFormat="1">
      <c r="A263" s="55"/>
      <c r="B263" s="55"/>
      <c r="C263" s="55"/>
      <c r="D263" s="55"/>
      <c r="E263" s="55"/>
      <c r="F263" s="55"/>
      <c r="N263" s="85"/>
      <c r="O263" s="85"/>
      <c r="P263" s="66"/>
      <c r="Q263" s="66"/>
      <c r="R263" s="66"/>
      <c r="S263" s="66"/>
      <c r="T263" s="66"/>
    </row>
    <row r="264" spans="1:28" s="56" customFormat="1">
      <c r="A264" s="55"/>
      <c r="B264" s="55"/>
      <c r="C264" s="55"/>
      <c r="D264" s="55"/>
      <c r="E264" s="55"/>
      <c r="F264" s="55"/>
      <c r="N264" s="85"/>
      <c r="O264" s="85"/>
      <c r="P264" s="66"/>
      <c r="Q264" s="66"/>
      <c r="R264" s="66"/>
      <c r="S264" s="66"/>
      <c r="T264" s="66"/>
    </row>
    <row r="265" spans="1:28" s="56" customFormat="1">
      <c r="A265" s="55"/>
      <c r="B265" s="55"/>
      <c r="C265" s="55"/>
      <c r="D265" s="55"/>
      <c r="E265" s="55"/>
      <c r="F265" s="55"/>
      <c r="N265" s="85"/>
      <c r="O265" s="85"/>
      <c r="P265" s="66"/>
      <c r="Q265" s="66"/>
      <c r="R265" s="66"/>
      <c r="S265" s="66"/>
      <c r="T265" s="66"/>
    </row>
    <row r="266" spans="1:28">
      <c r="Y266" s="56"/>
      <c r="Z266" s="56"/>
      <c r="AA266" s="56"/>
      <c r="AB266" s="56"/>
    </row>
    <row r="306" spans="14:17">
      <c r="N306" s="86"/>
      <c r="O306" s="86"/>
      <c r="P306" s="56"/>
      <c r="Q306" s="56"/>
    </row>
    <row r="307" spans="14:17">
      <c r="N307" s="86"/>
      <c r="O307" s="86"/>
      <c r="P307" s="56"/>
      <c r="Q307" s="56"/>
    </row>
    <row r="308" spans="14:17">
      <c r="N308" s="86"/>
      <c r="O308" s="86"/>
      <c r="P308" s="56"/>
      <c r="Q308" s="56"/>
    </row>
    <row r="309" spans="14:17">
      <c r="N309" s="86"/>
      <c r="O309" s="86"/>
      <c r="P309" s="56"/>
      <c r="Q309" s="56"/>
    </row>
    <row r="310" spans="14:17">
      <c r="N310" s="86"/>
      <c r="O310" s="86"/>
      <c r="P310" s="56"/>
      <c r="Q310" s="56"/>
    </row>
    <row r="311" spans="14:17">
      <c r="N311" s="86"/>
      <c r="O311" s="86"/>
      <c r="P311" s="56"/>
      <c r="Q311" s="56"/>
    </row>
    <row r="312" spans="14:17">
      <c r="N312" s="86"/>
      <c r="O312" s="86"/>
      <c r="P312" s="56"/>
      <c r="Q312" s="56"/>
    </row>
    <row r="313" spans="14:17">
      <c r="N313" s="86"/>
      <c r="O313" s="86"/>
      <c r="P313" s="56"/>
      <c r="Q313" s="56"/>
    </row>
    <row r="326" spans="1:28" s="56" customFormat="1">
      <c r="A326" s="55"/>
      <c r="B326" s="55"/>
      <c r="C326" s="55"/>
      <c r="D326" s="55"/>
      <c r="E326" s="55"/>
      <c r="F326" s="55"/>
      <c r="N326" s="85"/>
      <c r="O326" s="85"/>
      <c r="P326" s="66"/>
      <c r="Q326" s="66"/>
      <c r="R326" s="66"/>
      <c r="S326" s="66"/>
      <c r="T326" s="66"/>
      <c r="Y326" s="58"/>
      <c r="Z326" s="58"/>
      <c r="AA326" s="58"/>
      <c r="AB326" s="58"/>
    </row>
    <row r="327" spans="1:28" s="56" customFormat="1">
      <c r="A327" s="55"/>
      <c r="B327" s="55"/>
      <c r="C327" s="55"/>
      <c r="D327" s="55"/>
      <c r="E327" s="55"/>
      <c r="F327" s="55"/>
      <c r="N327" s="85"/>
      <c r="O327" s="85"/>
      <c r="P327" s="66"/>
      <c r="Q327" s="66"/>
      <c r="R327" s="66"/>
      <c r="S327" s="66"/>
      <c r="T327" s="66"/>
    </row>
    <row r="328" spans="1:28" s="56" customFormat="1">
      <c r="A328" s="55"/>
      <c r="B328" s="55"/>
      <c r="C328" s="55"/>
      <c r="D328" s="55"/>
      <c r="E328" s="55"/>
      <c r="F328" s="55"/>
      <c r="N328" s="85"/>
      <c r="O328" s="85"/>
      <c r="P328" s="66"/>
      <c r="Q328" s="66"/>
      <c r="R328" s="66"/>
      <c r="S328" s="66"/>
      <c r="T328" s="66"/>
    </row>
    <row r="329" spans="1:28" s="56" customFormat="1">
      <c r="A329" s="55"/>
      <c r="B329" s="55"/>
      <c r="C329" s="55"/>
      <c r="D329" s="55"/>
      <c r="E329" s="55"/>
      <c r="F329" s="55"/>
      <c r="N329" s="85"/>
      <c r="O329" s="85"/>
      <c r="P329" s="66"/>
      <c r="Q329" s="66"/>
      <c r="R329" s="66"/>
      <c r="S329" s="66"/>
      <c r="T329" s="66"/>
    </row>
    <row r="330" spans="1:28" s="56" customFormat="1">
      <c r="A330" s="55"/>
      <c r="B330" s="55"/>
      <c r="C330" s="55"/>
      <c r="D330" s="55"/>
      <c r="E330" s="55"/>
      <c r="F330" s="55"/>
      <c r="N330" s="85"/>
      <c r="O330" s="85"/>
      <c r="P330" s="66"/>
      <c r="Q330" s="66"/>
      <c r="R330" s="66"/>
      <c r="S330" s="66"/>
      <c r="T330" s="66"/>
    </row>
    <row r="331" spans="1:28" s="56" customFormat="1">
      <c r="A331" s="55"/>
      <c r="B331" s="55"/>
      <c r="C331" s="55"/>
      <c r="D331" s="55"/>
      <c r="E331" s="55"/>
      <c r="F331" s="55"/>
      <c r="N331" s="85"/>
      <c r="O331" s="85"/>
      <c r="P331" s="66"/>
      <c r="Q331" s="66"/>
      <c r="R331" s="66"/>
      <c r="S331" s="66"/>
      <c r="T331" s="66"/>
    </row>
    <row r="332" spans="1:28" s="56" customFormat="1">
      <c r="A332" s="55"/>
      <c r="B332" s="55"/>
      <c r="C332" s="55"/>
      <c r="D332" s="55"/>
      <c r="E332" s="55"/>
      <c r="F332" s="55"/>
      <c r="N332" s="85"/>
      <c r="O332" s="85"/>
      <c r="P332" s="66"/>
      <c r="Q332" s="66"/>
      <c r="R332" s="66"/>
      <c r="S332" s="66"/>
      <c r="T332" s="66"/>
    </row>
    <row r="333" spans="1:28" s="56" customFormat="1">
      <c r="A333" s="55"/>
      <c r="B333" s="55"/>
      <c r="C333" s="55"/>
      <c r="D333" s="55"/>
      <c r="E333" s="55"/>
      <c r="F333" s="55"/>
      <c r="N333" s="85"/>
      <c r="O333" s="85"/>
      <c r="P333" s="66"/>
      <c r="Q333" s="66"/>
      <c r="R333" s="66"/>
      <c r="S333" s="66"/>
      <c r="T333" s="66"/>
    </row>
    <row r="334" spans="1:28">
      <c r="Y334" s="56"/>
      <c r="Z334" s="56"/>
      <c r="AA334" s="56"/>
      <c r="AB334" s="56"/>
    </row>
    <row r="374" spans="14:20">
      <c r="N374" s="86"/>
      <c r="O374" s="86"/>
      <c r="P374" s="56"/>
      <c r="Q374" s="56"/>
      <c r="R374" s="56"/>
      <c r="S374" s="56"/>
      <c r="T374" s="56"/>
    </row>
    <row r="375" spans="14:20">
      <c r="N375" s="86"/>
      <c r="O375" s="86"/>
      <c r="P375" s="56"/>
      <c r="Q375" s="56"/>
      <c r="R375" s="56"/>
      <c r="S375" s="56"/>
      <c r="T375" s="56"/>
    </row>
    <row r="376" spans="14:20">
      <c r="N376" s="86"/>
      <c r="O376" s="86"/>
      <c r="P376" s="56"/>
      <c r="Q376" s="56"/>
      <c r="R376" s="56"/>
      <c r="S376" s="56"/>
      <c r="T376" s="56"/>
    </row>
    <row r="377" spans="14:20">
      <c r="N377" s="86"/>
      <c r="O377" s="86"/>
      <c r="P377" s="56"/>
      <c r="Q377" s="56"/>
      <c r="R377" s="56"/>
      <c r="S377" s="56"/>
      <c r="T377" s="56"/>
    </row>
    <row r="378" spans="14:20">
      <c r="N378" s="86"/>
      <c r="O378" s="86"/>
      <c r="P378" s="56"/>
      <c r="Q378" s="56"/>
      <c r="R378" s="56"/>
      <c r="S378" s="56"/>
      <c r="T378" s="56"/>
    </row>
    <row r="379" spans="14:20">
      <c r="N379" s="86"/>
      <c r="O379" s="86"/>
      <c r="P379" s="56"/>
      <c r="Q379" s="56"/>
      <c r="R379" s="56"/>
      <c r="S379" s="56"/>
      <c r="T379" s="56"/>
    </row>
    <row r="380" spans="14:20">
      <c r="N380" s="86"/>
      <c r="O380" s="86"/>
      <c r="P380" s="56"/>
      <c r="Q380" s="56"/>
      <c r="R380" s="56"/>
      <c r="S380" s="56"/>
      <c r="T380" s="56"/>
    </row>
    <row r="381" spans="14:20">
      <c r="N381" s="86"/>
      <c r="O381" s="86"/>
      <c r="P381" s="56"/>
      <c r="Q381" s="56"/>
      <c r="R381" s="56"/>
      <c r="S381" s="56"/>
      <c r="T381" s="56"/>
    </row>
    <row r="394" spans="1:28" s="56" customFormat="1">
      <c r="A394" s="55"/>
      <c r="B394" s="55"/>
      <c r="C394" s="55"/>
      <c r="D394" s="55"/>
      <c r="E394" s="55"/>
      <c r="F394" s="55"/>
      <c r="N394" s="85"/>
      <c r="O394" s="85"/>
      <c r="P394" s="66"/>
      <c r="Q394" s="66"/>
      <c r="R394" s="66"/>
      <c r="S394" s="66"/>
      <c r="T394" s="66"/>
      <c r="Y394" s="58"/>
      <c r="Z394" s="58"/>
      <c r="AA394" s="58"/>
      <c r="AB394" s="58"/>
    </row>
    <row r="395" spans="1:28" s="56" customFormat="1">
      <c r="A395" s="55"/>
      <c r="B395" s="55"/>
      <c r="C395" s="55"/>
      <c r="D395" s="55"/>
      <c r="E395" s="55"/>
      <c r="F395" s="55"/>
      <c r="N395" s="85"/>
      <c r="O395" s="85"/>
      <c r="P395" s="66"/>
      <c r="Q395" s="66"/>
      <c r="R395" s="66"/>
      <c r="S395" s="66"/>
      <c r="T395" s="66"/>
    </row>
    <row r="396" spans="1:28" s="56" customFormat="1">
      <c r="A396" s="55"/>
      <c r="B396" s="55"/>
      <c r="C396" s="55"/>
      <c r="D396" s="55"/>
      <c r="E396" s="55"/>
      <c r="F396" s="55"/>
      <c r="N396" s="85"/>
      <c r="O396" s="85"/>
      <c r="P396" s="66"/>
      <c r="Q396" s="66"/>
      <c r="R396" s="66"/>
      <c r="S396" s="66"/>
      <c r="T396" s="66"/>
    </row>
    <row r="397" spans="1:28" s="56" customFormat="1">
      <c r="A397" s="55"/>
      <c r="B397" s="55"/>
      <c r="C397" s="55"/>
      <c r="D397" s="55"/>
      <c r="E397" s="55"/>
      <c r="F397" s="55"/>
      <c r="N397" s="85"/>
      <c r="O397" s="85"/>
      <c r="P397" s="66"/>
      <c r="Q397" s="66"/>
      <c r="R397" s="66"/>
      <c r="S397" s="66"/>
      <c r="T397" s="66"/>
    </row>
    <row r="398" spans="1:28" s="56" customFormat="1">
      <c r="A398" s="55"/>
      <c r="B398" s="55"/>
      <c r="C398" s="55"/>
      <c r="D398" s="55"/>
      <c r="E398" s="55"/>
      <c r="F398" s="55"/>
      <c r="N398" s="85"/>
      <c r="O398" s="85"/>
      <c r="P398" s="66"/>
      <c r="Q398" s="66"/>
      <c r="R398" s="66"/>
      <c r="S398" s="66"/>
      <c r="T398" s="66"/>
    </row>
    <row r="399" spans="1:28" s="56" customFormat="1">
      <c r="A399" s="55"/>
      <c r="B399" s="55"/>
      <c r="C399" s="55"/>
      <c r="D399" s="55"/>
      <c r="E399" s="55"/>
      <c r="F399" s="55"/>
      <c r="N399" s="85"/>
      <c r="O399" s="85"/>
      <c r="P399" s="66"/>
      <c r="Q399" s="66"/>
      <c r="R399" s="66"/>
      <c r="S399" s="66"/>
      <c r="T399" s="66"/>
    </row>
    <row r="400" spans="1:28" s="56" customFormat="1">
      <c r="A400" s="55"/>
      <c r="B400" s="55"/>
      <c r="C400" s="55"/>
      <c r="D400" s="55"/>
      <c r="E400" s="55"/>
      <c r="F400" s="55"/>
      <c r="N400" s="85"/>
      <c r="O400" s="85"/>
      <c r="P400" s="66"/>
      <c r="Q400" s="66"/>
      <c r="R400" s="66"/>
      <c r="S400" s="66"/>
      <c r="T400" s="66"/>
    </row>
    <row r="401" spans="1:28" s="56" customFormat="1">
      <c r="A401" s="55"/>
      <c r="B401" s="55"/>
      <c r="C401" s="55"/>
      <c r="D401" s="55"/>
      <c r="E401" s="55"/>
      <c r="F401" s="55"/>
      <c r="N401" s="85"/>
      <c r="O401" s="85"/>
      <c r="P401" s="66"/>
      <c r="Q401" s="66"/>
      <c r="R401" s="66"/>
      <c r="S401" s="66"/>
      <c r="T401" s="66"/>
    </row>
    <row r="402" spans="1:28">
      <c r="Y402" s="56"/>
      <c r="Z402" s="56"/>
      <c r="AA402" s="56"/>
      <c r="AB402" s="56"/>
    </row>
    <row r="442" spans="14:20">
      <c r="N442" s="86"/>
      <c r="O442" s="86"/>
      <c r="P442" s="56"/>
      <c r="Q442" s="56"/>
      <c r="R442" s="56"/>
      <c r="S442" s="56"/>
      <c r="T442" s="56"/>
    </row>
    <row r="443" spans="14:20">
      <c r="N443" s="86"/>
      <c r="O443" s="86"/>
      <c r="P443" s="56"/>
      <c r="Q443" s="56"/>
      <c r="R443" s="56"/>
      <c r="S443" s="56"/>
      <c r="T443" s="56"/>
    </row>
    <row r="444" spans="14:20">
      <c r="N444" s="86"/>
      <c r="O444" s="86"/>
      <c r="P444" s="56"/>
      <c r="Q444" s="56"/>
      <c r="R444" s="56"/>
      <c r="S444" s="56"/>
      <c r="T444" s="56"/>
    </row>
    <row r="445" spans="14:20">
      <c r="N445" s="86"/>
      <c r="O445" s="86"/>
      <c r="P445" s="56"/>
      <c r="Q445" s="56"/>
      <c r="R445" s="56"/>
      <c r="S445" s="56"/>
      <c r="T445" s="56"/>
    </row>
    <row r="446" spans="14:20">
      <c r="N446" s="86"/>
      <c r="O446" s="86"/>
      <c r="P446" s="56"/>
      <c r="Q446" s="56"/>
      <c r="R446" s="56"/>
      <c r="S446" s="56"/>
      <c r="T446" s="56"/>
    </row>
    <row r="447" spans="14:20">
      <c r="N447" s="86"/>
      <c r="O447" s="86"/>
      <c r="P447" s="56"/>
      <c r="Q447" s="56"/>
      <c r="R447" s="56"/>
      <c r="S447" s="56"/>
      <c r="T447" s="56"/>
    </row>
    <row r="448" spans="14:20">
      <c r="N448" s="86"/>
      <c r="O448" s="86"/>
      <c r="P448" s="56"/>
      <c r="Q448" s="56"/>
      <c r="R448" s="56"/>
      <c r="S448" s="56"/>
      <c r="T448" s="56"/>
    </row>
    <row r="449" spans="1:28">
      <c r="N449" s="86"/>
      <c r="O449" s="86"/>
      <c r="P449" s="56"/>
      <c r="Q449" s="56"/>
      <c r="R449" s="56"/>
      <c r="S449" s="56"/>
      <c r="T449" s="56"/>
    </row>
    <row r="462" spans="1:28" s="56" customFormat="1">
      <c r="A462" s="55"/>
      <c r="B462" s="55"/>
      <c r="C462" s="55"/>
      <c r="D462" s="55"/>
      <c r="E462" s="55"/>
      <c r="F462" s="55"/>
      <c r="N462" s="85"/>
      <c r="O462" s="85"/>
      <c r="P462" s="66"/>
      <c r="Q462" s="66"/>
      <c r="R462" s="66"/>
      <c r="S462" s="66"/>
      <c r="T462" s="66"/>
      <c r="Y462" s="58"/>
      <c r="Z462" s="58"/>
      <c r="AA462" s="58"/>
      <c r="AB462" s="58"/>
    </row>
    <row r="463" spans="1:28" s="56" customFormat="1">
      <c r="A463" s="55"/>
      <c r="B463" s="55"/>
      <c r="C463" s="55"/>
      <c r="D463" s="55"/>
      <c r="E463" s="55"/>
      <c r="F463" s="55"/>
      <c r="N463" s="85"/>
      <c r="O463" s="85"/>
      <c r="P463" s="66"/>
      <c r="Q463" s="66"/>
      <c r="R463" s="66"/>
      <c r="S463" s="66"/>
      <c r="T463" s="66"/>
    </row>
    <row r="464" spans="1:28" s="56" customFormat="1">
      <c r="A464" s="55"/>
      <c r="B464" s="55"/>
      <c r="C464" s="55"/>
      <c r="D464" s="55"/>
      <c r="E464" s="55"/>
      <c r="F464" s="55"/>
      <c r="N464" s="85"/>
      <c r="O464" s="85"/>
      <c r="P464" s="66"/>
      <c r="Q464" s="66"/>
      <c r="R464" s="66"/>
      <c r="S464" s="66"/>
      <c r="T464" s="66"/>
    </row>
    <row r="465" spans="1:28" s="56" customFormat="1">
      <c r="A465" s="55"/>
      <c r="B465" s="55"/>
      <c r="C465" s="55"/>
      <c r="D465" s="55"/>
      <c r="E465" s="55"/>
      <c r="F465" s="55"/>
      <c r="N465" s="85"/>
      <c r="O465" s="85"/>
      <c r="P465" s="66"/>
      <c r="Q465" s="66"/>
      <c r="R465" s="66"/>
      <c r="S465" s="66"/>
      <c r="T465" s="66"/>
    </row>
    <row r="466" spans="1:28" s="56" customFormat="1">
      <c r="A466" s="55"/>
      <c r="B466" s="55"/>
      <c r="C466" s="55"/>
      <c r="D466" s="55"/>
      <c r="E466" s="55"/>
      <c r="F466" s="55"/>
      <c r="N466" s="85"/>
      <c r="O466" s="85"/>
      <c r="P466" s="66"/>
      <c r="Q466" s="66"/>
      <c r="R466" s="66"/>
      <c r="S466" s="66"/>
      <c r="T466" s="66"/>
    </row>
    <row r="467" spans="1:28" s="56" customFormat="1">
      <c r="A467" s="55"/>
      <c r="B467" s="55"/>
      <c r="C467" s="55"/>
      <c r="D467" s="55"/>
      <c r="E467" s="55"/>
      <c r="F467" s="55"/>
      <c r="N467" s="85"/>
      <c r="O467" s="85"/>
      <c r="P467" s="66"/>
      <c r="Q467" s="66"/>
      <c r="R467" s="66"/>
      <c r="S467" s="66"/>
      <c r="T467" s="66"/>
    </row>
    <row r="468" spans="1:28" s="56" customFormat="1">
      <c r="A468" s="55"/>
      <c r="B468" s="55"/>
      <c r="C468" s="55"/>
      <c r="D468" s="55"/>
      <c r="E468" s="55"/>
      <c r="F468" s="55"/>
      <c r="N468" s="85"/>
      <c r="O468" s="85"/>
      <c r="P468" s="66"/>
      <c r="Q468" s="66"/>
      <c r="R468" s="66"/>
      <c r="S468" s="66"/>
      <c r="T468" s="66"/>
    </row>
    <row r="469" spans="1:28" s="56" customFormat="1">
      <c r="A469" s="55"/>
      <c r="B469" s="55"/>
      <c r="C469" s="55"/>
      <c r="D469" s="55"/>
      <c r="E469" s="55"/>
      <c r="F469" s="55"/>
      <c r="N469" s="85"/>
      <c r="O469" s="85"/>
      <c r="P469" s="66"/>
      <c r="Q469" s="66"/>
      <c r="R469" s="66"/>
      <c r="S469" s="66"/>
      <c r="T469" s="66"/>
    </row>
    <row r="470" spans="1:28">
      <c r="Y470" s="56"/>
      <c r="Z470" s="56"/>
      <c r="AA470" s="56"/>
      <c r="AB470" s="56"/>
    </row>
    <row r="510" spans="14:20">
      <c r="N510" s="86"/>
      <c r="O510" s="86"/>
      <c r="P510" s="56"/>
      <c r="Q510" s="56"/>
      <c r="R510" s="56"/>
      <c r="S510" s="56"/>
      <c r="T510" s="56"/>
    </row>
    <row r="511" spans="14:20">
      <c r="N511" s="86"/>
      <c r="O511" s="86"/>
      <c r="P511" s="56"/>
      <c r="Q511" s="56"/>
      <c r="R511" s="56"/>
      <c r="S511" s="56"/>
      <c r="T511" s="56"/>
    </row>
    <row r="512" spans="14:20">
      <c r="N512" s="86"/>
      <c r="O512" s="86"/>
      <c r="P512" s="56"/>
      <c r="Q512" s="56"/>
      <c r="R512" s="56"/>
      <c r="S512" s="56"/>
      <c r="T512" s="56"/>
    </row>
    <row r="513" spans="14:20">
      <c r="N513" s="86"/>
      <c r="O513" s="86"/>
      <c r="P513" s="56"/>
      <c r="Q513" s="56"/>
      <c r="R513" s="56"/>
      <c r="S513" s="56"/>
      <c r="T513" s="56"/>
    </row>
    <row r="514" spans="14:20">
      <c r="N514" s="86"/>
      <c r="O514" s="86"/>
      <c r="P514" s="56"/>
      <c r="Q514" s="56"/>
      <c r="R514" s="56"/>
      <c r="S514" s="56"/>
      <c r="T514" s="56"/>
    </row>
    <row r="515" spans="14:20">
      <c r="N515" s="86"/>
      <c r="O515" s="86"/>
      <c r="P515" s="56"/>
      <c r="Q515" s="56"/>
      <c r="R515" s="56"/>
      <c r="S515" s="56"/>
      <c r="T515" s="56"/>
    </row>
    <row r="516" spans="14:20">
      <c r="N516" s="86"/>
      <c r="O516" s="86"/>
      <c r="P516" s="56"/>
      <c r="Q516" s="56"/>
      <c r="R516" s="56"/>
      <c r="S516" s="56"/>
      <c r="T516" s="56"/>
    </row>
    <row r="517" spans="14:20">
      <c r="N517" s="86"/>
      <c r="O517" s="86"/>
      <c r="P517" s="56"/>
      <c r="Q517" s="56"/>
      <c r="R517" s="56"/>
      <c r="S517" s="56"/>
      <c r="T517" s="56"/>
    </row>
  </sheetData>
  <sheetProtection algorithmName="SHA-512" hashValue="SU+kq83y1thXBzhjRWarWbXK2+gtp+jdCCgT4jAZGSGIls8CnhnfLUwUGpmQ0NI6iDrZpF0oVSLKcKCHCQhoQw==" saltValue="ywTiyesfqKiJoSIiSztHbw==" spinCount="100000" sheet="1" objects="1" scenarios="1"/>
  <mergeCells count="38">
    <mergeCell ref="AD3:AG3"/>
    <mergeCell ref="K2:L2"/>
    <mergeCell ref="K10:K11"/>
    <mergeCell ref="L10:L11"/>
    <mergeCell ref="M10:M11"/>
    <mergeCell ref="K8:K9"/>
    <mergeCell ref="L8:L9"/>
    <mergeCell ref="M8:M9"/>
    <mergeCell ref="M6:M7"/>
    <mergeCell ref="L6:L7"/>
    <mergeCell ref="K6:K7"/>
    <mergeCell ref="M4:M5"/>
    <mergeCell ref="L4:L5"/>
    <mergeCell ref="K4:K5"/>
    <mergeCell ref="K14:K15"/>
    <mergeCell ref="L14:L15"/>
    <mergeCell ref="M14:M15"/>
    <mergeCell ref="K12:K13"/>
    <mergeCell ref="L12:L13"/>
    <mergeCell ref="M12:M13"/>
    <mergeCell ref="K18:K19"/>
    <mergeCell ref="L18:L19"/>
    <mergeCell ref="M18:M19"/>
    <mergeCell ref="K16:K17"/>
    <mergeCell ref="L16:L17"/>
    <mergeCell ref="M16:M17"/>
    <mergeCell ref="K22:K23"/>
    <mergeCell ref="L22:L23"/>
    <mergeCell ref="M22:M23"/>
    <mergeCell ref="K20:K21"/>
    <mergeCell ref="L20:L21"/>
    <mergeCell ref="M20:M21"/>
    <mergeCell ref="K26:K27"/>
    <mergeCell ref="L26:L27"/>
    <mergeCell ref="M26:M27"/>
    <mergeCell ref="K24:K25"/>
    <mergeCell ref="L24:L25"/>
    <mergeCell ref="M24:M25"/>
  </mergeCells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D320A-DCDE-4DCD-A539-9CC0236C577B}">
  <sheetPr>
    <tabColor theme="7" tint="0.79998168889431442"/>
  </sheetPr>
  <dimension ref="A1:AG540"/>
  <sheetViews>
    <sheetView zoomScale="90" zoomScaleNormal="90" workbookViewId="0">
      <selection activeCell="E19" sqref="E19"/>
    </sheetView>
  </sheetViews>
  <sheetFormatPr defaultRowHeight="18"/>
  <cols>
    <col min="1" max="1" width="0.59765625" style="55" customWidth="1"/>
    <col min="2" max="5" width="9" style="55" customWidth="1"/>
    <col min="6" max="6" width="1.09765625" style="55" customWidth="1"/>
    <col min="7" max="9" width="9" style="55" customWidth="1"/>
    <col min="10" max="10" width="0.8984375" style="55" customWidth="1"/>
    <col min="11" max="12" width="5.59765625" style="66" customWidth="1"/>
    <col min="13" max="17" width="9" style="66"/>
    <col min="18" max="18" width="3.09765625" style="58" customWidth="1"/>
    <col min="19" max="28" width="9" style="58"/>
    <col min="29" max="31" width="9" style="58" customWidth="1"/>
    <col min="32" max="104" width="9" style="58"/>
    <col min="105" max="105" width="1.69921875" style="58" customWidth="1"/>
    <col min="106" max="106" width="2.5" style="58" customWidth="1"/>
    <col min="107" max="107" width="3.59765625" style="58" customWidth="1"/>
    <col min="108" max="108" width="2.69921875" style="58" customWidth="1"/>
    <col min="109" max="109" width="0.8984375" style="58" customWidth="1"/>
    <col min="110" max="110" width="1.19921875" style="58" customWidth="1"/>
    <col min="111" max="111" width="5.3984375" style="58" customWidth="1"/>
    <col min="112" max="112" width="6.5" style="58" customWidth="1"/>
    <col min="113" max="113" width="4.09765625" style="58" customWidth="1"/>
    <col min="114" max="114" width="7.8984375" style="58" customWidth="1"/>
    <col min="115" max="115" width="8.69921875" style="58" customWidth="1"/>
    <col min="116" max="119" width="6.19921875" style="58" customWidth="1"/>
    <col min="120" max="120" width="4.8984375" style="58" customWidth="1"/>
    <col min="121" max="121" width="2.5" style="58" customWidth="1"/>
    <col min="122" max="122" width="4.8984375" style="58" customWidth="1"/>
    <col min="123" max="360" width="9" style="58"/>
    <col min="361" max="361" width="1.69921875" style="58" customWidth="1"/>
    <col min="362" max="362" width="2.5" style="58" customWidth="1"/>
    <col min="363" max="363" width="3.59765625" style="58" customWidth="1"/>
    <col min="364" max="364" width="2.69921875" style="58" customWidth="1"/>
    <col min="365" max="365" width="0.8984375" style="58" customWidth="1"/>
    <col min="366" max="366" width="1.19921875" style="58" customWidth="1"/>
    <col min="367" max="367" width="5.3984375" style="58" customWidth="1"/>
    <col min="368" max="368" width="6.5" style="58" customWidth="1"/>
    <col min="369" max="369" width="4.09765625" style="58" customWidth="1"/>
    <col min="370" max="370" width="7.8984375" style="58" customWidth="1"/>
    <col min="371" max="371" width="8.69921875" style="58" customWidth="1"/>
    <col min="372" max="375" width="6.19921875" style="58" customWidth="1"/>
    <col min="376" max="376" width="4.8984375" style="58" customWidth="1"/>
    <col min="377" max="377" width="2.5" style="58" customWidth="1"/>
    <col min="378" max="378" width="4.8984375" style="58" customWidth="1"/>
    <col min="379" max="616" width="9" style="58"/>
    <col min="617" max="617" width="1.69921875" style="58" customWidth="1"/>
    <col min="618" max="618" width="2.5" style="58" customWidth="1"/>
    <col min="619" max="619" width="3.59765625" style="58" customWidth="1"/>
    <col min="620" max="620" width="2.69921875" style="58" customWidth="1"/>
    <col min="621" max="621" width="0.8984375" style="58" customWidth="1"/>
    <col min="622" max="622" width="1.19921875" style="58" customWidth="1"/>
    <col min="623" max="623" width="5.3984375" style="58" customWidth="1"/>
    <col min="624" max="624" width="6.5" style="58" customWidth="1"/>
    <col min="625" max="625" width="4.09765625" style="58" customWidth="1"/>
    <col min="626" max="626" width="7.8984375" style="58" customWidth="1"/>
    <col min="627" max="627" width="8.69921875" style="58" customWidth="1"/>
    <col min="628" max="631" width="6.19921875" style="58" customWidth="1"/>
    <col min="632" max="632" width="4.8984375" style="58" customWidth="1"/>
    <col min="633" max="633" width="2.5" style="58" customWidth="1"/>
    <col min="634" max="634" width="4.8984375" style="58" customWidth="1"/>
    <col min="635" max="872" width="9" style="58"/>
    <col min="873" max="873" width="1.69921875" style="58" customWidth="1"/>
    <col min="874" max="874" width="2.5" style="58" customWidth="1"/>
    <col min="875" max="875" width="3.59765625" style="58" customWidth="1"/>
    <col min="876" max="876" width="2.69921875" style="58" customWidth="1"/>
    <col min="877" max="877" width="0.8984375" style="58" customWidth="1"/>
    <col min="878" max="878" width="1.19921875" style="58" customWidth="1"/>
    <col min="879" max="879" width="5.3984375" style="58" customWidth="1"/>
    <col min="880" max="880" width="6.5" style="58" customWidth="1"/>
    <col min="881" max="881" width="4.09765625" style="58" customWidth="1"/>
    <col min="882" max="882" width="7.8984375" style="58" customWidth="1"/>
    <col min="883" max="883" width="8.69921875" style="58" customWidth="1"/>
    <col min="884" max="887" width="6.19921875" style="58" customWidth="1"/>
    <col min="888" max="888" width="4.8984375" style="58" customWidth="1"/>
    <col min="889" max="889" width="2.5" style="58" customWidth="1"/>
    <col min="890" max="890" width="4.8984375" style="58" customWidth="1"/>
    <col min="891" max="1128" width="9" style="58"/>
    <col min="1129" max="1129" width="1.69921875" style="58" customWidth="1"/>
    <col min="1130" max="1130" width="2.5" style="58" customWidth="1"/>
    <col min="1131" max="1131" width="3.59765625" style="58" customWidth="1"/>
    <col min="1132" max="1132" width="2.69921875" style="58" customWidth="1"/>
    <col min="1133" max="1133" width="0.8984375" style="58" customWidth="1"/>
    <col min="1134" max="1134" width="1.19921875" style="58" customWidth="1"/>
    <col min="1135" max="1135" width="5.3984375" style="58" customWidth="1"/>
    <col min="1136" max="1136" width="6.5" style="58" customWidth="1"/>
    <col min="1137" max="1137" width="4.09765625" style="58" customWidth="1"/>
    <col min="1138" max="1138" width="7.8984375" style="58" customWidth="1"/>
    <col min="1139" max="1139" width="8.69921875" style="58" customWidth="1"/>
    <col min="1140" max="1143" width="6.19921875" style="58" customWidth="1"/>
    <col min="1144" max="1144" width="4.8984375" style="58" customWidth="1"/>
    <col min="1145" max="1145" width="2.5" style="58" customWidth="1"/>
    <col min="1146" max="1146" width="4.8984375" style="58" customWidth="1"/>
    <col min="1147" max="1384" width="9" style="58"/>
    <col min="1385" max="1385" width="1.69921875" style="58" customWidth="1"/>
    <col min="1386" max="1386" width="2.5" style="58" customWidth="1"/>
    <col min="1387" max="1387" width="3.59765625" style="58" customWidth="1"/>
    <col min="1388" max="1388" width="2.69921875" style="58" customWidth="1"/>
    <col min="1389" max="1389" width="0.8984375" style="58" customWidth="1"/>
    <col min="1390" max="1390" width="1.19921875" style="58" customWidth="1"/>
    <col min="1391" max="1391" width="5.3984375" style="58" customWidth="1"/>
    <col min="1392" max="1392" width="6.5" style="58" customWidth="1"/>
    <col min="1393" max="1393" width="4.09765625" style="58" customWidth="1"/>
    <col min="1394" max="1394" width="7.8984375" style="58" customWidth="1"/>
    <col min="1395" max="1395" width="8.69921875" style="58" customWidth="1"/>
    <col min="1396" max="1399" width="6.19921875" style="58" customWidth="1"/>
    <col min="1400" max="1400" width="4.8984375" style="58" customWidth="1"/>
    <col min="1401" max="1401" width="2.5" style="58" customWidth="1"/>
    <col min="1402" max="1402" width="4.8984375" style="58" customWidth="1"/>
    <col min="1403" max="1640" width="9" style="58"/>
    <col min="1641" max="1641" width="1.69921875" style="58" customWidth="1"/>
    <col min="1642" max="1642" width="2.5" style="58" customWidth="1"/>
    <col min="1643" max="1643" width="3.59765625" style="58" customWidth="1"/>
    <col min="1644" max="1644" width="2.69921875" style="58" customWidth="1"/>
    <col min="1645" max="1645" width="0.8984375" style="58" customWidth="1"/>
    <col min="1646" max="1646" width="1.19921875" style="58" customWidth="1"/>
    <col min="1647" max="1647" width="5.3984375" style="58" customWidth="1"/>
    <col min="1648" max="1648" width="6.5" style="58" customWidth="1"/>
    <col min="1649" max="1649" width="4.09765625" style="58" customWidth="1"/>
    <col min="1650" max="1650" width="7.8984375" style="58" customWidth="1"/>
    <col min="1651" max="1651" width="8.69921875" style="58" customWidth="1"/>
    <col min="1652" max="1655" width="6.19921875" style="58" customWidth="1"/>
    <col min="1656" max="1656" width="4.8984375" style="58" customWidth="1"/>
    <col min="1657" max="1657" width="2.5" style="58" customWidth="1"/>
    <col min="1658" max="1658" width="4.8984375" style="58" customWidth="1"/>
    <col min="1659" max="1896" width="9" style="58"/>
    <col min="1897" max="1897" width="1.69921875" style="58" customWidth="1"/>
    <col min="1898" max="1898" width="2.5" style="58" customWidth="1"/>
    <col min="1899" max="1899" width="3.59765625" style="58" customWidth="1"/>
    <col min="1900" max="1900" width="2.69921875" style="58" customWidth="1"/>
    <col min="1901" max="1901" width="0.8984375" style="58" customWidth="1"/>
    <col min="1902" max="1902" width="1.19921875" style="58" customWidth="1"/>
    <col min="1903" max="1903" width="5.3984375" style="58" customWidth="1"/>
    <col min="1904" max="1904" width="6.5" style="58" customWidth="1"/>
    <col min="1905" max="1905" width="4.09765625" style="58" customWidth="1"/>
    <col min="1906" max="1906" width="7.8984375" style="58" customWidth="1"/>
    <col min="1907" max="1907" width="8.69921875" style="58" customWidth="1"/>
    <col min="1908" max="1911" width="6.19921875" style="58" customWidth="1"/>
    <col min="1912" max="1912" width="4.8984375" style="58" customWidth="1"/>
    <col min="1913" max="1913" width="2.5" style="58" customWidth="1"/>
    <col min="1914" max="1914" width="4.8984375" style="58" customWidth="1"/>
    <col min="1915" max="2152" width="9" style="58"/>
    <col min="2153" max="2153" width="1.69921875" style="58" customWidth="1"/>
    <col min="2154" max="2154" width="2.5" style="58" customWidth="1"/>
    <col min="2155" max="2155" width="3.59765625" style="58" customWidth="1"/>
    <col min="2156" max="2156" width="2.69921875" style="58" customWidth="1"/>
    <col min="2157" max="2157" width="0.8984375" style="58" customWidth="1"/>
    <col min="2158" max="2158" width="1.19921875" style="58" customWidth="1"/>
    <col min="2159" max="2159" width="5.3984375" style="58" customWidth="1"/>
    <col min="2160" max="2160" width="6.5" style="58" customWidth="1"/>
    <col min="2161" max="2161" width="4.09765625" style="58" customWidth="1"/>
    <col min="2162" max="2162" width="7.8984375" style="58" customWidth="1"/>
    <col min="2163" max="2163" width="8.69921875" style="58" customWidth="1"/>
    <col min="2164" max="2167" width="6.19921875" style="58" customWidth="1"/>
    <col min="2168" max="2168" width="4.8984375" style="58" customWidth="1"/>
    <col min="2169" max="2169" width="2.5" style="58" customWidth="1"/>
    <col min="2170" max="2170" width="4.8984375" style="58" customWidth="1"/>
    <col min="2171" max="2408" width="9" style="58"/>
    <col min="2409" max="2409" width="1.69921875" style="58" customWidth="1"/>
    <col min="2410" max="2410" width="2.5" style="58" customWidth="1"/>
    <col min="2411" max="2411" width="3.59765625" style="58" customWidth="1"/>
    <col min="2412" max="2412" width="2.69921875" style="58" customWidth="1"/>
    <col min="2413" max="2413" width="0.8984375" style="58" customWidth="1"/>
    <col min="2414" max="2414" width="1.19921875" style="58" customWidth="1"/>
    <col min="2415" max="2415" width="5.3984375" style="58" customWidth="1"/>
    <col min="2416" max="2416" width="6.5" style="58" customWidth="1"/>
    <col min="2417" max="2417" width="4.09765625" style="58" customWidth="1"/>
    <col min="2418" max="2418" width="7.8984375" style="58" customWidth="1"/>
    <col min="2419" max="2419" width="8.69921875" style="58" customWidth="1"/>
    <col min="2420" max="2423" width="6.19921875" style="58" customWidth="1"/>
    <col min="2424" max="2424" width="4.8984375" style="58" customWidth="1"/>
    <col min="2425" max="2425" width="2.5" style="58" customWidth="1"/>
    <col min="2426" max="2426" width="4.8984375" style="58" customWidth="1"/>
    <col min="2427" max="2664" width="9" style="58"/>
    <col min="2665" max="2665" width="1.69921875" style="58" customWidth="1"/>
    <col min="2666" max="2666" width="2.5" style="58" customWidth="1"/>
    <col min="2667" max="2667" width="3.59765625" style="58" customWidth="1"/>
    <col min="2668" max="2668" width="2.69921875" style="58" customWidth="1"/>
    <col min="2669" max="2669" width="0.8984375" style="58" customWidth="1"/>
    <col min="2670" max="2670" width="1.19921875" style="58" customWidth="1"/>
    <col min="2671" max="2671" width="5.3984375" style="58" customWidth="1"/>
    <col min="2672" max="2672" width="6.5" style="58" customWidth="1"/>
    <col min="2673" max="2673" width="4.09765625" style="58" customWidth="1"/>
    <col min="2674" max="2674" width="7.8984375" style="58" customWidth="1"/>
    <col min="2675" max="2675" width="8.69921875" style="58" customWidth="1"/>
    <col min="2676" max="2679" width="6.19921875" style="58" customWidth="1"/>
    <col min="2680" max="2680" width="4.8984375" style="58" customWidth="1"/>
    <col min="2681" max="2681" width="2.5" style="58" customWidth="1"/>
    <col min="2682" max="2682" width="4.8984375" style="58" customWidth="1"/>
    <col min="2683" max="2920" width="9" style="58"/>
    <col min="2921" max="2921" width="1.69921875" style="58" customWidth="1"/>
    <col min="2922" max="2922" width="2.5" style="58" customWidth="1"/>
    <col min="2923" max="2923" width="3.59765625" style="58" customWidth="1"/>
    <col min="2924" max="2924" width="2.69921875" style="58" customWidth="1"/>
    <col min="2925" max="2925" width="0.8984375" style="58" customWidth="1"/>
    <col min="2926" max="2926" width="1.19921875" style="58" customWidth="1"/>
    <col min="2927" max="2927" width="5.3984375" style="58" customWidth="1"/>
    <col min="2928" max="2928" width="6.5" style="58" customWidth="1"/>
    <col min="2929" max="2929" width="4.09765625" style="58" customWidth="1"/>
    <col min="2930" max="2930" width="7.8984375" style="58" customWidth="1"/>
    <col min="2931" max="2931" width="8.69921875" style="58" customWidth="1"/>
    <col min="2932" max="2935" width="6.19921875" style="58" customWidth="1"/>
    <col min="2936" max="2936" width="4.8984375" style="58" customWidth="1"/>
    <col min="2937" max="2937" width="2.5" style="58" customWidth="1"/>
    <col min="2938" max="2938" width="4.8984375" style="58" customWidth="1"/>
    <col min="2939" max="3176" width="9" style="58"/>
    <col min="3177" max="3177" width="1.69921875" style="58" customWidth="1"/>
    <col min="3178" max="3178" width="2.5" style="58" customWidth="1"/>
    <col min="3179" max="3179" width="3.59765625" style="58" customWidth="1"/>
    <col min="3180" max="3180" width="2.69921875" style="58" customWidth="1"/>
    <col min="3181" max="3181" width="0.8984375" style="58" customWidth="1"/>
    <col min="3182" max="3182" width="1.19921875" style="58" customWidth="1"/>
    <col min="3183" max="3183" width="5.3984375" style="58" customWidth="1"/>
    <col min="3184" max="3184" width="6.5" style="58" customWidth="1"/>
    <col min="3185" max="3185" width="4.09765625" style="58" customWidth="1"/>
    <col min="3186" max="3186" width="7.8984375" style="58" customWidth="1"/>
    <col min="3187" max="3187" width="8.69921875" style="58" customWidth="1"/>
    <col min="3188" max="3191" width="6.19921875" style="58" customWidth="1"/>
    <col min="3192" max="3192" width="4.8984375" style="58" customWidth="1"/>
    <col min="3193" max="3193" width="2.5" style="58" customWidth="1"/>
    <col min="3194" max="3194" width="4.8984375" style="58" customWidth="1"/>
    <col min="3195" max="3432" width="9" style="58"/>
    <col min="3433" max="3433" width="1.69921875" style="58" customWidth="1"/>
    <col min="3434" max="3434" width="2.5" style="58" customWidth="1"/>
    <col min="3435" max="3435" width="3.59765625" style="58" customWidth="1"/>
    <col min="3436" max="3436" width="2.69921875" style="58" customWidth="1"/>
    <col min="3437" max="3437" width="0.8984375" style="58" customWidth="1"/>
    <col min="3438" max="3438" width="1.19921875" style="58" customWidth="1"/>
    <col min="3439" max="3439" width="5.3984375" style="58" customWidth="1"/>
    <col min="3440" max="3440" width="6.5" style="58" customWidth="1"/>
    <col min="3441" max="3441" width="4.09765625" style="58" customWidth="1"/>
    <col min="3442" max="3442" width="7.8984375" style="58" customWidth="1"/>
    <col min="3443" max="3443" width="8.69921875" style="58" customWidth="1"/>
    <col min="3444" max="3447" width="6.19921875" style="58" customWidth="1"/>
    <col min="3448" max="3448" width="4.8984375" style="58" customWidth="1"/>
    <col min="3449" max="3449" width="2.5" style="58" customWidth="1"/>
    <col min="3450" max="3450" width="4.8984375" style="58" customWidth="1"/>
    <col min="3451" max="3688" width="9" style="58"/>
    <col min="3689" max="3689" width="1.69921875" style="58" customWidth="1"/>
    <col min="3690" max="3690" width="2.5" style="58" customWidth="1"/>
    <col min="3691" max="3691" width="3.59765625" style="58" customWidth="1"/>
    <col min="3692" max="3692" width="2.69921875" style="58" customWidth="1"/>
    <col min="3693" max="3693" width="0.8984375" style="58" customWidth="1"/>
    <col min="3694" max="3694" width="1.19921875" style="58" customWidth="1"/>
    <col min="3695" max="3695" width="5.3984375" style="58" customWidth="1"/>
    <col min="3696" max="3696" width="6.5" style="58" customWidth="1"/>
    <col min="3697" max="3697" width="4.09765625" style="58" customWidth="1"/>
    <col min="3698" max="3698" width="7.8984375" style="58" customWidth="1"/>
    <col min="3699" max="3699" width="8.69921875" style="58" customWidth="1"/>
    <col min="3700" max="3703" width="6.19921875" style="58" customWidth="1"/>
    <col min="3704" max="3704" width="4.8984375" style="58" customWidth="1"/>
    <col min="3705" max="3705" width="2.5" style="58" customWidth="1"/>
    <col min="3706" max="3706" width="4.8984375" style="58" customWidth="1"/>
    <col min="3707" max="3944" width="9" style="58"/>
    <col min="3945" max="3945" width="1.69921875" style="58" customWidth="1"/>
    <col min="3946" max="3946" width="2.5" style="58" customWidth="1"/>
    <col min="3947" max="3947" width="3.59765625" style="58" customWidth="1"/>
    <col min="3948" max="3948" width="2.69921875" style="58" customWidth="1"/>
    <col min="3949" max="3949" width="0.8984375" style="58" customWidth="1"/>
    <col min="3950" max="3950" width="1.19921875" style="58" customWidth="1"/>
    <col min="3951" max="3951" width="5.3984375" style="58" customWidth="1"/>
    <col min="3952" max="3952" width="6.5" style="58" customWidth="1"/>
    <col min="3953" max="3953" width="4.09765625" style="58" customWidth="1"/>
    <col min="3954" max="3954" width="7.8984375" style="58" customWidth="1"/>
    <col min="3955" max="3955" width="8.69921875" style="58" customWidth="1"/>
    <col min="3956" max="3959" width="6.19921875" style="58" customWidth="1"/>
    <col min="3960" max="3960" width="4.8984375" style="58" customWidth="1"/>
    <col min="3961" max="3961" width="2.5" style="58" customWidth="1"/>
    <col min="3962" max="3962" width="4.8984375" style="58" customWidth="1"/>
    <col min="3963" max="4200" width="9" style="58"/>
    <col min="4201" max="4201" width="1.69921875" style="58" customWidth="1"/>
    <col min="4202" max="4202" width="2.5" style="58" customWidth="1"/>
    <col min="4203" max="4203" width="3.59765625" style="58" customWidth="1"/>
    <col min="4204" max="4204" width="2.69921875" style="58" customWidth="1"/>
    <col min="4205" max="4205" width="0.8984375" style="58" customWidth="1"/>
    <col min="4206" max="4206" width="1.19921875" style="58" customWidth="1"/>
    <col min="4207" max="4207" width="5.3984375" style="58" customWidth="1"/>
    <col min="4208" max="4208" width="6.5" style="58" customWidth="1"/>
    <col min="4209" max="4209" width="4.09765625" style="58" customWidth="1"/>
    <col min="4210" max="4210" width="7.8984375" style="58" customWidth="1"/>
    <col min="4211" max="4211" width="8.69921875" style="58" customWidth="1"/>
    <col min="4212" max="4215" width="6.19921875" style="58" customWidth="1"/>
    <col min="4216" max="4216" width="4.8984375" style="58" customWidth="1"/>
    <col min="4217" max="4217" width="2.5" style="58" customWidth="1"/>
    <col min="4218" max="4218" width="4.8984375" style="58" customWidth="1"/>
    <col min="4219" max="4456" width="9" style="58"/>
    <col min="4457" max="4457" width="1.69921875" style="58" customWidth="1"/>
    <col min="4458" max="4458" width="2.5" style="58" customWidth="1"/>
    <col min="4459" max="4459" width="3.59765625" style="58" customWidth="1"/>
    <col min="4460" max="4460" width="2.69921875" style="58" customWidth="1"/>
    <col min="4461" max="4461" width="0.8984375" style="58" customWidth="1"/>
    <col min="4462" max="4462" width="1.19921875" style="58" customWidth="1"/>
    <col min="4463" max="4463" width="5.3984375" style="58" customWidth="1"/>
    <col min="4464" max="4464" width="6.5" style="58" customWidth="1"/>
    <col min="4465" max="4465" width="4.09765625" style="58" customWidth="1"/>
    <col min="4466" max="4466" width="7.8984375" style="58" customWidth="1"/>
    <col min="4467" max="4467" width="8.69921875" style="58" customWidth="1"/>
    <col min="4468" max="4471" width="6.19921875" style="58" customWidth="1"/>
    <col min="4472" max="4472" width="4.8984375" style="58" customWidth="1"/>
    <col min="4473" max="4473" width="2.5" style="58" customWidth="1"/>
    <col min="4474" max="4474" width="4.8984375" style="58" customWidth="1"/>
    <col min="4475" max="4712" width="9" style="58"/>
    <col min="4713" max="4713" width="1.69921875" style="58" customWidth="1"/>
    <col min="4714" max="4714" width="2.5" style="58" customWidth="1"/>
    <col min="4715" max="4715" width="3.59765625" style="58" customWidth="1"/>
    <col min="4716" max="4716" width="2.69921875" style="58" customWidth="1"/>
    <col min="4717" max="4717" width="0.8984375" style="58" customWidth="1"/>
    <col min="4718" max="4718" width="1.19921875" style="58" customWidth="1"/>
    <col min="4719" max="4719" width="5.3984375" style="58" customWidth="1"/>
    <col min="4720" max="4720" width="6.5" style="58" customWidth="1"/>
    <col min="4721" max="4721" width="4.09765625" style="58" customWidth="1"/>
    <col min="4722" max="4722" width="7.8984375" style="58" customWidth="1"/>
    <col min="4723" max="4723" width="8.69921875" style="58" customWidth="1"/>
    <col min="4724" max="4727" width="6.19921875" style="58" customWidth="1"/>
    <col min="4728" max="4728" width="4.8984375" style="58" customWidth="1"/>
    <col min="4729" max="4729" width="2.5" style="58" customWidth="1"/>
    <col min="4730" max="4730" width="4.8984375" style="58" customWidth="1"/>
    <col min="4731" max="4968" width="9" style="58"/>
    <col min="4969" max="4969" width="1.69921875" style="58" customWidth="1"/>
    <col min="4970" max="4970" width="2.5" style="58" customWidth="1"/>
    <col min="4971" max="4971" width="3.59765625" style="58" customWidth="1"/>
    <col min="4972" max="4972" width="2.69921875" style="58" customWidth="1"/>
    <col min="4973" max="4973" width="0.8984375" style="58" customWidth="1"/>
    <col min="4974" max="4974" width="1.19921875" style="58" customWidth="1"/>
    <col min="4975" max="4975" width="5.3984375" style="58" customWidth="1"/>
    <col min="4976" max="4976" width="6.5" style="58" customWidth="1"/>
    <col min="4977" max="4977" width="4.09765625" style="58" customWidth="1"/>
    <col min="4978" max="4978" width="7.8984375" style="58" customWidth="1"/>
    <col min="4979" max="4979" width="8.69921875" style="58" customWidth="1"/>
    <col min="4980" max="4983" width="6.19921875" style="58" customWidth="1"/>
    <col min="4984" max="4984" width="4.8984375" style="58" customWidth="1"/>
    <col min="4985" max="4985" width="2.5" style="58" customWidth="1"/>
    <col min="4986" max="4986" width="4.8984375" style="58" customWidth="1"/>
    <col min="4987" max="5224" width="9" style="58"/>
    <col min="5225" max="5225" width="1.69921875" style="58" customWidth="1"/>
    <col min="5226" max="5226" width="2.5" style="58" customWidth="1"/>
    <col min="5227" max="5227" width="3.59765625" style="58" customWidth="1"/>
    <col min="5228" max="5228" width="2.69921875" style="58" customWidth="1"/>
    <col min="5229" max="5229" width="0.8984375" style="58" customWidth="1"/>
    <col min="5230" max="5230" width="1.19921875" style="58" customWidth="1"/>
    <col min="5231" max="5231" width="5.3984375" style="58" customWidth="1"/>
    <col min="5232" max="5232" width="6.5" style="58" customWidth="1"/>
    <col min="5233" max="5233" width="4.09765625" style="58" customWidth="1"/>
    <col min="5234" max="5234" width="7.8984375" style="58" customWidth="1"/>
    <col min="5235" max="5235" width="8.69921875" style="58" customWidth="1"/>
    <col min="5236" max="5239" width="6.19921875" style="58" customWidth="1"/>
    <col min="5240" max="5240" width="4.8984375" style="58" customWidth="1"/>
    <col min="5241" max="5241" width="2.5" style="58" customWidth="1"/>
    <col min="5242" max="5242" width="4.8984375" style="58" customWidth="1"/>
    <col min="5243" max="5480" width="9" style="58"/>
    <col min="5481" max="5481" width="1.69921875" style="58" customWidth="1"/>
    <col min="5482" max="5482" width="2.5" style="58" customWidth="1"/>
    <col min="5483" max="5483" width="3.59765625" style="58" customWidth="1"/>
    <col min="5484" max="5484" width="2.69921875" style="58" customWidth="1"/>
    <col min="5485" max="5485" width="0.8984375" style="58" customWidth="1"/>
    <col min="5486" max="5486" width="1.19921875" style="58" customWidth="1"/>
    <col min="5487" max="5487" width="5.3984375" style="58" customWidth="1"/>
    <col min="5488" max="5488" width="6.5" style="58" customWidth="1"/>
    <col min="5489" max="5489" width="4.09765625" style="58" customWidth="1"/>
    <col min="5490" max="5490" width="7.8984375" style="58" customWidth="1"/>
    <col min="5491" max="5491" width="8.69921875" style="58" customWidth="1"/>
    <col min="5492" max="5495" width="6.19921875" style="58" customWidth="1"/>
    <col min="5496" max="5496" width="4.8984375" style="58" customWidth="1"/>
    <col min="5497" max="5497" width="2.5" style="58" customWidth="1"/>
    <col min="5498" max="5498" width="4.8984375" style="58" customWidth="1"/>
    <col min="5499" max="5736" width="9" style="58"/>
    <col min="5737" max="5737" width="1.69921875" style="58" customWidth="1"/>
    <col min="5738" max="5738" width="2.5" style="58" customWidth="1"/>
    <col min="5739" max="5739" width="3.59765625" style="58" customWidth="1"/>
    <col min="5740" max="5740" width="2.69921875" style="58" customWidth="1"/>
    <col min="5741" max="5741" width="0.8984375" style="58" customWidth="1"/>
    <col min="5742" max="5742" width="1.19921875" style="58" customWidth="1"/>
    <col min="5743" max="5743" width="5.3984375" style="58" customWidth="1"/>
    <col min="5744" max="5744" width="6.5" style="58" customWidth="1"/>
    <col min="5745" max="5745" width="4.09765625" style="58" customWidth="1"/>
    <col min="5746" max="5746" width="7.8984375" style="58" customWidth="1"/>
    <col min="5747" max="5747" width="8.69921875" style="58" customWidth="1"/>
    <col min="5748" max="5751" width="6.19921875" style="58" customWidth="1"/>
    <col min="5752" max="5752" width="4.8984375" style="58" customWidth="1"/>
    <col min="5753" max="5753" width="2.5" style="58" customWidth="1"/>
    <col min="5754" max="5754" width="4.8984375" style="58" customWidth="1"/>
    <col min="5755" max="5992" width="9" style="58"/>
    <col min="5993" max="5993" width="1.69921875" style="58" customWidth="1"/>
    <col min="5994" max="5994" width="2.5" style="58" customWidth="1"/>
    <col min="5995" max="5995" width="3.59765625" style="58" customWidth="1"/>
    <col min="5996" max="5996" width="2.69921875" style="58" customWidth="1"/>
    <col min="5997" max="5997" width="0.8984375" style="58" customWidth="1"/>
    <col min="5998" max="5998" width="1.19921875" style="58" customWidth="1"/>
    <col min="5999" max="5999" width="5.3984375" style="58" customWidth="1"/>
    <col min="6000" max="6000" width="6.5" style="58" customWidth="1"/>
    <col min="6001" max="6001" width="4.09765625" style="58" customWidth="1"/>
    <col min="6002" max="6002" width="7.8984375" style="58" customWidth="1"/>
    <col min="6003" max="6003" width="8.69921875" style="58" customWidth="1"/>
    <col min="6004" max="6007" width="6.19921875" style="58" customWidth="1"/>
    <col min="6008" max="6008" width="4.8984375" style="58" customWidth="1"/>
    <col min="6009" max="6009" width="2.5" style="58" customWidth="1"/>
    <col min="6010" max="6010" width="4.8984375" style="58" customWidth="1"/>
    <col min="6011" max="6248" width="9" style="58"/>
    <col min="6249" max="6249" width="1.69921875" style="58" customWidth="1"/>
    <col min="6250" max="6250" width="2.5" style="58" customWidth="1"/>
    <col min="6251" max="6251" width="3.59765625" style="58" customWidth="1"/>
    <col min="6252" max="6252" width="2.69921875" style="58" customWidth="1"/>
    <col min="6253" max="6253" width="0.8984375" style="58" customWidth="1"/>
    <col min="6254" max="6254" width="1.19921875" style="58" customWidth="1"/>
    <col min="6255" max="6255" width="5.3984375" style="58" customWidth="1"/>
    <col min="6256" max="6256" width="6.5" style="58" customWidth="1"/>
    <col min="6257" max="6257" width="4.09765625" style="58" customWidth="1"/>
    <col min="6258" max="6258" width="7.8984375" style="58" customWidth="1"/>
    <col min="6259" max="6259" width="8.69921875" style="58" customWidth="1"/>
    <col min="6260" max="6263" width="6.19921875" style="58" customWidth="1"/>
    <col min="6264" max="6264" width="4.8984375" style="58" customWidth="1"/>
    <col min="6265" max="6265" width="2.5" style="58" customWidth="1"/>
    <col min="6266" max="6266" width="4.8984375" style="58" customWidth="1"/>
    <col min="6267" max="6504" width="9" style="58"/>
    <col min="6505" max="6505" width="1.69921875" style="58" customWidth="1"/>
    <col min="6506" max="6506" width="2.5" style="58" customWidth="1"/>
    <col min="6507" max="6507" width="3.59765625" style="58" customWidth="1"/>
    <col min="6508" max="6508" width="2.69921875" style="58" customWidth="1"/>
    <col min="6509" max="6509" width="0.8984375" style="58" customWidth="1"/>
    <col min="6510" max="6510" width="1.19921875" style="58" customWidth="1"/>
    <col min="6511" max="6511" width="5.3984375" style="58" customWidth="1"/>
    <col min="6512" max="6512" width="6.5" style="58" customWidth="1"/>
    <col min="6513" max="6513" width="4.09765625" style="58" customWidth="1"/>
    <col min="6514" max="6514" width="7.8984375" style="58" customWidth="1"/>
    <col min="6515" max="6515" width="8.69921875" style="58" customWidth="1"/>
    <col min="6516" max="6519" width="6.19921875" style="58" customWidth="1"/>
    <col min="6520" max="6520" width="4.8984375" style="58" customWidth="1"/>
    <col min="6521" max="6521" width="2.5" style="58" customWidth="1"/>
    <col min="6522" max="6522" width="4.8984375" style="58" customWidth="1"/>
    <col min="6523" max="6760" width="9" style="58"/>
    <col min="6761" max="6761" width="1.69921875" style="58" customWidth="1"/>
    <col min="6762" max="6762" width="2.5" style="58" customWidth="1"/>
    <col min="6763" max="6763" width="3.59765625" style="58" customWidth="1"/>
    <col min="6764" max="6764" width="2.69921875" style="58" customWidth="1"/>
    <col min="6765" max="6765" width="0.8984375" style="58" customWidth="1"/>
    <col min="6766" max="6766" width="1.19921875" style="58" customWidth="1"/>
    <col min="6767" max="6767" width="5.3984375" style="58" customWidth="1"/>
    <col min="6768" max="6768" width="6.5" style="58" customWidth="1"/>
    <col min="6769" max="6769" width="4.09765625" style="58" customWidth="1"/>
    <col min="6770" max="6770" width="7.8984375" style="58" customWidth="1"/>
    <col min="6771" max="6771" width="8.69921875" style="58" customWidth="1"/>
    <col min="6772" max="6775" width="6.19921875" style="58" customWidth="1"/>
    <col min="6776" max="6776" width="4.8984375" style="58" customWidth="1"/>
    <col min="6777" max="6777" width="2.5" style="58" customWidth="1"/>
    <col min="6778" max="6778" width="4.8984375" style="58" customWidth="1"/>
    <col min="6779" max="7016" width="9" style="58"/>
    <col min="7017" max="7017" width="1.69921875" style="58" customWidth="1"/>
    <col min="7018" max="7018" width="2.5" style="58" customWidth="1"/>
    <col min="7019" max="7019" width="3.59765625" style="58" customWidth="1"/>
    <col min="7020" max="7020" width="2.69921875" style="58" customWidth="1"/>
    <col min="7021" max="7021" width="0.8984375" style="58" customWidth="1"/>
    <col min="7022" max="7022" width="1.19921875" style="58" customWidth="1"/>
    <col min="7023" max="7023" width="5.3984375" style="58" customWidth="1"/>
    <col min="7024" max="7024" width="6.5" style="58" customWidth="1"/>
    <col min="7025" max="7025" width="4.09765625" style="58" customWidth="1"/>
    <col min="7026" max="7026" width="7.8984375" style="58" customWidth="1"/>
    <col min="7027" max="7027" width="8.69921875" style="58" customWidth="1"/>
    <col min="7028" max="7031" width="6.19921875" style="58" customWidth="1"/>
    <col min="7032" max="7032" width="4.8984375" style="58" customWidth="1"/>
    <col min="7033" max="7033" width="2.5" style="58" customWidth="1"/>
    <col min="7034" max="7034" width="4.8984375" style="58" customWidth="1"/>
    <col min="7035" max="7272" width="9" style="58"/>
    <col min="7273" max="7273" width="1.69921875" style="58" customWidth="1"/>
    <col min="7274" max="7274" width="2.5" style="58" customWidth="1"/>
    <col min="7275" max="7275" width="3.59765625" style="58" customWidth="1"/>
    <col min="7276" max="7276" width="2.69921875" style="58" customWidth="1"/>
    <col min="7277" max="7277" width="0.8984375" style="58" customWidth="1"/>
    <col min="7278" max="7278" width="1.19921875" style="58" customWidth="1"/>
    <col min="7279" max="7279" width="5.3984375" style="58" customWidth="1"/>
    <col min="7280" max="7280" width="6.5" style="58" customWidth="1"/>
    <col min="7281" max="7281" width="4.09765625" style="58" customWidth="1"/>
    <col min="7282" max="7282" width="7.8984375" style="58" customWidth="1"/>
    <col min="7283" max="7283" width="8.69921875" style="58" customWidth="1"/>
    <col min="7284" max="7287" width="6.19921875" style="58" customWidth="1"/>
    <col min="7288" max="7288" width="4.8984375" style="58" customWidth="1"/>
    <col min="7289" max="7289" width="2.5" style="58" customWidth="1"/>
    <col min="7290" max="7290" width="4.8984375" style="58" customWidth="1"/>
    <col min="7291" max="7528" width="9" style="58"/>
    <col min="7529" max="7529" width="1.69921875" style="58" customWidth="1"/>
    <col min="7530" max="7530" width="2.5" style="58" customWidth="1"/>
    <col min="7531" max="7531" width="3.59765625" style="58" customWidth="1"/>
    <col min="7532" max="7532" width="2.69921875" style="58" customWidth="1"/>
    <col min="7533" max="7533" width="0.8984375" style="58" customWidth="1"/>
    <col min="7534" max="7534" width="1.19921875" style="58" customWidth="1"/>
    <col min="7535" max="7535" width="5.3984375" style="58" customWidth="1"/>
    <col min="7536" max="7536" width="6.5" style="58" customWidth="1"/>
    <col min="7537" max="7537" width="4.09765625" style="58" customWidth="1"/>
    <col min="7538" max="7538" width="7.8984375" style="58" customWidth="1"/>
    <col min="7539" max="7539" width="8.69921875" style="58" customWidth="1"/>
    <col min="7540" max="7543" width="6.19921875" style="58" customWidth="1"/>
    <col min="7544" max="7544" width="4.8984375" style="58" customWidth="1"/>
    <col min="7545" max="7545" width="2.5" style="58" customWidth="1"/>
    <col min="7546" max="7546" width="4.8984375" style="58" customWidth="1"/>
    <col min="7547" max="7784" width="9" style="58"/>
    <col min="7785" max="7785" width="1.69921875" style="58" customWidth="1"/>
    <col min="7786" max="7786" width="2.5" style="58" customWidth="1"/>
    <col min="7787" max="7787" width="3.59765625" style="58" customWidth="1"/>
    <col min="7788" max="7788" width="2.69921875" style="58" customWidth="1"/>
    <col min="7789" max="7789" width="0.8984375" style="58" customWidth="1"/>
    <col min="7790" max="7790" width="1.19921875" style="58" customWidth="1"/>
    <col min="7791" max="7791" width="5.3984375" style="58" customWidth="1"/>
    <col min="7792" max="7792" width="6.5" style="58" customWidth="1"/>
    <col min="7793" max="7793" width="4.09765625" style="58" customWidth="1"/>
    <col min="7794" max="7794" width="7.8984375" style="58" customWidth="1"/>
    <col min="7795" max="7795" width="8.69921875" style="58" customWidth="1"/>
    <col min="7796" max="7799" width="6.19921875" style="58" customWidth="1"/>
    <col min="7800" max="7800" width="4.8984375" style="58" customWidth="1"/>
    <col min="7801" max="7801" width="2.5" style="58" customWidth="1"/>
    <col min="7802" max="7802" width="4.8984375" style="58" customWidth="1"/>
    <col min="7803" max="8040" width="9" style="58"/>
    <col min="8041" max="8041" width="1.69921875" style="58" customWidth="1"/>
    <col min="8042" max="8042" width="2.5" style="58" customWidth="1"/>
    <col min="8043" max="8043" width="3.59765625" style="58" customWidth="1"/>
    <col min="8044" max="8044" width="2.69921875" style="58" customWidth="1"/>
    <col min="8045" max="8045" width="0.8984375" style="58" customWidth="1"/>
    <col min="8046" max="8046" width="1.19921875" style="58" customWidth="1"/>
    <col min="8047" max="8047" width="5.3984375" style="58" customWidth="1"/>
    <col min="8048" max="8048" width="6.5" style="58" customWidth="1"/>
    <col min="8049" max="8049" width="4.09765625" style="58" customWidth="1"/>
    <col min="8050" max="8050" width="7.8984375" style="58" customWidth="1"/>
    <col min="8051" max="8051" width="8.69921875" style="58" customWidth="1"/>
    <col min="8052" max="8055" width="6.19921875" style="58" customWidth="1"/>
    <col min="8056" max="8056" width="4.8984375" style="58" customWidth="1"/>
    <col min="8057" max="8057" width="2.5" style="58" customWidth="1"/>
    <col min="8058" max="8058" width="4.8984375" style="58" customWidth="1"/>
    <col min="8059" max="8296" width="9" style="58"/>
    <col min="8297" max="8297" width="1.69921875" style="58" customWidth="1"/>
    <col min="8298" max="8298" width="2.5" style="58" customWidth="1"/>
    <col min="8299" max="8299" width="3.59765625" style="58" customWidth="1"/>
    <col min="8300" max="8300" width="2.69921875" style="58" customWidth="1"/>
    <col min="8301" max="8301" width="0.8984375" style="58" customWidth="1"/>
    <col min="8302" max="8302" width="1.19921875" style="58" customWidth="1"/>
    <col min="8303" max="8303" width="5.3984375" style="58" customWidth="1"/>
    <col min="8304" max="8304" width="6.5" style="58" customWidth="1"/>
    <col min="8305" max="8305" width="4.09765625" style="58" customWidth="1"/>
    <col min="8306" max="8306" width="7.8984375" style="58" customWidth="1"/>
    <col min="8307" max="8307" width="8.69921875" style="58" customWidth="1"/>
    <col min="8308" max="8311" width="6.19921875" style="58" customWidth="1"/>
    <col min="8312" max="8312" width="4.8984375" style="58" customWidth="1"/>
    <col min="8313" max="8313" width="2.5" style="58" customWidth="1"/>
    <col min="8314" max="8314" width="4.8984375" style="58" customWidth="1"/>
    <col min="8315" max="8552" width="9" style="58"/>
    <col min="8553" max="8553" width="1.69921875" style="58" customWidth="1"/>
    <col min="8554" max="8554" width="2.5" style="58" customWidth="1"/>
    <col min="8555" max="8555" width="3.59765625" style="58" customWidth="1"/>
    <col min="8556" max="8556" width="2.69921875" style="58" customWidth="1"/>
    <col min="8557" max="8557" width="0.8984375" style="58" customWidth="1"/>
    <col min="8558" max="8558" width="1.19921875" style="58" customWidth="1"/>
    <col min="8559" max="8559" width="5.3984375" style="58" customWidth="1"/>
    <col min="8560" max="8560" width="6.5" style="58" customWidth="1"/>
    <col min="8561" max="8561" width="4.09765625" style="58" customWidth="1"/>
    <col min="8562" max="8562" width="7.8984375" style="58" customWidth="1"/>
    <col min="8563" max="8563" width="8.69921875" style="58" customWidth="1"/>
    <col min="8564" max="8567" width="6.19921875" style="58" customWidth="1"/>
    <col min="8568" max="8568" width="4.8984375" style="58" customWidth="1"/>
    <col min="8569" max="8569" width="2.5" style="58" customWidth="1"/>
    <col min="8570" max="8570" width="4.8984375" style="58" customWidth="1"/>
    <col min="8571" max="8808" width="9" style="58"/>
    <col min="8809" max="8809" width="1.69921875" style="58" customWidth="1"/>
    <col min="8810" max="8810" width="2.5" style="58" customWidth="1"/>
    <col min="8811" max="8811" width="3.59765625" style="58" customWidth="1"/>
    <col min="8812" max="8812" width="2.69921875" style="58" customWidth="1"/>
    <col min="8813" max="8813" width="0.8984375" style="58" customWidth="1"/>
    <col min="8814" max="8814" width="1.19921875" style="58" customWidth="1"/>
    <col min="8815" max="8815" width="5.3984375" style="58" customWidth="1"/>
    <col min="8816" max="8816" width="6.5" style="58" customWidth="1"/>
    <col min="8817" max="8817" width="4.09765625" style="58" customWidth="1"/>
    <col min="8818" max="8818" width="7.8984375" style="58" customWidth="1"/>
    <col min="8819" max="8819" width="8.69921875" style="58" customWidth="1"/>
    <col min="8820" max="8823" width="6.19921875" style="58" customWidth="1"/>
    <col min="8824" max="8824" width="4.8984375" style="58" customWidth="1"/>
    <col min="8825" max="8825" width="2.5" style="58" customWidth="1"/>
    <col min="8826" max="8826" width="4.8984375" style="58" customWidth="1"/>
    <col min="8827" max="9064" width="9" style="58"/>
    <col min="9065" max="9065" width="1.69921875" style="58" customWidth="1"/>
    <col min="9066" max="9066" width="2.5" style="58" customWidth="1"/>
    <col min="9067" max="9067" width="3.59765625" style="58" customWidth="1"/>
    <col min="9068" max="9068" width="2.69921875" style="58" customWidth="1"/>
    <col min="9069" max="9069" width="0.8984375" style="58" customWidth="1"/>
    <col min="9070" max="9070" width="1.19921875" style="58" customWidth="1"/>
    <col min="9071" max="9071" width="5.3984375" style="58" customWidth="1"/>
    <col min="9072" max="9072" width="6.5" style="58" customWidth="1"/>
    <col min="9073" max="9073" width="4.09765625" style="58" customWidth="1"/>
    <col min="9074" max="9074" width="7.8984375" style="58" customWidth="1"/>
    <col min="9075" max="9075" width="8.69921875" style="58" customWidth="1"/>
    <col min="9076" max="9079" width="6.19921875" style="58" customWidth="1"/>
    <col min="9080" max="9080" width="4.8984375" style="58" customWidth="1"/>
    <col min="9081" max="9081" width="2.5" style="58" customWidth="1"/>
    <col min="9082" max="9082" width="4.8984375" style="58" customWidth="1"/>
    <col min="9083" max="9320" width="9" style="58"/>
    <col min="9321" max="9321" width="1.69921875" style="58" customWidth="1"/>
    <col min="9322" max="9322" width="2.5" style="58" customWidth="1"/>
    <col min="9323" max="9323" width="3.59765625" style="58" customWidth="1"/>
    <col min="9324" max="9324" width="2.69921875" style="58" customWidth="1"/>
    <col min="9325" max="9325" width="0.8984375" style="58" customWidth="1"/>
    <col min="9326" max="9326" width="1.19921875" style="58" customWidth="1"/>
    <col min="9327" max="9327" width="5.3984375" style="58" customWidth="1"/>
    <col min="9328" max="9328" width="6.5" style="58" customWidth="1"/>
    <col min="9329" max="9329" width="4.09765625" style="58" customWidth="1"/>
    <col min="9330" max="9330" width="7.8984375" style="58" customWidth="1"/>
    <col min="9331" max="9331" width="8.69921875" style="58" customWidth="1"/>
    <col min="9332" max="9335" width="6.19921875" style="58" customWidth="1"/>
    <col min="9336" max="9336" width="4.8984375" style="58" customWidth="1"/>
    <col min="9337" max="9337" width="2.5" style="58" customWidth="1"/>
    <col min="9338" max="9338" width="4.8984375" style="58" customWidth="1"/>
    <col min="9339" max="9576" width="9" style="58"/>
    <col min="9577" max="9577" width="1.69921875" style="58" customWidth="1"/>
    <col min="9578" max="9578" width="2.5" style="58" customWidth="1"/>
    <col min="9579" max="9579" width="3.59765625" style="58" customWidth="1"/>
    <col min="9580" max="9580" width="2.69921875" style="58" customWidth="1"/>
    <col min="9581" max="9581" width="0.8984375" style="58" customWidth="1"/>
    <col min="9582" max="9582" width="1.19921875" style="58" customWidth="1"/>
    <col min="9583" max="9583" width="5.3984375" style="58" customWidth="1"/>
    <col min="9584" max="9584" width="6.5" style="58" customWidth="1"/>
    <col min="9585" max="9585" width="4.09765625" style="58" customWidth="1"/>
    <col min="9586" max="9586" width="7.8984375" style="58" customWidth="1"/>
    <col min="9587" max="9587" width="8.69921875" style="58" customWidth="1"/>
    <col min="9588" max="9591" width="6.19921875" style="58" customWidth="1"/>
    <col min="9592" max="9592" width="4.8984375" style="58" customWidth="1"/>
    <col min="9593" max="9593" width="2.5" style="58" customWidth="1"/>
    <col min="9594" max="9594" width="4.8984375" style="58" customWidth="1"/>
    <col min="9595" max="9832" width="9" style="58"/>
    <col min="9833" max="9833" width="1.69921875" style="58" customWidth="1"/>
    <col min="9834" max="9834" width="2.5" style="58" customWidth="1"/>
    <col min="9835" max="9835" width="3.59765625" style="58" customWidth="1"/>
    <col min="9836" max="9836" width="2.69921875" style="58" customWidth="1"/>
    <col min="9837" max="9837" width="0.8984375" style="58" customWidth="1"/>
    <col min="9838" max="9838" width="1.19921875" style="58" customWidth="1"/>
    <col min="9839" max="9839" width="5.3984375" style="58" customWidth="1"/>
    <col min="9840" max="9840" width="6.5" style="58" customWidth="1"/>
    <col min="9841" max="9841" width="4.09765625" style="58" customWidth="1"/>
    <col min="9842" max="9842" width="7.8984375" style="58" customWidth="1"/>
    <col min="9843" max="9843" width="8.69921875" style="58" customWidth="1"/>
    <col min="9844" max="9847" width="6.19921875" style="58" customWidth="1"/>
    <col min="9848" max="9848" width="4.8984375" style="58" customWidth="1"/>
    <col min="9849" max="9849" width="2.5" style="58" customWidth="1"/>
    <col min="9850" max="9850" width="4.8984375" style="58" customWidth="1"/>
    <col min="9851" max="10088" width="9" style="58"/>
    <col min="10089" max="10089" width="1.69921875" style="58" customWidth="1"/>
    <col min="10090" max="10090" width="2.5" style="58" customWidth="1"/>
    <col min="10091" max="10091" width="3.59765625" style="58" customWidth="1"/>
    <col min="10092" max="10092" width="2.69921875" style="58" customWidth="1"/>
    <col min="10093" max="10093" width="0.8984375" style="58" customWidth="1"/>
    <col min="10094" max="10094" width="1.19921875" style="58" customWidth="1"/>
    <col min="10095" max="10095" width="5.3984375" style="58" customWidth="1"/>
    <col min="10096" max="10096" width="6.5" style="58" customWidth="1"/>
    <col min="10097" max="10097" width="4.09765625" style="58" customWidth="1"/>
    <col min="10098" max="10098" width="7.8984375" style="58" customWidth="1"/>
    <col min="10099" max="10099" width="8.69921875" style="58" customWidth="1"/>
    <col min="10100" max="10103" width="6.19921875" style="58" customWidth="1"/>
    <col min="10104" max="10104" width="4.8984375" style="58" customWidth="1"/>
    <col min="10105" max="10105" width="2.5" style="58" customWidth="1"/>
    <col min="10106" max="10106" width="4.8984375" style="58" customWidth="1"/>
    <col min="10107" max="10344" width="9" style="58"/>
    <col min="10345" max="10345" width="1.69921875" style="58" customWidth="1"/>
    <col min="10346" max="10346" width="2.5" style="58" customWidth="1"/>
    <col min="10347" max="10347" width="3.59765625" style="58" customWidth="1"/>
    <col min="10348" max="10348" width="2.69921875" style="58" customWidth="1"/>
    <col min="10349" max="10349" width="0.8984375" style="58" customWidth="1"/>
    <col min="10350" max="10350" width="1.19921875" style="58" customWidth="1"/>
    <col min="10351" max="10351" width="5.3984375" style="58" customWidth="1"/>
    <col min="10352" max="10352" width="6.5" style="58" customWidth="1"/>
    <col min="10353" max="10353" width="4.09765625" style="58" customWidth="1"/>
    <col min="10354" max="10354" width="7.8984375" style="58" customWidth="1"/>
    <col min="10355" max="10355" width="8.69921875" style="58" customWidth="1"/>
    <col min="10356" max="10359" width="6.19921875" style="58" customWidth="1"/>
    <col min="10360" max="10360" width="4.8984375" style="58" customWidth="1"/>
    <col min="10361" max="10361" width="2.5" style="58" customWidth="1"/>
    <col min="10362" max="10362" width="4.8984375" style="58" customWidth="1"/>
    <col min="10363" max="10600" width="9" style="58"/>
    <col min="10601" max="10601" width="1.69921875" style="58" customWidth="1"/>
    <col min="10602" max="10602" width="2.5" style="58" customWidth="1"/>
    <col min="10603" max="10603" width="3.59765625" style="58" customWidth="1"/>
    <col min="10604" max="10604" width="2.69921875" style="58" customWidth="1"/>
    <col min="10605" max="10605" width="0.8984375" style="58" customWidth="1"/>
    <col min="10606" max="10606" width="1.19921875" style="58" customWidth="1"/>
    <col min="10607" max="10607" width="5.3984375" style="58" customWidth="1"/>
    <col min="10608" max="10608" width="6.5" style="58" customWidth="1"/>
    <col min="10609" max="10609" width="4.09765625" style="58" customWidth="1"/>
    <col min="10610" max="10610" width="7.8984375" style="58" customWidth="1"/>
    <col min="10611" max="10611" width="8.69921875" style="58" customWidth="1"/>
    <col min="10612" max="10615" width="6.19921875" style="58" customWidth="1"/>
    <col min="10616" max="10616" width="4.8984375" style="58" customWidth="1"/>
    <col min="10617" max="10617" width="2.5" style="58" customWidth="1"/>
    <col min="10618" max="10618" width="4.8984375" style="58" customWidth="1"/>
    <col min="10619" max="10856" width="9" style="58"/>
    <col min="10857" max="10857" width="1.69921875" style="58" customWidth="1"/>
    <col min="10858" max="10858" width="2.5" style="58" customWidth="1"/>
    <col min="10859" max="10859" width="3.59765625" style="58" customWidth="1"/>
    <col min="10860" max="10860" width="2.69921875" style="58" customWidth="1"/>
    <col min="10861" max="10861" width="0.8984375" style="58" customWidth="1"/>
    <col min="10862" max="10862" width="1.19921875" style="58" customWidth="1"/>
    <col min="10863" max="10863" width="5.3984375" style="58" customWidth="1"/>
    <col min="10864" max="10864" width="6.5" style="58" customWidth="1"/>
    <col min="10865" max="10865" width="4.09765625" style="58" customWidth="1"/>
    <col min="10866" max="10866" width="7.8984375" style="58" customWidth="1"/>
    <col min="10867" max="10867" width="8.69921875" style="58" customWidth="1"/>
    <col min="10868" max="10871" width="6.19921875" style="58" customWidth="1"/>
    <col min="10872" max="10872" width="4.8984375" style="58" customWidth="1"/>
    <col min="10873" max="10873" width="2.5" style="58" customWidth="1"/>
    <col min="10874" max="10874" width="4.8984375" style="58" customWidth="1"/>
    <col min="10875" max="11112" width="9" style="58"/>
    <col min="11113" max="11113" width="1.69921875" style="58" customWidth="1"/>
    <col min="11114" max="11114" width="2.5" style="58" customWidth="1"/>
    <col min="11115" max="11115" width="3.59765625" style="58" customWidth="1"/>
    <col min="11116" max="11116" width="2.69921875" style="58" customWidth="1"/>
    <col min="11117" max="11117" width="0.8984375" style="58" customWidth="1"/>
    <col min="11118" max="11118" width="1.19921875" style="58" customWidth="1"/>
    <col min="11119" max="11119" width="5.3984375" style="58" customWidth="1"/>
    <col min="11120" max="11120" width="6.5" style="58" customWidth="1"/>
    <col min="11121" max="11121" width="4.09765625" style="58" customWidth="1"/>
    <col min="11122" max="11122" width="7.8984375" style="58" customWidth="1"/>
    <col min="11123" max="11123" width="8.69921875" style="58" customWidth="1"/>
    <col min="11124" max="11127" width="6.19921875" style="58" customWidth="1"/>
    <col min="11128" max="11128" width="4.8984375" style="58" customWidth="1"/>
    <col min="11129" max="11129" width="2.5" style="58" customWidth="1"/>
    <col min="11130" max="11130" width="4.8984375" style="58" customWidth="1"/>
    <col min="11131" max="11368" width="9" style="58"/>
    <col min="11369" max="11369" width="1.69921875" style="58" customWidth="1"/>
    <col min="11370" max="11370" width="2.5" style="58" customWidth="1"/>
    <col min="11371" max="11371" width="3.59765625" style="58" customWidth="1"/>
    <col min="11372" max="11372" width="2.69921875" style="58" customWidth="1"/>
    <col min="11373" max="11373" width="0.8984375" style="58" customWidth="1"/>
    <col min="11374" max="11374" width="1.19921875" style="58" customWidth="1"/>
    <col min="11375" max="11375" width="5.3984375" style="58" customWidth="1"/>
    <col min="11376" max="11376" width="6.5" style="58" customWidth="1"/>
    <col min="11377" max="11377" width="4.09765625" style="58" customWidth="1"/>
    <col min="11378" max="11378" width="7.8984375" style="58" customWidth="1"/>
    <col min="11379" max="11379" width="8.69921875" style="58" customWidth="1"/>
    <col min="11380" max="11383" width="6.19921875" style="58" customWidth="1"/>
    <col min="11384" max="11384" width="4.8984375" style="58" customWidth="1"/>
    <col min="11385" max="11385" width="2.5" style="58" customWidth="1"/>
    <col min="11386" max="11386" width="4.8984375" style="58" customWidth="1"/>
    <col min="11387" max="11624" width="9" style="58"/>
    <col min="11625" max="11625" width="1.69921875" style="58" customWidth="1"/>
    <col min="11626" max="11626" width="2.5" style="58" customWidth="1"/>
    <col min="11627" max="11627" width="3.59765625" style="58" customWidth="1"/>
    <col min="11628" max="11628" width="2.69921875" style="58" customWidth="1"/>
    <col min="11629" max="11629" width="0.8984375" style="58" customWidth="1"/>
    <col min="11630" max="11630" width="1.19921875" style="58" customWidth="1"/>
    <col min="11631" max="11631" width="5.3984375" style="58" customWidth="1"/>
    <col min="11632" max="11632" width="6.5" style="58" customWidth="1"/>
    <col min="11633" max="11633" width="4.09765625" style="58" customWidth="1"/>
    <col min="11634" max="11634" width="7.8984375" style="58" customWidth="1"/>
    <col min="11635" max="11635" width="8.69921875" style="58" customWidth="1"/>
    <col min="11636" max="11639" width="6.19921875" style="58" customWidth="1"/>
    <col min="11640" max="11640" width="4.8984375" style="58" customWidth="1"/>
    <col min="11641" max="11641" width="2.5" style="58" customWidth="1"/>
    <col min="11642" max="11642" width="4.8984375" style="58" customWidth="1"/>
    <col min="11643" max="11880" width="9" style="58"/>
    <col min="11881" max="11881" width="1.69921875" style="58" customWidth="1"/>
    <col min="11882" max="11882" width="2.5" style="58" customWidth="1"/>
    <col min="11883" max="11883" width="3.59765625" style="58" customWidth="1"/>
    <col min="11884" max="11884" width="2.69921875" style="58" customWidth="1"/>
    <col min="11885" max="11885" width="0.8984375" style="58" customWidth="1"/>
    <col min="11886" max="11886" width="1.19921875" style="58" customWidth="1"/>
    <col min="11887" max="11887" width="5.3984375" style="58" customWidth="1"/>
    <col min="11888" max="11888" width="6.5" style="58" customWidth="1"/>
    <col min="11889" max="11889" width="4.09765625" style="58" customWidth="1"/>
    <col min="11890" max="11890" width="7.8984375" style="58" customWidth="1"/>
    <col min="11891" max="11891" width="8.69921875" style="58" customWidth="1"/>
    <col min="11892" max="11895" width="6.19921875" style="58" customWidth="1"/>
    <col min="11896" max="11896" width="4.8984375" style="58" customWidth="1"/>
    <col min="11897" max="11897" width="2.5" style="58" customWidth="1"/>
    <col min="11898" max="11898" width="4.8984375" style="58" customWidth="1"/>
    <col min="11899" max="12136" width="9" style="58"/>
    <col min="12137" max="12137" width="1.69921875" style="58" customWidth="1"/>
    <col min="12138" max="12138" width="2.5" style="58" customWidth="1"/>
    <col min="12139" max="12139" width="3.59765625" style="58" customWidth="1"/>
    <col min="12140" max="12140" width="2.69921875" style="58" customWidth="1"/>
    <col min="12141" max="12141" width="0.8984375" style="58" customWidth="1"/>
    <col min="12142" max="12142" width="1.19921875" style="58" customWidth="1"/>
    <col min="12143" max="12143" width="5.3984375" style="58" customWidth="1"/>
    <col min="12144" max="12144" width="6.5" style="58" customWidth="1"/>
    <col min="12145" max="12145" width="4.09765625" style="58" customWidth="1"/>
    <col min="12146" max="12146" width="7.8984375" style="58" customWidth="1"/>
    <col min="12147" max="12147" width="8.69921875" style="58" customWidth="1"/>
    <col min="12148" max="12151" width="6.19921875" style="58" customWidth="1"/>
    <col min="12152" max="12152" width="4.8984375" style="58" customWidth="1"/>
    <col min="12153" max="12153" width="2.5" style="58" customWidth="1"/>
    <col min="12154" max="12154" width="4.8984375" style="58" customWidth="1"/>
    <col min="12155" max="12392" width="9" style="58"/>
    <col min="12393" max="12393" width="1.69921875" style="58" customWidth="1"/>
    <col min="12394" max="12394" width="2.5" style="58" customWidth="1"/>
    <col min="12395" max="12395" width="3.59765625" style="58" customWidth="1"/>
    <col min="12396" max="12396" width="2.69921875" style="58" customWidth="1"/>
    <col min="12397" max="12397" width="0.8984375" style="58" customWidth="1"/>
    <col min="12398" max="12398" width="1.19921875" style="58" customWidth="1"/>
    <col min="12399" max="12399" width="5.3984375" style="58" customWidth="1"/>
    <col min="12400" max="12400" width="6.5" style="58" customWidth="1"/>
    <col min="12401" max="12401" width="4.09765625" style="58" customWidth="1"/>
    <col min="12402" max="12402" width="7.8984375" style="58" customWidth="1"/>
    <col min="12403" max="12403" width="8.69921875" style="58" customWidth="1"/>
    <col min="12404" max="12407" width="6.19921875" style="58" customWidth="1"/>
    <col min="12408" max="12408" width="4.8984375" style="58" customWidth="1"/>
    <col min="12409" max="12409" width="2.5" style="58" customWidth="1"/>
    <col min="12410" max="12410" width="4.8984375" style="58" customWidth="1"/>
    <col min="12411" max="12648" width="9" style="58"/>
    <col min="12649" max="12649" width="1.69921875" style="58" customWidth="1"/>
    <col min="12650" max="12650" width="2.5" style="58" customWidth="1"/>
    <col min="12651" max="12651" width="3.59765625" style="58" customWidth="1"/>
    <col min="12652" max="12652" width="2.69921875" style="58" customWidth="1"/>
    <col min="12653" max="12653" width="0.8984375" style="58" customWidth="1"/>
    <col min="12654" max="12654" width="1.19921875" style="58" customWidth="1"/>
    <col min="12655" max="12655" width="5.3984375" style="58" customWidth="1"/>
    <col min="12656" max="12656" width="6.5" style="58" customWidth="1"/>
    <col min="12657" max="12657" width="4.09765625" style="58" customWidth="1"/>
    <col min="12658" max="12658" width="7.8984375" style="58" customWidth="1"/>
    <col min="12659" max="12659" width="8.69921875" style="58" customWidth="1"/>
    <col min="12660" max="12663" width="6.19921875" style="58" customWidth="1"/>
    <col min="12664" max="12664" width="4.8984375" style="58" customWidth="1"/>
    <col min="12665" max="12665" width="2.5" style="58" customWidth="1"/>
    <col min="12666" max="12666" width="4.8984375" style="58" customWidth="1"/>
    <col min="12667" max="12904" width="9" style="58"/>
    <col min="12905" max="12905" width="1.69921875" style="58" customWidth="1"/>
    <col min="12906" max="12906" width="2.5" style="58" customWidth="1"/>
    <col min="12907" max="12907" width="3.59765625" style="58" customWidth="1"/>
    <col min="12908" max="12908" width="2.69921875" style="58" customWidth="1"/>
    <col min="12909" max="12909" width="0.8984375" style="58" customWidth="1"/>
    <col min="12910" max="12910" width="1.19921875" style="58" customWidth="1"/>
    <col min="12911" max="12911" width="5.3984375" style="58" customWidth="1"/>
    <col min="12912" max="12912" width="6.5" style="58" customWidth="1"/>
    <col min="12913" max="12913" width="4.09765625" style="58" customWidth="1"/>
    <col min="12914" max="12914" width="7.8984375" style="58" customWidth="1"/>
    <col min="12915" max="12915" width="8.69921875" style="58" customWidth="1"/>
    <col min="12916" max="12919" width="6.19921875" style="58" customWidth="1"/>
    <col min="12920" max="12920" width="4.8984375" style="58" customWidth="1"/>
    <col min="12921" max="12921" width="2.5" style="58" customWidth="1"/>
    <col min="12922" max="12922" width="4.8984375" style="58" customWidth="1"/>
    <col min="12923" max="13160" width="9" style="58"/>
    <col min="13161" max="13161" width="1.69921875" style="58" customWidth="1"/>
    <col min="13162" max="13162" width="2.5" style="58" customWidth="1"/>
    <col min="13163" max="13163" width="3.59765625" style="58" customWidth="1"/>
    <col min="13164" max="13164" width="2.69921875" style="58" customWidth="1"/>
    <col min="13165" max="13165" width="0.8984375" style="58" customWidth="1"/>
    <col min="13166" max="13166" width="1.19921875" style="58" customWidth="1"/>
    <col min="13167" max="13167" width="5.3984375" style="58" customWidth="1"/>
    <col min="13168" max="13168" width="6.5" style="58" customWidth="1"/>
    <col min="13169" max="13169" width="4.09765625" style="58" customWidth="1"/>
    <col min="13170" max="13170" width="7.8984375" style="58" customWidth="1"/>
    <col min="13171" max="13171" width="8.69921875" style="58" customWidth="1"/>
    <col min="13172" max="13175" width="6.19921875" style="58" customWidth="1"/>
    <col min="13176" max="13176" width="4.8984375" style="58" customWidth="1"/>
    <col min="13177" max="13177" width="2.5" style="58" customWidth="1"/>
    <col min="13178" max="13178" width="4.8984375" style="58" customWidth="1"/>
    <col min="13179" max="13416" width="9" style="58"/>
    <col min="13417" max="13417" width="1.69921875" style="58" customWidth="1"/>
    <col min="13418" max="13418" width="2.5" style="58" customWidth="1"/>
    <col min="13419" max="13419" width="3.59765625" style="58" customWidth="1"/>
    <col min="13420" max="13420" width="2.69921875" style="58" customWidth="1"/>
    <col min="13421" max="13421" width="0.8984375" style="58" customWidth="1"/>
    <col min="13422" max="13422" width="1.19921875" style="58" customWidth="1"/>
    <col min="13423" max="13423" width="5.3984375" style="58" customWidth="1"/>
    <col min="13424" max="13424" width="6.5" style="58" customWidth="1"/>
    <col min="13425" max="13425" width="4.09765625" style="58" customWidth="1"/>
    <col min="13426" max="13426" width="7.8984375" style="58" customWidth="1"/>
    <col min="13427" max="13427" width="8.69921875" style="58" customWidth="1"/>
    <col min="13428" max="13431" width="6.19921875" style="58" customWidth="1"/>
    <col min="13432" max="13432" width="4.8984375" style="58" customWidth="1"/>
    <col min="13433" max="13433" width="2.5" style="58" customWidth="1"/>
    <col min="13434" max="13434" width="4.8984375" style="58" customWidth="1"/>
    <col min="13435" max="13672" width="9" style="58"/>
    <col min="13673" max="13673" width="1.69921875" style="58" customWidth="1"/>
    <col min="13674" max="13674" width="2.5" style="58" customWidth="1"/>
    <col min="13675" max="13675" width="3.59765625" style="58" customWidth="1"/>
    <col min="13676" max="13676" width="2.69921875" style="58" customWidth="1"/>
    <col min="13677" max="13677" width="0.8984375" style="58" customWidth="1"/>
    <col min="13678" max="13678" width="1.19921875" style="58" customWidth="1"/>
    <col min="13679" max="13679" width="5.3984375" style="58" customWidth="1"/>
    <col min="13680" max="13680" width="6.5" style="58" customWidth="1"/>
    <col min="13681" max="13681" width="4.09765625" style="58" customWidth="1"/>
    <col min="13682" max="13682" width="7.8984375" style="58" customWidth="1"/>
    <col min="13683" max="13683" width="8.69921875" style="58" customWidth="1"/>
    <col min="13684" max="13687" width="6.19921875" style="58" customWidth="1"/>
    <col min="13688" max="13688" width="4.8984375" style="58" customWidth="1"/>
    <col min="13689" max="13689" width="2.5" style="58" customWidth="1"/>
    <col min="13690" max="13690" width="4.8984375" style="58" customWidth="1"/>
    <col min="13691" max="13928" width="9" style="58"/>
    <col min="13929" max="13929" width="1.69921875" style="58" customWidth="1"/>
    <col min="13930" max="13930" width="2.5" style="58" customWidth="1"/>
    <col min="13931" max="13931" width="3.59765625" style="58" customWidth="1"/>
    <col min="13932" max="13932" width="2.69921875" style="58" customWidth="1"/>
    <col min="13933" max="13933" width="0.8984375" style="58" customWidth="1"/>
    <col min="13934" max="13934" width="1.19921875" style="58" customWidth="1"/>
    <col min="13935" max="13935" width="5.3984375" style="58" customWidth="1"/>
    <col min="13936" max="13936" width="6.5" style="58" customWidth="1"/>
    <col min="13937" max="13937" width="4.09765625" style="58" customWidth="1"/>
    <col min="13938" max="13938" width="7.8984375" style="58" customWidth="1"/>
    <col min="13939" max="13939" width="8.69921875" style="58" customWidth="1"/>
    <col min="13940" max="13943" width="6.19921875" style="58" customWidth="1"/>
    <col min="13944" max="13944" width="4.8984375" style="58" customWidth="1"/>
    <col min="13945" max="13945" width="2.5" style="58" customWidth="1"/>
    <col min="13946" max="13946" width="4.8984375" style="58" customWidth="1"/>
    <col min="13947" max="14184" width="9" style="58"/>
    <col min="14185" max="14185" width="1.69921875" style="58" customWidth="1"/>
    <col min="14186" max="14186" width="2.5" style="58" customWidth="1"/>
    <col min="14187" max="14187" width="3.59765625" style="58" customWidth="1"/>
    <col min="14188" max="14188" width="2.69921875" style="58" customWidth="1"/>
    <col min="14189" max="14189" width="0.8984375" style="58" customWidth="1"/>
    <col min="14190" max="14190" width="1.19921875" style="58" customWidth="1"/>
    <col min="14191" max="14191" width="5.3984375" style="58" customWidth="1"/>
    <col min="14192" max="14192" width="6.5" style="58" customWidth="1"/>
    <col min="14193" max="14193" width="4.09765625" style="58" customWidth="1"/>
    <col min="14194" max="14194" width="7.8984375" style="58" customWidth="1"/>
    <col min="14195" max="14195" width="8.69921875" style="58" customWidth="1"/>
    <col min="14196" max="14199" width="6.19921875" style="58" customWidth="1"/>
    <col min="14200" max="14200" width="4.8984375" style="58" customWidth="1"/>
    <col min="14201" max="14201" width="2.5" style="58" customWidth="1"/>
    <col min="14202" max="14202" width="4.8984375" style="58" customWidth="1"/>
    <col min="14203" max="14440" width="9" style="58"/>
    <col min="14441" max="14441" width="1.69921875" style="58" customWidth="1"/>
    <col min="14442" max="14442" width="2.5" style="58" customWidth="1"/>
    <col min="14443" max="14443" width="3.59765625" style="58" customWidth="1"/>
    <col min="14444" max="14444" width="2.69921875" style="58" customWidth="1"/>
    <col min="14445" max="14445" width="0.8984375" style="58" customWidth="1"/>
    <col min="14446" max="14446" width="1.19921875" style="58" customWidth="1"/>
    <col min="14447" max="14447" width="5.3984375" style="58" customWidth="1"/>
    <col min="14448" max="14448" width="6.5" style="58" customWidth="1"/>
    <col min="14449" max="14449" width="4.09765625" style="58" customWidth="1"/>
    <col min="14450" max="14450" width="7.8984375" style="58" customWidth="1"/>
    <col min="14451" max="14451" width="8.69921875" style="58" customWidth="1"/>
    <col min="14452" max="14455" width="6.19921875" style="58" customWidth="1"/>
    <col min="14456" max="14456" width="4.8984375" style="58" customWidth="1"/>
    <col min="14457" max="14457" width="2.5" style="58" customWidth="1"/>
    <col min="14458" max="14458" width="4.8984375" style="58" customWidth="1"/>
    <col min="14459" max="14696" width="9" style="58"/>
    <col min="14697" max="14697" width="1.69921875" style="58" customWidth="1"/>
    <col min="14698" max="14698" width="2.5" style="58" customWidth="1"/>
    <col min="14699" max="14699" width="3.59765625" style="58" customWidth="1"/>
    <col min="14700" max="14700" width="2.69921875" style="58" customWidth="1"/>
    <col min="14701" max="14701" width="0.8984375" style="58" customWidth="1"/>
    <col min="14702" max="14702" width="1.19921875" style="58" customWidth="1"/>
    <col min="14703" max="14703" width="5.3984375" style="58" customWidth="1"/>
    <col min="14704" max="14704" width="6.5" style="58" customWidth="1"/>
    <col min="14705" max="14705" width="4.09765625" style="58" customWidth="1"/>
    <col min="14706" max="14706" width="7.8984375" style="58" customWidth="1"/>
    <col min="14707" max="14707" width="8.69921875" style="58" customWidth="1"/>
    <col min="14708" max="14711" width="6.19921875" style="58" customWidth="1"/>
    <col min="14712" max="14712" width="4.8984375" style="58" customWidth="1"/>
    <col min="14713" max="14713" width="2.5" style="58" customWidth="1"/>
    <col min="14714" max="14714" width="4.8984375" style="58" customWidth="1"/>
    <col min="14715" max="14952" width="9" style="58"/>
    <col min="14953" max="14953" width="1.69921875" style="58" customWidth="1"/>
    <col min="14954" max="14954" width="2.5" style="58" customWidth="1"/>
    <col min="14955" max="14955" width="3.59765625" style="58" customWidth="1"/>
    <col min="14956" max="14956" width="2.69921875" style="58" customWidth="1"/>
    <col min="14957" max="14957" width="0.8984375" style="58" customWidth="1"/>
    <col min="14958" max="14958" width="1.19921875" style="58" customWidth="1"/>
    <col min="14959" max="14959" width="5.3984375" style="58" customWidth="1"/>
    <col min="14960" max="14960" width="6.5" style="58" customWidth="1"/>
    <col min="14961" max="14961" width="4.09765625" style="58" customWidth="1"/>
    <col min="14962" max="14962" width="7.8984375" style="58" customWidth="1"/>
    <col min="14963" max="14963" width="8.69921875" style="58" customWidth="1"/>
    <col min="14964" max="14967" width="6.19921875" style="58" customWidth="1"/>
    <col min="14968" max="14968" width="4.8984375" style="58" customWidth="1"/>
    <col min="14969" max="14969" width="2.5" style="58" customWidth="1"/>
    <col min="14970" max="14970" width="4.8984375" style="58" customWidth="1"/>
    <col min="14971" max="15208" width="9" style="58"/>
    <col min="15209" max="15209" width="1.69921875" style="58" customWidth="1"/>
    <col min="15210" max="15210" width="2.5" style="58" customWidth="1"/>
    <col min="15211" max="15211" width="3.59765625" style="58" customWidth="1"/>
    <col min="15212" max="15212" width="2.69921875" style="58" customWidth="1"/>
    <col min="15213" max="15213" width="0.8984375" style="58" customWidth="1"/>
    <col min="15214" max="15214" width="1.19921875" style="58" customWidth="1"/>
    <col min="15215" max="15215" width="5.3984375" style="58" customWidth="1"/>
    <col min="15216" max="15216" width="6.5" style="58" customWidth="1"/>
    <col min="15217" max="15217" width="4.09765625" style="58" customWidth="1"/>
    <col min="15218" max="15218" width="7.8984375" style="58" customWidth="1"/>
    <col min="15219" max="15219" width="8.69921875" style="58" customWidth="1"/>
    <col min="15220" max="15223" width="6.19921875" style="58" customWidth="1"/>
    <col min="15224" max="15224" width="4.8984375" style="58" customWidth="1"/>
    <col min="15225" max="15225" width="2.5" style="58" customWidth="1"/>
    <col min="15226" max="15226" width="4.8984375" style="58" customWidth="1"/>
    <col min="15227" max="15464" width="9" style="58"/>
    <col min="15465" max="15465" width="1.69921875" style="58" customWidth="1"/>
    <col min="15466" max="15466" width="2.5" style="58" customWidth="1"/>
    <col min="15467" max="15467" width="3.59765625" style="58" customWidth="1"/>
    <col min="15468" max="15468" width="2.69921875" style="58" customWidth="1"/>
    <col min="15469" max="15469" width="0.8984375" style="58" customWidth="1"/>
    <col min="15470" max="15470" width="1.19921875" style="58" customWidth="1"/>
    <col min="15471" max="15471" width="5.3984375" style="58" customWidth="1"/>
    <col min="15472" max="15472" width="6.5" style="58" customWidth="1"/>
    <col min="15473" max="15473" width="4.09765625" style="58" customWidth="1"/>
    <col min="15474" max="15474" width="7.8984375" style="58" customWidth="1"/>
    <col min="15475" max="15475" width="8.69921875" style="58" customWidth="1"/>
    <col min="15476" max="15479" width="6.19921875" style="58" customWidth="1"/>
    <col min="15480" max="15480" width="4.8984375" style="58" customWidth="1"/>
    <col min="15481" max="15481" width="2.5" style="58" customWidth="1"/>
    <col min="15482" max="15482" width="4.8984375" style="58" customWidth="1"/>
    <col min="15483" max="15720" width="9" style="58"/>
    <col min="15721" max="15721" width="1.69921875" style="58" customWidth="1"/>
    <col min="15722" max="15722" width="2.5" style="58" customWidth="1"/>
    <col min="15723" max="15723" width="3.59765625" style="58" customWidth="1"/>
    <col min="15724" max="15724" width="2.69921875" style="58" customWidth="1"/>
    <col min="15725" max="15725" width="0.8984375" style="58" customWidth="1"/>
    <col min="15726" max="15726" width="1.19921875" style="58" customWidth="1"/>
    <col min="15727" max="15727" width="5.3984375" style="58" customWidth="1"/>
    <col min="15728" max="15728" width="6.5" style="58" customWidth="1"/>
    <col min="15729" max="15729" width="4.09765625" style="58" customWidth="1"/>
    <col min="15730" max="15730" width="7.8984375" style="58" customWidth="1"/>
    <col min="15731" max="15731" width="8.69921875" style="58" customWidth="1"/>
    <col min="15732" max="15735" width="6.19921875" style="58" customWidth="1"/>
    <col min="15736" max="15736" width="4.8984375" style="58" customWidth="1"/>
    <col min="15737" max="15737" width="2.5" style="58" customWidth="1"/>
    <col min="15738" max="15738" width="4.8984375" style="58" customWidth="1"/>
    <col min="15739" max="15976" width="9" style="58"/>
    <col min="15977" max="15977" width="1.69921875" style="58" customWidth="1"/>
    <col min="15978" max="15978" width="2.5" style="58" customWidth="1"/>
    <col min="15979" max="15979" width="3.59765625" style="58" customWidth="1"/>
    <col min="15980" max="15980" width="2.69921875" style="58" customWidth="1"/>
    <col min="15981" max="15981" width="0.8984375" style="58" customWidth="1"/>
    <col min="15982" max="15982" width="1.19921875" style="58" customWidth="1"/>
    <col min="15983" max="15983" width="5.3984375" style="58" customWidth="1"/>
    <col min="15984" max="15984" width="6.5" style="58" customWidth="1"/>
    <col min="15985" max="15985" width="4.09765625" style="58" customWidth="1"/>
    <col min="15986" max="15986" width="7.8984375" style="58" customWidth="1"/>
    <col min="15987" max="15987" width="8.69921875" style="58" customWidth="1"/>
    <col min="15988" max="15991" width="6.19921875" style="58" customWidth="1"/>
    <col min="15992" max="15992" width="4.8984375" style="58" customWidth="1"/>
    <col min="15993" max="15993" width="2.5" style="58" customWidth="1"/>
    <col min="15994" max="15994" width="4.8984375" style="58" customWidth="1"/>
    <col min="15995" max="16384" width="9" style="58"/>
  </cols>
  <sheetData>
    <row r="1" spans="1:33" ht="6" customHeight="1"/>
    <row r="2" spans="1:33">
      <c r="K2" s="585" t="s">
        <v>337</v>
      </c>
      <c r="L2" s="586"/>
      <c r="M2" s="78">
        <f>IF(基本情報!G5="","",基本情報!G5)</f>
        <v>0</v>
      </c>
      <c r="N2" s="56" t="s">
        <v>7</v>
      </c>
      <c r="O2" s="56"/>
      <c r="P2" s="56"/>
      <c r="Q2" s="56"/>
    </row>
    <row r="3" spans="1:33" s="54" customFormat="1" ht="16.2">
      <c r="B3" s="97" t="s">
        <v>366</v>
      </c>
      <c r="G3" s="54" t="s">
        <v>572</v>
      </c>
      <c r="K3" s="12" t="s">
        <v>164</v>
      </c>
      <c r="L3" s="12"/>
      <c r="M3" s="12"/>
      <c r="N3" s="96"/>
      <c r="O3" s="96"/>
    </row>
    <row r="4" spans="1:33" s="54" customFormat="1" ht="16.2">
      <c r="B4" s="120" t="s">
        <v>116</v>
      </c>
      <c r="C4" s="120" t="s">
        <v>117</v>
      </c>
      <c r="D4" s="121" t="s">
        <v>165</v>
      </c>
      <c r="E4" s="119" t="s">
        <v>287</v>
      </c>
      <c r="G4" s="53" t="s">
        <v>571</v>
      </c>
      <c r="H4" s="53" t="s">
        <v>562</v>
      </c>
      <c r="I4" s="53" t="s">
        <v>563</v>
      </c>
      <c r="K4" s="578" t="s">
        <v>19</v>
      </c>
      <c r="L4" s="578" t="str">
        <f>IF(加算と減算!F9="","",加算と減算!F9)</f>
        <v/>
      </c>
      <c r="M4" s="90" t="s">
        <v>116</v>
      </c>
      <c r="N4" s="90" t="s">
        <v>117</v>
      </c>
      <c r="O4" s="176" t="s">
        <v>165</v>
      </c>
      <c r="P4" s="80" t="s">
        <v>287</v>
      </c>
      <c r="Q4" s="109" t="s">
        <v>336</v>
      </c>
      <c r="S4" s="581" t="s">
        <v>412</v>
      </c>
      <c r="T4" s="587" t="s">
        <v>165</v>
      </c>
      <c r="U4" s="588"/>
      <c r="V4" s="588"/>
      <c r="W4" s="589"/>
      <c r="X4" s="592" t="s">
        <v>336</v>
      </c>
      <c r="Y4" s="593"/>
      <c r="Z4" s="593"/>
      <c r="AA4" s="594"/>
      <c r="AB4" s="590" t="s">
        <v>576</v>
      </c>
      <c r="AC4" s="591"/>
      <c r="AD4" s="590" t="s">
        <v>577</v>
      </c>
      <c r="AE4" s="591"/>
      <c r="AF4" s="590" t="s">
        <v>578</v>
      </c>
      <c r="AG4" s="591"/>
    </row>
    <row r="5" spans="1:33" s="56" customFormat="1">
      <c r="A5" s="55"/>
      <c r="B5" s="68" t="s">
        <v>123</v>
      </c>
      <c r="C5" s="53" t="s">
        <v>166</v>
      </c>
      <c r="D5" s="366">
        <v>31010</v>
      </c>
      <c r="E5" s="367">
        <v>230</v>
      </c>
      <c r="F5" s="55"/>
      <c r="G5" s="68" t="s">
        <v>123</v>
      </c>
      <c r="H5" s="364">
        <v>5480</v>
      </c>
      <c r="I5" s="364">
        <v>151</v>
      </c>
      <c r="J5" s="55"/>
      <c r="K5" s="579"/>
      <c r="L5" s="579"/>
      <c r="M5" s="68" t="str">
        <f>利用定員!K13</f>
        <v/>
      </c>
      <c r="N5" s="68" t="s">
        <v>166</v>
      </c>
      <c r="O5" s="57">
        <f>IF(L4="",0,DGET($B$4:$D$38,O4,M4:N5))</f>
        <v>0</v>
      </c>
      <c r="P5" s="57">
        <f>IF(L4="",0,DGET($B$4:$E$38,P4,M4:N5))</f>
        <v>0</v>
      </c>
      <c r="Q5" s="82">
        <f>IFERROR(P5*$M$2,0)</f>
        <v>0</v>
      </c>
      <c r="S5" s="582"/>
      <c r="T5" s="68" t="s">
        <v>413</v>
      </c>
      <c r="U5" s="68" t="s">
        <v>414</v>
      </c>
      <c r="V5" s="68" t="s">
        <v>415</v>
      </c>
      <c r="W5" s="53" t="s">
        <v>416</v>
      </c>
      <c r="X5" s="68" t="s">
        <v>413</v>
      </c>
      <c r="Y5" s="68" t="s">
        <v>414</v>
      </c>
      <c r="Z5" s="68" t="s">
        <v>415</v>
      </c>
      <c r="AA5" s="53" t="s">
        <v>416</v>
      </c>
      <c r="AB5" s="68" t="s">
        <v>574</v>
      </c>
      <c r="AC5" s="53" t="s">
        <v>575</v>
      </c>
      <c r="AD5" s="68" t="s">
        <v>574</v>
      </c>
      <c r="AE5" s="53" t="s">
        <v>575</v>
      </c>
      <c r="AF5" s="68" t="s">
        <v>574</v>
      </c>
      <c r="AG5" s="53" t="s">
        <v>575</v>
      </c>
    </row>
    <row r="6" spans="1:33" s="56" customFormat="1">
      <c r="A6" s="55"/>
      <c r="B6" s="68" t="s">
        <v>123</v>
      </c>
      <c r="C6" s="53" t="s">
        <v>167</v>
      </c>
      <c r="D6" s="366">
        <v>29180</v>
      </c>
      <c r="E6" s="367">
        <v>230</v>
      </c>
      <c r="F6" s="55"/>
      <c r="G6" s="68" t="s">
        <v>168</v>
      </c>
      <c r="H6" s="364">
        <v>5480</v>
      </c>
      <c r="I6" s="364">
        <v>101</v>
      </c>
      <c r="J6" s="55"/>
      <c r="K6" s="579"/>
      <c r="L6" s="579"/>
      <c r="M6" s="90" t="s">
        <v>116</v>
      </c>
      <c r="N6" s="90" t="s">
        <v>117</v>
      </c>
      <c r="O6" s="176" t="s">
        <v>165</v>
      </c>
      <c r="P6" s="80" t="s">
        <v>287</v>
      </c>
      <c r="Q6" s="109" t="s">
        <v>336</v>
      </c>
      <c r="S6" s="173" t="s">
        <v>410</v>
      </c>
      <c r="T6" s="195">
        <f>O5</f>
        <v>0</v>
      </c>
      <c r="U6" s="195">
        <f>O5</f>
        <v>0</v>
      </c>
      <c r="V6" s="195">
        <f>O7</f>
        <v>0</v>
      </c>
      <c r="W6" s="195">
        <f>O7</f>
        <v>0</v>
      </c>
      <c r="X6" s="195">
        <f>Q5</f>
        <v>0</v>
      </c>
      <c r="Y6" s="195">
        <f>Q5</f>
        <v>0</v>
      </c>
      <c r="Z6" s="195">
        <f>Q7</f>
        <v>0</v>
      </c>
      <c r="AA6" s="195">
        <f>Q7</f>
        <v>0</v>
      </c>
      <c r="AB6" s="195">
        <f t="shared" ref="AB6:AB17" si="0">IFERROR(T6-AD6-AF6,0)</f>
        <v>0</v>
      </c>
      <c r="AC6" s="195">
        <f t="shared" ref="AC6:AC17" si="1">IFERROR(V6-AE6-AG6,0)</f>
        <v>0</v>
      </c>
      <c r="AD6" s="195">
        <f>IF(L4="",0,VLOOKUP(M5,$G$5:$I$12,2,FALSE))</f>
        <v>0</v>
      </c>
      <c r="AE6" s="195">
        <f>IF(L4="",0,VLOOKUP(M7,$G$23:$I$38,2,FALSE))</f>
        <v>0</v>
      </c>
      <c r="AF6" s="195">
        <f>IF(L4="",0,VLOOKUP(M5,$G$5:$I$12,3,FALSE))</f>
        <v>0</v>
      </c>
      <c r="AG6" s="195">
        <f>IF(L4="",0,VLOOKUP(M7,$G$23:$I$38,3,FALSE))</f>
        <v>0</v>
      </c>
    </row>
    <row r="7" spans="1:33" s="56" customFormat="1">
      <c r="A7" s="55"/>
      <c r="B7" s="68" t="s">
        <v>168</v>
      </c>
      <c r="C7" s="53" t="s">
        <v>166</v>
      </c>
      <c r="D7" s="366">
        <v>23110</v>
      </c>
      <c r="E7" s="367">
        <v>150</v>
      </c>
      <c r="F7" s="55"/>
      <c r="G7" s="68" t="s">
        <v>169</v>
      </c>
      <c r="H7" s="364">
        <v>5480</v>
      </c>
      <c r="I7" s="364">
        <v>76</v>
      </c>
      <c r="J7" s="55"/>
      <c r="K7" s="580"/>
      <c r="L7" s="580"/>
      <c r="M7" s="68" t="str">
        <f>利用定員!K13</f>
        <v/>
      </c>
      <c r="N7" s="53" t="s">
        <v>167</v>
      </c>
      <c r="O7" s="57">
        <f>IF(L4="",0,DGET($B$4:$D$38,O6,M6:N7))</f>
        <v>0</v>
      </c>
      <c r="P7" s="57">
        <f>IF(L4="",0,DGET($B$4:$E$38,P6,M6:N7))</f>
        <v>0</v>
      </c>
      <c r="Q7" s="82">
        <f>IFERROR(P7*$M$2,0)</f>
        <v>0</v>
      </c>
      <c r="S7" s="173" t="s">
        <v>20</v>
      </c>
      <c r="T7" s="195">
        <f>O9</f>
        <v>0</v>
      </c>
      <c r="U7" s="195">
        <f>O9</f>
        <v>0</v>
      </c>
      <c r="V7" s="195">
        <f>O11</f>
        <v>0</v>
      </c>
      <c r="W7" s="195">
        <f>O11</f>
        <v>0</v>
      </c>
      <c r="X7" s="195">
        <f>Q9</f>
        <v>0</v>
      </c>
      <c r="Y7" s="195">
        <f>Q9</f>
        <v>0</v>
      </c>
      <c r="Z7" s="195">
        <f>Q11</f>
        <v>0</v>
      </c>
      <c r="AA7" s="195">
        <f>Q11</f>
        <v>0</v>
      </c>
      <c r="AB7" s="195">
        <f t="shared" si="0"/>
        <v>0</v>
      </c>
      <c r="AC7" s="195">
        <f t="shared" si="1"/>
        <v>0</v>
      </c>
      <c r="AD7" s="195">
        <f>IF(L8="",0,VLOOKUP(M9,$G$5:$I$12,2,FALSE))</f>
        <v>0</v>
      </c>
      <c r="AE7" s="195">
        <f>IF(L8="",0,VLOOKUP(M11,$G$23:$I$38,2,FALSE))</f>
        <v>0</v>
      </c>
      <c r="AF7" s="195">
        <f>IF(L8="",0,VLOOKUP(M9,$G$5:$I$12,3,FALSE))</f>
        <v>0</v>
      </c>
      <c r="AG7" s="195">
        <f>IF(L8="",0,VLOOKUP(M11,$G$23:$I$38,3,FALSE))</f>
        <v>0</v>
      </c>
    </row>
    <row r="8" spans="1:33" s="84" customFormat="1">
      <c r="A8" s="83"/>
      <c r="B8" s="68" t="s">
        <v>168</v>
      </c>
      <c r="C8" s="53" t="s">
        <v>167</v>
      </c>
      <c r="D8" s="366">
        <v>21280</v>
      </c>
      <c r="E8" s="367">
        <v>150</v>
      </c>
      <c r="F8" s="83"/>
      <c r="G8" s="68" t="s">
        <v>170</v>
      </c>
      <c r="H8" s="364">
        <v>5480</v>
      </c>
      <c r="I8" s="365">
        <v>60</v>
      </c>
      <c r="J8" s="83"/>
      <c r="K8" s="578" t="s">
        <v>20</v>
      </c>
      <c r="L8" s="578" t="str">
        <f>IF(加算と減算!F10="","",加算と減算!F10)</f>
        <v/>
      </c>
      <c r="M8" s="90" t="s">
        <v>116</v>
      </c>
      <c r="N8" s="90" t="s">
        <v>117</v>
      </c>
      <c r="O8" s="176" t="s">
        <v>165</v>
      </c>
      <c r="P8" s="80" t="s">
        <v>287</v>
      </c>
      <c r="Q8" s="109" t="s">
        <v>336</v>
      </c>
      <c r="S8" s="173" t="s">
        <v>21</v>
      </c>
      <c r="T8" s="195">
        <f>O13</f>
        <v>0</v>
      </c>
      <c r="U8" s="195">
        <f>O13</f>
        <v>0</v>
      </c>
      <c r="V8" s="195">
        <f>O15</f>
        <v>0</v>
      </c>
      <c r="W8" s="195">
        <f>O15</f>
        <v>0</v>
      </c>
      <c r="X8" s="195">
        <f>Q13</f>
        <v>0</v>
      </c>
      <c r="Y8" s="195">
        <f>Q13</f>
        <v>0</v>
      </c>
      <c r="Z8" s="195">
        <f>Q15</f>
        <v>0</v>
      </c>
      <c r="AA8" s="195">
        <f>Q15</f>
        <v>0</v>
      </c>
      <c r="AB8" s="195">
        <f t="shared" si="0"/>
        <v>0</v>
      </c>
      <c r="AC8" s="195">
        <f t="shared" si="1"/>
        <v>0</v>
      </c>
      <c r="AD8" s="195">
        <f>IF(L12="",0,VLOOKUP(M13,$G$5:$I$12,2,FALSE))</f>
        <v>0</v>
      </c>
      <c r="AE8" s="195">
        <f>IF(L12="",0,VLOOKUP(M15,$G$23:$I$38,2,FALSE))</f>
        <v>0</v>
      </c>
      <c r="AF8" s="195">
        <f>IF(L12="",0,VLOOKUP(M13,$G$5:$I$12,3,FALSE))</f>
        <v>0</v>
      </c>
      <c r="AG8" s="195">
        <f>IF(L12="",0,VLOOKUP(M15,$G$23:$I$38,3,FALSE))</f>
        <v>0</v>
      </c>
    </row>
    <row r="9" spans="1:33" s="56" customFormat="1">
      <c r="A9" s="55"/>
      <c r="B9" s="68" t="s">
        <v>169</v>
      </c>
      <c r="C9" s="53" t="s">
        <v>166</v>
      </c>
      <c r="D9" s="366">
        <v>19160</v>
      </c>
      <c r="E9" s="367">
        <v>110</v>
      </c>
      <c r="F9" s="55"/>
      <c r="G9" s="68" t="s">
        <v>171</v>
      </c>
      <c r="H9" s="364">
        <v>5480</v>
      </c>
      <c r="I9" s="364">
        <v>50</v>
      </c>
      <c r="J9" s="55"/>
      <c r="K9" s="579"/>
      <c r="L9" s="579"/>
      <c r="M9" s="68" t="str">
        <f>利用定員!K14</f>
        <v/>
      </c>
      <c r="N9" s="68" t="s">
        <v>166</v>
      </c>
      <c r="O9" s="57">
        <f>IF(L8="",0,DGET($B$4:$D$38,O8,M8:N9))</f>
        <v>0</v>
      </c>
      <c r="P9" s="57">
        <f>IF(L8="",0,DGET($B$4:$E$38,P8,M8:N9))</f>
        <v>0</v>
      </c>
      <c r="Q9" s="82">
        <f>IFERROR(P9*$M$2,0)</f>
        <v>0</v>
      </c>
      <c r="S9" s="173" t="s">
        <v>22</v>
      </c>
      <c r="T9" s="195">
        <f>O17</f>
        <v>0</v>
      </c>
      <c r="U9" s="195">
        <f>O17</f>
        <v>0</v>
      </c>
      <c r="V9" s="195">
        <f>O19</f>
        <v>0</v>
      </c>
      <c r="W9" s="195">
        <f>O19</f>
        <v>0</v>
      </c>
      <c r="X9" s="195">
        <f>Q17</f>
        <v>0</v>
      </c>
      <c r="Y9" s="195">
        <f>Q17</f>
        <v>0</v>
      </c>
      <c r="Z9" s="195">
        <f>Q19</f>
        <v>0</v>
      </c>
      <c r="AA9" s="195">
        <f>Q19</f>
        <v>0</v>
      </c>
      <c r="AB9" s="195">
        <f t="shared" si="0"/>
        <v>0</v>
      </c>
      <c r="AC9" s="195">
        <f t="shared" si="1"/>
        <v>0</v>
      </c>
      <c r="AD9" s="195">
        <f>IF(L16="",0,VLOOKUP(M17,$G$5:$I$12,2,FALSE))</f>
        <v>0</v>
      </c>
      <c r="AE9" s="195">
        <f>IF(L16="",0,VLOOKUP(M19,$G$23:$I$38,2,FALSE))</f>
        <v>0</v>
      </c>
      <c r="AF9" s="195">
        <f>IF(L16="",0,VLOOKUP(M17,$G$5:$I$12,3,FALSE))</f>
        <v>0</v>
      </c>
      <c r="AG9" s="195">
        <f>IF(L16="",0,VLOOKUP(M19,$G$23:$I$38,3,FALSE))</f>
        <v>0</v>
      </c>
    </row>
    <row r="10" spans="1:33" s="56" customFormat="1">
      <c r="A10" s="55"/>
      <c r="B10" s="68" t="s">
        <v>169</v>
      </c>
      <c r="C10" s="53" t="s">
        <v>167</v>
      </c>
      <c r="D10" s="366">
        <v>17330</v>
      </c>
      <c r="E10" s="367">
        <v>110</v>
      </c>
      <c r="F10" s="55"/>
      <c r="G10" s="68" t="s">
        <v>172</v>
      </c>
      <c r="H10" s="364">
        <v>5480</v>
      </c>
      <c r="I10" s="364">
        <v>43</v>
      </c>
      <c r="J10" s="55"/>
      <c r="K10" s="579"/>
      <c r="L10" s="579"/>
      <c r="M10" s="90" t="s">
        <v>116</v>
      </c>
      <c r="N10" s="90" t="s">
        <v>117</v>
      </c>
      <c r="O10" s="176" t="s">
        <v>165</v>
      </c>
      <c r="P10" s="80" t="s">
        <v>287</v>
      </c>
      <c r="Q10" s="109" t="s">
        <v>336</v>
      </c>
      <c r="S10" s="173" t="s">
        <v>23</v>
      </c>
      <c r="T10" s="195">
        <f>O21</f>
        <v>0</v>
      </c>
      <c r="U10" s="195">
        <f>O21</f>
        <v>0</v>
      </c>
      <c r="V10" s="195">
        <f>O23</f>
        <v>0</v>
      </c>
      <c r="W10" s="195">
        <f>O23</f>
        <v>0</v>
      </c>
      <c r="X10" s="195">
        <f>Q21</f>
        <v>0</v>
      </c>
      <c r="Y10" s="195">
        <f>Q21</f>
        <v>0</v>
      </c>
      <c r="Z10" s="195">
        <f>Q23</f>
        <v>0</v>
      </c>
      <c r="AA10" s="195">
        <f>Q23</f>
        <v>0</v>
      </c>
      <c r="AB10" s="195">
        <f t="shared" si="0"/>
        <v>0</v>
      </c>
      <c r="AC10" s="195">
        <f t="shared" si="1"/>
        <v>0</v>
      </c>
      <c r="AD10" s="195">
        <f>IF(L20="",0,VLOOKUP(M21,$G$5:$I$12,2,FALSE))</f>
        <v>0</v>
      </c>
      <c r="AE10" s="195">
        <f>IF(L20="",0,VLOOKUP(M23,$G$23:$I$38,2,FALSE))</f>
        <v>0</v>
      </c>
      <c r="AF10" s="195">
        <f>IF(L20="",0,VLOOKUP(M21,$G$5:$I$12,3,FALSE))</f>
        <v>0</v>
      </c>
      <c r="AG10" s="195">
        <f>IF(L20="",0,VLOOKUP(M23,$G$23:$I$38,3,FALSE))</f>
        <v>0</v>
      </c>
    </row>
    <row r="11" spans="1:33" s="56" customFormat="1">
      <c r="A11" s="55"/>
      <c r="B11" s="68" t="s">
        <v>170</v>
      </c>
      <c r="C11" s="53" t="s">
        <v>166</v>
      </c>
      <c r="D11" s="366">
        <v>16790</v>
      </c>
      <c r="E11" s="367">
        <v>90</v>
      </c>
      <c r="F11" s="55"/>
      <c r="G11" s="68" t="s">
        <v>173</v>
      </c>
      <c r="H11" s="364">
        <v>5480</v>
      </c>
      <c r="I11" s="364">
        <v>38</v>
      </c>
      <c r="J11" s="55"/>
      <c r="K11" s="580"/>
      <c r="L11" s="580"/>
      <c r="M11" s="68" t="str">
        <f>利用定員!K14</f>
        <v/>
      </c>
      <c r="N11" s="53" t="s">
        <v>167</v>
      </c>
      <c r="O11" s="57">
        <f>IF(L8="",0,DGET($B$4:$D$38,O10,M10:N11))</f>
        <v>0</v>
      </c>
      <c r="P11" s="57">
        <f>IF(L8="",0,DGET($B$4:$E$38,P10,M10:N11))</f>
        <v>0</v>
      </c>
      <c r="Q11" s="82">
        <f>IFERROR(P11*$M$2,0)</f>
        <v>0</v>
      </c>
      <c r="S11" s="173" t="s">
        <v>24</v>
      </c>
      <c r="T11" s="195">
        <f>O25</f>
        <v>0</v>
      </c>
      <c r="U11" s="195">
        <f>O25</f>
        <v>0</v>
      </c>
      <c r="V11" s="195">
        <f>O27</f>
        <v>0</v>
      </c>
      <c r="W11" s="195">
        <f>O27</f>
        <v>0</v>
      </c>
      <c r="X11" s="195">
        <f>Q25</f>
        <v>0</v>
      </c>
      <c r="Y11" s="195">
        <f>Q25</f>
        <v>0</v>
      </c>
      <c r="Z11" s="195">
        <f>Q27</f>
        <v>0</v>
      </c>
      <c r="AA11" s="195">
        <f>Q27</f>
        <v>0</v>
      </c>
      <c r="AB11" s="195">
        <f t="shared" si="0"/>
        <v>0</v>
      </c>
      <c r="AC11" s="195">
        <f t="shared" si="1"/>
        <v>0</v>
      </c>
      <c r="AD11" s="195">
        <f>IF(L24="",0,VLOOKUP(M25,$G$5:$I$12,2,FALSE))</f>
        <v>0</v>
      </c>
      <c r="AE11" s="195">
        <f>IF(L24="",0,VLOOKUP(M27,$G$23:$I$38,2,FALSE))</f>
        <v>0</v>
      </c>
      <c r="AF11" s="195">
        <f>IF(L24="",0,VLOOKUP(M25,$G$5:$I$12,3,FALSE))</f>
        <v>0</v>
      </c>
      <c r="AG11" s="195">
        <f>IF(L24="",0,VLOOKUP(M27,$G$23:$I$38,3,FALSE))</f>
        <v>0</v>
      </c>
    </row>
    <row r="12" spans="1:33" s="56" customFormat="1">
      <c r="A12" s="55"/>
      <c r="B12" s="68" t="s">
        <v>170</v>
      </c>
      <c r="C12" s="53" t="s">
        <v>167</v>
      </c>
      <c r="D12" s="366">
        <v>14960</v>
      </c>
      <c r="E12" s="367">
        <v>90</v>
      </c>
      <c r="F12" s="55"/>
      <c r="G12" s="70" t="s">
        <v>174</v>
      </c>
      <c r="H12" s="364">
        <v>5480</v>
      </c>
      <c r="I12" s="364">
        <v>34</v>
      </c>
      <c r="J12" s="55"/>
      <c r="K12" s="578" t="s">
        <v>21</v>
      </c>
      <c r="L12" s="578" t="str">
        <f>IF(加算と減算!F11="","",加算と減算!F11)</f>
        <v/>
      </c>
      <c r="M12" s="90" t="s">
        <v>116</v>
      </c>
      <c r="N12" s="90" t="s">
        <v>117</v>
      </c>
      <c r="O12" s="176" t="s">
        <v>165</v>
      </c>
      <c r="P12" s="80" t="s">
        <v>287</v>
      </c>
      <c r="Q12" s="109" t="s">
        <v>336</v>
      </c>
      <c r="S12" s="173" t="s">
        <v>224</v>
      </c>
      <c r="T12" s="195">
        <f>O29</f>
        <v>0</v>
      </c>
      <c r="U12" s="195">
        <f>O29</f>
        <v>0</v>
      </c>
      <c r="V12" s="195">
        <f>O31</f>
        <v>0</v>
      </c>
      <c r="W12" s="195">
        <f>O31</f>
        <v>0</v>
      </c>
      <c r="X12" s="195">
        <f>Q29</f>
        <v>0</v>
      </c>
      <c r="Y12" s="195">
        <f>Q29</f>
        <v>0</v>
      </c>
      <c r="Z12" s="195">
        <f>Q31</f>
        <v>0</v>
      </c>
      <c r="AA12" s="195">
        <f>Q31</f>
        <v>0</v>
      </c>
      <c r="AB12" s="195">
        <f t="shared" si="0"/>
        <v>0</v>
      </c>
      <c r="AC12" s="195">
        <f t="shared" si="1"/>
        <v>0</v>
      </c>
      <c r="AD12" s="195">
        <f>IF(L28="",0,VLOOKUP(M29,$G$5:$I$12,2,FALSE))</f>
        <v>0</v>
      </c>
      <c r="AE12" s="195">
        <f>IF(L28="",0,VLOOKUP(M31,$G$23:$I$38,2,FALSE))</f>
        <v>0</v>
      </c>
      <c r="AF12" s="195">
        <f>IF(L28="",0,VLOOKUP(M29,$G$5:$I$12,3,FALSE))</f>
        <v>0</v>
      </c>
      <c r="AG12" s="195">
        <f>IF(L28="",0,VLOOKUP(M31,$G$23:$I$38,3,FALSE))</f>
        <v>0</v>
      </c>
    </row>
    <row r="13" spans="1:33" s="56" customFormat="1">
      <c r="A13" s="55"/>
      <c r="B13" s="68" t="s">
        <v>171</v>
      </c>
      <c r="C13" s="53" t="s">
        <v>166</v>
      </c>
      <c r="D13" s="366">
        <v>15210</v>
      </c>
      <c r="E13" s="367">
        <v>70</v>
      </c>
      <c r="F13" s="55"/>
      <c r="G13" s="20" t="s">
        <v>136</v>
      </c>
      <c r="H13" s="252"/>
      <c r="I13" s="252"/>
      <c r="J13" s="55"/>
      <c r="K13" s="579"/>
      <c r="L13" s="579"/>
      <c r="M13" s="68" t="str">
        <f>利用定員!K15</f>
        <v/>
      </c>
      <c r="N13" s="68" t="s">
        <v>166</v>
      </c>
      <c r="O13" s="57">
        <f>IF(L12="",0,DGET($B$4:$D$38,O12,M12:N13))</f>
        <v>0</v>
      </c>
      <c r="P13" s="57">
        <f>IF(L12="",0,DGET($B$4:$E$38,P12,M12:N13))</f>
        <v>0</v>
      </c>
      <c r="Q13" s="82">
        <f>IFERROR(P13*$M$2,0)</f>
        <v>0</v>
      </c>
      <c r="S13" s="173" t="s">
        <v>225</v>
      </c>
      <c r="T13" s="195">
        <f>O33</f>
        <v>0</v>
      </c>
      <c r="U13" s="195">
        <f>O33</f>
        <v>0</v>
      </c>
      <c r="V13" s="195">
        <f>O35</f>
        <v>0</v>
      </c>
      <c r="W13" s="195">
        <f>O35</f>
        <v>0</v>
      </c>
      <c r="X13" s="195">
        <f>Q33</f>
        <v>0</v>
      </c>
      <c r="Y13" s="195">
        <f>Q33</f>
        <v>0</v>
      </c>
      <c r="Z13" s="195">
        <f>Q35</f>
        <v>0</v>
      </c>
      <c r="AA13" s="195">
        <f>Q35</f>
        <v>0</v>
      </c>
      <c r="AB13" s="195">
        <f t="shared" si="0"/>
        <v>0</v>
      </c>
      <c r="AC13" s="195">
        <f t="shared" si="1"/>
        <v>0</v>
      </c>
      <c r="AD13" s="195">
        <f>IF(L32="",0,VLOOKUP(M33,$G$5:$I$12,2,FALSE))</f>
        <v>0</v>
      </c>
      <c r="AE13" s="195">
        <f>IF(L32="",0,VLOOKUP(M35,$G$23:$I$38,2,FALSE))</f>
        <v>0</v>
      </c>
      <c r="AF13" s="195">
        <f>IF(L32="",0,VLOOKUP(M33,$G$5:$I$12,3,FALSE))</f>
        <v>0</v>
      </c>
      <c r="AG13" s="195">
        <f>IF(L32="",0,VLOOKUP(M35,$G$23:$I$38,3,FALSE))</f>
        <v>0</v>
      </c>
    </row>
    <row r="14" spans="1:33" s="56" customFormat="1">
      <c r="A14" s="55"/>
      <c r="B14" s="68" t="s">
        <v>171</v>
      </c>
      <c r="C14" s="53" t="s">
        <v>167</v>
      </c>
      <c r="D14" s="366">
        <v>13380</v>
      </c>
      <c r="E14" s="367">
        <v>70</v>
      </c>
      <c r="F14" s="55"/>
      <c r="G14" s="20" t="s">
        <v>137</v>
      </c>
      <c r="H14" s="252"/>
      <c r="I14" s="252"/>
      <c r="J14" s="55"/>
      <c r="K14" s="579"/>
      <c r="L14" s="579"/>
      <c r="M14" s="90" t="s">
        <v>116</v>
      </c>
      <c r="N14" s="90" t="s">
        <v>117</v>
      </c>
      <c r="O14" s="176" t="s">
        <v>165</v>
      </c>
      <c r="P14" s="80" t="s">
        <v>287</v>
      </c>
      <c r="Q14" s="109" t="s">
        <v>336</v>
      </c>
      <c r="S14" s="173" t="s">
        <v>226</v>
      </c>
      <c r="T14" s="195">
        <f>O37</f>
        <v>0</v>
      </c>
      <c r="U14" s="195">
        <f>O37</f>
        <v>0</v>
      </c>
      <c r="V14" s="195">
        <f>O39</f>
        <v>0</v>
      </c>
      <c r="W14" s="195">
        <f>O39</f>
        <v>0</v>
      </c>
      <c r="X14" s="195">
        <f>Q37</f>
        <v>0</v>
      </c>
      <c r="Y14" s="195">
        <f>Q37</f>
        <v>0</v>
      </c>
      <c r="Z14" s="195">
        <f>Q39</f>
        <v>0</v>
      </c>
      <c r="AA14" s="195">
        <f>Q39</f>
        <v>0</v>
      </c>
      <c r="AB14" s="195">
        <f t="shared" si="0"/>
        <v>0</v>
      </c>
      <c r="AC14" s="195">
        <f t="shared" si="1"/>
        <v>0</v>
      </c>
      <c r="AD14" s="195">
        <f>IF(L36="",0,VLOOKUP(M37,$G$5:$I$12,2,FALSE))</f>
        <v>0</v>
      </c>
      <c r="AE14" s="195">
        <f>IF(L36="",0,VLOOKUP(M39,$G$23:$I$38,2,FALSE))</f>
        <v>0</v>
      </c>
      <c r="AF14" s="195">
        <f>IF(L36="",0,VLOOKUP(M37,$G$5:$I$12,3,FALSE))</f>
        <v>0</v>
      </c>
      <c r="AG14" s="195">
        <f>IF(L36="",0,VLOOKUP(M39,$G$23:$I$38,3,FALSE))</f>
        <v>0</v>
      </c>
    </row>
    <row r="15" spans="1:33" s="56" customFormat="1">
      <c r="A15" s="55"/>
      <c r="B15" s="68" t="s">
        <v>172</v>
      </c>
      <c r="C15" s="53" t="s">
        <v>166</v>
      </c>
      <c r="D15" s="366">
        <v>14080</v>
      </c>
      <c r="E15" s="367">
        <v>60</v>
      </c>
      <c r="F15" s="55"/>
      <c r="G15" s="20" t="s">
        <v>138</v>
      </c>
      <c r="H15" s="252"/>
      <c r="I15" s="252"/>
      <c r="J15" s="55"/>
      <c r="K15" s="580"/>
      <c r="L15" s="580"/>
      <c r="M15" s="68" t="str">
        <f>利用定員!K15</f>
        <v/>
      </c>
      <c r="N15" s="53" t="s">
        <v>167</v>
      </c>
      <c r="O15" s="57">
        <f>IF(L12="",0,DGET($B$4:$D$38,O14,M14:N15))</f>
        <v>0</v>
      </c>
      <c r="P15" s="57">
        <f>IF(L12="",0,DGET($B$4:$E$38,P14,M14:N15))</f>
        <v>0</v>
      </c>
      <c r="Q15" s="82">
        <f>IFERROR(P15*$M$2,0)</f>
        <v>0</v>
      </c>
      <c r="S15" s="173" t="s">
        <v>28</v>
      </c>
      <c r="T15" s="195">
        <f>O41</f>
        <v>0</v>
      </c>
      <c r="U15" s="195">
        <f>O41</f>
        <v>0</v>
      </c>
      <c r="V15" s="195">
        <f>O43</f>
        <v>0</v>
      </c>
      <c r="W15" s="195">
        <f>O43</f>
        <v>0</v>
      </c>
      <c r="X15" s="195">
        <f>Q41</f>
        <v>0</v>
      </c>
      <c r="Y15" s="195">
        <f>Q41</f>
        <v>0</v>
      </c>
      <c r="Z15" s="195">
        <f>Q43</f>
        <v>0</v>
      </c>
      <c r="AA15" s="195">
        <f>Q43</f>
        <v>0</v>
      </c>
      <c r="AB15" s="195">
        <f t="shared" si="0"/>
        <v>0</v>
      </c>
      <c r="AC15" s="195">
        <f t="shared" si="1"/>
        <v>0</v>
      </c>
      <c r="AD15" s="195">
        <f>IF(L40="",0,VLOOKUP(M41,$G$5:$I$12,2,FALSE))</f>
        <v>0</v>
      </c>
      <c r="AE15" s="195">
        <f>IF(L40="",0,VLOOKUP(M43,$G$23:$I$38,2,FALSE))</f>
        <v>0</v>
      </c>
      <c r="AF15" s="195">
        <f>IF(L40="",0,VLOOKUP(M41,$G$5:$I$12,3,FALSE))</f>
        <v>0</v>
      </c>
      <c r="AG15" s="195">
        <f>IF(L40="",0,VLOOKUP(M43,$G$23:$I$38,3,FALSE))</f>
        <v>0</v>
      </c>
    </row>
    <row r="16" spans="1:33" s="56" customFormat="1">
      <c r="A16" s="55"/>
      <c r="B16" s="68" t="s">
        <v>172</v>
      </c>
      <c r="C16" s="53" t="s">
        <v>167</v>
      </c>
      <c r="D16" s="366">
        <v>12250</v>
      </c>
      <c r="E16" s="367">
        <v>60</v>
      </c>
      <c r="F16" s="55"/>
      <c r="G16" s="20" t="s">
        <v>139</v>
      </c>
      <c r="H16" s="252"/>
      <c r="I16" s="252"/>
      <c r="J16" s="55"/>
      <c r="K16" s="578" t="s">
        <v>22</v>
      </c>
      <c r="L16" s="578" t="str">
        <f>IF(加算と減算!F12="","",加算と減算!F12)</f>
        <v/>
      </c>
      <c r="M16" s="90" t="s">
        <v>116</v>
      </c>
      <c r="N16" s="90" t="s">
        <v>117</v>
      </c>
      <c r="O16" s="176" t="s">
        <v>165</v>
      </c>
      <c r="P16" s="80" t="s">
        <v>287</v>
      </c>
      <c r="Q16" s="109" t="s">
        <v>336</v>
      </c>
      <c r="S16" s="173" t="s">
        <v>29</v>
      </c>
      <c r="T16" s="195">
        <f>O45</f>
        <v>0</v>
      </c>
      <c r="U16" s="195">
        <f>O45</f>
        <v>0</v>
      </c>
      <c r="V16" s="195">
        <f>O47</f>
        <v>0</v>
      </c>
      <c r="W16" s="195">
        <f>O47</f>
        <v>0</v>
      </c>
      <c r="X16" s="195">
        <f>Q45</f>
        <v>0</v>
      </c>
      <c r="Y16" s="195">
        <f>Q45</f>
        <v>0</v>
      </c>
      <c r="Z16" s="195">
        <f>Q47</f>
        <v>0</v>
      </c>
      <c r="AA16" s="195">
        <f>Q47</f>
        <v>0</v>
      </c>
      <c r="AB16" s="195">
        <f t="shared" si="0"/>
        <v>0</v>
      </c>
      <c r="AC16" s="195">
        <f t="shared" si="1"/>
        <v>0</v>
      </c>
      <c r="AD16" s="195">
        <f>IF(L44="",0,VLOOKUP(M45,$G$5:$I$12,2,FALSE))</f>
        <v>0</v>
      </c>
      <c r="AE16" s="195">
        <f>IF(L44="",0,VLOOKUP(M47,$G$23:$I$38,2,FALSE))</f>
        <v>0</v>
      </c>
      <c r="AF16" s="195">
        <f>IF(L44="",0,VLOOKUP(M45,$G$5:$I$12,3,FALSE))</f>
        <v>0</v>
      </c>
      <c r="AG16" s="195">
        <f>IF(L44="",0,VLOOKUP(M47,$G$23:$I$38,3,FALSE))</f>
        <v>0</v>
      </c>
    </row>
    <row r="17" spans="1:33" s="56" customFormat="1">
      <c r="A17" s="55"/>
      <c r="B17" s="68" t="s">
        <v>173</v>
      </c>
      <c r="C17" s="53" t="s">
        <v>166</v>
      </c>
      <c r="D17" s="366">
        <v>13230</v>
      </c>
      <c r="E17" s="367">
        <v>50</v>
      </c>
      <c r="F17" s="55"/>
      <c r="G17" s="20" t="s">
        <v>140</v>
      </c>
      <c r="H17" s="252"/>
      <c r="I17" s="252"/>
      <c r="J17" s="55"/>
      <c r="K17" s="579"/>
      <c r="L17" s="579"/>
      <c r="M17" s="68" t="str">
        <f>利用定員!K16</f>
        <v/>
      </c>
      <c r="N17" s="68" t="s">
        <v>166</v>
      </c>
      <c r="O17" s="57">
        <f>IF(L16="",0,DGET($B$4:$D$38,O16,M16:N17))</f>
        <v>0</v>
      </c>
      <c r="P17" s="57">
        <f>IF(L16="",0,DGET($B$4:$E$38,P16,M16:N17))</f>
        <v>0</v>
      </c>
      <c r="Q17" s="82">
        <f>IFERROR(P17*$M$2,0)</f>
        <v>0</v>
      </c>
      <c r="S17" s="173" t="s">
        <v>30</v>
      </c>
      <c r="T17" s="195">
        <f>O49</f>
        <v>0</v>
      </c>
      <c r="U17" s="195">
        <f>O49</f>
        <v>0</v>
      </c>
      <c r="V17" s="195">
        <f>O51</f>
        <v>0</v>
      </c>
      <c r="W17" s="195">
        <f>O51</f>
        <v>0</v>
      </c>
      <c r="X17" s="195">
        <f>Q49</f>
        <v>0</v>
      </c>
      <c r="Y17" s="195">
        <f>Q49</f>
        <v>0</v>
      </c>
      <c r="Z17" s="195">
        <f>Q51</f>
        <v>0</v>
      </c>
      <c r="AA17" s="195">
        <f>Q51</f>
        <v>0</v>
      </c>
      <c r="AB17" s="195">
        <f t="shared" si="0"/>
        <v>0</v>
      </c>
      <c r="AC17" s="195">
        <f t="shared" si="1"/>
        <v>0</v>
      </c>
      <c r="AD17" s="195">
        <f>IF(L48="",0,VLOOKUP(M49,$G$5:$I$12,2,FALSE))</f>
        <v>0</v>
      </c>
      <c r="AE17" s="195">
        <f>IF(L48="",0,VLOOKUP(M51,$G$23:$I$38,2,FALSE))</f>
        <v>0</v>
      </c>
      <c r="AF17" s="195">
        <f>IF(L48="",0,VLOOKUP(M49,$G$5:$I$12,3,FALSE))</f>
        <v>0</v>
      </c>
      <c r="AG17" s="195">
        <f>IF(L48="",0,VLOOKUP(M51,$G$23:$I$38,3,FALSE))</f>
        <v>0</v>
      </c>
    </row>
    <row r="18" spans="1:33" s="56" customFormat="1">
      <c r="A18" s="55"/>
      <c r="B18" s="68" t="s">
        <v>173</v>
      </c>
      <c r="C18" s="53" t="s">
        <v>167</v>
      </c>
      <c r="D18" s="366">
        <v>11400</v>
      </c>
      <c r="E18" s="367">
        <v>50</v>
      </c>
      <c r="F18" s="55"/>
      <c r="G18" s="20" t="s">
        <v>142</v>
      </c>
      <c r="H18" s="252"/>
      <c r="I18" s="252"/>
      <c r="J18" s="55"/>
      <c r="K18" s="579"/>
      <c r="L18" s="579"/>
      <c r="M18" s="90" t="s">
        <v>116</v>
      </c>
      <c r="N18" s="90" t="s">
        <v>117</v>
      </c>
      <c r="O18" s="176" t="s">
        <v>165</v>
      </c>
      <c r="P18" s="80" t="s">
        <v>287</v>
      </c>
      <c r="Q18" s="109" t="s">
        <v>336</v>
      </c>
    </row>
    <row r="19" spans="1:33" s="56" customFormat="1">
      <c r="A19" s="55"/>
      <c r="B19" s="68" t="s">
        <v>174</v>
      </c>
      <c r="C19" s="53" t="s">
        <v>166</v>
      </c>
      <c r="D19" s="366">
        <v>12570</v>
      </c>
      <c r="E19" s="367">
        <v>50</v>
      </c>
      <c r="F19" s="55"/>
      <c r="G19" s="20" t="s">
        <v>143</v>
      </c>
      <c r="H19" s="253"/>
      <c r="I19" s="253"/>
      <c r="J19" s="55"/>
      <c r="K19" s="580"/>
      <c r="L19" s="580"/>
      <c r="M19" s="68" t="str">
        <f>利用定員!K16</f>
        <v/>
      </c>
      <c r="N19" s="53" t="s">
        <v>167</v>
      </c>
      <c r="O19" s="57">
        <f>IF(L16="",0,DGET($B$4:$D$38,O18,M18:N19))</f>
        <v>0</v>
      </c>
      <c r="P19" s="57">
        <f>IF(L16="",0,DGET($B$4:$E$38,P18,M18:N19))</f>
        <v>0</v>
      </c>
      <c r="Q19" s="82">
        <f>IFERROR(P19*$M$2,0)</f>
        <v>0</v>
      </c>
    </row>
    <row r="20" spans="1:33" s="56" customFormat="1">
      <c r="A20" s="55"/>
      <c r="B20" s="70" t="s">
        <v>174</v>
      </c>
      <c r="C20" s="53" t="s">
        <v>167</v>
      </c>
      <c r="D20" s="366">
        <v>10740</v>
      </c>
      <c r="E20" s="367">
        <v>50</v>
      </c>
      <c r="F20" s="55"/>
      <c r="G20" s="70" t="s">
        <v>408</v>
      </c>
      <c r="H20" s="253"/>
      <c r="I20" s="253"/>
      <c r="J20" s="55"/>
      <c r="K20" s="578" t="s">
        <v>23</v>
      </c>
      <c r="L20" s="578" t="str">
        <f>IF(加算と減算!F13="","",加算と減算!F13)</f>
        <v/>
      </c>
      <c r="M20" s="90" t="s">
        <v>116</v>
      </c>
      <c r="N20" s="90" t="s">
        <v>117</v>
      </c>
      <c r="O20" s="176" t="s">
        <v>165</v>
      </c>
      <c r="P20" s="80" t="s">
        <v>287</v>
      </c>
      <c r="Q20" s="109" t="s">
        <v>336</v>
      </c>
      <c r="S20" s="581" t="s">
        <v>220</v>
      </c>
      <c r="T20" s="583" t="s">
        <v>543</v>
      </c>
      <c r="U20" s="584"/>
      <c r="V20" s="583" t="s">
        <v>544</v>
      </c>
      <c r="W20" s="584"/>
      <c r="X20" s="590" t="s">
        <v>576</v>
      </c>
      <c r="Y20" s="591"/>
      <c r="Z20" s="590" t="s">
        <v>577</v>
      </c>
      <c r="AA20" s="591"/>
      <c r="AB20" s="590" t="s">
        <v>578</v>
      </c>
      <c r="AC20" s="591"/>
      <c r="AD20" s="583" t="s">
        <v>570</v>
      </c>
      <c r="AE20" s="584"/>
    </row>
    <row r="21" spans="1:33">
      <c r="B21" s="20" t="s">
        <v>136</v>
      </c>
      <c r="C21" s="53" t="s">
        <v>166</v>
      </c>
      <c r="D21" s="192"/>
      <c r="E21" s="192"/>
      <c r="G21" s="54" t="s">
        <v>573</v>
      </c>
      <c r="H21" s="54"/>
      <c r="I21" s="54"/>
      <c r="K21" s="579"/>
      <c r="L21" s="579"/>
      <c r="M21" s="68" t="str">
        <f>利用定員!K17</f>
        <v/>
      </c>
      <c r="N21" s="68" t="s">
        <v>166</v>
      </c>
      <c r="O21" s="57">
        <f>IF(L20="",0,DGET($B$4:$D$38,O20,M20:N21))</f>
        <v>0</v>
      </c>
      <c r="P21" s="57">
        <f>IF(L20="",0,DGET($B$4:$E$38,P20,M20:N21))</f>
        <v>0</v>
      </c>
      <c r="Q21" s="82">
        <f>IFERROR(P21*$M$2,0)</f>
        <v>0</v>
      </c>
      <c r="S21" s="582"/>
      <c r="T21" s="68" t="s">
        <v>574</v>
      </c>
      <c r="U21" s="53" t="s">
        <v>575</v>
      </c>
      <c r="V21" s="68" t="s">
        <v>574</v>
      </c>
      <c r="W21" s="53" t="s">
        <v>575</v>
      </c>
      <c r="X21" s="68" t="s">
        <v>574</v>
      </c>
      <c r="Y21" s="53" t="s">
        <v>575</v>
      </c>
      <c r="Z21" s="68" t="s">
        <v>574</v>
      </c>
      <c r="AA21" s="53" t="s">
        <v>575</v>
      </c>
      <c r="AB21" s="68" t="s">
        <v>574</v>
      </c>
      <c r="AC21" s="53" t="s">
        <v>575</v>
      </c>
      <c r="AD21" s="68" t="s">
        <v>574</v>
      </c>
      <c r="AE21" s="53" t="s">
        <v>575</v>
      </c>
    </row>
    <row r="22" spans="1:33">
      <c r="B22" s="20" t="s">
        <v>136</v>
      </c>
      <c r="C22" s="53" t="s">
        <v>167</v>
      </c>
      <c r="D22" s="192"/>
      <c r="E22" s="192"/>
      <c r="G22" s="53" t="s">
        <v>571</v>
      </c>
      <c r="H22" s="53" t="s">
        <v>562</v>
      </c>
      <c r="I22" s="53" t="s">
        <v>563</v>
      </c>
      <c r="K22" s="579"/>
      <c r="L22" s="579"/>
      <c r="M22" s="90" t="s">
        <v>116</v>
      </c>
      <c r="N22" s="90" t="s">
        <v>117</v>
      </c>
      <c r="O22" s="176" t="s">
        <v>165</v>
      </c>
      <c r="P22" s="80" t="s">
        <v>287</v>
      </c>
      <c r="Q22" s="109" t="s">
        <v>336</v>
      </c>
      <c r="S22" s="173" t="s">
        <v>410</v>
      </c>
      <c r="T22" s="78">
        <f>IFERROR(児童数!AJ8+児童数!AK8+児童数!AO8+児童数!AP8,"")</f>
        <v>0</v>
      </c>
      <c r="U22" s="246">
        <f>IFERROR(児童数!AL8+児童数!AM8+児童数!AQ8+児童数!AR8,"")</f>
        <v>0</v>
      </c>
      <c r="V22" s="195">
        <f t="shared" ref="V22:V33" si="2">IFERROR(T6*T22,0)</f>
        <v>0</v>
      </c>
      <c r="W22" s="195">
        <f t="shared" ref="W22:W33" si="3">IFERROR(V6*U22,0)</f>
        <v>0</v>
      </c>
      <c r="X22" s="195">
        <f t="shared" ref="X22:X33" si="4">IFERROR(AB6*T22,0)</f>
        <v>0</v>
      </c>
      <c r="Y22" s="195">
        <f t="shared" ref="Y22:Y33" si="5">IFERROR(AC6*U22,0)</f>
        <v>0</v>
      </c>
      <c r="Z22" s="195">
        <f t="shared" ref="Z22:Z33" si="6">IFERROR(AD6*T22,0)</f>
        <v>0</v>
      </c>
      <c r="AA22" s="195">
        <f t="shared" ref="AA22:AA33" si="7">IFERROR(AE6*U22,0)</f>
        <v>0</v>
      </c>
      <c r="AB22" s="194">
        <f t="shared" ref="AB22:AB33" si="8">IFERROR(AF6*T22,0)</f>
        <v>0</v>
      </c>
      <c r="AC22" s="194">
        <f t="shared" ref="AC22:AC33" si="9">IFERROR(AG6*U22,0)</f>
        <v>0</v>
      </c>
      <c r="AD22" s="195">
        <f t="shared" ref="AD22:AD33" si="10">IFERROR(X6*T22,0)</f>
        <v>0</v>
      </c>
      <c r="AE22" s="195">
        <f t="shared" ref="AE22:AE33" si="11">IFERROR(Z6*U22,0)</f>
        <v>0</v>
      </c>
    </row>
    <row r="23" spans="1:33">
      <c r="B23" s="20" t="s">
        <v>137</v>
      </c>
      <c r="C23" s="53" t="s">
        <v>166</v>
      </c>
      <c r="D23" s="192"/>
      <c r="E23" s="192"/>
      <c r="G23" s="68" t="s">
        <v>123</v>
      </c>
      <c r="H23" s="364">
        <v>7307</v>
      </c>
      <c r="I23" s="364">
        <v>151</v>
      </c>
      <c r="K23" s="580"/>
      <c r="L23" s="580"/>
      <c r="M23" s="68" t="str">
        <f>利用定員!K17</f>
        <v/>
      </c>
      <c r="N23" s="53" t="s">
        <v>167</v>
      </c>
      <c r="O23" s="57">
        <f>IF(L20="",0,DGET($B$4:$D$38,O22,M22:N23))</f>
        <v>0</v>
      </c>
      <c r="P23" s="57">
        <f>IF(L20="",0,DGET($B$4:$E$38,P22,M22:N23))</f>
        <v>0</v>
      </c>
      <c r="Q23" s="82">
        <f>IFERROR(P23*$M$2,0)</f>
        <v>0</v>
      </c>
      <c r="S23" s="173" t="s">
        <v>20</v>
      </c>
      <c r="T23" s="78">
        <f>IFERROR(児童数!AJ9+児童数!AK9+児童数!AO9+児童数!AP9,"")</f>
        <v>0</v>
      </c>
      <c r="U23" s="246">
        <f>IFERROR(児童数!AL9+児童数!AM9+児童数!AQ9+児童数!AR9,"")</f>
        <v>0</v>
      </c>
      <c r="V23" s="195">
        <f t="shared" si="2"/>
        <v>0</v>
      </c>
      <c r="W23" s="195">
        <f t="shared" si="3"/>
        <v>0</v>
      </c>
      <c r="X23" s="195">
        <f t="shared" si="4"/>
        <v>0</v>
      </c>
      <c r="Y23" s="195">
        <f t="shared" si="5"/>
        <v>0</v>
      </c>
      <c r="Z23" s="195">
        <f t="shared" si="6"/>
        <v>0</v>
      </c>
      <c r="AA23" s="195">
        <f t="shared" si="7"/>
        <v>0</v>
      </c>
      <c r="AB23" s="194">
        <f t="shared" si="8"/>
        <v>0</v>
      </c>
      <c r="AC23" s="194">
        <f t="shared" si="9"/>
        <v>0</v>
      </c>
      <c r="AD23" s="195">
        <f t="shared" si="10"/>
        <v>0</v>
      </c>
      <c r="AE23" s="195">
        <f t="shared" si="11"/>
        <v>0</v>
      </c>
    </row>
    <row r="24" spans="1:33">
      <c r="B24" s="20" t="s">
        <v>137</v>
      </c>
      <c r="C24" s="53" t="s">
        <v>167</v>
      </c>
      <c r="D24" s="192"/>
      <c r="E24" s="192"/>
      <c r="G24" s="68" t="s">
        <v>168</v>
      </c>
      <c r="H24" s="364">
        <v>7307</v>
      </c>
      <c r="I24" s="364">
        <v>101</v>
      </c>
      <c r="K24" s="578" t="s">
        <v>24</v>
      </c>
      <c r="L24" s="578" t="str">
        <f>IF(加算と減算!F14="","",加算と減算!F14)</f>
        <v/>
      </c>
      <c r="M24" s="90" t="s">
        <v>116</v>
      </c>
      <c r="N24" s="90" t="s">
        <v>117</v>
      </c>
      <c r="O24" s="176" t="s">
        <v>165</v>
      </c>
      <c r="P24" s="80" t="s">
        <v>287</v>
      </c>
      <c r="Q24" s="109" t="s">
        <v>336</v>
      </c>
      <c r="S24" s="173" t="s">
        <v>21</v>
      </c>
      <c r="T24" s="78">
        <f>IFERROR(児童数!AJ10+児童数!AK10+児童数!AO10+児童数!AP10,"")</f>
        <v>0</v>
      </c>
      <c r="U24" s="246">
        <f>IFERROR(児童数!AL10+児童数!AM10+児童数!AQ10+児童数!AR10,"")</f>
        <v>0</v>
      </c>
      <c r="V24" s="195">
        <f t="shared" si="2"/>
        <v>0</v>
      </c>
      <c r="W24" s="195">
        <f t="shared" si="3"/>
        <v>0</v>
      </c>
      <c r="X24" s="195">
        <f t="shared" si="4"/>
        <v>0</v>
      </c>
      <c r="Y24" s="195">
        <f t="shared" si="5"/>
        <v>0</v>
      </c>
      <c r="Z24" s="195">
        <f t="shared" si="6"/>
        <v>0</v>
      </c>
      <c r="AA24" s="195">
        <f t="shared" si="7"/>
        <v>0</v>
      </c>
      <c r="AB24" s="194">
        <f t="shared" si="8"/>
        <v>0</v>
      </c>
      <c r="AC24" s="194">
        <f t="shared" si="9"/>
        <v>0</v>
      </c>
      <c r="AD24" s="195">
        <f t="shared" si="10"/>
        <v>0</v>
      </c>
      <c r="AE24" s="195">
        <f t="shared" si="11"/>
        <v>0</v>
      </c>
    </row>
    <row r="25" spans="1:33">
      <c r="B25" s="20" t="s">
        <v>138</v>
      </c>
      <c r="C25" s="53" t="s">
        <v>166</v>
      </c>
      <c r="D25" s="192"/>
      <c r="E25" s="192"/>
      <c r="G25" s="68" t="s">
        <v>169</v>
      </c>
      <c r="H25" s="364">
        <v>7307</v>
      </c>
      <c r="I25" s="364">
        <v>76</v>
      </c>
      <c r="K25" s="579"/>
      <c r="L25" s="579"/>
      <c r="M25" s="68" t="str">
        <f>利用定員!K18</f>
        <v/>
      </c>
      <c r="N25" s="68" t="s">
        <v>166</v>
      </c>
      <c r="O25" s="57">
        <f>IF(L24="",0,DGET($B$4:$D$38,O24,M24:N25))</f>
        <v>0</v>
      </c>
      <c r="P25" s="57">
        <f>IF(L24="",0,DGET($B$4:$E$38,P24,M24:N25))</f>
        <v>0</v>
      </c>
      <c r="Q25" s="82">
        <f>IFERROR(P25*$M$2,0)</f>
        <v>0</v>
      </c>
      <c r="S25" s="173" t="s">
        <v>22</v>
      </c>
      <c r="T25" s="78">
        <f>IFERROR(児童数!AJ11+児童数!AK11+児童数!AO11+児童数!AP11,"")</f>
        <v>0</v>
      </c>
      <c r="U25" s="246">
        <f>IFERROR(児童数!AL11+児童数!AM11+児童数!AQ11+児童数!AR11,"")</f>
        <v>0</v>
      </c>
      <c r="V25" s="195">
        <f t="shared" si="2"/>
        <v>0</v>
      </c>
      <c r="W25" s="195">
        <f t="shared" si="3"/>
        <v>0</v>
      </c>
      <c r="X25" s="195">
        <f t="shared" si="4"/>
        <v>0</v>
      </c>
      <c r="Y25" s="195">
        <f t="shared" si="5"/>
        <v>0</v>
      </c>
      <c r="Z25" s="195">
        <f t="shared" si="6"/>
        <v>0</v>
      </c>
      <c r="AA25" s="195">
        <f t="shared" si="7"/>
        <v>0</v>
      </c>
      <c r="AB25" s="194">
        <f t="shared" si="8"/>
        <v>0</v>
      </c>
      <c r="AC25" s="194">
        <f t="shared" si="9"/>
        <v>0</v>
      </c>
      <c r="AD25" s="195">
        <f t="shared" si="10"/>
        <v>0</v>
      </c>
      <c r="AE25" s="195">
        <f t="shared" si="11"/>
        <v>0</v>
      </c>
    </row>
    <row r="26" spans="1:33">
      <c r="B26" s="20" t="s">
        <v>138</v>
      </c>
      <c r="C26" s="53" t="s">
        <v>167</v>
      </c>
      <c r="D26" s="192"/>
      <c r="E26" s="192"/>
      <c r="G26" s="68" t="s">
        <v>170</v>
      </c>
      <c r="H26" s="364">
        <v>7307</v>
      </c>
      <c r="I26" s="365">
        <v>60</v>
      </c>
      <c r="K26" s="579"/>
      <c r="L26" s="579"/>
      <c r="M26" s="90" t="s">
        <v>116</v>
      </c>
      <c r="N26" s="90" t="s">
        <v>117</v>
      </c>
      <c r="O26" s="176" t="s">
        <v>165</v>
      </c>
      <c r="P26" s="80" t="s">
        <v>287</v>
      </c>
      <c r="Q26" s="109" t="s">
        <v>336</v>
      </c>
      <c r="S26" s="173" t="s">
        <v>23</v>
      </c>
      <c r="T26" s="78">
        <f>IFERROR(児童数!AJ12+児童数!AK12+児童数!AO12+児童数!AP12,"")</f>
        <v>0</v>
      </c>
      <c r="U26" s="246">
        <f>IFERROR(児童数!AL12+児童数!AM12+児童数!AQ12+児童数!AR12,"")</f>
        <v>0</v>
      </c>
      <c r="V26" s="195">
        <f t="shared" si="2"/>
        <v>0</v>
      </c>
      <c r="W26" s="195">
        <f t="shared" si="3"/>
        <v>0</v>
      </c>
      <c r="X26" s="195">
        <f t="shared" si="4"/>
        <v>0</v>
      </c>
      <c r="Y26" s="195">
        <f t="shared" si="5"/>
        <v>0</v>
      </c>
      <c r="Z26" s="195">
        <f t="shared" si="6"/>
        <v>0</v>
      </c>
      <c r="AA26" s="195">
        <f t="shared" si="7"/>
        <v>0</v>
      </c>
      <c r="AB26" s="194">
        <f t="shared" si="8"/>
        <v>0</v>
      </c>
      <c r="AC26" s="194">
        <f t="shared" si="9"/>
        <v>0</v>
      </c>
      <c r="AD26" s="195">
        <f t="shared" si="10"/>
        <v>0</v>
      </c>
      <c r="AE26" s="195">
        <f t="shared" si="11"/>
        <v>0</v>
      </c>
    </row>
    <row r="27" spans="1:33">
      <c r="B27" s="20" t="s">
        <v>139</v>
      </c>
      <c r="C27" s="53" t="s">
        <v>166</v>
      </c>
      <c r="D27" s="192"/>
      <c r="E27" s="192"/>
      <c r="G27" s="68" t="s">
        <v>171</v>
      </c>
      <c r="H27" s="364">
        <v>7307</v>
      </c>
      <c r="I27" s="364">
        <v>50</v>
      </c>
      <c r="K27" s="580"/>
      <c r="L27" s="580"/>
      <c r="M27" s="68" t="str">
        <f>利用定員!K18</f>
        <v/>
      </c>
      <c r="N27" s="53" t="s">
        <v>167</v>
      </c>
      <c r="O27" s="57">
        <f>IF(L24="",0,DGET($B$4:$D$38,O26,M26:N27))</f>
        <v>0</v>
      </c>
      <c r="P27" s="57">
        <f>IF(L24="",0,DGET($B$4:$E$38,P26,M26:N27))</f>
        <v>0</v>
      </c>
      <c r="Q27" s="82">
        <f>IFERROR(P27*$M$2,0)</f>
        <v>0</v>
      </c>
      <c r="S27" s="173" t="s">
        <v>24</v>
      </c>
      <c r="T27" s="78">
        <f>IFERROR(児童数!AJ13+児童数!AK13+児童数!AO13+児童数!AP13,"")</f>
        <v>0</v>
      </c>
      <c r="U27" s="246">
        <f>IFERROR(児童数!AL13+児童数!AM13+児童数!AQ13+児童数!AR13,"")</f>
        <v>0</v>
      </c>
      <c r="V27" s="195">
        <f t="shared" si="2"/>
        <v>0</v>
      </c>
      <c r="W27" s="195">
        <f t="shared" si="3"/>
        <v>0</v>
      </c>
      <c r="X27" s="195">
        <f t="shared" si="4"/>
        <v>0</v>
      </c>
      <c r="Y27" s="195">
        <f t="shared" si="5"/>
        <v>0</v>
      </c>
      <c r="Z27" s="195">
        <f t="shared" si="6"/>
        <v>0</v>
      </c>
      <c r="AA27" s="195">
        <f t="shared" si="7"/>
        <v>0</v>
      </c>
      <c r="AB27" s="194">
        <f t="shared" si="8"/>
        <v>0</v>
      </c>
      <c r="AC27" s="194">
        <f t="shared" si="9"/>
        <v>0</v>
      </c>
      <c r="AD27" s="195">
        <f t="shared" si="10"/>
        <v>0</v>
      </c>
      <c r="AE27" s="195">
        <f t="shared" si="11"/>
        <v>0</v>
      </c>
    </row>
    <row r="28" spans="1:33">
      <c r="B28" s="20" t="s">
        <v>139</v>
      </c>
      <c r="C28" s="53" t="s">
        <v>167</v>
      </c>
      <c r="D28" s="192"/>
      <c r="E28" s="192"/>
      <c r="G28" s="68" t="s">
        <v>172</v>
      </c>
      <c r="H28" s="364">
        <v>7307</v>
      </c>
      <c r="I28" s="364">
        <v>43</v>
      </c>
      <c r="K28" s="578" t="s">
        <v>25</v>
      </c>
      <c r="L28" s="578" t="str">
        <f>IF(加算と減算!F15="","",加算と減算!F15)</f>
        <v/>
      </c>
      <c r="M28" s="90" t="s">
        <v>116</v>
      </c>
      <c r="N28" s="90" t="s">
        <v>117</v>
      </c>
      <c r="O28" s="176" t="s">
        <v>165</v>
      </c>
      <c r="P28" s="80" t="s">
        <v>287</v>
      </c>
      <c r="Q28" s="109" t="s">
        <v>336</v>
      </c>
      <c r="S28" s="173" t="s">
        <v>224</v>
      </c>
      <c r="T28" s="78">
        <f>IFERROR(児童数!AJ14+児童数!AK14+児童数!AO14+児童数!AP14,"")</f>
        <v>0</v>
      </c>
      <c r="U28" s="246">
        <f>IFERROR(児童数!AL14+児童数!AM14+児童数!AQ14+児童数!AR14,"")</f>
        <v>0</v>
      </c>
      <c r="V28" s="195">
        <f t="shared" si="2"/>
        <v>0</v>
      </c>
      <c r="W28" s="195">
        <f t="shared" si="3"/>
        <v>0</v>
      </c>
      <c r="X28" s="195">
        <f t="shared" si="4"/>
        <v>0</v>
      </c>
      <c r="Y28" s="195">
        <f t="shared" si="5"/>
        <v>0</v>
      </c>
      <c r="Z28" s="195">
        <f t="shared" si="6"/>
        <v>0</v>
      </c>
      <c r="AA28" s="195">
        <f t="shared" si="7"/>
        <v>0</v>
      </c>
      <c r="AB28" s="194">
        <f t="shared" si="8"/>
        <v>0</v>
      </c>
      <c r="AC28" s="194">
        <f t="shared" si="9"/>
        <v>0</v>
      </c>
      <c r="AD28" s="195">
        <f t="shared" si="10"/>
        <v>0</v>
      </c>
      <c r="AE28" s="195">
        <f t="shared" si="11"/>
        <v>0</v>
      </c>
    </row>
    <row r="29" spans="1:33">
      <c r="B29" s="20" t="s">
        <v>140</v>
      </c>
      <c r="C29" s="53" t="s">
        <v>166</v>
      </c>
      <c r="D29" s="192"/>
      <c r="E29" s="192"/>
      <c r="G29" s="68" t="s">
        <v>173</v>
      </c>
      <c r="H29" s="364">
        <v>7307</v>
      </c>
      <c r="I29" s="364">
        <v>38</v>
      </c>
      <c r="K29" s="579"/>
      <c r="L29" s="579"/>
      <c r="M29" s="68" t="str">
        <f>利用定員!K19</f>
        <v/>
      </c>
      <c r="N29" s="68" t="s">
        <v>166</v>
      </c>
      <c r="O29" s="57">
        <f>IF(L28="",0,DGET($B$4:$D$38,O28,M28:N29))</f>
        <v>0</v>
      </c>
      <c r="P29" s="57">
        <f>IF(L28="",0,DGET($B$4:$E$38,P28,M28:N29))</f>
        <v>0</v>
      </c>
      <c r="Q29" s="82">
        <f>IFERROR(P29*$M$2,0)</f>
        <v>0</v>
      </c>
      <c r="S29" s="173" t="s">
        <v>225</v>
      </c>
      <c r="T29" s="78">
        <f>IFERROR(児童数!AJ15+児童数!AK15+児童数!AO15+児童数!AP15,"")</f>
        <v>0</v>
      </c>
      <c r="U29" s="246">
        <f>IFERROR(児童数!AL15+児童数!AM15+児童数!AQ15+児童数!AR15,"")</f>
        <v>0</v>
      </c>
      <c r="V29" s="195">
        <f t="shared" si="2"/>
        <v>0</v>
      </c>
      <c r="W29" s="195">
        <f t="shared" si="3"/>
        <v>0</v>
      </c>
      <c r="X29" s="195">
        <f t="shared" si="4"/>
        <v>0</v>
      </c>
      <c r="Y29" s="195">
        <f t="shared" si="5"/>
        <v>0</v>
      </c>
      <c r="Z29" s="195">
        <f t="shared" si="6"/>
        <v>0</v>
      </c>
      <c r="AA29" s="195">
        <f t="shared" si="7"/>
        <v>0</v>
      </c>
      <c r="AB29" s="194">
        <f t="shared" si="8"/>
        <v>0</v>
      </c>
      <c r="AC29" s="194">
        <f t="shared" si="9"/>
        <v>0</v>
      </c>
      <c r="AD29" s="195">
        <f t="shared" si="10"/>
        <v>0</v>
      </c>
      <c r="AE29" s="195">
        <f t="shared" si="11"/>
        <v>0</v>
      </c>
    </row>
    <row r="30" spans="1:33">
      <c r="B30" s="20" t="s">
        <v>140</v>
      </c>
      <c r="C30" s="53" t="s">
        <v>167</v>
      </c>
      <c r="D30" s="192"/>
      <c r="E30" s="192"/>
      <c r="G30" s="70" t="s">
        <v>174</v>
      </c>
      <c r="H30" s="364">
        <v>7307</v>
      </c>
      <c r="I30" s="364">
        <v>34</v>
      </c>
      <c r="K30" s="579"/>
      <c r="L30" s="579"/>
      <c r="M30" s="90" t="s">
        <v>116</v>
      </c>
      <c r="N30" s="90" t="s">
        <v>117</v>
      </c>
      <c r="O30" s="176" t="s">
        <v>165</v>
      </c>
      <c r="P30" s="80" t="s">
        <v>287</v>
      </c>
      <c r="Q30" s="109" t="s">
        <v>336</v>
      </c>
      <c r="S30" s="173" t="s">
        <v>226</v>
      </c>
      <c r="T30" s="78">
        <f>IFERROR(児童数!AJ16+児童数!AK16+児童数!AO16+児童数!AP16,"")</f>
        <v>0</v>
      </c>
      <c r="U30" s="246">
        <f>IFERROR(児童数!AL16+児童数!AM16+児童数!AQ16+児童数!AR16,"")</f>
        <v>0</v>
      </c>
      <c r="V30" s="195">
        <f t="shared" si="2"/>
        <v>0</v>
      </c>
      <c r="W30" s="195">
        <f t="shared" si="3"/>
        <v>0</v>
      </c>
      <c r="X30" s="195">
        <f t="shared" si="4"/>
        <v>0</v>
      </c>
      <c r="Y30" s="195">
        <f t="shared" si="5"/>
        <v>0</v>
      </c>
      <c r="Z30" s="195">
        <f t="shared" si="6"/>
        <v>0</v>
      </c>
      <c r="AA30" s="195">
        <f t="shared" si="7"/>
        <v>0</v>
      </c>
      <c r="AB30" s="194">
        <f t="shared" si="8"/>
        <v>0</v>
      </c>
      <c r="AC30" s="194">
        <f t="shared" si="9"/>
        <v>0</v>
      </c>
      <c r="AD30" s="195">
        <f t="shared" si="10"/>
        <v>0</v>
      </c>
      <c r="AE30" s="195">
        <f t="shared" si="11"/>
        <v>0</v>
      </c>
    </row>
    <row r="31" spans="1:33">
      <c r="B31" s="20" t="s">
        <v>141</v>
      </c>
      <c r="C31" s="53" t="s">
        <v>166</v>
      </c>
      <c r="D31" s="192"/>
      <c r="E31" s="192"/>
      <c r="G31" s="20" t="s">
        <v>136</v>
      </c>
      <c r="H31" s="252"/>
      <c r="I31" s="252"/>
      <c r="K31" s="580"/>
      <c r="L31" s="580"/>
      <c r="M31" s="68" t="str">
        <f>利用定員!K19</f>
        <v/>
      </c>
      <c r="N31" s="53" t="s">
        <v>167</v>
      </c>
      <c r="O31" s="57">
        <f>IF(L28="",0,DGET($B$4:$D$38,O30,M30:N31))</f>
        <v>0</v>
      </c>
      <c r="P31" s="57">
        <f>IF(L28="",0,DGET($B$4:$E$38,P30,M30:N31))</f>
        <v>0</v>
      </c>
      <c r="Q31" s="82">
        <f>IFERROR(P31*$M$2,0)</f>
        <v>0</v>
      </c>
      <c r="S31" s="173" t="s">
        <v>28</v>
      </c>
      <c r="T31" s="78">
        <f>IFERROR(児童数!AJ17+児童数!AK17+児童数!AO17+児童数!AP17,"")</f>
        <v>0</v>
      </c>
      <c r="U31" s="246">
        <f>IFERROR(児童数!AL17+児童数!AM17+児童数!AQ17+児童数!AR17,"")</f>
        <v>0</v>
      </c>
      <c r="V31" s="195">
        <f t="shared" si="2"/>
        <v>0</v>
      </c>
      <c r="W31" s="195">
        <f t="shared" si="3"/>
        <v>0</v>
      </c>
      <c r="X31" s="195">
        <f t="shared" si="4"/>
        <v>0</v>
      </c>
      <c r="Y31" s="195">
        <f t="shared" si="5"/>
        <v>0</v>
      </c>
      <c r="Z31" s="195">
        <f t="shared" si="6"/>
        <v>0</v>
      </c>
      <c r="AA31" s="195">
        <f t="shared" si="7"/>
        <v>0</v>
      </c>
      <c r="AB31" s="194">
        <f t="shared" si="8"/>
        <v>0</v>
      </c>
      <c r="AC31" s="194">
        <f t="shared" si="9"/>
        <v>0</v>
      </c>
      <c r="AD31" s="195">
        <f t="shared" si="10"/>
        <v>0</v>
      </c>
      <c r="AE31" s="195">
        <f t="shared" si="11"/>
        <v>0</v>
      </c>
    </row>
    <row r="32" spans="1:33">
      <c r="B32" s="20" t="s">
        <v>141</v>
      </c>
      <c r="C32" s="53" t="s">
        <v>167</v>
      </c>
      <c r="D32" s="192"/>
      <c r="E32" s="192"/>
      <c r="G32" s="20" t="s">
        <v>137</v>
      </c>
      <c r="H32" s="252"/>
      <c r="I32" s="252"/>
      <c r="K32" s="578" t="s">
        <v>225</v>
      </c>
      <c r="L32" s="578" t="str">
        <f>IF(加算と減算!F16="","",加算と減算!F16)</f>
        <v/>
      </c>
      <c r="M32" s="90" t="s">
        <v>116</v>
      </c>
      <c r="N32" s="90" t="s">
        <v>117</v>
      </c>
      <c r="O32" s="176" t="s">
        <v>165</v>
      </c>
      <c r="P32" s="80" t="s">
        <v>287</v>
      </c>
      <c r="Q32" s="109" t="s">
        <v>336</v>
      </c>
      <c r="S32" s="173" t="s">
        <v>29</v>
      </c>
      <c r="T32" s="78">
        <f>IFERROR(児童数!AJ18+児童数!AK18+児童数!AO18+児童数!AP18,"")</f>
        <v>0</v>
      </c>
      <c r="U32" s="246">
        <f>IFERROR(児童数!AL18+児童数!AM18+児童数!AQ18+児童数!AR18,"")</f>
        <v>0</v>
      </c>
      <c r="V32" s="195">
        <f t="shared" si="2"/>
        <v>0</v>
      </c>
      <c r="W32" s="195">
        <f t="shared" si="3"/>
        <v>0</v>
      </c>
      <c r="X32" s="195">
        <f t="shared" si="4"/>
        <v>0</v>
      </c>
      <c r="Y32" s="195">
        <f t="shared" si="5"/>
        <v>0</v>
      </c>
      <c r="Z32" s="195">
        <f t="shared" si="6"/>
        <v>0</v>
      </c>
      <c r="AA32" s="195">
        <f t="shared" si="7"/>
        <v>0</v>
      </c>
      <c r="AB32" s="194">
        <f t="shared" si="8"/>
        <v>0</v>
      </c>
      <c r="AC32" s="194">
        <f t="shared" si="9"/>
        <v>0</v>
      </c>
      <c r="AD32" s="195">
        <f t="shared" si="10"/>
        <v>0</v>
      </c>
      <c r="AE32" s="195">
        <f t="shared" si="11"/>
        <v>0</v>
      </c>
    </row>
    <row r="33" spans="2:31">
      <c r="B33" s="20" t="s">
        <v>142</v>
      </c>
      <c r="C33" s="53" t="s">
        <v>166</v>
      </c>
      <c r="D33" s="192"/>
      <c r="E33" s="192"/>
      <c r="G33" s="20" t="s">
        <v>138</v>
      </c>
      <c r="H33" s="252"/>
      <c r="I33" s="252"/>
      <c r="K33" s="579"/>
      <c r="L33" s="579"/>
      <c r="M33" s="68" t="str">
        <f>利用定員!K20</f>
        <v/>
      </c>
      <c r="N33" s="68" t="s">
        <v>166</v>
      </c>
      <c r="O33" s="57">
        <f>IF(L32="",0,DGET($B$4:$D$38,O32,M32:N33))</f>
        <v>0</v>
      </c>
      <c r="P33" s="57">
        <f>IF(L32="",0,DGET($B$4:$E$38,P32,M32:N33))</f>
        <v>0</v>
      </c>
      <c r="Q33" s="82">
        <f>IFERROR(P33*$M$2,0)</f>
        <v>0</v>
      </c>
      <c r="S33" s="173" t="s">
        <v>30</v>
      </c>
      <c r="T33" s="78">
        <f>IFERROR(児童数!AJ19+児童数!AK19+児童数!AO19+児童数!AP19,"")</f>
        <v>0</v>
      </c>
      <c r="U33" s="246">
        <f>IFERROR(児童数!AL19+児童数!AM19+児童数!AQ19+児童数!AR19,"")</f>
        <v>0</v>
      </c>
      <c r="V33" s="195">
        <f t="shared" si="2"/>
        <v>0</v>
      </c>
      <c r="W33" s="195">
        <f t="shared" si="3"/>
        <v>0</v>
      </c>
      <c r="X33" s="195">
        <f t="shared" si="4"/>
        <v>0</v>
      </c>
      <c r="Y33" s="195">
        <f t="shared" si="5"/>
        <v>0</v>
      </c>
      <c r="Z33" s="195">
        <f t="shared" si="6"/>
        <v>0</v>
      </c>
      <c r="AA33" s="195">
        <f t="shared" si="7"/>
        <v>0</v>
      </c>
      <c r="AB33" s="194">
        <f t="shared" si="8"/>
        <v>0</v>
      </c>
      <c r="AC33" s="194">
        <f t="shared" si="9"/>
        <v>0</v>
      </c>
      <c r="AD33" s="195">
        <f t="shared" si="10"/>
        <v>0</v>
      </c>
      <c r="AE33" s="195">
        <f t="shared" si="11"/>
        <v>0</v>
      </c>
    </row>
    <row r="34" spans="2:31">
      <c r="B34" s="20" t="s">
        <v>142</v>
      </c>
      <c r="C34" s="53" t="s">
        <v>167</v>
      </c>
      <c r="D34" s="192"/>
      <c r="E34" s="192"/>
      <c r="G34" s="20" t="s">
        <v>139</v>
      </c>
      <c r="H34" s="252"/>
      <c r="I34" s="252"/>
      <c r="K34" s="579"/>
      <c r="L34" s="579"/>
      <c r="M34" s="90" t="s">
        <v>116</v>
      </c>
      <c r="N34" s="90" t="s">
        <v>117</v>
      </c>
      <c r="O34" s="176" t="s">
        <v>165</v>
      </c>
      <c r="P34" s="80" t="s">
        <v>287</v>
      </c>
      <c r="Q34" s="109" t="s">
        <v>336</v>
      </c>
      <c r="S34" s="203" t="s">
        <v>545</v>
      </c>
      <c r="T34" s="53">
        <f t="shared" ref="T34:U34" si="12">SUM(T22:T33)</f>
        <v>0</v>
      </c>
      <c r="U34" s="68">
        <f t="shared" si="12"/>
        <v>0</v>
      </c>
      <c r="V34" s="263">
        <f t="shared" ref="V34" si="13">SUM(V22:V33)</f>
        <v>0</v>
      </c>
      <c r="W34" s="263">
        <f t="shared" ref="W34" si="14">SUM(W22:W33)</f>
        <v>0</v>
      </c>
      <c r="X34" s="263">
        <f t="shared" ref="X34:Y34" si="15">SUM(X22:X33)</f>
        <v>0</v>
      </c>
      <c r="Y34" s="263">
        <f t="shared" si="15"/>
        <v>0</v>
      </c>
      <c r="Z34" s="263">
        <f t="shared" ref="Z34" si="16">SUM(Z22:Z33)</f>
        <v>0</v>
      </c>
      <c r="AA34" s="263">
        <f t="shared" ref="AA34" si="17">SUM(AA22:AA33)</f>
        <v>0</v>
      </c>
      <c r="AB34" s="263">
        <f>SUM(AB22:AB33)</f>
        <v>0</v>
      </c>
      <c r="AC34" s="263">
        <f t="shared" ref="AC34" si="18">SUM(AC22:AC33)</f>
        <v>0</v>
      </c>
      <c r="AD34" s="263">
        <f t="shared" ref="AD34" si="19">SUM(AD22:AD33)</f>
        <v>0</v>
      </c>
      <c r="AE34" s="263">
        <f t="shared" ref="AE34" si="20">SUM(AE22:AE33)</f>
        <v>0</v>
      </c>
    </row>
    <row r="35" spans="2:31">
      <c r="B35" s="20" t="s">
        <v>143</v>
      </c>
      <c r="C35" s="53" t="s">
        <v>166</v>
      </c>
      <c r="D35" s="192"/>
      <c r="E35" s="192"/>
      <c r="G35" s="20" t="s">
        <v>140</v>
      </c>
      <c r="H35" s="252"/>
      <c r="I35" s="252"/>
      <c r="K35" s="580"/>
      <c r="L35" s="580"/>
      <c r="M35" s="68" t="str">
        <f>利用定員!K20</f>
        <v/>
      </c>
      <c r="N35" s="53" t="s">
        <v>167</v>
      </c>
      <c r="O35" s="57">
        <f>IF(L32="",0,DGET($B$4:$D$38,O34,M34:N35))</f>
        <v>0</v>
      </c>
      <c r="P35" s="57">
        <f>IF(L32="",0,DGET($B$4:$E$38,P34,M34:N35))</f>
        <v>0</v>
      </c>
      <c r="Q35" s="82">
        <f>IFERROR(P35*$M$2,0)</f>
        <v>0</v>
      </c>
      <c r="T35" s="85"/>
      <c r="U35" s="53">
        <f>T34+U34</f>
        <v>0</v>
      </c>
      <c r="V35" s="247"/>
      <c r="W35" s="265">
        <f>V34+W34</f>
        <v>0</v>
      </c>
      <c r="X35" s="247"/>
      <c r="Y35" s="265">
        <f>X34+Y34</f>
        <v>0</v>
      </c>
      <c r="Z35" s="247"/>
      <c r="AA35" s="265">
        <f>Z34+AA34</f>
        <v>0</v>
      </c>
      <c r="AB35" s="247"/>
      <c r="AC35" s="265">
        <f>AB34+AC34</f>
        <v>0</v>
      </c>
      <c r="AD35" s="247"/>
      <c r="AE35" s="265">
        <f>AD34+AE34</f>
        <v>0</v>
      </c>
    </row>
    <row r="36" spans="2:31">
      <c r="B36" s="20" t="s">
        <v>143</v>
      </c>
      <c r="C36" s="53" t="s">
        <v>167</v>
      </c>
      <c r="D36" s="192"/>
      <c r="E36" s="192"/>
      <c r="G36" s="20" t="s">
        <v>142</v>
      </c>
      <c r="H36" s="252"/>
      <c r="I36" s="252"/>
      <c r="K36" s="578" t="s">
        <v>226</v>
      </c>
      <c r="L36" s="578" t="str">
        <f>IF(加算と減算!F17="","",加算と減算!F17)</f>
        <v/>
      </c>
      <c r="M36" s="90" t="s">
        <v>116</v>
      </c>
      <c r="N36" s="90" t="s">
        <v>117</v>
      </c>
      <c r="O36" s="176" t="s">
        <v>165</v>
      </c>
      <c r="P36" s="80" t="s">
        <v>287</v>
      </c>
      <c r="Q36" s="109" t="s">
        <v>336</v>
      </c>
    </row>
    <row r="37" spans="2:31">
      <c r="B37" s="70" t="s">
        <v>408</v>
      </c>
      <c r="C37" s="53" t="s">
        <v>166</v>
      </c>
      <c r="D37" s="192"/>
      <c r="E37" s="192"/>
      <c r="G37" s="20" t="s">
        <v>143</v>
      </c>
      <c r="H37" s="253"/>
      <c r="I37" s="253"/>
      <c r="K37" s="579"/>
      <c r="L37" s="579"/>
      <c r="M37" s="68" t="str">
        <f>利用定員!K21</f>
        <v/>
      </c>
      <c r="N37" s="68" t="s">
        <v>166</v>
      </c>
      <c r="O37" s="57">
        <f>IF(L36="",0,DGET($B$4:$D$38,O36,M36:N37))</f>
        <v>0</v>
      </c>
      <c r="P37" s="57">
        <f>IF(L36="",0,DGET($B$4:$E$38,P36,M36:N37))</f>
        <v>0</v>
      </c>
      <c r="Q37" s="82">
        <f>IFERROR(P37*$M$2,0)</f>
        <v>0</v>
      </c>
    </row>
    <row r="38" spans="2:31">
      <c r="B38" s="70" t="s">
        <v>408</v>
      </c>
      <c r="C38" s="53" t="s">
        <v>167</v>
      </c>
      <c r="D38" s="192"/>
      <c r="E38" s="192"/>
      <c r="G38" s="70" t="s">
        <v>408</v>
      </c>
      <c r="H38" s="253"/>
      <c r="I38" s="253"/>
      <c r="K38" s="579"/>
      <c r="L38" s="579"/>
      <c r="M38" s="90" t="s">
        <v>116</v>
      </c>
      <c r="N38" s="90" t="s">
        <v>117</v>
      </c>
      <c r="O38" s="176" t="s">
        <v>165</v>
      </c>
      <c r="P38" s="80" t="s">
        <v>287</v>
      </c>
      <c r="Q38" s="109" t="s">
        <v>336</v>
      </c>
    </row>
    <row r="39" spans="2:31">
      <c r="K39" s="580"/>
      <c r="L39" s="580"/>
      <c r="M39" s="68" t="str">
        <f>利用定員!K21</f>
        <v/>
      </c>
      <c r="N39" s="53" t="s">
        <v>167</v>
      </c>
      <c r="O39" s="57">
        <f>IF(L36="",0,DGET($B$4:$D$38,O38,M38:N39))</f>
        <v>0</v>
      </c>
      <c r="P39" s="57">
        <f>IF(L36="",0,DGET($B$4:$E$38,P38,M38:N39))</f>
        <v>0</v>
      </c>
      <c r="Q39" s="82">
        <f>IFERROR(P39*$M$2,0)</f>
        <v>0</v>
      </c>
    </row>
    <row r="40" spans="2:31">
      <c r="K40" s="578" t="s">
        <v>28</v>
      </c>
      <c r="L40" s="578" t="str">
        <f>IF(加算と減算!F18="","",加算と減算!F18)</f>
        <v/>
      </c>
      <c r="M40" s="90" t="s">
        <v>116</v>
      </c>
      <c r="N40" s="90" t="s">
        <v>117</v>
      </c>
      <c r="O40" s="176" t="s">
        <v>165</v>
      </c>
      <c r="P40" s="80" t="s">
        <v>287</v>
      </c>
      <c r="Q40" s="109" t="s">
        <v>336</v>
      </c>
    </row>
    <row r="41" spans="2:31">
      <c r="K41" s="579"/>
      <c r="L41" s="579"/>
      <c r="M41" s="68" t="str">
        <f>利用定員!K22</f>
        <v/>
      </c>
      <c r="N41" s="68" t="s">
        <v>166</v>
      </c>
      <c r="O41" s="57">
        <f>IF(L40="",0,DGET($B$4:$D$38,O40,M40:N41))</f>
        <v>0</v>
      </c>
      <c r="P41" s="57">
        <f>IF(L40="",0,DGET($B$4:$E$38,P40,M40:N41))</f>
        <v>0</v>
      </c>
      <c r="Q41" s="82">
        <f>IFERROR(P41*$M$2,0)</f>
        <v>0</v>
      </c>
    </row>
    <row r="42" spans="2:31">
      <c r="K42" s="579"/>
      <c r="L42" s="579"/>
      <c r="M42" s="90" t="s">
        <v>116</v>
      </c>
      <c r="N42" s="90" t="s">
        <v>117</v>
      </c>
      <c r="O42" s="176" t="s">
        <v>165</v>
      </c>
      <c r="P42" s="80" t="s">
        <v>287</v>
      </c>
      <c r="Q42" s="109" t="s">
        <v>336</v>
      </c>
    </row>
    <row r="43" spans="2:31">
      <c r="K43" s="580"/>
      <c r="L43" s="580"/>
      <c r="M43" s="68" t="str">
        <f>利用定員!K22</f>
        <v/>
      </c>
      <c r="N43" s="53" t="s">
        <v>167</v>
      </c>
      <c r="O43" s="57">
        <f>IF(L40="",0,DGET($B$4:$D$38,O42,M42:N43))</f>
        <v>0</v>
      </c>
      <c r="P43" s="57">
        <f>IF(L40="",0,DGET($B$4:$E$38,P42,M42:N43))</f>
        <v>0</v>
      </c>
      <c r="Q43" s="82">
        <f>IFERROR(P43*$M$2,0)</f>
        <v>0</v>
      </c>
    </row>
    <row r="44" spans="2:31">
      <c r="K44" s="578" t="s">
        <v>29</v>
      </c>
      <c r="L44" s="578" t="str">
        <f>IF(加算と減算!F19="","",加算と減算!F19)</f>
        <v/>
      </c>
      <c r="M44" s="90" t="s">
        <v>116</v>
      </c>
      <c r="N44" s="90" t="s">
        <v>117</v>
      </c>
      <c r="O44" s="176" t="s">
        <v>165</v>
      </c>
      <c r="P44" s="80" t="s">
        <v>287</v>
      </c>
      <c r="Q44" s="109" t="s">
        <v>336</v>
      </c>
    </row>
    <row r="45" spans="2:31">
      <c r="K45" s="579"/>
      <c r="L45" s="579"/>
      <c r="M45" s="68" t="str">
        <f>利用定員!K23</f>
        <v/>
      </c>
      <c r="N45" s="68" t="s">
        <v>166</v>
      </c>
      <c r="O45" s="57">
        <f>IF(L44="",0,DGET($B$4:$D$38,O44,M44:N45))</f>
        <v>0</v>
      </c>
      <c r="P45" s="57">
        <f>IF(L44="",0,DGET($B$4:$E$38,P44,M44:N45))</f>
        <v>0</v>
      </c>
      <c r="Q45" s="82">
        <f>IFERROR(P45*$M$2,0)</f>
        <v>0</v>
      </c>
    </row>
    <row r="46" spans="2:31">
      <c r="K46" s="579"/>
      <c r="L46" s="579"/>
      <c r="M46" s="90" t="s">
        <v>116</v>
      </c>
      <c r="N46" s="90" t="s">
        <v>117</v>
      </c>
      <c r="O46" s="176" t="s">
        <v>165</v>
      </c>
      <c r="P46" s="80" t="s">
        <v>287</v>
      </c>
      <c r="Q46" s="109" t="s">
        <v>336</v>
      </c>
    </row>
    <row r="47" spans="2:31">
      <c r="K47" s="580"/>
      <c r="L47" s="580"/>
      <c r="M47" s="68" t="str">
        <f>利用定員!K23</f>
        <v/>
      </c>
      <c r="N47" s="53" t="s">
        <v>167</v>
      </c>
      <c r="O47" s="57">
        <f>IF(L44="",0,DGET($B$4:$D$38,O46,M46:N47))</f>
        <v>0</v>
      </c>
      <c r="P47" s="57">
        <f>IF(L44="",0,DGET($B$4:$E$38,P46,M46:N47))</f>
        <v>0</v>
      </c>
      <c r="Q47" s="82">
        <f>IFERROR(P47*$M$2,0)</f>
        <v>0</v>
      </c>
    </row>
    <row r="48" spans="2:31">
      <c r="K48" s="578" t="s">
        <v>30</v>
      </c>
      <c r="L48" s="578" t="str">
        <f>IF(加算と減算!F20="","",加算と減算!F20)</f>
        <v/>
      </c>
      <c r="M48" s="90" t="s">
        <v>116</v>
      </c>
      <c r="N48" s="90" t="s">
        <v>117</v>
      </c>
      <c r="O48" s="176" t="s">
        <v>165</v>
      </c>
      <c r="P48" s="80" t="s">
        <v>287</v>
      </c>
      <c r="Q48" s="109" t="s">
        <v>336</v>
      </c>
    </row>
    <row r="49" spans="11:17">
      <c r="K49" s="579"/>
      <c r="L49" s="579"/>
      <c r="M49" s="68" t="str">
        <f>利用定員!K24</f>
        <v/>
      </c>
      <c r="N49" s="68" t="s">
        <v>166</v>
      </c>
      <c r="O49" s="57">
        <f>IF(L48="",0,DGET($B$4:$D$38,O48,M48:N49))</f>
        <v>0</v>
      </c>
      <c r="P49" s="57">
        <f>IF(L48="",0,DGET($B$4:$E$38,P48,M48:N49))</f>
        <v>0</v>
      </c>
      <c r="Q49" s="82">
        <f>IFERROR(P49*$M$2,0)</f>
        <v>0</v>
      </c>
    </row>
    <row r="50" spans="11:17">
      <c r="K50" s="579"/>
      <c r="L50" s="579"/>
      <c r="M50" s="90" t="s">
        <v>116</v>
      </c>
      <c r="N50" s="90" t="s">
        <v>117</v>
      </c>
      <c r="O50" s="176" t="s">
        <v>165</v>
      </c>
      <c r="P50" s="80" t="s">
        <v>287</v>
      </c>
      <c r="Q50" s="109" t="s">
        <v>336</v>
      </c>
    </row>
    <row r="51" spans="11:17">
      <c r="K51" s="580"/>
      <c r="L51" s="580"/>
      <c r="M51" s="68" t="str">
        <f>利用定員!K24</f>
        <v/>
      </c>
      <c r="N51" s="53" t="s">
        <v>167</v>
      </c>
      <c r="O51" s="57">
        <f>IF(L48="",0,DGET($B$4:$D$38,O50,M50:N51))</f>
        <v>0</v>
      </c>
      <c r="P51" s="57">
        <f>IF(L48="",0,DGET($B$4:$E$38,P50,M50:N51))</f>
        <v>0</v>
      </c>
      <c r="Q51" s="82">
        <f>IFERROR(P51*$M$2,0)</f>
        <v>0</v>
      </c>
    </row>
    <row r="52" spans="11:17">
      <c r="K52" s="56"/>
      <c r="L52" s="56"/>
      <c r="M52" s="56"/>
      <c r="N52" s="56"/>
      <c r="O52" s="56"/>
      <c r="P52" s="56"/>
      <c r="Q52" s="56"/>
    </row>
    <row r="53" spans="11:17">
      <c r="K53" s="56"/>
      <c r="L53" s="56"/>
      <c r="M53" s="58"/>
      <c r="N53" s="58"/>
      <c r="O53" s="58"/>
      <c r="P53" s="58"/>
      <c r="Q53" s="94"/>
    </row>
    <row r="54" spans="11:17">
      <c r="K54" s="56"/>
      <c r="L54" s="56"/>
      <c r="M54" s="58"/>
      <c r="N54" s="58"/>
      <c r="O54" s="58"/>
      <c r="P54" s="58"/>
      <c r="Q54" s="94"/>
    </row>
    <row r="55" spans="11:17">
      <c r="K55" s="84"/>
      <c r="L55" s="84"/>
      <c r="M55" s="58"/>
      <c r="N55" s="58"/>
      <c r="O55" s="58"/>
      <c r="P55" s="58"/>
      <c r="Q55" s="94"/>
    </row>
    <row r="56" spans="11:17">
      <c r="K56" s="56"/>
      <c r="L56" s="56"/>
      <c r="M56" s="58"/>
      <c r="N56" s="58"/>
      <c r="O56" s="58"/>
      <c r="P56" s="58"/>
      <c r="Q56" s="94"/>
    </row>
    <row r="57" spans="11:17">
      <c r="K57" s="56"/>
      <c r="L57" s="56"/>
      <c r="M57" s="58"/>
      <c r="N57" s="58"/>
      <c r="O57" s="58"/>
      <c r="P57" s="58"/>
      <c r="Q57" s="94"/>
    </row>
    <row r="58" spans="11:17">
      <c r="K58" s="56"/>
      <c r="L58" s="56"/>
      <c r="M58" s="58"/>
      <c r="N58" s="58"/>
      <c r="O58" s="58"/>
      <c r="P58" s="58"/>
      <c r="Q58" s="94"/>
    </row>
    <row r="59" spans="11:17">
      <c r="K59" s="56"/>
      <c r="L59" s="56"/>
      <c r="M59" s="58"/>
      <c r="N59" s="58"/>
      <c r="O59" s="58"/>
      <c r="P59" s="58"/>
      <c r="Q59" s="94"/>
    </row>
    <row r="60" spans="11:17">
      <c r="K60" s="56"/>
      <c r="L60" s="56"/>
      <c r="M60" s="58"/>
      <c r="N60" s="58"/>
      <c r="O60" s="58"/>
      <c r="P60" s="58"/>
      <c r="Q60" s="94"/>
    </row>
    <row r="61" spans="11:17">
      <c r="K61" s="56"/>
      <c r="L61" s="56"/>
      <c r="M61" s="58"/>
      <c r="N61" s="58"/>
      <c r="O61" s="58"/>
      <c r="P61" s="58"/>
      <c r="Q61" s="94"/>
    </row>
    <row r="62" spans="11:17">
      <c r="K62" s="56"/>
      <c r="L62" s="56"/>
      <c r="M62" s="58"/>
      <c r="N62" s="58"/>
      <c r="O62" s="58"/>
      <c r="P62" s="58"/>
      <c r="Q62" s="94"/>
    </row>
    <row r="63" spans="11:17">
      <c r="K63" s="56"/>
      <c r="L63" s="56"/>
      <c r="M63" s="58"/>
      <c r="N63" s="58"/>
      <c r="O63" s="58"/>
      <c r="P63" s="58"/>
      <c r="Q63" s="94"/>
    </row>
    <row r="64" spans="11:17">
      <c r="K64" s="56"/>
      <c r="L64" s="56"/>
      <c r="M64" s="58"/>
      <c r="N64" s="58"/>
      <c r="O64" s="58"/>
      <c r="P64" s="58"/>
      <c r="Q64" s="94"/>
    </row>
    <row r="65" spans="1:27">
      <c r="K65" s="56"/>
      <c r="L65" s="56"/>
      <c r="M65" s="58"/>
      <c r="N65" s="58"/>
      <c r="O65" s="58"/>
      <c r="P65" s="58"/>
      <c r="Q65" s="94"/>
    </row>
    <row r="66" spans="1:27">
      <c r="K66" s="56"/>
      <c r="L66" s="56"/>
      <c r="M66" s="58"/>
      <c r="N66" s="58"/>
      <c r="O66" s="58"/>
      <c r="P66" s="58"/>
      <c r="Q66" s="94"/>
    </row>
    <row r="67" spans="1:27">
      <c r="K67" s="56"/>
      <c r="L67" s="56"/>
      <c r="M67" s="58"/>
      <c r="N67" s="58"/>
      <c r="O67" s="58"/>
      <c r="P67" s="58"/>
      <c r="Q67" s="94"/>
    </row>
    <row r="68" spans="1:27">
      <c r="M68" s="58"/>
      <c r="N68" s="58"/>
      <c r="O68" s="58"/>
      <c r="P68" s="58"/>
      <c r="Q68" s="94"/>
    </row>
    <row r="69" spans="1:27">
      <c r="M69" s="58"/>
      <c r="N69" s="58"/>
      <c r="O69" s="58"/>
      <c r="P69" s="58"/>
      <c r="Q69" s="94"/>
    </row>
    <row r="70" spans="1:27">
      <c r="M70" s="91"/>
      <c r="N70" s="92"/>
      <c r="O70" s="93"/>
      <c r="P70" s="94"/>
      <c r="Q70" s="94"/>
    </row>
    <row r="71" spans="1:27">
      <c r="M71" s="91"/>
      <c r="N71" s="92"/>
      <c r="O71" s="93"/>
      <c r="P71" s="94"/>
      <c r="Q71" s="94"/>
    </row>
    <row r="72" spans="1:27">
      <c r="M72" s="91"/>
      <c r="N72" s="92"/>
      <c r="O72" s="93"/>
      <c r="P72" s="94"/>
      <c r="Q72" s="94"/>
    </row>
    <row r="73" spans="1:27">
      <c r="M73" s="91"/>
      <c r="N73" s="92"/>
      <c r="O73" s="93"/>
      <c r="P73" s="94"/>
      <c r="Q73" s="94"/>
    </row>
    <row r="74" spans="1:27">
      <c r="M74" s="91"/>
      <c r="N74" s="92"/>
      <c r="O74" s="93"/>
      <c r="P74" s="94"/>
      <c r="Q74" s="94"/>
    </row>
    <row r="75" spans="1:27">
      <c r="M75" s="91"/>
      <c r="N75" s="92"/>
      <c r="O75" s="93"/>
      <c r="P75" s="94"/>
      <c r="Q75" s="94"/>
    </row>
    <row r="76" spans="1:27">
      <c r="M76" s="91"/>
      <c r="N76" s="92"/>
      <c r="O76" s="93"/>
      <c r="P76" s="94"/>
      <c r="Q76" s="94"/>
    </row>
    <row r="77" spans="1:27" s="5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66"/>
      <c r="L77" s="66"/>
      <c r="M77" s="91"/>
      <c r="N77" s="92"/>
      <c r="O77" s="93"/>
      <c r="P77" s="94"/>
      <c r="Q77" s="94"/>
      <c r="S77" s="58"/>
      <c r="T77" s="58"/>
      <c r="U77" s="58"/>
      <c r="V77" s="58"/>
      <c r="W77" s="58"/>
      <c r="X77" s="58"/>
      <c r="Y77" s="58"/>
      <c r="Z77" s="58"/>
      <c r="AA77" s="58"/>
    </row>
    <row r="78" spans="1:27" s="5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66"/>
      <c r="L78" s="66"/>
      <c r="M78" s="91"/>
      <c r="N78" s="92"/>
      <c r="O78" s="93"/>
      <c r="P78" s="94"/>
      <c r="Q78" s="94"/>
    </row>
    <row r="79" spans="1:27" s="5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66"/>
      <c r="L79" s="66"/>
      <c r="M79" s="91"/>
      <c r="N79" s="92"/>
      <c r="O79" s="93"/>
      <c r="P79" s="94"/>
      <c r="Q79" s="94"/>
    </row>
    <row r="80" spans="1:27" s="5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66"/>
      <c r="L80" s="66"/>
      <c r="M80" s="91"/>
      <c r="N80" s="92"/>
      <c r="O80" s="93"/>
      <c r="P80" s="94"/>
      <c r="Q80" s="94"/>
    </row>
    <row r="81" spans="1:27" s="5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66"/>
      <c r="L81" s="66"/>
      <c r="M81" s="91"/>
      <c r="N81" s="92"/>
      <c r="O81" s="93"/>
      <c r="P81" s="94"/>
      <c r="Q81" s="94"/>
    </row>
    <row r="82" spans="1:27" s="5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66"/>
      <c r="L82" s="66"/>
      <c r="M82" s="91"/>
      <c r="N82" s="92"/>
      <c r="O82" s="93"/>
      <c r="P82" s="94"/>
      <c r="Q82" s="94"/>
    </row>
    <row r="83" spans="1:27" s="5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66"/>
      <c r="L83" s="66"/>
      <c r="M83" s="91"/>
      <c r="N83" s="92"/>
      <c r="O83" s="93"/>
      <c r="P83" s="94"/>
      <c r="Q83" s="94"/>
    </row>
    <row r="84" spans="1:27" s="5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66"/>
      <c r="L84" s="66"/>
      <c r="M84" s="91"/>
      <c r="N84" s="92"/>
      <c r="O84" s="93"/>
      <c r="P84" s="94"/>
      <c r="Q84" s="94"/>
    </row>
    <row r="85" spans="1:27">
      <c r="M85" s="91"/>
      <c r="N85" s="92"/>
      <c r="O85" s="93"/>
      <c r="P85" s="94"/>
      <c r="Q85" s="94"/>
      <c r="S85" s="56"/>
      <c r="T85" s="56"/>
      <c r="U85" s="56"/>
      <c r="V85" s="56"/>
      <c r="W85" s="56"/>
      <c r="X85" s="56"/>
      <c r="Y85" s="56"/>
      <c r="Z85" s="56"/>
      <c r="AA85" s="56"/>
    </row>
    <row r="86" spans="1:27">
      <c r="M86" s="91"/>
      <c r="N86" s="92"/>
      <c r="O86" s="93"/>
      <c r="P86" s="94"/>
      <c r="Q86" s="94"/>
    </row>
    <row r="87" spans="1:27">
      <c r="M87" s="91"/>
      <c r="N87" s="92"/>
      <c r="O87" s="93"/>
      <c r="P87" s="94"/>
      <c r="Q87" s="94"/>
    </row>
    <row r="124" spans="11:17">
      <c r="K124" s="56"/>
      <c r="L124" s="56"/>
    </row>
    <row r="125" spans="11:17">
      <c r="K125" s="56"/>
      <c r="L125" s="56"/>
      <c r="M125" s="56"/>
      <c r="N125" s="56"/>
      <c r="O125" s="56"/>
      <c r="P125" s="56"/>
      <c r="Q125" s="56"/>
    </row>
    <row r="126" spans="11:17">
      <c r="K126" s="56"/>
      <c r="L126" s="56"/>
      <c r="M126" s="56"/>
      <c r="N126" s="56"/>
      <c r="O126" s="56"/>
      <c r="P126" s="56"/>
      <c r="Q126" s="56"/>
    </row>
    <row r="127" spans="11:17">
      <c r="K127" s="56"/>
      <c r="L127" s="56"/>
      <c r="M127" s="56"/>
      <c r="N127" s="56"/>
      <c r="O127" s="56"/>
      <c r="P127" s="56"/>
      <c r="Q127" s="56"/>
    </row>
    <row r="128" spans="11:17">
      <c r="K128" s="56"/>
      <c r="L128" s="56"/>
      <c r="M128" s="56"/>
      <c r="N128" s="56"/>
      <c r="O128" s="56"/>
      <c r="P128" s="56"/>
      <c r="Q128" s="56"/>
    </row>
    <row r="129" spans="11:17">
      <c r="K129" s="56"/>
      <c r="L129" s="56"/>
      <c r="M129" s="56"/>
      <c r="N129" s="56"/>
      <c r="O129" s="56"/>
      <c r="P129" s="56"/>
      <c r="Q129" s="56"/>
    </row>
    <row r="130" spans="11:17">
      <c r="K130" s="56"/>
      <c r="L130" s="56"/>
      <c r="M130" s="56"/>
      <c r="N130" s="56"/>
      <c r="O130" s="56"/>
      <c r="P130" s="56"/>
      <c r="Q130" s="56"/>
    </row>
    <row r="131" spans="11:17">
      <c r="K131" s="56"/>
      <c r="L131" s="56"/>
      <c r="M131" s="56"/>
      <c r="N131" s="56"/>
      <c r="O131" s="56"/>
      <c r="P131" s="56"/>
      <c r="Q131" s="56"/>
    </row>
    <row r="132" spans="11:17">
      <c r="M132" s="56"/>
      <c r="N132" s="56"/>
      <c r="O132" s="56"/>
      <c r="P132" s="56"/>
      <c r="Q132" s="56"/>
    </row>
    <row r="145" spans="1:27" s="5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66"/>
      <c r="L145" s="66"/>
      <c r="M145" s="66"/>
      <c r="N145" s="66"/>
      <c r="O145" s="66"/>
      <c r="P145" s="66"/>
      <c r="Q145" s="66"/>
      <c r="S145" s="58"/>
      <c r="T145" s="58"/>
      <c r="U145" s="58"/>
      <c r="V145" s="58"/>
      <c r="W145" s="58"/>
      <c r="X145" s="58"/>
      <c r="Y145" s="58"/>
      <c r="Z145" s="58"/>
      <c r="AA145" s="58"/>
    </row>
    <row r="146" spans="1:27" s="5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66"/>
      <c r="L146" s="66"/>
      <c r="M146" s="66"/>
      <c r="N146" s="66"/>
      <c r="O146" s="66"/>
      <c r="P146" s="66"/>
      <c r="Q146" s="66"/>
    </row>
    <row r="147" spans="1:27" s="5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66"/>
      <c r="L147" s="66"/>
      <c r="M147" s="66"/>
      <c r="N147" s="66"/>
      <c r="O147" s="66"/>
      <c r="P147" s="66"/>
      <c r="Q147" s="66"/>
    </row>
    <row r="148" spans="1:27" s="5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66"/>
      <c r="L148" s="66"/>
      <c r="M148" s="66"/>
      <c r="N148" s="66"/>
      <c r="O148" s="66"/>
      <c r="P148" s="66"/>
      <c r="Q148" s="66"/>
    </row>
    <row r="149" spans="1:27" s="5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66"/>
      <c r="L149" s="66"/>
      <c r="M149" s="66"/>
      <c r="N149" s="66"/>
      <c r="O149" s="66"/>
      <c r="P149" s="66"/>
      <c r="Q149" s="66"/>
    </row>
    <row r="150" spans="1:27" s="5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66"/>
      <c r="L150" s="66"/>
      <c r="M150" s="66"/>
      <c r="N150" s="66"/>
      <c r="O150" s="66"/>
      <c r="P150" s="66"/>
      <c r="Q150" s="66"/>
    </row>
    <row r="151" spans="1:27" s="5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66"/>
      <c r="L151" s="66"/>
      <c r="M151" s="66"/>
      <c r="N151" s="66"/>
      <c r="O151" s="66"/>
      <c r="P151" s="66"/>
      <c r="Q151" s="66"/>
    </row>
    <row r="152" spans="1:27" s="5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66"/>
      <c r="L152" s="66"/>
      <c r="M152" s="66"/>
      <c r="N152" s="66"/>
      <c r="O152" s="66"/>
      <c r="P152" s="66"/>
      <c r="Q152" s="66"/>
    </row>
    <row r="153" spans="1:27">
      <c r="S153" s="56"/>
      <c r="T153" s="56"/>
      <c r="U153" s="56"/>
      <c r="V153" s="56"/>
      <c r="W153" s="56"/>
      <c r="X153" s="56"/>
      <c r="Y153" s="56"/>
      <c r="Z153" s="56"/>
      <c r="AA153" s="56"/>
    </row>
    <row r="192" spans="11:12">
      <c r="K192" s="56"/>
      <c r="L192" s="56"/>
    </row>
    <row r="193" spans="11:17">
      <c r="K193" s="56"/>
      <c r="L193" s="56"/>
      <c r="M193" s="56"/>
      <c r="N193" s="56"/>
      <c r="O193" s="56"/>
      <c r="P193" s="56"/>
      <c r="Q193" s="56"/>
    </row>
    <row r="194" spans="11:17">
      <c r="K194" s="56"/>
      <c r="L194" s="56"/>
      <c r="M194" s="56"/>
      <c r="N194" s="56"/>
      <c r="O194" s="56"/>
      <c r="P194" s="56"/>
      <c r="Q194" s="56"/>
    </row>
    <row r="195" spans="11:17">
      <c r="K195" s="56"/>
      <c r="L195" s="56"/>
      <c r="M195" s="56"/>
      <c r="N195" s="56"/>
      <c r="O195" s="56"/>
      <c r="P195" s="56"/>
      <c r="Q195" s="56"/>
    </row>
    <row r="196" spans="11:17">
      <c r="K196" s="56"/>
      <c r="L196" s="56"/>
      <c r="M196" s="56"/>
      <c r="N196" s="56"/>
      <c r="O196" s="56"/>
      <c r="P196" s="56"/>
      <c r="Q196" s="56"/>
    </row>
    <row r="197" spans="11:17">
      <c r="K197" s="56"/>
      <c r="L197" s="56"/>
      <c r="M197" s="56"/>
      <c r="N197" s="56"/>
      <c r="O197" s="56"/>
      <c r="P197" s="56"/>
      <c r="Q197" s="56"/>
    </row>
    <row r="198" spans="11:17">
      <c r="K198" s="56"/>
      <c r="L198" s="56"/>
      <c r="M198" s="56"/>
      <c r="N198" s="56"/>
      <c r="O198" s="56"/>
      <c r="P198" s="56"/>
      <c r="Q198" s="56"/>
    </row>
    <row r="199" spans="11:17">
      <c r="K199" s="56"/>
      <c r="L199" s="56"/>
      <c r="M199" s="56"/>
      <c r="N199" s="56"/>
      <c r="O199" s="56"/>
      <c r="P199" s="56"/>
      <c r="Q199" s="56"/>
    </row>
    <row r="200" spans="11:17">
      <c r="M200" s="56"/>
      <c r="N200" s="56"/>
      <c r="O200" s="56"/>
      <c r="P200" s="56"/>
      <c r="Q200" s="56"/>
    </row>
    <row r="213" spans="1:27" s="5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66"/>
      <c r="L213" s="66"/>
      <c r="M213" s="66"/>
      <c r="N213" s="66"/>
      <c r="O213" s="66"/>
      <c r="P213" s="66"/>
      <c r="Q213" s="66"/>
      <c r="S213" s="58"/>
      <c r="T213" s="58"/>
      <c r="U213" s="58"/>
      <c r="V213" s="58"/>
      <c r="W213" s="58"/>
      <c r="X213" s="58"/>
      <c r="Y213" s="58"/>
      <c r="Z213" s="58"/>
      <c r="AA213" s="58"/>
    </row>
    <row r="214" spans="1:27" s="5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66"/>
      <c r="L214" s="66"/>
      <c r="M214" s="66"/>
      <c r="N214" s="66"/>
      <c r="O214" s="66"/>
      <c r="P214" s="66"/>
      <c r="Q214" s="66"/>
    </row>
    <row r="215" spans="1:27" s="5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66"/>
      <c r="L215" s="66"/>
      <c r="M215" s="66"/>
      <c r="N215" s="66"/>
      <c r="O215" s="66"/>
      <c r="P215" s="66"/>
      <c r="Q215" s="66"/>
    </row>
    <row r="216" spans="1:27" s="5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66"/>
      <c r="L216" s="66"/>
      <c r="M216" s="66"/>
      <c r="N216" s="66"/>
      <c r="O216" s="66"/>
      <c r="P216" s="66"/>
      <c r="Q216" s="66"/>
    </row>
    <row r="217" spans="1:27" s="5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66"/>
      <c r="L217" s="66"/>
      <c r="M217" s="66"/>
      <c r="N217" s="66"/>
      <c r="O217" s="66"/>
      <c r="P217" s="66"/>
      <c r="Q217" s="66"/>
    </row>
    <row r="218" spans="1:27" s="5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66"/>
      <c r="L218" s="66"/>
      <c r="M218" s="66"/>
      <c r="N218" s="66"/>
      <c r="O218" s="66"/>
      <c r="P218" s="66"/>
      <c r="Q218" s="66"/>
    </row>
    <row r="219" spans="1:27" s="5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66"/>
      <c r="L219" s="66"/>
      <c r="M219" s="66"/>
      <c r="N219" s="66"/>
      <c r="O219" s="66"/>
      <c r="P219" s="66"/>
      <c r="Q219" s="66"/>
    </row>
    <row r="220" spans="1:27" s="5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66"/>
      <c r="L220" s="66"/>
      <c r="M220" s="66"/>
      <c r="N220" s="66"/>
      <c r="O220" s="66"/>
      <c r="P220" s="66"/>
      <c r="Q220" s="66"/>
    </row>
    <row r="221" spans="1:27">
      <c r="S221" s="56"/>
      <c r="T221" s="56"/>
      <c r="U221" s="56"/>
      <c r="V221" s="56"/>
      <c r="W221" s="56"/>
      <c r="X221" s="56"/>
      <c r="Y221" s="56"/>
      <c r="Z221" s="56"/>
      <c r="AA221" s="56"/>
    </row>
    <row r="260" spans="11:17">
      <c r="K260" s="56"/>
      <c r="L260" s="56"/>
    </row>
    <row r="261" spans="11:17">
      <c r="K261" s="56"/>
      <c r="L261" s="56"/>
      <c r="M261" s="56"/>
      <c r="N261" s="56"/>
      <c r="O261" s="56"/>
      <c r="P261" s="56"/>
      <c r="Q261" s="56"/>
    </row>
    <row r="262" spans="11:17">
      <c r="K262" s="56"/>
      <c r="L262" s="56"/>
      <c r="M262" s="56"/>
      <c r="N262" s="56"/>
      <c r="O262" s="56"/>
      <c r="P262" s="56"/>
      <c r="Q262" s="56"/>
    </row>
    <row r="263" spans="11:17">
      <c r="K263" s="56"/>
      <c r="L263" s="56"/>
      <c r="M263" s="56"/>
      <c r="N263" s="56"/>
      <c r="O263" s="56"/>
      <c r="P263" s="56"/>
      <c r="Q263" s="56"/>
    </row>
    <row r="264" spans="11:17">
      <c r="K264" s="56"/>
      <c r="L264" s="56"/>
      <c r="M264" s="56"/>
      <c r="N264" s="56"/>
      <c r="O264" s="56"/>
      <c r="P264" s="56"/>
      <c r="Q264" s="56"/>
    </row>
    <row r="265" spans="11:17">
      <c r="K265" s="56"/>
      <c r="L265" s="56"/>
      <c r="M265" s="56"/>
      <c r="N265" s="56"/>
      <c r="O265" s="56"/>
      <c r="P265" s="56"/>
      <c r="Q265" s="56"/>
    </row>
    <row r="266" spans="11:17">
      <c r="K266" s="56"/>
      <c r="L266" s="56"/>
      <c r="M266" s="56"/>
      <c r="N266" s="56"/>
      <c r="O266" s="56"/>
      <c r="P266" s="56"/>
      <c r="Q266" s="56"/>
    </row>
    <row r="267" spans="11:17">
      <c r="K267" s="56"/>
      <c r="L267" s="56"/>
      <c r="M267" s="56"/>
      <c r="N267" s="56"/>
      <c r="O267" s="56"/>
      <c r="P267" s="56"/>
      <c r="Q267" s="56"/>
    </row>
    <row r="268" spans="11:17">
      <c r="M268" s="56"/>
      <c r="N268" s="56"/>
      <c r="O268" s="56"/>
      <c r="P268" s="56"/>
      <c r="Q268" s="56"/>
    </row>
    <row r="281" spans="1:27" s="5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66"/>
      <c r="L281" s="66"/>
      <c r="M281" s="66"/>
      <c r="N281" s="66"/>
      <c r="O281" s="66"/>
      <c r="P281" s="66"/>
      <c r="Q281" s="66"/>
      <c r="S281" s="58"/>
      <c r="T281" s="58"/>
      <c r="U281" s="58"/>
      <c r="V281" s="58"/>
      <c r="W281" s="58"/>
      <c r="X281" s="58"/>
      <c r="Y281" s="58"/>
      <c r="Z281" s="58"/>
      <c r="AA281" s="58"/>
    </row>
    <row r="282" spans="1:27" s="5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66"/>
      <c r="L282" s="66"/>
      <c r="M282" s="66"/>
      <c r="N282" s="66"/>
      <c r="O282" s="66"/>
      <c r="P282" s="66"/>
      <c r="Q282" s="66"/>
    </row>
    <row r="283" spans="1:27" s="5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66"/>
      <c r="L283" s="66"/>
      <c r="M283" s="66"/>
      <c r="N283" s="66"/>
      <c r="O283" s="66"/>
      <c r="P283" s="66"/>
      <c r="Q283" s="66"/>
    </row>
    <row r="284" spans="1:27" s="5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66"/>
      <c r="L284" s="66"/>
      <c r="M284" s="66"/>
      <c r="N284" s="66"/>
      <c r="O284" s="66"/>
      <c r="P284" s="66"/>
      <c r="Q284" s="66"/>
    </row>
    <row r="285" spans="1:27" s="5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66"/>
      <c r="L285" s="66"/>
      <c r="M285" s="66"/>
      <c r="N285" s="66"/>
      <c r="O285" s="66"/>
      <c r="P285" s="66"/>
      <c r="Q285" s="66"/>
    </row>
    <row r="286" spans="1:27" s="5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66"/>
      <c r="L286" s="66"/>
      <c r="M286" s="66"/>
      <c r="N286" s="66"/>
      <c r="O286" s="66"/>
      <c r="P286" s="66"/>
      <c r="Q286" s="66"/>
    </row>
    <row r="287" spans="1:27" s="5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66"/>
      <c r="L287" s="66"/>
      <c r="M287" s="66"/>
      <c r="N287" s="66"/>
      <c r="O287" s="66"/>
      <c r="P287" s="66"/>
      <c r="Q287" s="66"/>
    </row>
    <row r="288" spans="1:27" s="5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66"/>
      <c r="L288" s="66"/>
      <c r="M288" s="66"/>
      <c r="N288" s="66"/>
      <c r="O288" s="66"/>
      <c r="P288" s="66"/>
      <c r="Q288" s="66"/>
    </row>
    <row r="289" spans="19:27">
      <c r="S289" s="56"/>
      <c r="T289" s="56"/>
      <c r="U289" s="56"/>
      <c r="V289" s="56"/>
      <c r="W289" s="56"/>
      <c r="X289" s="56"/>
      <c r="Y289" s="56"/>
      <c r="Z289" s="56"/>
      <c r="AA289" s="56"/>
    </row>
    <row r="328" spans="11:17">
      <c r="K328" s="56"/>
      <c r="L328" s="56"/>
    </row>
    <row r="329" spans="11:17">
      <c r="K329" s="56"/>
      <c r="L329" s="56"/>
      <c r="M329" s="56"/>
      <c r="N329" s="56"/>
      <c r="O329" s="56"/>
      <c r="P329" s="56"/>
      <c r="Q329" s="56"/>
    </row>
    <row r="330" spans="11:17">
      <c r="K330" s="56"/>
      <c r="L330" s="56"/>
      <c r="M330" s="56"/>
      <c r="N330" s="56"/>
      <c r="O330" s="56"/>
      <c r="P330" s="56"/>
      <c r="Q330" s="56"/>
    </row>
    <row r="331" spans="11:17">
      <c r="K331" s="56"/>
      <c r="L331" s="56"/>
      <c r="M331" s="56"/>
      <c r="N331" s="56"/>
      <c r="O331" s="56"/>
      <c r="P331" s="56"/>
      <c r="Q331" s="56"/>
    </row>
    <row r="332" spans="11:17">
      <c r="K332" s="56"/>
      <c r="L332" s="56"/>
      <c r="M332" s="56"/>
      <c r="N332" s="56"/>
      <c r="O332" s="56"/>
      <c r="P332" s="56"/>
      <c r="Q332" s="56"/>
    </row>
    <row r="333" spans="11:17">
      <c r="K333" s="56"/>
      <c r="L333" s="56"/>
      <c r="M333" s="56"/>
      <c r="N333" s="56"/>
      <c r="O333" s="56"/>
      <c r="P333" s="56"/>
      <c r="Q333" s="56"/>
    </row>
    <row r="334" spans="11:17">
      <c r="K334" s="56"/>
      <c r="L334" s="56"/>
      <c r="M334" s="56"/>
      <c r="N334" s="56"/>
      <c r="O334" s="56"/>
      <c r="P334" s="56"/>
      <c r="Q334" s="56"/>
    </row>
    <row r="335" spans="11:17">
      <c r="K335" s="56"/>
      <c r="L335" s="56"/>
      <c r="M335" s="56"/>
      <c r="N335" s="56"/>
      <c r="O335" s="56"/>
      <c r="P335" s="56"/>
      <c r="Q335" s="56"/>
    </row>
    <row r="336" spans="11:17">
      <c r="M336" s="56"/>
      <c r="N336" s="56"/>
      <c r="O336" s="56"/>
      <c r="P336" s="56"/>
      <c r="Q336" s="56"/>
    </row>
    <row r="349" spans="1:27" s="5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66"/>
      <c r="L349" s="66"/>
      <c r="M349" s="66"/>
      <c r="N349" s="66"/>
      <c r="O349" s="66"/>
      <c r="P349" s="66"/>
      <c r="Q349" s="66"/>
      <c r="S349" s="58"/>
      <c r="T349" s="58"/>
      <c r="U349" s="58"/>
      <c r="V349" s="58"/>
      <c r="W349" s="58"/>
      <c r="X349" s="58"/>
      <c r="Y349" s="58"/>
      <c r="Z349" s="58"/>
      <c r="AA349" s="58"/>
    </row>
    <row r="350" spans="1:27" s="5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66"/>
      <c r="L350" s="66"/>
      <c r="M350" s="66"/>
      <c r="N350" s="66"/>
      <c r="O350" s="66"/>
      <c r="P350" s="66"/>
      <c r="Q350" s="66"/>
    </row>
    <row r="351" spans="1:27" s="5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66"/>
      <c r="L351" s="66"/>
      <c r="M351" s="66"/>
      <c r="N351" s="66"/>
      <c r="O351" s="66"/>
      <c r="P351" s="66"/>
      <c r="Q351" s="66"/>
    </row>
    <row r="352" spans="1:27" s="5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66"/>
      <c r="L352" s="66"/>
      <c r="M352" s="66"/>
      <c r="N352" s="66"/>
      <c r="O352" s="66"/>
      <c r="P352" s="66"/>
      <c r="Q352" s="66"/>
    </row>
    <row r="353" spans="1:27" s="5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66"/>
      <c r="L353" s="66"/>
      <c r="M353" s="66"/>
      <c r="N353" s="66"/>
      <c r="O353" s="66"/>
      <c r="P353" s="66"/>
      <c r="Q353" s="66"/>
    </row>
    <row r="354" spans="1:27" s="5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66"/>
      <c r="L354" s="66"/>
      <c r="M354" s="66"/>
      <c r="N354" s="66"/>
      <c r="O354" s="66"/>
      <c r="P354" s="66"/>
      <c r="Q354" s="66"/>
    </row>
    <row r="355" spans="1:27" s="5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66"/>
      <c r="L355" s="66"/>
      <c r="M355" s="66"/>
      <c r="N355" s="66"/>
      <c r="O355" s="66"/>
      <c r="P355" s="66"/>
      <c r="Q355" s="66"/>
    </row>
    <row r="356" spans="1:27" s="5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66"/>
      <c r="L356" s="66"/>
      <c r="M356" s="66"/>
      <c r="N356" s="66"/>
      <c r="O356" s="66"/>
      <c r="P356" s="66"/>
      <c r="Q356" s="66"/>
    </row>
    <row r="357" spans="1:27">
      <c r="S357" s="56"/>
      <c r="T357" s="56"/>
      <c r="U357" s="56"/>
      <c r="V357" s="56"/>
      <c r="W357" s="56"/>
      <c r="X357" s="56"/>
      <c r="Y357" s="56"/>
      <c r="Z357" s="56"/>
      <c r="AA357" s="56"/>
    </row>
    <row r="396" spans="11:17">
      <c r="K396" s="56"/>
      <c r="L396" s="56"/>
    </row>
    <row r="397" spans="11:17">
      <c r="K397" s="56"/>
      <c r="L397" s="56"/>
      <c r="M397" s="56"/>
      <c r="N397" s="56"/>
      <c r="O397" s="56"/>
      <c r="P397" s="56"/>
      <c r="Q397" s="56"/>
    </row>
    <row r="398" spans="11:17">
      <c r="K398" s="56"/>
      <c r="L398" s="56"/>
      <c r="M398" s="56"/>
      <c r="N398" s="56"/>
      <c r="O398" s="56"/>
      <c r="P398" s="56"/>
      <c r="Q398" s="56"/>
    </row>
    <row r="399" spans="11:17">
      <c r="K399" s="56"/>
      <c r="L399" s="56"/>
      <c r="M399" s="56"/>
      <c r="N399" s="56"/>
      <c r="O399" s="56"/>
      <c r="P399" s="56"/>
      <c r="Q399" s="56"/>
    </row>
    <row r="400" spans="11:17">
      <c r="K400" s="56"/>
      <c r="L400" s="56"/>
      <c r="M400" s="56"/>
      <c r="N400" s="56"/>
      <c r="O400" s="56"/>
      <c r="P400" s="56"/>
      <c r="Q400" s="56"/>
    </row>
    <row r="401" spans="11:17">
      <c r="K401" s="56"/>
      <c r="L401" s="56"/>
      <c r="M401" s="56"/>
      <c r="N401" s="56"/>
      <c r="O401" s="56"/>
      <c r="P401" s="56"/>
      <c r="Q401" s="56"/>
    </row>
    <row r="402" spans="11:17">
      <c r="K402" s="56"/>
      <c r="L402" s="56"/>
      <c r="M402" s="56"/>
      <c r="N402" s="56"/>
      <c r="O402" s="56"/>
      <c r="P402" s="56"/>
      <c r="Q402" s="56"/>
    </row>
    <row r="403" spans="11:17">
      <c r="K403" s="56"/>
      <c r="L403" s="56"/>
      <c r="M403" s="56"/>
      <c r="N403" s="56"/>
      <c r="O403" s="56"/>
      <c r="P403" s="56"/>
      <c r="Q403" s="56"/>
    </row>
    <row r="404" spans="11:17">
      <c r="M404" s="56"/>
      <c r="N404" s="56"/>
      <c r="O404" s="56"/>
      <c r="P404" s="56"/>
      <c r="Q404" s="56"/>
    </row>
    <row r="417" spans="1:27" s="56" customForma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66"/>
      <c r="L417" s="66"/>
      <c r="M417" s="66"/>
      <c r="N417" s="66"/>
      <c r="O417" s="66"/>
      <c r="P417" s="66"/>
      <c r="Q417" s="66"/>
      <c r="S417" s="58"/>
      <c r="T417" s="58"/>
      <c r="U417" s="58"/>
      <c r="V417" s="58"/>
      <c r="W417" s="58"/>
      <c r="X417" s="58"/>
      <c r="Y417" s="58"/>
      <c r="Z417" s="58"/>
      <c r="AA417" s="58"/>
    </row>
    <row r="418" spans="1:27" s="56" customForma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66"/>
      <c r="L418" s="66"/>
      <c r="M418" s="66"/>
      <c r="N418" s="66"/>
      <c r="O418" s="66"/>
      <c r="P418" s="66"/>
      <c r="Q418" s="66"/>
    </row>
    <row r="419" spans="1:27" s="56" customForma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66"/>
      <c r="L419" s="66"/>
      <c r="M419" s="66"/>
      <c r="N419" s="66"/>
      <c r="O419" s="66"/>
      <c r="P419" s="66"/>
      <c r="Q419" s="66"/>
    </row>
    <row r="420" spans="1:27" s="56" customForma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66"/>
      <c r="L420" s="66"/>
      <c r="M420" s="66"/>
      <c r="N420" s="66"/>
      <c r="O420" s="66"/>
      <c r="P420" s="66"/>
      <c r="Q420" s="66"/>
    </row>
    <row r="421" spans="1:27" s="56" customForma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66"/>
      <c r="L421" s="66"/>
      <c r="M421" s="66"/>
      <c r="N421" s="66"/>
      <c r="O421" s="66"/>
      <c r="P421" s="66"/>
      <c r="Q421" s="66"/>
    </row>
    <row r="422" spans="1:27" s="56" customForma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66"/>
      <c r="L422" s="66"/>
      <c r="M422" s="66"/>
      <c r="N422" s="66"/>
      <c r="O422" s="66"/>
      <c r="P422" s="66"/>
      <c r="Q422" s="66"/>
    </row>
    <row r="423" spans="1:27" s="56" customForma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66"/>
      <c r="L423" s="66"/>
      <c r="M423" s="66"/>
      <c r="N423" s="66"/>
      <c r="O423" s="66"/>
      <c r="P423" s="66"/>
      <c r="Q423" s="66"/>
    </row>
    <row r="424" spans="1:27" s="56" customForma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66"/>
      <c r="L424" s="66"/>
      <c r="M424" s="66"/>
      <c r="N424" s="66"/>
      <c r="O424" s="66"/>
      <c r="P424" s="66"/>
      <c r="Q424" s="66"/>
    </row>
    <row r="425" spans="1:27">
      <c r="S425" s="56"/>
      <c r="T425" s="56"/>
      <c r="U425" s="56"/>
      <c r="V425" s="56"/>
      <c r="W425" s="56"/>
      <c r="X425" s="56"/>
      <c r="Y425" s="56"/>
      <c r="Z425" s="56"/>
      <c r="AA425" s="56"/>
    </row>
    <row r="464" spans="11:12">
      <c r="K464" s="56"/>
      <c r="L464" s="56"/>
    </row>
    <row r="465" spans="11:17">
      <c r="K465" s="56"/>
      <c r="L465" s="56"/>
      <c r="M465" s="56"/>
      <c r="N465" s="56"/>
      <c r="O465" s="56"/>
      <c r="P465" s="56"/>
      <c r="Q465" s="56"/>
    </row>
    <row r="466" spans="11:17">
      <c r="K466" s="56"/>
      <c r="L466" s="56"/>
      <c r="M466" s="56"/>
      <c r="N466" s="56"/>
      <c r="O466" s="56"/>
      <c r="P466" s="56"/>
      <c r="Q466" s="56"/>
    </row>
    <row r="467" spans="11:17">
      <c r="K467" s="56"/>
      <c r="L467" s="56"/>
      <c r="M467" s="56"/>
      <c r="N467" s="56"/>
      <c r="O467" s="56"/>
      <c r="P467" s="56"/>
      <c r="Q467" s="56"/>
    </row>
    <row r="468" spans="11:17">
      <c r="K468" s="56"/>
      <c r="L468" s="56"/>
      <c r="M468" s="56"/>
      <c r="N468" s="56"/>
      <c r="O468" s="56"/>
      <c r="P468" s="56"/>
      <c r="Q468" s="56"/>
    </row>
    <row r="469" spans="11:17">
      <c r="K469" s="56"/>
      <c r="L469" s="56"/>
      <c r="M469" s="56"/>
      <c r="N469" s="56"/>
      <c r="O469" s="56"/>
      <c r="P469" s="56"/>
      <c r="Q469" s="56"/>
    </row>
    <row r="470" spans="11:17">
      <c r="K470" s="56"/>
      <c r="L470" s="56"/>
      <c r="M470" s="56"/>
      <c r="N470" s="56"/>
      <c r="O470" s="56"/>
      <c r="P470" s="56"/>
      <c r="Q470" s="56"/>
    </row>
    <row r="471" spans="11:17">
      <c r="K471" s="56"/>
      <c r="L471" s="56"/>
      <c r="M471" s="56"/>
      <c r="N471" s="56"/>
      <c r="O471" s="56"/>
      <c r="P471" s="56"/>
      <c r="Q471" s="56"/>
    </row>
    <row r="472" spans="11:17">
      <c r="M472" s="56"/>
      <c r="N472" s="56"/>
      <c r="O472" s="56"/>
      <c r="P472" s="56"/>
      <c r="Q472" s="56"/>
    </row>
    <row r="485" spans="1:27" s="56" customForma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66"/>
      <c r="L485" s="66"/>
      <c r="M485" s="66"/>
      <c r="N485" s="66"/>
      <c r="O485" s="66"/>
      <c r="P485" s="66"/>
      <c r="Q485" s="66"/>
      <c r="S485" s="58"/>
      <c r="T485" s="58"/>
      <c r="U485" s="58"/>
      <c r="V485" s="58"/>
      <c r="W485" s="58"/>
      <c r="X485" s="58"/>
      <c r="Y485" s="58"/>
      <c r="Z485" s="58"/>
      <c r="AA485" s="58"/>
    </row>
    <row r="486" spans="1:27" s="56" customForma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66"/>
      <c r="L486" s="66"/>
      <c r="M486" s="66"/>
      <c r="N486" s="66"/>
      <c r="O486" s="66"/>
      <c r="P486" s="66"/>
      <c r="Q486" s="66"/>
    </row>
    <row r="487" spans="1:27" s="56" customForma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66"/>
      <c r="L487" s="66"/>
      <c r="M487" s="66"/>
      <c r="N487" s="66"/>
      <c r="O487" s="66"/>
      <c r="P487" s="66"/>
      <c r="Q487" s="66"/>
    </row>
    <row r="488" spans="1:27" s="56" customForma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66"/>
      <c r="L488" s="66"/>
      <c r="M488" s="66"/>
      <c r="N488" s="66"/>
      <c r="O488" s="66"/>
      <c r="P488" s="66"/>
      <c r="Q488" s="66"/>
    </row>
    <row r="489" spans="1:27" s="56" customForma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66"/>
      <c r="L489" s="66"/>
      <c r="M489" s="66"/>
      <c r="N489" s="66"/>
      <c r="O489" s="66"/>
      <c r="P489" s="66"/>
      <c r="Q489" s="66"/>
    </row>
    <row r="490" spans="1:27" s="56" customForma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66"/>
      <c r="L490" s="66"/>
      <c r="M490" s="66"/>
      <c r="N490" s="66"/>
      <c r="O490" s="66"/>
      <c r="P490" s="66"/>
      <c r="Q490" s="66"/>
    </row>
    <row r="491" spans="1:27" s="56" customForma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66"/>
      <c r="L491" s="66"/>
      <c r="M491" s="66"/>
      <c r="N491" s="66"/>
      <c r="O491" s="66"/>
      <c r="P491" s="66"/>
      <c r="Q491" s="66"/>
    </row>
    <row r="492" spans="1:27" s="56" customForma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66"/>
      <c r="L492" s="66"/>
      <c r="M492" s="66"/>
      <c r="N492" s="66"/>
      <c r="O492" s="66"/>
      <c r="P492" s="66"/>
      <c r="Q492" s="66"/>
    </row>
    <row r="493" spans="1:27">
      <c r="S493" s="56"/>
      <c r="T493" s="56"/>
      <c r="U493" s="56"/>
      <c r="V493" s="56"/>
      <c r="W493" s="56"/>
      <c r="X493" s="56"/>
      <c r="Y493" s="56"/>
      <c r="Z493" s="56"/>
      <c r="AA493" s="56"/>
    </row>
    <row r="532" spans="11:17">
      <c r="K532" s="56"/>
      <c r="L532" s="56"/>
    </row>
    <row r="533" spans="11:17">
      <c r="K533" s="56"/>
      <c r="L533" s="56"/>
      <c r="M533" s="56"/>
      <c r="N533" s="56"/>
      <c r="O533" s="56"/>
      <c r="P533" s="56"/>
      <c r="Q533" s="56"/>
    </row>
    <row r="534" spans="11:17">
      <c r="K534" s="56"/>
      <c r="L534" s="56"/>
      <c r="M534" s="56"/>
      <c r="N534" s="56"/>
      <c r="O534" s="56"/>
      <c r="P534" s="56"/>
      <c r="Q534" s="56"/>
    </row>
    <row r="535" spans="11:17">
      <c r="K535" s="56"/>
      <c r="L535" s="56"/>
      <c r="M535" s="56"/>
      <c r="N535" s="56"/>
      <c r="O535" s="56"/>
      <c r="P535" s="56"/>
      <c r="Q535" s="56"/>
    </row>
    <row r="536" spans="11:17">
      <c r="K536" s="56"/>
      <c r="L536" s="56"/>
      <c r="M536" s="56"/>
      <c r="N536" s="56"/>
      <c r="O536" s="56"/>
      <c r="P536" s="56"/>
      <c r="Q536" s="56"/>
    </row>
    <row r="537" spans="11:17">
      <c r="K537" s="56"/>
      <c r="L537" s="56"/>
      <c r="M537" s="56"/>
      <c r="N537" s="56"/>
      <c r="O537" s="56"/>
      <c r="P537" s="56"/>
      <c r="Q537" s="56"/>
    </row>
    <row r="538" spans="11:17">
      <c r="K538" s="56"/>
      <c r="L538" s="56"/>
      <c r="M538" s="56"/>
      <c r="N538" s="56"/>
      <c r="O538" s="56"/>
      <c r="P538" s="56"/>
      <c r="Q538" s="56"/>
    </row>
    <row r="539" spans="11:17">
      <c r="K539" s="56"/>
      <c r="L539" s="56"/>
      <c r="M539" s="56"/>
      <c r="N539" s="56"/>
      <c r="O539" s="56"/>
      <c r="P539" s="56"/>
      <c r="Q539" s="56"/>
    </row>
    <row r="540" spans="11:17">
      <c r="M540" s="56"/>
      <c r="N540" s="56"/>
      <c r="O540" s="56"/>
      <c r="P540" s="56"/>
      <c r="Q540" s="56"/>
    </row>
  </sheetData>
  <sheetProtection algorithmName="SHA-512" hashValue="qsLyqApJdUZM+FE2HFjx5FOXd5AzX2hwzHD5kCXzI0GTpkagRjf1kJ90mFENRpAVaY3HGMMTKJPtDMn6DDHuLQ==" saltValue="XzrGFUETopm71Q68vkqOpw==" spinCount="100000" sheet="1" objects="1" scenarios="1"/>
  <mergeCells count="38">
    <mergeCell ref="AF4:AG4"/>
    <mergeCell ref="V20:W20"/>
    <mergeCell ref="AD20:AE20"/>
    <mergeCell ref="X20:Y20"/>
    <mergeCell ref="Z20:AA20"/>
    <mergeCell ref="AB20:AC20"/>
    <mergeCell ref="X4:AA4"/>
    <mergeCell ref="AB4:AC4"/>
    <mergeCell ref="AD4:AE4"/>
    <mergeCell ref="S20:S21"/>
    <mergeCell ref="T20:U20"/>
    <mergeCell ref="K2:L2"/>
    <mergeCell ref="L12:L15"/>
    <mergeCell ref="K12:K15"/>
    <mergeCell ref="K8:K11"/>
    <mergeCell ref="L8:L11"/>
    <mergeCell ref="K4:K7"/>
    <mergeCell ref="L4:L7"/>
    <mergeCell ref="T4:W4"/>
    <mergeCell ref="S4:S5"/>
    <mergeCell ref="K44:K47"/>
    <mergeCell ref="L44:L47"/>
    <mergeCell ref="K48:K51"/>
    <mergeCell ref="L48:L51"/>
    <mergeCell ref="K28:K31"/>
    <mergeCell ref="L28:L31"/>
    <mergeCell ref="K32:K35"/>
    <mergeCell ref="L32:L35"/>
    <mergeCell ref="K36:K39"/>
    <mergeCell ref="L36:L39"/>
    <mergeCell ref="K40:K43"/>
    <mergeCell ref="L40:L43"/>
    <mergeCell ref="K24:K27"/>
    <mergeCell ref="L24:L27"/>
    <mergeCell ref="K20:K23"/>
    <mergeCell ref="L20:L23"/>
    <mergeCell ref="K16:K19"/>
    <mergeCell ref="L16:L19"/>
  </mergeCells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2518-3B2D-444B-967F-C63862D54017}">
  <sheetPr>
    <tabColor theme="7" tint="0.79998168889431442"/>
  </sheetPr>
  <dimension ref="A1:Q412"/>
  <sheetViews>
    <sheetView zoomScale="90" zoomScaleNormal="90" workbookViewId="0">
      <selection activeCell="E19" sqref="E19"/>
    </sheetView>
  </sheetViews>
  <sheetFormatPr defaultRowHeight="18"/>
  <cols>
    <col min="1" max="1" width="1.59765625" style="66" customWidth="1"/>
    <col min="2" max="5" width="9" style="66" customWidth="1"/>
    <col min="6" max="7" width="9" style="66"/>
    <col min="8" max="8" width="9" style="67"/>
    <col min="9" max="10" width="9" style="66"/>
    <col min="11" max="98" width="9" style="58"/>
    <col min="99" max="99" width="1.69921875" style="58" customWidth="1"/>
    <col min="100" max="100" width="2.5" style="58" customWidth="1"/>
    <col min="101" max="101" width="3.59765625" style="58" customWidth="1"/>
    <col min="102" max="102" width="2.69921875" style="58" customWidth="1"/>
    <col min="103" max="103" width="0.8984375" style="58" customWidth="1"/>
    <col min="104" max="104" width="1.19921875" style="58" customWidth="1"/>
    <col min="105" max="105" width="5.3984375" style="58" customWidth="1"/>
    <col min="106" max="106" width="6.5" style="58" customWidth="1"/>
    <col min="107" max="107" width="4.09765625" style="58" customWidth="1"/>
    <col min="108" max="108" width="7.8984375" style="58" customWidth="1"/>
    <col min="109" max="109" width="8.69921875" style="58" customWidth="1"/>
    <col min="110" max="113" width="6.19921875" style="58" customWidth="1"/>
    <col min="114" max="114" width="4.8984375" style="58" customWidth="1"/>
    <col min="115" max="115" width="2.5" style="58" customWidth="1"/>
    <col min="116" max="116" width="4.8984375" style="58" customWidth="1"/>
    <col min="117" max="354" width="9" style="58"/>
    <col min="355" max="355" width="1.69921875" style="58" customWidth="1"/>
    <col min="356" max="356" width="2.5" style="58" customWidth="1"/>
    <col min="357" max="357" width="3.59765625" style="58" customWidth="1"/>
    <col min="358" max="358" width="2.69921875" style="58" customWidth="1"/>
    <col min="359" max="359" width="0.8984375" style="58" customWidth="1"/>
    <col min="360" max="360" width="1.19921875" style="58" customWidth="1"/>
    <col min="361" max="361" width="5.3984375" style="58" customWidth="1"/>
    <col min="362" max="362" width="6.5" style="58" customWidth="1"/>
    <col min="363" max="363" width="4.09765625" style="58" customWidth="1"/>
    <col min="364" max="364" width="7.8984375" style="58" customWidth="1"/>
    <col min="365" max="365" width="8.69921875" style="58" customWidth="1"/>
    <col min="366" max="369" width="6.19921875" style="58" customWidth="1"/>
    <col min="370" max="370" width="4.8984375" style="58" customWidth="1"/>
    <col min="371" max="371" width="2.5" style="58" customWidth="1"/>
    <col min="372" max="372" width="4.8984375" style="58" customWidth="1"/>
    <col min="373" max="610" width="9" style="58"/>
    <col min="611" max="611" width="1.69921875" style="58" customWidth="1"/>
    <col min="612" max="612" width="2.5" style="58" customWidth="1"/>
    <col min="613" max="613" width="3.59765625" style="58" customWidth="1"/>
    <col min="614" max="614" width="2.69921875" style="58" customWidth="1"/>
    <col min="615" max="615" width="0.8984375" style="58" customWidth="1"/>
    <col min="616" max="616" width="1.19921875" style="58" customWidth="1"/>
    <col min="617" max="617" width="5.3984375" style="58" customWidth="1"/>
    <col min="618" max="618" width="6.5" style="58" customWidth="1"/>
    <col min="619" max="619" width="4.09765625" style="58" customWidth="1"/>
    <col min="620" max="620" width="7.8984375" style="58" customWidth="1"/>
    <col min="621" max="621" width="8.69921875" style="58" customWidth="1"/>
    <col min="622" max="625" width="6.19921875" style="58" customWidth="1"/>
    <col min="626" max="626" width="4.8984375" style="58" customWidth="1"/>
    <col min="627" max="627" width="2.5" style="58" customWidth="1"/>
    <col min="628" max="628" width="4.8984375" style="58" customWidth="1"/>
    <col min="629" max="866" width="9" style="58"/>
    <col min="867" max="867" width="1.69921875" style="58" customWidth="1"/>
    <col min="868" max="868" width="2.5" style="58" customWidth="1"/>
    <col min="869" max="869" width="3.59765625" style="58" customWidth="1"/>
    <col min="870" max="870" width="2.69921875" style="58" customWidth="1"/>
    <col min="871" max="871" width="0.8984375" style="58" customWidth="1"/>
    <col min="872" max="872" width="1.19921875" style="58" customWidth="1"/>
    <col min="873" max="873" width="5.3984375" style="58" customWidth="1"/>
    <col min="874" max="874" width="6.5" style="58" customWidth="1"/>
    <col min="875" max="875" width="4.09765625" style="58" customWidth="1"/>
    <col min="876" max="876" width="7.8984375" style="58" customWidth="1"/>
    <col min="877" max="877" width="8.69921875" style="58" customWidth="1"/>
    <col min="878" max="881" width="6.19921875" style="58" customWidth="1"/>
    <col min="882" max="882" width="4.8984375" style="58" customWidth="1"/>
    <col min="883" max="883" width="2.5" style="58" customWidth="1"/>
    <col min="884" max="884" width="4.8984375" style="58" customWidth="1"/>
    <col min="885" max="1122" width="9" style="58"/>
    <col min="1123" max="1123" width="1.69921875" style="58" customWidth="1"/>
    <col min="1124" max="1124" width="2.5" style="58" customWidth="1"/>
    <col min="1125" max="1125" width="3.59765625" style="58" customWidth="1"/>
    <col min="1126" max="1126" width="2.69921875" style="58" customWidth="1"/>
    <col min="1127" max="1127" width="0.8984375" style="58" customWidth="1"/>
    <col min="1128" max="1128" width="1.19921875" style="58" customWidth="1"/>
    <col min="1129" max="1129" width="5.3984375" style="58" customWidth="1"/>
    <col min="1130" max="1130" width="6.5" style="58" customWidth="1"/>
    <col min="1131" max="1131" width="4.09765625" style="58" customWidth="1"/>
    <col min="1132" max="1132" width="7.8984375" style="58" customWidth="1"/>
    <col min="1133" max="1133" width="8.69921875" style="58" customWidth="1"/>
    <col min="1134" max="1137" width="6.19921875" style="58" customWidth="1"/>
    <col min="1138" max="1138" width="4.8984375" style="58" customWidth="1"/>
    <col min="1139" max="1139" width="2.5" style="58" customWidth="1"/>
    <col min="1140" max="1140" width="4.8984375" style="58" customWidth="1"/>
    <col min="1141" max="1378" width="9" style="58"/>
    <col min="1379" max="1379" width="1.69921875" style="58" customWidth="1"/>
    <col min="1380" max="1380" width="2.5" style="58" customWidth="1"/>
    <col min="1381" max="1381" width="3.59765625" style="58" customWidth="1"/>
    <col min="1382" max="1382" width="2.69921875" style="58" customWidth="1"/>
    <col min="1383" max="1383" width="0.8984375" style="58" customWidth="1"/>
    <col min="1384" max="1384" width="1.19921875" style="58" customWidth="1"/>
    <col min="1385" max="1385" width="5.3984375" style="58" customWidth="1"/>
    <col min="1386" max="1386" width="6.5" style="58" customWidth="1"/>
    <col min="1387" max="1387" width="4.09765625" style="58" customWidth="1"/>
    <col min="1388" max="1388" width="7.8984375" style="58" customWidth="1"/>
    <col min="1389" max="1389" width="8.69921875" style="58" customWidth="1"/>
    <col min="1390" max="1393" width="6.19921875" style="58" customWidth="1"/>
    <col min="1394" max="1394" width="4.8984375" style="58" customWidth="1"/>
    <col min="1395" max="1395" width="2.5" style="58" customWidth="1"/>
    <col min="1396" max="1396" width="4.8984375" style="58" customWidth="1"/>
    <col min="1397" max="1634" width="9" style="58"/>
    <col min="1635" max="1635" width="1.69921875" style="58" customWidth="1"/>
    <col min="1636" max="1636" width="2.5" style="58" customWidth="1"/>
    <col min="1637" max="1637" width="3.59765625" style="58" customWidth="1"/>
    <col min="1638" max="1638" width="2.69921875" style="58" customWidth="1"/>
    <col min="1639" max="1639" width="0.8984375" style="58" customWidth="1"/>
    <col min="1640" max="1640" width="1.19921875" style="58" customWidth="1"/>
    <col min="1641" max="1641" width="5.3984375" style="58" customWidth="1"/>
    <col min="1642" max="1642" width="6.5" style="58" customWidth="1"/>
    <col min="1643" max="1643" width="4.09765625" style="58" customWidth="1"/>
    <col min="1644" max="1644" width="7.8984375" style="58" customWidth="1"/>
    <col min="1645" max="1645" width="8.69921875" style="58" customWidth="1"/>
    <col min="1646" max="1649" width="6.19921875" style="58" customWidth="1"/>
    <col min="1650" max="1650" width="4.8984375" style="58" customWidth="1"/>
    <col min="1651" max="1651" width="2.5" style="58" customWidth="1"/>
    <col min="1652" max="1652" width="4.8984375" style="58" customWidth="1"/>
    <col min="1653" max="1890" width="9" style="58"/>
    <col min="1891" max="1891" width="1.69921875" style="58" customWidth="1"/>
    <col min="1892" max="1892" width="2.5" style="58" customWidth="1"/>
    <col min="1893" max="1893" width="3.59765625" style="58" customWidth="1"/>
    <col min="1894" max="1894" width="2.69921875" style="58" customWidth="1"/>
    <col min="1895" max="1895" width="0.8984375" style="58" customWidth="1"/>
    <col min="1896" max="1896" width="1.19921875" style="58" customWidth="1"/>
    <col min="1897" max="1897" width="5.3984375" style="58" customWidth="1"/>
    <col min="1898" max="1898" width="6.5" style="58" customWidth="1"/>
    <col min="1899" max="1899" width="4.09765625" style="58" customWidth="1"/>
    <col min="1900" max="1900" width="7.8984375" style="58" customWidth="1"/>
    <col min="1901" max="1901" width="8.69921875" style="58" customWidth="1"/>
    <col min="1902" max="1905" width="6.19921875" style="58" customWidth="1"/>
    <col min="1906" max="1906" width="4.8984375" style="58" customWidth="1"/>
    <col min="1907" max="1907" width="2.5" style="58" customWidth="1"/>
    <col min="1908" max="1908" width="4.8984375" style="58" customWidth="1"/>
    <col min="1909" max="2146" width="9" style="58"/>
    <col min="2147" max="2147" width="1.69921875" style="58" customWidth="1"/>
    <col min="2148" max="2148" width="2.5" style="58" customWidth="1"/>
    <col min="2149" max="2149" width="3.59765625" style="58" customWidth="1"/>
    <col min="2150" max="2150" width="2.69921875" style="58" customWidth="1"/>
    <col min="2151" max="2151" width="0.8984375" style="58" customWidth="1"/>
    <col min="2152" max="2152" width="1.19921875" style="58" customWidth="1"/>
    <col min="2153" max="2153" width="5.3984375" style="58" customWidth="1"/>
    <col min="2154" max="2154" width="6.5" style="58" customWidth="1"/>
    <col min="2155" max="2155" width="4.09765625" style="58" customWidth="1"/>
    <col min="2156" max="2156" width="7.8984375" style="58" customWidth="1"/>
    <col min="2157" max="2157" width="8.69921875" style="58" customWidth="1"/>
    <col min="2158" max="2161" width="6.19921875" style="58" customWidth="1"/>
    <col min="2162" max="2162" width="4.8984375" style="58" customWidth="1"/>
    <col min="2163" max="2163" width="2.5" style="58" customWidth="1"/>
    <col min="2164" max="2164" width="4.8984375" style="58" customWidth="1"/>
    <col min="2165" max="2402" width="9" style="58"/>
    <col min="2403" max="2403" width="1.69921875" style="58" customWidth="1"/>
    <col min="2404" max="2404" width="2.5" style="58" customWidth="1"/>
    <col min="2405" max="2405" width="3.59765625" style="58" customWidth="1"/>
    <col min="2406" max="2406" width="2.69921875" style="58" customWidth="1"/>
    <col min="2407" max="2407" width="0.8984375" style="58" customWidth="1"/>
    <col min="2408" max="2408" width="1.19921875" style="58" customWidth="1"/>
    <col min="2409" max="2409" width="5.3984375" style="58" customWidth="1"/>
    <col min="2410" max="2410" width="6.5" style="58" customWidth="1"/>
    <col min="2411" max="2411" width="4.09765625" style="58" customWidth="1"/>
    <col min="2412" max="2412" width="7.8984375" style="58" customWidth="1"/>
    <col min="2413" max="2413" width="8.69921875" style="58" customWidth="1"/>
    <col min="2414" max="2417" width="6.19921875" style="58" customWidth="1"/>
    <col min="2418" max="2418" width="4.8984375" style="58" customWidth="1"/>
    <col min="2419" max="2419" width="2.5" style="58" customWidth="1"/>
    <col min="2420" max="2420" width="4.8984375" style="58" customWidth="1"/>
    <col min="2421" max="2658" width="9" style="58"/>
    <col min="2659" max="2659" width="1.69921875" style="58" customWidth="1"/>
    <col min="2660" max="2660" width="2.5" style="58" customWidth="1"/>
    <col min="2661" max="2661" width="3.59765625" style="58" customWidth="1"/>
    <col min="2662" max="2662" width="2.69921875" style="58" customWidth="1"/>
    <col min="2663" max="2663" width="0.8984375" style="58" customWidth="1"/>
    <col min="2664" max="2664" width="1.19921875" style="58" customWidth="1"/>
    <col min="2665" max="2665" width="5.3984375" style="58" customWidth="1"/>
    <col min="2666" max="2666" width="6.5" style="58" customWidth="1"/>
    <col min="2667" max="2667" width="4.09765625" style="58" customWidth="1"/>
    <col min="2668" max="2668" width="7.8984375" style="58" customWidth="1"/>
    <col min="2669" max="2669" width="8.69921875" style="58" customWidth="1"/>
    <col min="2670" max="2673" width="6.19921875" style="58" customWidth="1"/>
    <col min="2674" max="2674" width="4.8984375" style="58" customWidth="1"/>
    <col min="2675" max="2675" width="2.5" style="58" customWidth="1"/>
    <col min="2676" max="2676" width="4.8984375" style="58" customWidth="1"/>
    <col min="2677" max="2914" width="9" style="58"/>
    <col min="2915" max="2915" width="1.69921875" style="58" customWidth="1"/>
    <col min="2916" max="2916" width="2.5" style="58" customWidth="1"/>
    <col min="2917" max="2917" width="3.59765625" style="58" customWidth="1"/>
    <col min="2918" max="2918" width="2.69921875" style="58" customWidth="1"/>
    <col min="2919" max="2919" width="0.8984375" style="58" customWidth="1"/>
    <col min="2920" max="2920" width="1.19921875" style="58" customWidth="1"/>
    <col min="2921" max="2921" width="5.3984375" style="58" customWidth="1"/>
    <col min="2922" max="2922" width="6.5" style="58" customWidth="1"/>
    <col min="2923" max="2923" width="4.09765625" style="58" customWidth="1"/>
    <col min="2924" max="2924" width="7.8984375" style="58" customWidth="1"/>
    <col min="2925" max="2925" width="8.69921875" style="58" customWidth="1"/>
    <col min="2926" max="2929" width="6.19921875" style="58" customWidth="1"/>
    <col min="2930" max="2930" width="4.8984375" style="58" customWidth="1"/>
    <col min="2931" max="2931" width="2.5" style="58" customWidth="1"/>
    <col min="2932" max="2932" width="4.8984375" style="58" customWidth="1"/>
    <col min="2933" max="3170" width="9" style="58"/>
    <col min="3171" max="3171" width="1.69921875" style="58" customWidth="1"/>
    <col min="3172" max="3172" width="2.5" style="58" customWidth="1"/>
    <col min="3173" max="3173" width="3.59765625" style="58" customWidth="1"/>
    <col min="3174" max="3174" width="2.69921875" style="58" customWidth="1"/>
    <col min="3175" max="3175" width="0.8984375" style="58" customWidth="1"/>
    <col min="3176" max="3176" width="1.19921875" style="58" customWidth="1"/>
    <col min="3177" max="3177" width="5.3984375" style="58" customWidth="1"/>
    <col min="3178" max="3178" width="6.5" style="58" customWidth="1"/>
    <col min="3179" max="3179" width="4.09765625" style="58" customWidth="1"/>
    <col min="3180" max="3180" width="7.8984375" style="58" customWidth="1"/>
    <col min="3181" max="3181" width="8.69921875" style="58" customWidth="1"/>
    <col min="3182" max="3185" width="6.19921875" style="58" customWidth="1"/>
    <col min="3186" max="3186" width="4.8984375" style="58" customWidth="1"/>
    <col min="3187" max="3187" width="2.5" style="58" customWidth="1"/>
    <col min="3188" max="3188" width="4.8984375" style="58" customWidth="1"/>
    <col min="3189" max="3426" width="9" style="58"/>
    <col min="3427" max="3427" width="1.69921875" style="58" customWidth="1"/>
    <col min="3428" max="3428" width="2.5" style="58" customWidth="1"/>
    <col min="3429" max="3429" width="3.59765625" style="58" customWidth="1"/>
    <col min="3430" max="3430" width="2.69921875" style="58" customWidth="1"/>
    <col min="3431" max="3431" width="0.8984375" style="58" customWidth="1"/>
    <col min="3432" max="3432" width="1.19921875" style="58" customWidth="1"/>
    <col min="3433" max="3433" width="5.3984375" style="58" customWidth="1"/>
    <col min="3434" max="3434" width="6.5" style="58" customWidth="1"/>
    <col min="3435" max="3435" width="4.09765625" style="58" customWidth="1"/>
    <col min="3436" max="3436" width="7.8984375" style="58" customWidth="1"/>
    <col min="3437" max="3437" width="8.69921875" style="58" customWidth="1"/>
    <col min="3438" max="3441" width="6.19921875" style="58" customWidth="1"/>
    <col min="3442" max="3442" width="4.8984375" style="58" customWidth="1"/>
    <col min="3443" max="3443" width="2.5" style="58" customWidth="1"/>
    <col min="3444" max="3444" width="4.8984375" style="58" customWidth="1"/>
    <col min="3445" max="3682" width="9" style="58"/>
    <col min="3683" max="3683" width="1.69921875" style="58" customWidth="1"/>
    <col min="3684" max="3684" width="2.5" style="58" customWidth="1"/>
    <col min="3685" max="3685" width="3.59765625" style="58" customWidth="1"/>
    <col min="3686" max="3686" width="2.69921875" style="58" customWidth="1"/>
    <col min="3687" max="3687" width="0.8984375" style="58" customWidth="1"/>
    <col min="3688" max="3688" width="1.19921875" style="58" customWidth="1"/>
    <col min="3689" max="3689" width="5.3984375" style="58" customWidth="1"/>
    <col min="3690" max="3690" width="6.5" style="58" customWidth="1"/>
    <col min="3691" max="3691" width="4.09765625" style="58" customWidth="1"/>
    <col min="3692" max="3692" width="7.8984375" style="58" customWidth="1"/>
    <col min="3693" max="3693" width="8.69921875" style="58" customWidth="1"/>
    <col min="3694" max="3697" width="6.19921875" style="58" customWidth="1"/>
    <col min="3698" max="3698" width="4.8984375" style="58" customWidth="1"/>
    <col min="3699" max="3699" width="2.5" style="58" customWidth="1"/>
    <col min="3700" max="3700" width="4.8984375" style="58" customWidth="1"/>
    <col min="3701" max="3938" width="9" style="58"/>
    <col min="3939" max="3939" width="1.69921875" style="58" customWidth="1"/>
    <col min="3940" max="3940" width="2.5" style="58" customWidth="1"/>
    <col min="3941" max="3941" width="3.59765625" style="58" customWidth="1"/>
    <col min="3942" max="3942" width="2.69921875" style="58" customWidth="1"/>
    <col min="3943" max="3943" width="0.8984375" style="58" customWidth="1"/>
    <col min="3944" max="3944" width="1.19921875" style="58" customWidth="1"/>
    <col min="3945" max="3945" width="5.3984375" style="58" customWidth="1"/>
    <col min="3946" max="3946" width="6.5" style="58" customWidth="1"/>
    <col min="3947" max="3947" width="4.09765625" style="58" customWidth="1"/>
    <col min="3948" max="3948" width="7.8984375" style="58" customWidth="1"/>
    <col min="3949" max="3949" width="8.69921875" style="58" customWidth="1"/>
    <col min="3950" max="3953" width="6.19921875" style="58" customWidth="1"/>
    <col min="3954" max="3954" width="4.8984375" style="58" customWidth="1"/>
    <col min="3955" max="3955" width="2.5" style="58" customWidth="1"/>
    <col min="3956" max="3956" width="4.8984375" style="58" customWidth="1"/>
    <col min="3957" max="4194" width="9" style="58"/>
    <col min="4195" max="4195" width="1.69921875" style="58" customWidth="1"/>
    <col min="4196" max="4196" width="2.5" style="58" customWidth="1"/>
    <col min="4197" max="4197" width="3.59765625" style="58" customWidth="1"/>
    <col min="4198" max="4198" width="2.69921875" style="58" customWidth="1"/>
    <col min="4199" max="4199" width="0.8984375" style="58" customWidth="1"/>
    <col min="4200" max="4200" width="1.19921875" style="58" customWidth="1"/>
    <col min="4201" max="4201" width="5.3984375" style="58" customWidth="1"/>
    <col min="4202" max="4202" width="6.5" style="58" customWidth="1"/>
    <col min="4203" max="4203" width="4.09765625" style="58" customWidth="1"/>
    <col min="4204" max="4204" width="7.8984375" style="58" customWidth="1"/>
    <col min="4205" max="4205" width="8.69921875" style="58" customWidth="1"/>
    <col min="4206" max="4209" width="6.19921875" style="58" customWidth="1"/>
    <col min="4210" max="4210" width="4.8984375" style="58" customWidth="1"/>
    <col min="4211" max="4211" width="2.5" style="58" customWidth="1"/>
    <col min="4212" max="4212" width="4.8984375" style="58" customWidth="1"/>
    <col min="4213" max="4450" width="9" style="58"/>
    <col min="4451" max="4451" width="1.69921875" style="58" customWidth="1"/>
    <col min="4452" max="4452" width="2.5" style="58" customWidth="1"/>
    <col min="4453" max="4453" width="3.59765625" style="58" customWidth="1"/>
    <col min="4454" max="4454" width="2.69921875" style="58" customWidth="1"/>
    <col min="4455" max="4455" width="0.8984375" style="58" customWidth="1"/>
    <col min="4456" max="4456" width="1.19921875" style="58" customWidth="1"/>
    <col min="4457" max="4457" width="5.3984375" style="58" customWidth="1"/>
    <col min="4458" max="4458" width="6.5" style="58" customWidth="1"/>
    <col min="4459" max="4459" width="4.09765625" style="58" customWidth="1"/>
    <col min="4460" max="4460" width="7.8984375" style="58" customWidth="1"/>
    <col min="4461" max="4461" width="8.69921875" style="58" customWidth="1"/>
    <col min="4462" max="4465" width="6.19921875" style="58" customWidth="1"/>
    <col min="4466" max="4466" width="4.8984375" style="58" customWidth="1"/>
    <col min="4467" max="4467" width="2.5" style="58" customWidth="1"/>
    <col min="4468" max="4468" width="4.8984375" style="58" customWidth="1"/>
    <col min="4469" max="4706" width="9" style="58"/>
    <col min="4707" max="4707" width="1.69921875" style="58" customWidth="1"/>
    <col min="4708" max="4708" width="2.5" style="58" customWidth="1"/>
    <col min="4709" max="4709" width="3.59765625" style="58" customWidth="1"/>
    <col min="4710" max="4710" width="2.69921875" style="58" customWidth="1"/>
    <col min="4711" max="4711" width="0.8984375" style="58" customWidth="1"/>
    <col min="4712" max="4712" width="1.19921875" style="58" customWidth="1"/>
    <col min="4713" max="4713" width="5.3984375" style="58" customWidth="1"/>
    <col min="4714" max="4714" width="6.5" style="58" customWidth="1"/>
    <col min="4715" max="4715" width="4.09765625" style="58" customWidth="1"/>
    <col min="4716" max="4716" width="7.8984375" style="58" customWidth="1"/>
    <col min="4717" max="4717" width="8.69921875" style="58" customWidth="1"/>
    <col min="4718" max="4721" width="6.19921875" style="58" customWidth="1"/>
    <col min="4722" max="4722" width="4.8984375" style="58" customWidth="1"/>
    <col min="4723" max="4723" width="2.5" style="58" customWidth="1"/>
    <col min="4724" max="4724" width="4.8984375" style="58" customWidth="1"/>
    <col min="4725" max="4962" width="9" style="58"/>
    <col min="4963" max="4963" width="1.69921875" style="58" customWidth="1"/>
    <col min="4964" max="4964" width="2.5" style="58" customWidth="1"/>
    <col min="4965" max="4965" width="3.59765625" style="58" customWidth="1"/>
    <col min="4966" max="4966" width="2.69921875" style="58" customWidth="1"/>
    <col min="4967" max="4967" width="0.8984375" style="58" customWidth="1"/>
    <col min="4968" max="4968" width="1.19921875" style="58" customWidth="1"/>
    <col min="4969" max="4969" width="5.3984375" style="58" customWidth="1"/>
    <col min="4970" max="4970" width="6.5" style="58" customWidth="1"/>
    <col min="4971" max="4971" width="4.09765625" style="58" customWidth="1"/>
    <col min="4972" max="4972" width="7.8984375" style="58" customWidth="1"/>
    <col min="4973" max="4973" width="8.69921875" style="58" customWidth="1"/>
    <col min="4974" max="4977" width="6.19921875" style="58" customWidth="1"/>
    <col min="4978" max="4978" width="4.8984375" style="58" customWidth="1"/>
    <col min="4979" max="4979" width="2.5" style="58" customWidth="1"/>
    <col min="4980" max="4980" width="4.8984375" style="58" customWidth="1"/>
    <col min="4981" max="5218" width="9" style="58"/>
    <col min="5219" max="5219" width="1.69921875" style="58" customWidth="1"/>
    <col min="5220" max="5220" width="2.5" style="58" customWidth="1"/>
    <col min="5221" max="5221" width="3.59765625" style="58" customWidth="1"/>
    <col min="5222" max="5222" width="2.69921875" style="58" customWidth="1"/>
    <col min="5223" max="5223" width="0.8984375" style="58" customWidth="1"/>
    <col min="5224" max="5224" width="1.19921875" style="58" customWidth="1"/>
    <col min="5225" max="5225" width="5.3984375" style="58" customWidth="1"/>
    <col min="5226" max="5226" width="6.5" style="58" customWidth="1"/>
    <col min="5227" max="5227" width="4.09765625" style="58" customWidth="1"/>
    <col min="5228" max="5228" width="7.8984375" style="58" customWidth="1"/>
    <col min="5229" max="5229" width="8.69921875" style="58" customWidth="1"/>
    <col min="5230" max="5233" width="6.19921875" style="58" customWidth="1"/>
    <col min="5234" max="5234" width="4.8984375" style="58" customWidth="1"/>
    <col min="5235" max="5235" width="2.5" style="58" customWidth="1"/>
    <col min="5236" max="5236" width="4.8984375" style="58" customWidth="1"/>
    <col min="5237" max="5474" width="9" style="58"/>
    <col min="5475" max="5475" width="1.69921875" style="58" customWidth="1"/>
    <col min="5476" max="5476" width="2.5" style="58" customWidth="1"/>
    <col min="5477" max="5477" width="3.59765625" style="58" customWidth="1"/>
    <col min="5478" max="5478" width="2.69921875" style="58" customWidth="1"/>
    <col min="5479" max="5479" width="0.8984375" style="58" customWidth="1"/>
    <col min="5480" max="5480" width="1.19921875" style="58" customWidth="1"/>
    <col min="5481" max="5481" width="5.3984375" style="58" customWidth="1"/>
    <col min="5482" max="5482" width="6.5" style="58" customWidth="1"/>
    <col min="5483" max="5483" width="4.09765625" style="58" customWidth="1"/>
    <col min="5484" max="5484" width="7.8984375" style="58" customWidth="1"/>
    <col min="5485" max="5485" width="8.69921875" style="58" customWidth="1"/>
    <col min="5486" max="5489" width="6.19921875" style="58" customWidth="1"/>
    <col min="5490" max="5490" width="4.8984375" style="58" customWidth="1"/>
    <col min="5491" max="5491" width="2.5" style="58" customWidth="1"/>
    <col min="5492" max="5492" width="4.8984375" style="58" customWidth="1"/>
    <col min="5493" max="5730" width="9" style="58"/>
    <col min="5731" max="5731" width="1.69921875" style="58" customWidth="1"/>
    <col min="5732" max="5732" width="2.5" style="58" customWidth="1"/>
    <col min="5733" max="5733" width="3.59765625" style="58" customWidth="1"/>
    <col min="5734" max="5734" width="2.69921875" style="58" customWidth="1"/>
    <col min="5735" max="5735" width="0.8984375" style="58" customWidth="1"/>
    <col min="5736" max="5736" width="1.19921875" style="58" customWidth="1"/>
    <col min="5737" max="5737" width="5.3984375" style="58" customWidth="1"/>
    <col min="5738" max="5738" width="6.5" style="58" customWidth="1"/>
    <col min="5739" max="5739" width="4.09765625" style="58" customWidth="1"/>
    <col min="5740" max="5740" width="7.8984375" style="58" customWidth="1"/>
    <col min="5741" max="5741" width="8.69921875" style="58" customWidth="1"/>
    <col min="5742" max="5745" width="6.19921875" style="58" customWidth="1"/>
    <col min="5746" max="5746" width="4.8984375" style="58" customWidth="1"/>
    <col min="5747" max="5747" width="2.5" style="58" customWidth="1"/>
    <col min="5748" max="5748" width="4.8984375" style="58" customWidth="1"/>
    <col min="5749" max="5986" width="9" style="58"/>
    <col min="5987" max="5987" width="1.69921875" style="58" customWidth="1"/>
    <col min="5988" max="5988" width="2.5" style="58" customWidth="1"/>
    <col min="5989" max="5989" width="3.59765625" style="58" customWidth="1"/>
    <col min="5990" max="5990" width="2.69921875" style="58" customWidth="1"/>
    <col min="5991" max="5991" width="0.8984375" style="58" customWidth="1"/>
    <col min="5992" max="5992" width="1.19921875" style="58" customWidth="1"/>
    <col min="5993" max="5993" width="5.3984375" style="58" customWidth="1"/>
    <col min="5994" max="5994" width="6.5" style="58" customWidth="1"/>
    <col min="5995" max="5995" width="4.09765625" style="58" customWidth="1"/>
    <col min="5996" max="5996" width="7.8984375" style="58" customWidth="1"/>
    <col min="5997" max="5997" width="8.69921875" style="58" customWidth="1"/>
    <col min="5998" max="6001" width="6.19921875" style="58" customWidth="1"/>
    <col min="6002" max="6002" width="4.8984375" style="58" customWidth="1"/>
    <col min="6003" max="6003" width="2.5" style="58" customWidth="1"/>
    <col min="6004" max="6004" width="4.8984375" style="58" customWidth="1"/>
    <col min="6005" max="6242" width="9" style="58"/>
    <col min="6243" max="6243" width="1.69921875" style="58" customWidth="1"/>
    <col min="6244" max="6244" width="2.5" style="58" customWidth="1"/>
    <col min="6245" max="6245" width="3.59765625" style="58" customWidth="1"/>
    <col min="6246" max="6246" width="2.69921875" style="58" customWidth="1"/>
    <col min="6247" max="6247" width="0.8984375" style="58" customWidth="1"/>
    <col min="6248" max="6248" width="1.19921875" style="58" customWidth="1"/>
    <col min="6249" max="6249" width="5.3984375" style="58" customWidth="1"/>
    <col min="6250" max="6250" width="6.5" style="58" customWidth="1"/>
    <col min="6251" max="6251" width="4.09765625" style="58" customWidth="1"/>
    <col min="6252" max="6252" width="7.8984375" style="58" customWidth="1"/>
    <col min="6253" max="6253" width="8.69921875" style="58" customWidth="1"/>
    <col min="6254" max="6257" width="6.19921875" style="58" customWidth="1"/>
    <col min="6258" max="6258" width="4.8984375" style="58" customWidth="1"/>
    <col min="6259" max="6259" width="2.5" style="58" customWidth="1"/>
    <col min="6260" max="6260" width="4.8984375" style="58" customWidth="1"/>
    <col min="6261" max="6498" width="9" style="58"/>
    <col min="6499" max="6499" width="1.69921875" style="58" customWidth="1"/>
    <col min="6500" max="6500" width="2.5" style="58" customWidth="1"/>
    <col min="6501" max="6501" width="3.59765625" style="58" customWidth="1"/>
    <col min="6502" max="6502" width="2.69921875" style="58" customWidth="1"/>
    <col min="6503" max="6503" width="0.8984375" style="58" customWidth="1"/>
    <col min="6504" max="6504" width="1.19921875" style="58" customWidth="1"/>
    <col min="6505" max="6505" width="5.3984375" style="58" customWidth="1"/>
    <col min="6506" max="6506" width="6.5" style="58" customWidth="1"/>
    <col min="6507" max="6507" width="4.09765625" style="58" customWidth="1"/>
    <col min="6508" max="6508" width="7.8984375" style="58" customWidth="1"/>
    <col min="6509" max="6509" width="8.69921875" style="58" customWidth="1"/>
    <col min="6510" max="6513" width="6.19921875" style="58" customWidth="1"/>
    <col min="6514" max="6514" width="4.8984375" style="58" customWidth="1"/>
    <col min="6515" max="6515" width="2.5" style="58" customWidth="1"/>
    <col min="6516" max="6516" width="4.8984375" style="58" customWidth="1"/>
    <col min="6517" max="6754" width="9" style="58"/>
    <col min="6755" max="6755" width="1.69921875" style="58" customWidth="1"/>
    <col min="6756" max="6756" width="2.5" style="58" customWidth="1"/>
    <col min="6757" max="6757" width="3.59765625" style="58" customWidth="1"/>
    <col min="6758" max="6758" width="2.69921875" style="58" customWidth="1"/>
    <col min="6759" max="6759" width="0.8984375" style="58" customWidth="1"/>
    <col min="6760" max="6760" width="1.19921875" style="58" customWidth="1"/>
    <col min="6761" max="6761" width="5.3984375" style="58" customWidth="1"/>
    <col min="6762" max="6762" width="6.5" style="58" customWidth="1"/>
    <col min="6763" max="6763" width="4.09765625" style="58" customWidth="1"/>
    <col min="6764" max="6764" width="7.8984375" style="58" customWidth="1"/>
    <col min="6765" max="6765" width="8.69921875" style="58" customWidth="1"/>
    <col min="6766" max="6769" width="6.19921875" style="58" customWidth="1"/>
    <col min="6770" max="6770" width="4.8984375" style="58" customWidth="1"/>
    <col min="6771" max="6771" width="2.5" style="58" customWidth="1"/>
    <col min="6772" max="6772" width="4.8984375" style="58" customWidth="1"/>
    <col min="6773" max="7010" width="9" style="58"/>
    <col min="7011" max="7011" width="1.69921875" style="58" customWidth="1"/>
    <col min="7012" max="7012" width="2.5" style="58" customWidth="1"/>
    <col min="7013" max="7013" width="3.59765625" style="58" customWidth="1"/>
    <col min="7014" max="7014" width="2.69921875" style="58" customWidth="1"/>
    <col min="7015" max="7015" width="0.8984375" style="58" customWidth="1"/>
    <col min="7016" max="7016" width="1.19921875" style="58" customWidth="1"/>
    <col min="7017" max="7017" width="5.3984375" style="58" customWidth="1"/>
    <col min="7018" max="7018" width="6.5" style="58" customWidth="1"/>
    <col min="7019" max="7019" width="4.09765625" style="58" customWidth="1"/>
    <col min="7020" max="7020" width="7.8984375" style="58" customWidth="1"/>
    <col min="7021" max="7021" width="8.69921875" style="58" customWidth="1"/>
    <col min="7022" max="7025" width="6.19921875" style="58" customWidth="1"/>
    <col min="7026" max="7026" width="4.8984375" style="58" customWidth="1"/>
    <col min="7027" max="7027" width="2.5" style="58" customWidth="1"/>
    <col min="7028" max="7028" width="4.8984375" style="58" customWidth="1"/>
    <col min="7029" max="7266" width="9" style="58"/>
    <col min="7267" max="7267" width="1.69921875" style="58" customWidth="1"/>
    <col min="7268" max="7268" width="2.5" style="58" customWidth="1"/>
    <col min="7269" max="7269" width="3.59765625" style="58" customWidth="1"/>
    <col min="7270" max="7270" width="2.69921875" style="58" customWidth="1"/>
    <col min="7271" max="7271" width="0.8984375" style="58" customWidth="1"/>
    <col min="7272" max="7272" width="1.19921875" style="58" customWidth="1"/>
    <col min="7273" max="7273" width="5.3984375" style="58" customWidth="1"/>
    <col min="7274" max="7274" width="6.5" style="58" customWidth="1"/>
    <col min="7275" max="7275" width="4.09765625" style="58" customWidth="1"/>
    <col min="7276" max="7276" width="7.8984375" style="58" customWidth="1"/>
    <col min="7277" max="7277" width="8.69921875" style="58" customWidth="1"/>
    <col min="7278" max="7281" width="6.19921875" style="58" customWidth="1"/>
    <col min="7282" max="7282" width="4.8984375" style="58" customWidth="1"/>
    <col min="7283" max="7283" width="2.5" style="58" customWidth="1"/>
    <col min="7284" max="7284" width="4.8984375" style="58" customWidth="1"/>
    <col min="7285" max="7522" width="9" style="58"/>
    <col min="7523" max="7523" width="1.69921875" style="58" customWidth="1"/>
    <col min="7524" max="7524" width="2.5" style="58" customWidth="1"/>
    <col min="7525" max="7525" width="3.59765625" style="58" customWidth="1"/>
    <col min="7526" max="7526" width="2.69921875" style="58" customWidth="1"/>
    <col min="7527" max="7527" width="0.8984375" style="58" customWidth="1"/>
    <col min="7528" max="7528" width="1.19921875" style="58" customWidth="1"/>
    <col min="7529" max="7529" width="5.3984375" style="58" customWidth="1"/>
    <col min="7530" max="7530" width="6.5" style="58" customWidth="1"/>
    <col min="7531" max="7531" width="4.09765625" style="58" customWidth="1"/>
    <col min="7532" max="7532" width="7.8984375" style="58" customWidth="1"/>
    <col min="7533" max="7533" width="8.69921875" style="58" customWidth="1"/>
    <col min="7534" max="7537" width="6.19921875" style="58" customWidth="1"/>
    <col min="7538" max="7538" width="4.8984375" style="58" customWidth="1"/>
    <col min="7539" max="7539" width="2.5" style="58" customWidth="1"/>
    <col min="7540" max="7540" width="4.8984375" style="58" customWidth="1"/>
    <col min="7541" max="7778" width="9" style="58"/>
    <col min="7779" max="7779" width="1.69921875" style="58" customWidth="1"/>
    <col min="7780" max="7780" width="2.5" style="58" customWidth="1"/>
    <col min="7781" max="7781" width="3.59765625" style="58" customWidth="1"/>
    <col min="7782" max="7782" width="2.69921875" style="58" customWidth="1"/>
    <col min="7783" max="7783" width="0.8984375" style="58" customWidth="1"/>
    <col min="7784" max="7784" width="1.19921875" style="58" customWidth="1"/>
    <col min="7785" max="7785" width="5.3984375" style="58" customWidth="1"/>
    <col min="7786" max="7786" width="6.5" style="58" customWidth="1"/>
    <col min="7787" max="7787" width="4.09765625" style="58" customWidth="1"/>
    <col min="7788" max="7788" width="7.8984375" style="58" customWidth="1"/>
    <col min="7789" max="7789" width="8.69921875" style="58" customWidth="1"/>
    <col min="7790" max="7793" width="6.19921875" style="58" customWidth="1"/>
    <col min="7794" max="7794" width="4.8984375" style="58" customWidth="1"/>
    <col min="7795" max="7795" width="2.5" style="58" customWidth="1"/>
    <col min="7796" max="7796" width="4.8984375" style="58" customWidth="1"/>
    <col min="7797" max="8034" width="9" style="58"/>
    <col min="8035" max="8035" width="1.69921875" style="58" customWidth="1"/>
    <col min="8036" max="8036" width="2.5" style="58" customWidth="1"/>
    <col min="8037" max="8037" width="3.59765625" style="58" customWidth="1"/>
    <col min="8038" max="8038" width="2.69921875" style="58" customWidth="1"/>
    <col min="8039" max="8039" width="0.8984375" style="58" customWidth="1"/>
    <col min="8040" max="8040" width="1.19921875" style="58" customWidth="1"/>
    <col min="8041" max="8041" width="5.3984375" style="58" customWidth="1"/>
    <col min="8042" max="8042" width="6.5" style="58" customWidth="1"/>
    <col min="8043" max="8043" width="4.09765625" style="58" customWidth="1"/>
    <col min="8044" max="8044" width="7.8984375" style="58" customWidth="1"/>
    <col min="8045" max="8045" width="8.69921875" style="58" customWidth="1"/>
    <col min="8046" max="8049" width="6.19921875" style="58" customWidth="1"/>
    <col min="8050" max="8050" width="4.8984375" style="58" customWidth="1"/>
    <col min="8051" max="8051" width="2.5" style="58" customWidth="1"/>
    <col min="8052" max="8052" width="4.8984375" style="58" customWidth="1"/>
    <col min="8053" max="8290" width="9" style="58"/>
    <col min="8291" max="8291" width="1.69921875" style="58" customWidth="1"/>
    <col min="8292" max="8292" width="2.5" style="58" customWidth="1"/>
    <col min="8293" max="8293" width="3.59765625" style="58" customWidth="1"/>
    <col min="8294" max="8294" width="2.69921875" style="58" customWidth="1"/>
    <col min="8295" max="8295" width="0.8984375" style="58" customWidth="1"/>
    <col min="8296" max="8296" width="1.19921875" style="58" customWidth="1"/>
    <col min="8297" max="8297" width="5.3984375" style="58" customWidth="1"/>
    <col min="8298" max="8298" width="6.5" style="58" customWidth="1"/>
    <col min="8299" max="8299" width="4.09765625" style="58" customWidth="1"/>
    <col min="8300" max="8300" width="7.8984375" style="58" customWidth="1"/>
    <col min="8301" max="8301" width="8.69921875" style="58" customWidth="1"/>
    <col min="8302" max="8305" width="6.19921875" style="58" customWidth="1"/>
    <col min="8306" max="8306" width="4.8984375" style="58" customWidth="1"/>
    <col min="8307" max="8307" width="2.5" style="58" customWidth="1"/>
    <col min="8308" max="8308" width="4.8984375" style="58" customWidth="1"/>
    <col min="8309" max="8546" width="9" style="58"/>
    <col min="8547" max="8547" width="1.69921875" style="58" customWidth="1"/>
    <col min="8548" max="8548" width="2.5" style="58" customWidth="1"/>
    <col min="8549" max="8549" width="3.59765625" style="58" customWidth="1"/>
    <col min="8550" max="8550" width="2.69921875" style="58" customWidth="1"/>
    <col min="8551" max="8551" width="0.8984375" style="58" customWidth="1"/>
    <col min="8552" max="8552" width="1.19921875" style="58" customWidth="1"/>
    <col min="8553" max="8553" width="5.3984375" style="58" customWidth="1"/>
    <col min="8554" max="8554" width="6.5" style="58" customWidth="1"/>
    <col min="8555" max="8555" width="4.09765625" style="58" customWidth="1"/>
    <col min="8556" max="8556" width="7.8984375" style="58" customWidth="1"/>
    <col min="8557" max="8557" width="8.69921875" style="58" customWidth="1"/>
    <col min="8558" max="8561" width="6.19921875" style="58" customWidth="1"/>
    <col min="8562" max="8562" width="4.8984375" style="58" customWidth="1"/>
    <col min="8563" max="8563" width="2.5" style="58" customWidth="1"/>
    <col min="8564" max="8564" width="4.8984375" style="58" customWidth="1"/>
    <col min="8565" max="8802" width="9" style="58"/>
    <col min="8803" max="8803" width="1.69921875" style="58" customWidth="1"/>
    <col min="8804" max="8804" width="2.5" style="58" customWidth="1"/>
    <col min="8805" max="8805" width="3.59765625" style="58" customWidth="1"/>
    <col min="8806" max="8806" width="2.69921875" style="58" customWidth="1"/>
    <col min="8807" max="8807" width="0.8984375" style="58" customWidth="1"/>
    <col min="8808" max="8808" width="1.19921875" style="58" customWidth="1"/>
    <col min="8809" max="8809" width="5.3984375" style="58" customWidth="1"/>
    <col min="8810" max="8810" width="6.5" style="58" customWidth="1"/>
    <col min="8811" max="8811" width="4.09765625" style="58" customWidth="1"/>
    <col min="8812" max="8812" width="7.8984375" style="58" customWidth="1"/>
    <col min="8813" max="8813" width="8.69921875" style="58" customWidth="1"/>
    <col min="8814" max="8817" width="6.19921875" style="58" customWidth="1"/>
    <col min="8818" max="8818" width="4.8984375" style="58" customWidth="1"/>
    <col min="8819" max="8819" width="2.5" style="58" customWidth="1"/>
    <col min="8820" max="8820" width="4.8984375" style="58" customWidth="1"/>
    <col min="8821" max="9058" width="9" style="58"/>
    <col min="9059" max="9059" width="1.69921875" style="58" customWidth="1"/>
    <col min="9060" max="9060" width="2.5" style="58" customWidth="1"/>
    <col min="9061" max="9061" width="3.59765625" style="58" customWidth="1"/>
    <col min="9062" max="9062" width="2.69921875" style="58" customWidth="1"/>
    <col min="9063" max="9063" width="0.8984375" style="58" customWidth="1"/>
    <col min="9064" max="9064" width="1.19921875" style="58" customWidth="1"/>
    <col min="9065" max="9065" width="5.3984375" style="58" customWidth="1"/>
    <col min="9066" max="9066" width="6.5" style="58" customWidth="1"/>
    <col min="9067" max="9067" width="4.09765625" style="58" customWidth="1"/>
    <col min="9068" max="9068" width="7.8984375" style="58" customWidth="1"/>
    <col min="9069" max="9069" width="8.69921875" style="58" customWidth="1"/>
    <col min="9070" max="9073" width="6.19921875" style="58" customWidth="1"/>
    <col min="9074" max="9074" width="4.8984375" style="58" customWidth="1"/>
    <col min="9075" max="9075" width="2.5" style="58" customWidth="1"/>
    <col min="9076" max="9076" width="4.8984375" style="58" customWidth="1"/>
    <col min="9077" max="9314" width="9" style="58"/>
    <col min="9315" max="9315" width="1.69921875" style="58" customWidth="1"/>
    <col min="9316" max="9316" width="2.5" style="58" customWidth="1"/>
    <col min="9317" max="9317" width="3.59765625" style="58" customWidth="1"/>
    <col min="9318" max="9318" width="2.69921875" style="58" customWidth="1"/>
    <col min="9319" max="9319" width="0.8984375" style="58" customWidth="1"/>
    <col min="9320" max="9320" width="1.19921875" style="58" customWidth="1"/>
    <col min="9321" max="9321" width="5.3984375" style="58" customWidth="1"/>
    <col min="9322" max="9322" width="6.5" style="58" customWidth="1"/>
    <col min="9323" max="9323" width="4.09765625" style="58" customWidth="1"/>
    <col min="9324" max="9324" width="7.8984375" style="58" customWidth="1"/>
    <col min="9325" max="9325" width="8.69921875" style="58" customWidth="1"/>
    <col min="9326" max="9329" width="6.19921875" style="58" customWidth="1"/>
    <col min="9330" max="9330" width="4.8984375" style="58" customWidth="1"/>
    <col min="9331" max="9331" width="2.5" style="58" customWidth="1"/>
    <col min="9332" max="9332" width="4.8984375" style="58" customWidth="1"/>
    <col min="9333" max="9570" width="9" style="58"/>
    <col min="9571" max="9571" width="1.69921875" style="58" customWidth="1"/>
    <col min="9572" max="9572" width="2.5" style="58" customWidth="1"/>
    <col min="9573" max="9573" width="3.59765625" style="58" customWidth="1"/>
    <col min="9574" max="9574" width="2.69921875" style="58" customWidth="1"/>
    <col min="9575" max="9575" width="0.8984375" style="58" customWidth="1"/>
    <col min="9576" max="9576" width="1.19921875" style="58" customWidth="1"/>
    <col min="9577" max="9577" width="5.3984375" style="58" customWidth="1"/>
    <col min="9578" max="9578" width="6.5" style="58" customWidth="1"/>
    <col min="9579" max="9579" width="4.09765625" style="58" customWidth="1"/>
    <col min="9580" max="9580" width="7.8984375" style="58" customWidth="1"/>
    <col min="9581" max="9581" width="8.69921875" style="58" customWidth="1"/>
    <col min="9582" max="9585" width="6.19921875" style="58" customWidth="1"/>
    <col min="9586" max="9586" width="4.8984375" style="58" customWidth="1"/>
    <col min="9587" max="9587" width="2.5" style="58" customWidth="1"/>
    <col min="9588" max="9588" width="4.8984375" style="58" customWidth="1"/>
    <col min="9589" max="9826" width="9" style="58"/>
    <col min="9827" max="9827" width="1.69921875" style="58" customWidth="1"/>
    <col min="9828" max="9828" width="2.5" style="58" customWidth="1"/>
    <col min="9829" max="9829" width="3.59765625" style="58" customWidth="1"/>
    <col min="9830" max="9830" width="2.69921875" style="58" customWidth="1"/>
    <col min="9831" max="9831" width="0.8984375" style="58" customWidth="1"/>
    <col min="9832" max="9832" width="1.19921875" style="58" customWidth="1"/>
    <col min="9833" max="9833" width="5.3984375" style="58" customWidth="1"/>
    <col min="9834" max="9834" width="6.5" style="58" customWidth="1"/>
    <col min="9835" max="9835" width="4.09765625" style="58" customWidth="1"/>
    <col min="9836" max="9836" width="7.8984375" style="58" customWidth="1"/>
    <col min="9837" max="9837" width="8.69921875" style="58" customWidth="1"/>
    <col min="9838" max="9841" width="6.19921875" style="58" customWidth="1"/>
    <col min="9842" max="9842" width="4.8984375" style="58" customWidth="1"/>
    <col min="9843" max="9843" width="2.5" style="58" customWidth="1"/>
    <col min="9844" max="9844" width="4.8984375" style="58" customWidth="1"/>
    <col min="9845" max="10082" width="9" style="58"/>
    <col min="10083" max="10083" width="1.69921875" style="58" customWidth="1"/>
    <col min="10084" max="10084" width="2.5" style="58" customWidth="1"/>
    <col min="10085" max="10085" width="3.59765625" style="58" customWidth="1"/>
    <col min="10086" max="10086" width="2.69921875" style="58" customWidth="1"/>
    <col min="10087" max="10087" width="0.8984375" style="58" customWidth="1"/>
    <col min="10088" max="10088" width="1.19921875" style="58" customWidth="1"/>
    <col min="10089" max="10089" width="5.3984375" style="58" customWidth="1"/>
    <col min="10090" max="10090" width="6.5" style="58" customWidth="1"/>
    <col min="10091" max="10091" width="4.09765625" style="58" customWidth="1"/>
    <col min="10092" max="10092" width="7.8984375" style="58" customWidth="1"/>
    <col min="10093" max="10093" width="8.69921875" style="58" customWidth="1"/>
    <col min="10094" max="10097" width="6.19921875" style="58" customWidth="1"/>
    <col min="10098" max="10098" width="4.8984375" style="58" customWidth="1"/>
    <col min="10099" max="10099" width="2.5" style="58" customWidth="1"/>
    <col min="10100" max="10100" width="4.8984375" style="58" customWidth="1"/>
    <col min="10101" max="10338" width="9" style="58"/>
    <col min="10339" max="10339" width="1.69921875" style="58" customWidth="1"/>
    <col min="10340" max="10340" width="2.5" style="58" customWidth="1"/>
    <col min="10341" max="10341" width="3.59765625" style="58" customWidth="1"/>
    <col min="10342" max="10342" width="2.69921875" style="58" customWidth="1"/>
    <col min="10343" max="10343" width="0.8984375" style="58" customWidth="1"/>
    <col min="10344" max="10344" width="1.19921875" style="58" customWidth="1"/>
    <col min="10345" max="10345" width="5.3984375" style="58" customWidth="1"/>
    <col min="10346" max="10346" width="6.5" style="58" customWidth="1"/>
    <col min="10347" max="10347" width="4.09765625" style="58" customWidth="1"/>
    <col min="10348" max="10348" width="7.8984375" style="58" customWidth="1"/>
    <col min="10349" max="10349" width="8.69921875" style="58" customWidth="1"/>
    <col min="10350" max="10353" width="6.19921875" style="58" customWidth="1"/>
    <col min="10354" max="10354" width="4.8984375" style="58" customWidth="1"/>
    <col min="10355" max="10355" width="2.5" style="58" customWidth="1"/>
    <col min="10356" max="10356" width="4.8984375" style="58" customWidth="1"/>
    <col min="10357" max="10594" width="9" style="58"/>
    <col min="10595" max="10595" width="1.69921875" style="58" customWidth="1"/>
    <col min="10596" max="10596" width="2.5" style="58" customWidth="1"/>
    <col min="10597" max="10597" width="3.59765625" style="58" customWidth="1"/>
    <col min="10598" max="10598" width="2.69921875" style="58" customWidth="1"/>
    <col min="10599" max="10599" width="0.8984375" style="58" customWidth="1"/>
    <col min="10600" max="10600" width="1.19921875" style="58" customWidth="1"/>
    <col min="10601" max="10601" width="5.3984375" style="58" customWidth="1"/>
    <col min="10602" max="10602" width="6.5" style="58" customWidth="1"/>
    <col min="10603" max="10603" width="4.09765625" style="58" customWidth="1"/>
    <col min="10604" max="10604" width="7.8984375" style="58" customWidth="1"/>
    <col min="10605" max="10605" width="8.69921875" style="58" customWidth="1"/>
    <col min="10606" max="10609" width="6.19921875" style="58" customWidth="1"/>
    <col min="10610" max="10610" width="4.8984375" style="58" customWidth="1"/>
    <col min="10611" max="10611" width="2.5" style="58" customWidth="1"/>
    <col min="10612" max="10612" width="4.8984375" style="58" customWidth="1"/>
    <col min="10613" max="10850" width="9" style="58"/>
    <col min="10851" max="10851" width="1.69921875" style="58" customWidth="1"/>
    <col min="10852" max="10852" width="2.5" style="58" customWidth="1"/>
    <col min="10853" max="10853" width="3.59765625" style="58" customWidth="1"/>
    <col min="10854" max="10854" width="2.69921875" style="58" customWidth="1"/>
    <col min="10855" max="10855" width="0.8984375" style="58" customWidth="1"/>
    <col min="10856" max="10856" width="1.19921875" style="58" customWidth="1"/>
    <col min="10857" max="10857" width="5.3984375" style="58" customWidth="1"/>
    <col min="10858" max="10858" width="6.5" style="58" customWidth="1"/>
    <col min="10859" max="10859" width="4.09765625" style="58" customWidth="1"/>
    <col min="10860" max="10860" width="7.8984375" style="58" customWidth="1"/>
    <col min="10861" max="10861" width="8.69921875" style="58" customWidth="1"/>
    <col min="10862" max="10865" width="6.19921875" style="58" customWidth="1"/>
    <col min="10866" max="10866" width="4.8984375" style="58" customWidth="1"/>
    <col min="10867" max="10867" width="2.5" style="58" customWidth="1"/>
    <col min="10868" max="10868" width="4.8984375" style="58" customWidth="1"/>
    <col min="10869" max="11106" width="9" style="58"/>
    <col min="11107" max="11107" width="1.69921875" style="58" customWidth="1"/>
    <col min="11108" max="11108" width="2.5" style="58" customWidth="1"/>
    <col min="11109" max="11109" width="3.59765625" style="58" customWidth="1"/>
    <col min="11110" max="11110" width="2.69921875" style="58" customWidth="1"/>
    <col min="11111" max="11111" width="0.8984375" style="58" customWidth="1"/>
    <col min="11112" max="11112" width="1.19921875" style="58" customWidth="1"/>
    <col min="11113" max="11113" width="5.3984375" style="58" customWidth="1"/>
    <col min="11114" max="11114" width="6.5" style="58" customWidth="1"/>
    <col min="11115" max="11115" width="4.09765625" style="58" customWidth="1"/>
    <col min="11116" max="11116" width="7.8984375" style="58" customWidth="1"/>
    <col min="11117" max="11117" width="8.69921875" style="58" customWidth="1"/>
    <col min="11118" max="11121" width="6.19921875" style="58" customWidth="1"/>
    <col min="11122" max="11122" width="4.8984375" style="58" customWidth="1"/>
    <col min="11123" max="11123" width="2.5" style="58" customWidth="1"/>
    <col min="11124" max="11124" width="4.8984375" style="58" customWidth="1"/>
    <col min="11125" max="11362" width="9" style="58"/>
    <col min="11363" max="11363" width="1.69921875" style="58" customWidth="1"/>
    <col min="11364" max="11364" width="2.5" style="58" customWidth="1"/>
    <col min="11365" max="11365" width="3.59765625" style="58" customWidth="1"/>
    <col min="11366" max="11366" width="2.69921875" style="58" customWidth="1"/>
    <col min="11367" max="11367" width="0.8984375" style="58" customWidth="1"/>
    <col min="11368" max="11368" width="1.19921875" style="58" customWidth="1"/>
    <col min="11369" max="11369" width="5.3984375" style="58" customWidth="1"/>
    <col min="11370" max="11370" width="6.5" style="58" customWidth="1"/>
    <col min="11371" max="11371" width="4.09765625" style="58" customWidth="1"/>
    <col min="11372" max="11372" width="7.8984375" style="58" customWidth="1"/>
    <col min="11373" max="11373" width="8.69921875" style="58" customWidth="1"/>
    <col min="11374" max="11377" width="6.19921875" style="58" customWidth="1"/>
    <col min="11378" max="11378" width="4.8984375" style="58" customWidth="1"/>
    <col min="11379" max="11379" width="2.5" style="58" customWidth="1"/>
    <col min="11380" max="11380" width="4.8984375" style="58" customWidth="1"/>
    <col min="11381" max="11618" width="9" style="58"/>
    <col min="11619" max="11619" width="1.69921875" style="58" customWidth="1"/>
    <col min="11620" max="11620" width="2.5" style="58" customWidth="1"/>
    <col min="11621" max="11621" width="3.59765625" style="58" customWidth="1"/>
    <col min="11622" max="11622" width="2.69921875" style="58" customWidth="1"/>
    <col min="11623" max="11623" width="0.8984375" style="58" customWidth="1"/>
    <col min="11624" max="11624" width="1.19921875" style="58" customWidth="1"/>
    <col min="11625" max="11625" width="5.3984375" style="58" customWidth="1"/>
    <col min="11626" max="11626" width="6.5" style="58" customWidth="1"/>
    <col min="11627" max="11627" width="4.09765625" style="58" customWidth="1"/>
    <col min="11628" max="11628" width="7.8984375" style="58" customWidth="1"/>
    <col min="11629" max="11629" width="8.69921875" style="58" customWidth="1"/>
    <col min="11630" max="11633" width="6.19921875" style="58" customWidth="1"/>
    <col min="11634" max="11634" width="4.8984375" style="58" customWidth="1"/>
    <col min="11635" max="11635" width="2.5" style="58" customWidth="1"/>
    <col min="11636" max="11636" width="4.8984375" style="58" customWidth="1"/>
    <col min="11637" max="11874" width="9" style="58"/>
    <col min="11875" max="11875" width="1.69921875" style="58" customWidth="1"/>
    <col min="11876" max="11876" width="2.5" style="58" customWidth="1"/>
    <col min="11877" max="11877" width="3.59765625" style="58" customWidth="1"/>
    <col min="11878" max="11878" width="2.69921875" style="58" customWidth="1"/>
    <col min="11879" max="11879" width="0.8984375" style="58" customWidth="1"/>
    <col min="11880" max="11880" width="1.19921875" style="58" customWidth="1"/>
    <col min="11881" max="11881" width="5.3984375" style="58" customWidth="1"/>
    <col min="11882" max="11882" width="6.5" style="58" customWidth="1"/>
    <col min="11883" max="11883" width="4.09765625" style="58" customWidth="1"/>
    <col min="11884" max="11884" width="7.8984375" style="58" customWidth="1"/>
    <col min="11885" max="11885" width="8.69921875" style="58" customWidth="1"/>
    <col min="11886" max="11889" width="6.19921875" style="58" customWidth="1"/>
    <col min="11890" max="11890" width="4.8984375" style="58" customWidth="1"/>
    <col min="11891" max="11891" width="2.5" style="58" customWidth="1"/>
    <col min="11892" max="11892" width="4.8984375" style="58" customWidth="1"/>
    <col min="11893" max="12130" width="9" style="58"/>
    <col min="12131" max="12131" width="1.69921875" style="58" customWidth="1"/>
    <col min="12132" max="12132" width="2.5" style="58" customWidth="1"/>
    <col min="12133" max="12133" width="3.59765625" style="58" customWidth="1"/>
    <col min="12134" max="12134" width="2.69921875" style="58" customWidth="1"/>
    <col min="12135" max="12135" width="0.8984375" style="58" customWidth="1"/>
    <col min="12136" max="12136" width="1.19921875" style="58" customWidth="1"/>
    <col min="12137" max="12137" width="5.3984375" style="58" customWidth="1"/>
    <col min="12138" max="12138" width="6.5" style="58" customWidth="1"/>
    <col min="12139" max="12139" width="4.09765625" style="58" customWidth="1"/>
    <col min="12140" max="12140" width="7.8984375" style="58" customWidth="1"/>
    <col min="12141" max="12141" width="8.69921875" style="58" customWidth="1"/>
    <col min="12142" max="12145" width="6.19921875" style="58" customWidth="1"/>
    <col min="12146" max="12146" width="4.8984375" style="58" customWidth="1"/>
    <col min="12147" max="12147" width="2.5" style="58" customWidth="1"/>
    <col min="12148" max="12148" width="4.8984375" style="58" customWidth="1"/>
    <col min="12149" max="12386" width="9" style="58"/>
    <col min="12387" max="12387" width="1.69921875" style="58" customWidth="1"/>
    <col min="12388" max="12388" width="2.5" style="58" customWidth="1"/>
    <col min="12389" max="12389" width="3.59765625" style="58" customWidth="1"/>
    <col min="12390" max="12390" width="2.69921875" style="58" customWidth="1"/>
    <col min="12391" max="12391" width="0.8984375" style="58" customWidth="1"/>
    <col min="12392" max="12392" width="1.19921875" style="58" customWidth="1"/>
    <col min="12393" max="12393" width="5.3984375" style="58" customWidth="1"/>
    <col min="12394" max="12394" width="6.5" style="58" customWidth="1"/>
    <col min="12395" max="12395" width="4.09765625" style="58" customWidth="1"/>
    <col min="12396" max="12396" width="7.8984375" style="58" customWidth="1"/>
    <col min="12397" max="12397" width="8.69921875" style="58" customWidth="1"/>
    <col min="12398" max="12401" width="6.19921875" style="58" customWidth="1"/>
    <col min="12402" max="12402" width="4.8984375" style="58" customWidth="1"/>
    <col min="12403" max="12403" width="2.5" style="58" customWidth="1"/>
    <col min="12404" max="12404" width="4.8984375" style="58" customWidth="1"/>
    <col min="12405" max="12642" width="9" style="58"/>
    <col min="12643" max="12643" width="1.69921875" style="58" customWidth="1"/>
    <col min="12644" max="12644" width="2.5" style="58" customWidth="1"/>
    <col min="12645" max="12645" width="3.59765625" style="58" customWidth="1"/>
    <col min="12646" max="12646" width="2.69921875" style="58" customWidth="1"/>
    <col min="12647" max="12647" width="0.8984375" style="58" customWidth="1"/>
    <col min="12648" max="12648" width="1.19921875" style="58" customWidth="1"/>
    <col min="12649" max="12649" width="5.3984375" style="58" customWidth="1"/>
    <col min="12650" max="12650" width="6.5" style="58" customWidth="1"/>
    <col min="12651" max="12651" width="4.09765625" style="58" customWidth="1"/>
    <col min="12652" max="12652" width="7.8984375" style="58" customWidth="1"/>
    <col min="12653" max="12653" width="8.69921875" style="58" customWidth="1"/>
    <col min="12654" max="12657" width="6.19921875" style="58" customWidth="1"/>
    <col min="12658" max="12658" width="4.8984375" style="58" customWidth="1"/>
    <col min="12659" max="12659" width="2.5" style="58" customWidth="1"/>
    <col min="12660" max="12660" width="4.8984375" style="58" customWidth="1"/>
    <col min="12661" max="12898" width="9" style="58"/>
    <col min="12899" max="12899" width="1.69921875" style="58" customWidth="1"/>
    <col min="12900" max="12900" width="2.5" style="58" customWidth="1"/>
    <col min="12901" max="12901" width="3.59765625" style="58" customWidth="1"/>
    <col min="12902" max="12902" width="2.69921875" style="58" customWidth="1"/>
    <col min="12903" max="12903" width="0.8984375" style="58" customWidth="1"/>
    <col min="12904" max="12904" width="1.19921875" style="58" customWidth="1"/>
    <col min="12905" max="12905" width="5.3984375" style="58" customWidth="1"/>
    <col min="12906" max="12906" width="6.5" style="58" customWidth="1"/>
    <col min="12907" max="12907" width="4.09765625" style="58" customWidth="1"/>
    <col min="12908" max="12908" width="7.8984375" style="58" customWidth="1"/>
    <col min="12909" max="12909" width="8.69921875" style="58" customWidth="1"/>
    <col min="12910" max="12913" width="6.19921875" style="58" customWidth="1"/>
    <col min="12914" max="12914" width="4.8984375" style="58" customWidth="1"/>
    <col min="12915" max="12915" width="2.5" style="58" customWidth="1"/>
    <col min="12916" max="12916" width="4.8984375" style="58" customWidth="1"/>
    <col min="12917" max="13154" width="9" style="58"/>
    <col min="13155" max="13155" width="1.69921875" style="58" customWidth="1"/>
    <col min="13156" max="13156" width="2.5" style="58" customWidth="1"/>
    <col min="13157" max="13157" width="3.59765625" style="58" customWidth="1"/>
    <col min="13158" max="13158" width="2.69921875" style="58" customWidth="1"/>
    <col min="13159" max="13159" width="0.8984375" style="58" customWidth="1"/>
    <col min="13160" max="13160" width="1.19921875" style="58" customWidth="1"/>
    <col min="13161" max="13161" width="5.3984375" style="58" customWidth="1"/>
    <col min="13162" max="13162" width="6.5" style="58" customWidth="1"/>
    <col min="13163" max="13163" width="4.09765625" style="58" customWidth="1"/>
    <col min="13164" max="13164" width="7.8984375" style="58" customWidth="1"/>
    <col min="13165" max="13165" width="8.69921875" style="58" customWidth="1"/>
    <col min="13166" max="13169" width="6.19921875" style="58" customWidth="1"/>
    <col min="13170" max="13170" width="4.8984375" style="58" customWidth="1"/>
    <col min="13171" max="13171" width="2.5" style="58" customWidth="1"/>
    <col min="13172" max="13172" width="4.8984375" style="58" customWidth="1"/>
    <col min="13173" max="13410" width="9" style="58"/>
    <col min="13411" max="13411" width="1.69921875" style="58" customWidth="1"/>
    <col min="13412" max="13412" width="2.5" style="58" customWidth="1"/>
    <col min="13413" max="13413" width="3.59765625" style="58" customWidth="1"/>
    <col min="13414" max="13414" width="2.69921875" style="58" customWidth="1"/>
    <col min="13415" max="13415" width="0.8984375" style="58" customWidth="1"/>
    <col min="13416" max="13416" width="1.19921875" style="58" customWidth="1"/>
    <col min="13417" max="13417" width="5.3984375" style="58" customWidth="1"/>
    <col min="13418" max="13418" width="6.5" style="58" customWidth="1"/>
    <col min="13419" max="13419" width="4.09765625" style="58" customWidth="1"/>
    <col min="13420" max="13420" width="7.8984375" style="58" customWidth="1"/>
    <col min="13421" max="13421" width="8.69921875" style="58" customWidth="1"/>
    <col min="13422" max="13425" width="6.19921875" style="58" customWidth="1"/>
    <col min="13426" max="13426" width="4.8984375" style="58" customWidth="1"/>
    <col min="13427" max="13427" width="2.5" style="58" customWidth="1"/>
    <col min="13428" max="13428" width="4.8984375" style="58" customWidth="1"/>
    <col min="13429" max="13666" width="9" style="58"/>
    <col min="13667" max="13667" width="1.69921875" style="58" customWidth="1"/>
    <col min="13668" max="13668" width="2.5" style="58" customWidth="1"/>
    <col min="13669" max="13669" width="3.59765625" style="58" customWidth="1"/>
    <col min="13670" max="13670" width="2.69921875" style="58" customWidth="1"/>
    <col min="13671" max="13671" width="0.8984375" style="58" customWidth="1"/>
    <col min="13672" max="13672" width="1.19921875" style="58" customWidth="1"/>
    <col min="13673" max="13673" width="5.3984375" style="58" customWidth="1"/>
    <col min="13674" max="13674" width="6.5" style="58" customWidth="1"/>
    <col min="13675" max="13675" width="4.09765625" style="58" customWidth="1"/>
    <col min="13676" max="13676" width="7.8984375" style="58" customWidth="1"/>
    <col min="13677" max="13677" width="8.69921875" style="58" customWidth="1"/>
    <col min="13678" max="13681" width="6.19921875" style="58" customWidth="1"/>
    <col min="13682" max="13682" width="4.8984375" style="58" customWidth="1"/>
    <col min="13683" max="13683" width="2.5" style="58" customWidth="1"/>
    <col min="13684" max="13684" width="4.8984375" style="58" customWidth="1"/>
    <col min="13685" max="13922" width="9" style="58"/>
    <col min="13923" max="13923" width="1.69921875" style="58" customWidth="1"/>
    <col min="13924" max="13924" width="2.5" style="58" customWidth="1"/>
    <col min="13925" max="13925" width="3.59765625" style="58" customWidth="1"/>
    <col min="13926" max="13926" width="2.69921875" style="58" customWidth="1"/>
    <col min="13927" max="13927" width="0.8984375" style="58" customWidth="1"/>
    <col min="13928" max="13928" width="1.19921875" style="58" customWidth="1"/>
    <col min="13929" max="13929" width="5.3984375" style="58" customWidth="1"/>
    <col min="13930" max="13930" width="6.5" style="58" customWidth="1"/>
    <col min="13931" max="13931" width="4.09765625" style="58" customWidth="1"/>
    <col min="13932" max="13932" width="7.8984375" style="58" customWidth="1"/>
    <col min="13933" max="13933" width="8.69921875" style="58" customWidth="1"/>
    <col min="13934" max="13937" width="6.19921875" style="58" customWidth="1"/>
    <col min="13938" max="13938" width="4.8984375" style="58" customWidth="1"/>
    <col min="13939" max="13939" width="2.5" style="58" customWidth="1"/>
    <col min="13940" max="13940" width="4.8984375" style="58" customWidth="1"/>
    <col min="13941" max="14178" width="9" style="58"/>
    <col min="14179" max="14179" width="1.69921875" style="58" customWidth="1"/>
    <col min="14180" max="14180" width="2.5" style="58" customWidth="1"/>
    <col min="14181" max="14181" width="3.59765625" style="58" customWidth="1"/>
    <col min="14182" max="14182" width="2.69921875" style="58" customWidth="1"/>
    <col min="14183" max="14183" width="0.8984375" style="58" customWidth="1"/>
    <col min="14184" max="14184" width="1.19921875" style="58" customWidth="1"/>
    <col min="14185" max="14185" width="5.3984375" style="58" customWidth="1"/>
    <col min="14186" max="14186" width="6.5" style="58" customWidth="1"/>
    <col min="14187" max="14187" width="4.09765625" style="58" customWidth="1"/>
    <col min="14188" max="14188" width="7.8984375" style="58" customWidth="1"/>
    <col min="14189" max="14189" width="8.69921875" style="58" customWidth="1"/>
    <col min="14190" max="14193" width="6.19921875" style="58" customWidth="1"/>
    <col min="14194" max="14194" width="4.8984375" style="58" customWidth="1"/>
    <col min="14195" max="14195" width="2.5" style="58" customWidth="1"/>
    <col min="14196" max="14196" width="4.8984375" style="58" customWidth="1"/>
    <col min="14197" max="14434" width="9" style="58"/>
    <col min="14435" max="14435" width="1.69921875" style="58" customWidth="1"/>
    <col min="14436" max="14436" width="2.5" style="58" customWidth="1"/>
    <col min="14437" max="14437" width="3.59765625" style="58" customWidth="1"/>
    <col min="14438" max="14438" width="2.69921875" style="58" customWidth="1"/>
    <col min="14439" max="14439" width="0.8984375" style="58" customWidth="1"/>
    <col min="14440" max="14440" width="1.19921875" style="58" customWidth="1"/>
    <col min="14441" max="14441" width="5.3984375" style="58" customWidth="1"/>
    <col min="14442" max="14442" width="6.5" style="58" customWidth="1"/>
    <col min="14443" max="14443" width="4.09765625" style="58" customWidth="1"/>
    <col min="14444" max="14444" width="7.8984375" style="58" customWidth="1"/>
    <col min="14445" max="14445" width="8.69921875" style="58" customWidth="1"/>
    <col min="14446" max="14449" width="6.19921875" style="58" customWidth="1"/>
    <col min="14450" max="14450" width="4.8984375" style="58" customWidth="1"/>
    <col min="14451" max="14451" width="2.5" style="58" customWidth="1"/>
    <col min="14452" max="14452" width="4.8984375" style="58" customWidth="1"/>
    <col min="14453" max="14690" width="9" style="58"/>
    <col min="14691" max="14691" width="1.69921875" style="58" customWidth="1"/>
    <col min="14692" max="14692" width="2.5" style="58" customWidth="1"/>
    <col min="14693" max="14693" width="3.59765625" style="58" customWidth="1"/>
    <col min="14694" max="14694" width="2.69921875" style="58" customWidth="1"/>
    <col min="14695" max="14695" width="0.8984375" style="58" customWidth="1"/>
    <col min="14696" max="14696" width="1.19921875" style="58" customWidth="1"/>
    <col min="14697" max="14697" width="5.3984375" style="58" customWidth="1"/>
    <col min="14698" max="14698" width="6.5" style="58" customWidth="1"/>
    <col min="14699" max="14699" width="4.09765625" style="58" customWidth="1"/>
    <col min="14700" max="14700" width="7.8984375" style="58" customWidth="1"/>
    <col min="14701" max="14701" width="8.69921875" style="58" customWidth="1"/>
    <col min="14702" max="14705" width="6.19921875" style="58" customWidth="1"/>
    <col min="14706" max="14706" width="4.8984375" style="58" customWidth="1"/>
    <col min="14707" max="14707" width="2.5" style="58" customWidth="1"/>
    <col min="14708" max="14708" width="4.8984375" style="58" customWidth="1"/>
    <col min="14709" max="14946" width="9" style="58"/>
    <col min="14947" max="14947" width="1.69921875" style="58" customWidth="1"/>
    <col min="14948" max="14948" width="2.5" style="58" customWidth="1"/>
    <col min="14949" max="14949" width="3.59765625" style="58" customWidth="1"/>
    <col min="14950" max="14950" width="2.69921875" style="58" customWidth="1"/>
    <col min="14951" max="14951" width="0.8984375" style="58" customWidth="1"/>
    <col min="14952" max="14952" width="1.19921875" style="58" customWidth="1"/>
    <col min="14953" max="14953" width="5.3984375" style="58" customWidth="1"/>
    <col min="14954" max="14954" width="6.5" style="58" customWidth="1"/>
    <col min="14955" max="14955" width="4.09765625" style="58" customWidth="1"/>
    <col min="14956" max="14956" width="7.8984375" style="58" customWidth="1"/>
    <col min="14957" max="14957" width="8.69921875" style="58" customWidth="1"/>
    <col min="14958" max="14961" width="6.19921875" style="58" customWidth="1"/>
    <col min="14962" max="14962" width="4.8984375" style="58" customWidth="1"/>
    <col min="14963" max="14963" width="2.5" style="58" customWidth="1"/>
    <col min="14964" max="14964" width="4.8984375" style="58" customWidth="1"/>
    <col min="14965" max="15202" width="9" style="58"/>
    <col min="15203" max="15203" width="1.69921875" style="58" customWidth="1"/>
    <col min="15204" max="15204" width="2.5" style="58" customWidth="1"/>
    <col min="15205" max="15205" width="3.59765625" style="58" customWidth="1"/>
    <col min="15206" max="15206" width="2.69921875" style="58" customWidth="1"/>
    <col min="15207" max="15207" width="0.8984375" style="58" customWidth="1"/>
    <col min="15208" max="15208" width="1.19921875" style="58" customWidth="1"/>
    <col min="15209" max="15209" width="5.3984375" style="58" customWidth="1"/>
    <col min="15210" max="15210" width="6.5" style="58" customWidth="1"/>
    <col min="15211" max="15211" width="4.09765625" style="58" customWidth="1"/>
    <col min="15212" max="15212" width="7.8984375" style="58" customWidth="1"/>
    <col min="15213" max="15213" width="8.69921875" style="58" customWidth="1"/>
    <col min="15214" max="15217" width="6.19921875" style="58" customWidth="1"/>
    <col min="15218" max="15218" width="4.8984375" style="58" customWidth="1"/>
    <col min="15219" max="15219" width="2.5" style="58" customWidth="1"/>
    <col min="15220" max="15220" width="4.8984375" style="58" customWidth="1"/>
    <col min="15221" max="15458" width="9" style="58"/>
    <col min="15459" max="15459" width="1.69921875" style="58" customWidth="1"/>
    <col min="15460" max="15460" width="2.5" style="58" customWidth="1"/>
    <col min="15461" max="15461" width="3.59765625" style="58" customWidth="1"/>
    <col min="15462" max="15462" width="2.69921875" style="58" customWidth="1"/>
    <col min="15463" max="15463" width="0.8984375" style="58" customWidth="1"/>
    <col min="15464" max="15464" width="1.19921875" style="58" customWidth="1"/>
    <col min="15465" max="15465" width="5.3984375" style="58" customWidth="1"/>
    <col min="15466" max="15466" width="6.5" style="58" customWidth="1"/>
    <col min="15467" max="15467" width="4.09765625" style="58" customWidth="1"/>
    <col min="15468" max="15468" width="7.8984375" style="58" customWidth="1"/>
    <col min="15469" max="15469" width="8.69921875" style="58" customWidth="1"/>
    <col min="15470" max="15473" width="6.19921875" style="58" customWidth="1"/>
    <col min="15474" max="15474" width="4.8984375" style="58" customWidth="1"/>
    <col min="15475" max="15475" width="2.5" style="58" customWidth="1"/>
    <col min="15476" max="15476" width="4.8984375" style="58" customWidth="1"/>
    <col min="15477" max="15714" width="9" style="58"/>
    <col min="15715" max="15715" width="1.69921875" style="58" customWidth="1"/>
    <col min="15716" max="15716" width="2.5" style="58" customWidth="1"/>
    <col min="15717" max="15717" width="3.59765625" style="58" customWidth="1"/>
    <col min="15718" max="15718" width="2.69921875" style="58" customWidth="1"/>
    <col min="15719" max="15719" width="0.8984375" style="58" customWidth="1"/>
    <col min="15720" max="15720" width="1.19921875" style="58" customWidth="1"/>
    <col min="15721" max="15721" width="5.3984375" style="58" customWidth="1"/>
    <col min="15722" max="15722" width="6.5" style="58" customWidth="1"/>
    <col min="15723" max="15723" width="4.09765625" style="58" customWidth="1"/>
    <col min="15724" max="15724" width="7.8984375" style="58" customWidth="1"/>
    <col min="15725" max="15725" width="8.69921875" style="58" customWidth="1"/>
    <col min="15726" max="15729" width="6.19921875" style="58" customWidth="1"/>
    <col min="15730" max="15730" width="4.8984375" style="58" customWidth="1"/>
    <col min="15731" max="15731" width="2.5" style="58" customWidth="1"/>
    <col min="15732" max="15732" width="4.8984375" style="58" customWidth="1"/>
    <col min="15733" max="15970" width="9" style="58"/>
    <col min="15971" max="15971" width="1.69921875" style="58" customWidth="1"/>
    <col min="15972" max="15972" width="2.5" style="58" customWidth="1"/>
    <col min="15973" max="15973" width="3.59765625" style="58" customWidth="1"/>
    <col min="15974" max="15974" width="2.69921875" style="58" customWidth="1"/>
    <col min="15975" max="15975" width="0.8984375" style="58" customWidth="1"/>
    <col min="15976" max="15976" width="1.19921875" style="58" customWidth="1"/>
    <col min="15977" max="15977" width="5.3984375" style="58" customWidth="1"/>
    <col min="15978" max="15978" width="6.5" style="58" customWidth="1"/>
    <col min="15979" max="15979" width="4.09765625" style="58" customWidth="1"/>
    <col min="15980" max="15980" width="7.8984375" style="58" customWidth="1"/>
    <col min="15981" max="15981" width="8.69921875" style="58" customWidth="1"/>
    <col min="15982" max="15985" width="6.19921875" style="58" customWidth="1"/>
    <col min="15986" max="15986" width="4.8984375" style="58" customWidth="1"/>
    <col min="15987" max="15987" width="2.5" style="58" customWidth="1"/>
    <col min="15988" max="15988" width="4.8984375" style="58" customWidth="1"/>
    <col min="15989" max="16384" width="9" style="58"/>
  </cols>
  <sheetData>
    <row r="1" spans="1:17" ht="5.25" customHeight="1"/>
    <row r="2" spans="1:17" s="54" customFormat="1" ht="16.2">
      <c r="A2" s="98"/>
      <c r="B2" s="97" t="s">
        <v>366</v>
      </c>
      <c r="C2" s="98"/>
      <c r="D2" s="98"/>
      <c r="E2" s="98"/>
      <c r="F2" s="106" t="s">
        <v>57</v>
      </c>
      <c r="G2" s="106"/>
      <c r="H2" s="105"/>
      <c r="L2" s="193" t="s">
        <v>412</v>
      </c>
      <c r="M2" s="89" t="s">
        <v>323</v>
      </c>
      <c r="N2" s="175" t="s">
        <v>227</v>
      </c>
      <c r="P2" s="53" t="s">
        <v>546</v>
      </c>
      <c r="Q2" s="53" t="s">
        <v>547</v>
      </c>
    </row>
    <row r="3" spans="1:17" s="54" customFormat="1">
      <c r="A3" s="56"/>
      <c r="B3" s="120" t="s">
        <v>116</v>
      </c>
      <c r="C3" s="121" t="s">
        <v>323</v>
      </c>
      <c r="D3" s="119" t="s">
        <v>227</v>
      </c>
      <c r="E3" s="56"/>
      <c r="F3" s="568" t="s">
        <v>19</v>
      </c>
      <c r="G3" s="595" t="str">
        <f>IF(加算と減算!G9="","",加算と減算!G9)</f>
        <v/>
      </c>
      <c r="H3" s="90" t="s">
        <v>116</v>
      </c>
      <c r="I3" s="89" t="s">
        <v>323</v>
      </c>
      <c r="J3" s="175" t="s">
        <v>227</v>
      </c>
      <c r="L3" s="173" t="s">
        <v>410</v>
      </c>
      <c r="M3" s="203" t="str">
        <f>I4</f>
        <v/>
      </c>
      <c r="N3" s="194">
        <f>J4</f>
        <v>0</v>
      </c>
      <c r="P3" s="53">
        <f>児童数!AT8</f>
        <v>0</v>
      </c>
      <c r="Q3" s="194">
        <f t="shared" ref="Q3:Q14" si="0">IFERROR(N3*P3,0)</f>
        <v>0</v>
      </c>
    </row>
    <row r="4" spans="1:17" s="56" customFormat="1">
      <c r="B4" s="70" t="s">
        <v>304</v>
      </c>
      <c r="C4" s="70" t="s">
        <v>67</v>
      </c>
      <c r="D4" s="368">
        <v>8500</v>
      </c>
      <c r="F4" s="568"/>
      <c r="G4" s="595"/>
      <c r="H4" s="68" t="str">
        <f>利用定員!K13</f>
        <v/>
      </c>
      <c r="I4" s="53" t="str">
        <f>IF(G3="","",加算と減算!$G$8)</f>
        <v/>
      </c>
      <c r="J4" s="57">
        <f>IF(G3="",0,DGET($B$3:$D$37,J3,H3:I4))</f>
        <v>0</v>
      </c>
      <c r="L4" s="173" t="s">
        <v>20</v>
      </c>
      <c r="M4" s="203" t="str">
        <f>I6</f>
        <v/>
      </c>
      <c r="N4" s="194">
        <f>J6</f>
        <v>0</v>
      </c>
      <c r="P4" s="53">
        <f>児童数!AT9</f>
        <v>0</v>
      </c>
      <c r="Q4" s="194">
        <f t="shared" si="0"/>
        <v>0</v>
      </c>
    </row>
    <row r="5" spans="1:17" s="56" customFormat="1">
      <c r="B5" s="70" t="s">
        <v>126</v>
      </c>
      <c r="C5" s="70" t="s">
        <v>67</v>
      </c>
      <c r="D5" s="368">
        <v>5900</v>
      </c>
      <c r="F5" s="568" t="s">
        <v>20</v>
      </c>
      <c r="G5" s="595" t="str">
        <f>IF(加算と減算!G10="","",加算と減算!G10)</f>
        <v/>
      </c>
      <c r="H5" s="90" t="s">
        <v>116</v>
      </c>
      <c r="I5" s="89" t="s">
        <v>323</v>
      </c>
      <c r="J5" s="175" t="s">
        <v>227</v>
      </c>
      <c r="L5" s="173" t="s">
        <v>21</v>
      </c>
      <c r="M5" s="203" t="str">
        <f>I8</f>
        <v/>
      </c>
      <c r="N5" s="194">
        <f>J8</f>
        <v>0</v>
      </c>
      <c r="P5" s="53">
        <f>児童数!AT10</f>
        <v>0</v>
      </c>
      <c r="Q5" s="194">
        <f t="shared" si="0"/>
        <v>0</v>
      </c>
    </row>
    <row r="6" spans="1:17" s="56" customFormat="1">
      <c r="B6" s="70" t="s">
        <v>128</v>
      </c>
      <c r="C6" s="70" t="s">
        <v>67</v>
      </c>
      <c r="D6" s="368">
        <v>5200</v>
      </c>
      <c r="F6" s="568"/>
      <c r="G6" s="595"/>
      <c r="H6" s="68" t="str">
        <f>利用定員!K14</f>
        <v/>
      </c>
      <c r="I6" s="53" t="str">
        <f>IF(G5="","",加算と減算!$G$8)</f>
        <v/>
      </c>
      <c r="J6" s="57">
        <f>IF(G5="",0,DGET($B$3:$D$37,J5,H5:I6))</f>
        <v>0</v>
      </c>
      <c r="L6" s="173" t="s">
        <v>22</v>
      </c>
      <c r="M6" s="203" t="str">
        <f>I10</f>
        <v/>
      </c>
      <c r="N6" s="194">
        <f>J10</f>
        <v>0</v>
      </c>
      <c r="P6" s="53">
        <f>児童数!AT11</f>
        <v>0</v>
      </c>
      <c r="Q6" s="194">
        <f t="shared" si="0"/>
        <v>0</v>
      </c>
    </row>
    <row r="7" spans="1:17" s="84" customFormat="1">
      <c r="A7" s="56"/>
      <c r="B7" s="70" t="s">
        <v>130</v>
      </c>
      <c r="C7" s="70" t="s">
        <v>67</v>
      </c>
      <c r="D7" s="368">
        <v>4700</v>
      </c>
      <c r="E7" s="56"/>
      <c r="F7" s="568" t="s">
        <v>21</v>
      </c>
      <c r="G7" s="595" t="str">
        <f>IF(加算と減算!G11="","",加算と減算!G11)</f>
        <v/>
      </c>
      <c r="H7" s="90" t="s">
        <v>116</v>
      </c>
      <c r="I7" s="89" t="s">
        <v>323</v>
      </c>
      <c r="J7" s="175" t="s">
        <v>227</v>
      </c>
      <c r="L7" s="173" t="s">
        <v>23</v>
      </c>
      <c r="M7" s="203" t="str">
        <f>I12</f>
        <v/>
      </c>
      <c r="N7" s="194">
        <f>J12</f>
        <v>0</v>
      </c>
      <c r="P7" s="53">
        <f>児童数!AT12</f>
        <v>0</v>
      </c>
      <c r="Q7" s="194">
        <f t="shared" si="0"/>
        <v>0</v>
      </c>
    </row>
    <row r="8" spans="1:17" s="56" customFormat="1">
      <c r="B8" s="70" t="s">
        <v>132</v>
      </c>
      <c r="C8" s="70" t="s">
        <v>67</v>
      </c>
      <c r="D8" s="368">
        <v>3900</v>
      </c>
      <c r="F8" s="568"/>
      <c r="G8" s="595"/>
      <c r="H8" s="68" t="str">
        <f>利用定員!K15</f>
        <v/>
      </c>
      <c r="I8" s="53" t="str">
        <f>IF(G7="","",加算と減算!$G$8)</f>
        <v/>
      </c>
      <c r="J8" s="57">
        <f>IF(G7="",0,DGET($B$3:$D$37,J7,H7:I8))</f>
        <v>0</v>
      </c>
      <c r="L8" s="173" t="s">
        <v>24</v>
      </c>
      <c r="M8" s="203" t="str">
        <f>I14</f>
        <v/>
      </c>
      <c r="N8" s="194">
        <f>J14</f>
        <v>0</v>
      </c>
      <c r="P8" s="53">
        <f>児童数!AT13</f>
        <v>0</v>
      </c>
      <c r="Q8" s="194">
        <f t="shared" si="0"/>
        <v>0</v>
      </c>
    </row>
    <row r="9" spans="1:17" s="56" customFormat="1">
      <c r="B9" s="70" t="s">
        <v>305</v>
      </c>
      <c r="C9" s="70" t="s">
        <v>67</v>
      </c>
      <c r="D9" s="368">
        <v>3300</v>
      </c>
      <c r="F9" s="568" t="s">
        <v>22</v>
      </c>
      <c r="G9" s="595" t="str">
        <f>IF(加算と減算!G12="","",加算と減算!G12)</f>
        <v/>
      </c>
      <c r="H9" s="90" t="s">
        <v>116</v>
      </c>
      <c r="I9" s="89" t="s">
        <v>323</v>
      </c>
      <c r="J9" s="175" t="s">
        <v>227</v>
      </c>
      <c r="L9" s="173" t="s">
        <v>224</v>
      </c>
      <c r="M9" s="203" t="str">
        <f>I16</f>
        <v/>
      </c>
      <c r="N9" s="194">
        <f>J16</f>
        <v>0</v>
      </c>
      <c r="P9" s="53">
        <f>児童数!AT14</f>
        <v>0</v>
      </c>
      <c r="Q9" s="194">
        <f t="shared" si="0"/>
        <v>0</v>
      </c>
    </row>
    <row r="10" spans="1:17" s="56" customFormat="1">
      <c r="B10" s="70" t="s">
        <v>306</v>
      </c>
      <c r="C10" s="70" t="s">
        <v>67</v>
      </c>
      <c r="D10" s="368">
        <v>3800</v>
      </c>
      <c r="F10" s="568"/>
      <c r="G10" s="595"/>
      <c r="H10" s="68" t="str">
        <f>利用定員!K16</f>
        <v/>
      </c>
      <c r="I10" s="53" t="str">
        <f>IF(G9="","",加算と減算!$G$8)</f>
        <v/>
      </c>
      <c r="J10" s="57">
        <f>IF(G9="",0,DGET($B$3:$D$37,J9,H9:I10))</f>
        <v>0</v>
      </c>
      <c r="L10" s="173" t="s">
        <v>225</v>
      </c>
      <c r="M10" s="203" t="str">
        <f>I18</f>
        <v/>
      </c>
      <c r="N10" s="194">
        <f>J18</f>
        <v>0</v>
      </c>
      <c r="P10" s="53">
        <f>児童数!AT15</f>
        <v>0</v>
      </c>
      <c r="Q10" s="194">
        <f t="shared" si="0"/>
        <v>0</v>
      </c>
    </row>
    <row r="11" spans="1:17" s="56" customFormat="1">
      <c r="B11" s="68" t="s">
        <v>307</v>
      </c>
      <c r="C11" s="70" t="s">
        <v>67</v>
      </c>
      <c r="D11" s="364">
        <v>3400</v>
      </c>
      <c r="F11" s="568" t="s">
        <v>23</v>
      </c>
      <c r="G11" s="595" t="str">
        <f>IF(加算と減算!G13="","",加算と減算!G13)</f>
        <v/>
      </c>
      <c r="H11" s="90" t="s">
        <v>116</v>
      </c>
      <c r="I11" s="89" t="s">
        <v>323</v>
      </c>
      <c r="J11" s="175" t="s">
        <v>227</v>
      </c>
      <c r="L11" s="173" t="s">
        <v>226</v>
      </c>
      <c r="M11" s="203" t="str">
        <f>I20</f>
        <v/>
      </c>
      <c r="N11" s="194">
        <f>J20</f>
        <v>0</v>
      </c>
      <c r="P11" s="53">
        <f>児童数!AT16</f>
        <v>0</v>
      </c>
      <c r="Q11" s="194">
        <f t="shared" si="0"/>
        <v>0</v>
      </c>
    </row>
    <row r="12" spans="1:17" s="56" customFormat="1">
      <c r="B12" s="68" t="s">
        <v>308</v>
      </c>
      <c r="C12" s="70" t="s">
        <v>67</v>
      </c>
      <c r="D12" s="364">
        <v>3000</v>
      </c>
      <c r="F12" s="568"/>
      <c r="G12" s="595"/>
      <c r="H12" s="68" t="str">
        <f>利用定員!K17</f>
        <v/>
      </c>
      <c r="I12" s="53" t="str">
        <f>IF(G11="","",加算と減算!$G$8)</f>
        <v/>
      </c>
      <c r="J12" s="57">
        <f>IF(G11="",0,DGET($B$3:$D$37,J11,H11:I12))</f>
        <v>0</v>
      </c>
      <c r="L12" s="173" t="s">
        <v>28</v>
      </c>
      <c r="M12" s="203" t="str">
        <f>I22</f>
        <v/>
      </c>
      <c r="N12" s="194">
        <f>J22</f>
        <v>0</v>
      </c>
      <c r="P12" s="53">
        <f>児童数!AT17</f>
        <v>0</v>
      </c>
      <c r="Q12" s="194">
        <f t="shared" si="0"/>
        <v>0</v>
      </c>
    </row>
    <row r="13" spans="1:17" s="56" customFormat="1">
      <c r="B13" s="68" t="s">
        <v>309</v>
      </c>
      <c r="C13" s="70" t="s">
        <v>67</v>
      </c>
      <c r="D13" s="364">
        <v>3300</v>
      </c>
      <c r="F13" s="568" t="s">
        <v>24</v>
      </c>
      <c r="G13" s="595" t="str">
        <f>IF(加算と減算!G14="","",加算と減算!G14)</f>
        <v/>
      </c>
      <c r="H13" s="90" t="s">
        <v>116</v>
      </c>
      <c r="I13" s="89" t="s">
        <v>323</v>
      </c>
      <c r="J13" s="175" t="s">
        <v>227</v>
      </c>
      <c r="L13" s="173" t="s">
        <v>29</v>
      </c>
      <c r="M13" s="203" t="str">
        <f>I24</f>
        <v/>
      </c>
      <c r="N13" s="194">
        <f>J24</f>
        <v>0</v>
      </c>
      <c r="P13" s="53">
        <f>児童数!AT18</f>
        <v>0</v>
      </c>
      <c r="Q13" s="194">
        <f t="shared" si="0"/>
        <v>0</v>
      </c>
    </row>
    <row r="14" spans="1:17" s="56" customFormat="1">
      <c r="B14" s="68" t="s">
        <v>310</v>
      </c>
      <c r="C14" s="70" t="s">
        <v>67</v>
      </c>
      <c r="D14" s="364">
        <v>3000</v>
      </c>
      <c r="F14" s="568"/>
      <c r="G14" s="595"/>
      <c r="H14" s="68" t="str">
        <f>利用定員!K18</f>
        <v/>
      </c>
      <c r="I14" s="53" t="str">
        <f>IF(G13="","",加算と減算!$G$8)</f>
        <v/>
      </c>
      <c r="J14" s="57">
        <f>IF(G13="",0,DGET($B$3:$D$37,J13,H13:I14))</f>
        <v>0</v>
      </c>
      <c r="L14" s="173" t="s">
        <v>30</v>
      </c>
      <c r="M14" s="203" t="str">
        <f>I26</f>
        <v/>
      </c>
      <c r="N14" s="194">
        <f>J26</f>
        <v>0</v>
      </c>
      <c r="P14" s="53">
        <f>児童数!AT19</f>
        <v>0</v>
      </c>
      <c r="Q14" s="194">
        <f t="shared" si="0"/>
        <v>0</v>
      </c>
    </row>
    <row r="15" spans="1:17" s="56" customFormat="1" ht="16.2">
      <c r="B15" s="68" t="s">
        <v>311</v>
      </c>
      <c r="C15" s="70" t="s">
        <v>67</v>
      </c>
      <c r="D15" s="364">
        <v>2800</v>
      </c>
      <c r="F15" s="568" t="s">
        <v>25</v>
      </c>
      <c r="G15" s="595" t="str">
        <f>IF(加算と減算!G15="","",加算と減算!G15)</f>
        <v/>
      </c>
      <c r="H15" s="90" t="s">
        <v>116</v>
      </c>
      <c r="I15" s="89" t="s">
        <v>323</v>
      </c>
      <c r="J15" s="175" t="s">
        <v>227</v>
      </c>
      <c r="P15" s="53">
        <f>SUM(P3:P14)</f>
        <v>0</v>
      </c>
      <c r="Q15" s="194">
        <f>SUM(Q3:Q14)</f>
        <v>0</v>
      </c>
    </row>
    <row r="16" spans="1:17" s="56" customFormat="1" ht="16.2">
      <c r="B16" s="68" t="s">
        <v>312</v>
      </c>
      <c r="C16" s="70" t="s">
        <v>67</v>
      </c>
      <c r="D16" s="364">
        <v>3000</v>
      </c>
      <c r="F16" s="568"/>
      <c r="G16" s="595"/>
      <c r="H16" s="68" t="str">
        <f>利用定員!K19</f>
        <v/>
      </c>
      <c r="I16" s="53" t="str">
        <f>IF(G15="","",加算と減算!$G$8)</f>
        <v/>
      </c>
      <c r="J16" s="57">
        <f>IF(G15="",0,DGET($B$3:$D$37,J15,H15:I16))</f>
        <v>0</v>
      </c>
    </row>
    <row r="17" spans="1:10" s="56" customFormat="1" ht="16.2">
      <c r="B17" s="68" t="s">
        <v>313</v>
      </c>
      <c r="C17" s="70" t="s">
        <v>67</v>
      </c>
      <c r="D17" s="364">
        <v>2800</v>
      </c>
      <c r="F17" s="568" t="s">
        <v>225</v>
      </c>
      <c r="G17" s="595" t="str">
        <f>IF(加算と減算!G16="","",加算と減算!G16)</f>
        <v/>
      </c>
      <c r="H17" s="90" t="s">
        <v>116</v>
      </c>
      <c r="I17" s="89" t="s">
        <v>323</v>
      </c>
      <c r="J17" s="175" t="s">
        <v>227</v>
      </c>
    </row>
    <row r="18" spans="1:10" s="56" customFormat="1" ht="16.2">
      <c r="B18" s="68" t="s">
        <v>314</v>
      </c>
      <c r="C18" s="70" t="s">
        <v>67</v>
      </c>
      <c r="D18" s="364">
        <v>2600</v>
      </c>
      <c r="F18" s="568"/>
      <c r="G18" s="595"/>
      <c r="H18" s="68" t="str">
        <f>利用定員!K20</f>
        <v/>
      </c>
      <c r="I18" s="53" t="str">
        <f>IF(G17="","",加算と減算!$G$8)</f>
        <v/>
      </c>
      <c r="J18" s="57">
        <f>IF(G17="",0,DGET($B$3:$D$37,J17,H17:I18))</f>
        <v>0</v>
      </c>
    </row>
    <row r="19" spans="1:10" s="56" customFormat="1" ht="16.2">
      <c r="B19" s="68" t="s">
        <v>315</v>
      </c>
      <c r="C19" s="70" t="s">
        <v>67</v>
      </c>
      <c r="D19" s="364">
        <v>2800</v>
      </c>
      <c r="F19" s="568" t="s">
        <v>226</v>
      </c>
      <c r="G19" s="595" t="str">
        <f>IF(加算と減算!G17="","",加算と減算!G17)</f>
        <v/>
      </c>
      <c r="H19" s="90" t="s">
        <v>116</v>
      </c>
      <c r="I19" s="89" t="s">
        <v>323</v>
      </c>
      <c r="J19" s="175" t="s">
        <v>227</v>
      </c>
    </row>
    <row r="20" spans="1:10">
      <c r="A20" s="56"/>
      <c r="B20" s="68" t="s">
        <v>144</v>
      </c>
      <c r="C20" s="70" t="s">
        <v>67</v>
      </c>
      <c r="D20" s="364">
        <v>2700</v>
      </c>
      <c r="E20" s="56"/>
      <c r="F20" s="568"/>
      <c r="G20" s="595"/>
      <c r="H20" s="68" t="str">
        <f>利用定員!K21</f>
        <v/>
      </c>
      <c r="I20" s="53" t="str">
        <f>IF(G19="","",加算と減算!$G$8)</f>
        <v/>
      </c>
      <c r="J20" s="57">
        <f>IF(G19="",0,DGET($B$3:$D$37,J19,H19:I20))</f>
        <v>0</v>
      </c>
    </row>
    <row r="21" spans="1:10">
      <c r="A21" s="56"/>
      <c r="B21" s="70" t="s">
        <v>304</v>
      </c>
      <c r="C21" s="78" t="s">
        <v>68</v>
      </c>
      <c r="D21" s="368">
        <v>9400</v>
      </c>
      <c r="E21" s="56"/>
      <c r="F21" s="568" t="s">
        <v>28</v>
      </c>
      <c r="G21" s="595" t="str">
        <f>IF(加算と減算!G18="","",加算と減算!G18)</f>
        <v/>
      </c>
      <c r="H21" s="90" t="s">
        <v>116</v>
      </c>
      <c r="I21" s="89" t="s">
        <v>323</v>
      </c>
      <c r="J21" s="175" t="s">
        <v>227</v>
      </c>
    </row>
    <row r="22" spans="1:10">
      <c r="A22" s="56"/>
      <c r="B22" s="70" t="s">
        <v>126</v>
      </c>
      <c r="C22" s="78" t="s">
        <v>68</v>
      </c>
      <c r="D22" s="368">
        <v>6500</v>
      </c>
      <c r="E22" s="56"/>
      <c r="F22" s="568"/>
      <c r="G22" s="595"/>
      <c r="H22" s="68" t="str">
        <f>利用定員!K22</f>
        <v/>
      </c>
      <c r="I22" s="53" t="str">
        <f>IF(G21="","",加算と減算!$G$8)</f>
        <v/>
      </c>
      <c r="J22" s="57">
        <f>IF(G21="",0,DGET($B$3:$D$37,J21,H21:I22))</f>
        <v>0</v>
      </c>
    </row>
    <row r="23" spans="1:10">
      <c r="A23" s="56"/>
      <c r="B23" s="70" t="s">
        <v>128</v>
      </c>
      <c r="C23" s="78" t="s">
        <v>68</v>
      </c>
      <c r="D23" s="368">
        <v>5700</v>
      </c>
      <c r="E23" s="56"/>
      <c r="F23" s="568" t="s">
        <v>29</v>
      </c>
      <c r="G23" s="595" t="str">
        <f>IF(加算と減算!G19="","",加算と減算!G19)</f>
        <v/>
      </c>
      <c r="H23" s="90" t="s">
        <v>116</v>
      </c>
      <c r="I23" s="89" t="s">
        <v>323</v>
      </c>
      <c r="J23" s="175" t="s">
        <v>227</v>
      </c>
    </row>
    <row r="24" spans="1:10">
      <c r="A24" s="56"/>
      <c r="B24" s="70" t="s">
        <v>130</v>
      </c>
      <c r="C24" s="78" t="s">
        <v>68</v>
      </c>
      <c r="D24" s="368">
        <v>5200</v>
      </c>
      <c r="E24" s="56"/>
      <c r="F24" s="568"/>
      <c r="G24" s="595"/>
      <c r="H24" s="68" t="str">
        <f>利用定員!K23</f>
        <v/>
      </c>
      <c r="I24" s="53" t="str">
        <f>IF(G23="","",加算と減算!$G$8)</f>
        <v/>
      </c>
      <c r="J24" s="57">
        <f>IF(G23="",0,DGET($B$3:$D$37,J23,H23:I24))</f>
        <v>0</v>
      </c>
    </row>
    <row r="25" spans="1:10">
      <c r="A25" s="56"/>
      <c r="B25" s="70" t="s">
        <v>132</v>
      </c>
      <c r="C25" s="78" t="s">
        <v>68</v>
      </c>
      <c r="D25" s="368">
        <v>4300</v>
      </c>
      <c r="E25" s="56"/>
      <c r="F25" s="568" t="s">
        <v>30</v>
      </c>
      <c r="G25" s="595" t="str">
        <f>IF(加算と減算!G20="","",加算と減算!G20)</f>
        <v/>
      </c>
      <c r="H25" s="90" t="s">
        <v>116</v>
      </c>
      <c r="I25" s="89" t="s">
        <v>323</v>
      </c>
      <c r="J25" s="175" t="s">
        <v>227</v>
      </c>
    </row>
    <row r="26" spans="1:10">
      <c r="A26" s="56"/>
      <c r="B26" s="70" t="s">
        <v>305</v>
      </c>
      <c r="C26" s="78" t="s">
        <v>68</v>
      </c>
      <c r="D26" s="368">
        <v>3700</v>
      </c>
      <c r="E26" s="56"/>
      <c r="F26" s="568"/>
      <c r="G26" s="595"/>
      <c r="H26" s="68" t="str">
        <f>利用定員!K24</f>
        <v/>
      </c>
      <c r="I26" s="53" t="str">
        <f>IF(G25="","",加算と減算!$G$8)</f>
        <v/>
      </c>
      <c r="J26" s="57">
        <f>IF(G25="",0,DGET($B$3:$D$37,J25,H25:I26))</f>
        <v>0</v>
      </c>
    </row>
    <row r="27" spans="1:10">
      <c r="A27" s="56"/>
      <c r="B27" s="70" t="s">
        <v>306</v>
      </c>
      <c r="C27" s="78" t="s">
        <v>68</v>
      </c>
      <c r="D27" s="368">
        <v>4200</v>
      </c>
      <c r="E27" s="56"/>
      <c r="F27" s="56"/>
      <c r="G27" s="56"/>
      <c r="H27" s="105"/>
      <c r="I27" s="56"/>
      <c r="J27" s="56"/>
    </row>
    <row r="28" spans="1:10">
      <c r="A28" s="56"/>
      <c r="B28" s="68" t="s">
        <v>307</v>
      </c>
      <c r="C28" s="78" t="s">
        <v>68</v>
      </c>
      <c r="D28" s="364">
        <v>3700</v>
      </c>
      <c r="E28" s="56"/>
      <c r="F28" s="56"/>
      <c r="G28" s="56"/>
      <c r="H28" s="105"/>
      <c r="I28" s="56"/>
      <c r="J28" s="56"/>
    </row>
    <row r="29" spans="1:10">
      <c r="A29" s="56"/>
      <c r="B29" s="68" t="s">
        <v>308</v>
      </c>
      <c r="C29" s="78" t="s">
        <v>68</v>
      </c>
      <c r="D29" s="364">
        <v>3400</v>
      </c>
      <c r="E29" s="56"/>
      <c r="F29" s="56"/>
      <c r="G29" s="56"/>
      <c r="H29" s="105"/>
      <c r="I29" s="56"/>
      <c r="J29" s="56"/>
    </row>
    <row r="30" spans="1:10">
      <c r="A30" s="56"/>
      <c r="B30" s="68" t="s">
        <v>309</v>
      </c>
      <c r="C30" s="78" t="s">
        <v>68</v>
      </c>
      <c r="D30" s="364">
        <v>3700</v>
      </c>
      <c r="E30" s="56"/>
      <c r="F30" s="56"/>
      <c r="G30" s="56"/>
      <c r="H30" s="105"/>
      <c r="I30" s="56"/>
      <c r="J30" s="56"/>
    </row>
    <row r="31" spans="1:10">
      <c r="A31" s="56"/>
      <c r="B31" s="68" t="s">
        <v>310</v>
      </c>
      <c r="C31" s="78" t="s">
        <v>68</v>
      </c>
      <c r="D31" s="364">
        <v>3400</v>
      </c>
      <c r="E31" s="56"/>
      <c r="F31" s="56"/>
      <c r="G31" s="56"/>
      <c r="H31" s="105"/>
      <c r="I31" s="56"/>
      <c r="J31" s="56"/>
    </row>
    <row r="32" spans="1:10">
      <c r="A32" s="56"/>
      <c r="B32" s="68" t="s">
        <v>311</v>
      </c>
      <c r="C32" s="78" t="s">
        <v>68</v>
      </c>
      <c r="D32" s="364">
        <v>3100</v>
      </c>
      <c r="E32" s="56"/>
      <c r="F32" s="56"/>
      <c r="G32" s="56"/>
      <c r="H32" s="105"/>
      <c r="I32" s="56"/>
      <c r="J32" s="56"/>
    </row>
    <row r="33" spans="1:10">
      <c r="A33" s="56"/>
      <c r="B33" s="68" t="s">
        <v>312</v>
      </c>
      <c r="C33" s="78" t="s">
        <v>68</v>
      </c>
      <c r="D33" s="364">
        <v>3300</v>
      </c>
      <c r="E33" s="56"/>
      <c r="F33" s="56"/>
      <c r="G33" s="56"/>
      <c r="H33" s="105"/>
      <c r="I33" s="56"/>
      <c r="J33" s="56"/>
    </row>
    <row r="34" spans="1:10">
      <c r="A34" s="56"/>
      <c r="B34" s="68" t="s">
        <v>313</v>
      </c>
      <c r="C34" s="78" t="s">
        <v>68</v>
      </c>
      <c r="D34" s="364">
        <v>3100</v>
      </c>
      <c r="E34" s="56"/>
      <c r="F34" s="56"/>
      <c r="G34" s="56"/>
      <c r="H34" s="105"/>
      <c r="I34" s="56"/>
      <c r="J34" s="56"/>
    </row>
    <row r="35" spans="1:10">
      <c r="A35" s="56"/>
      <c r="B35" s="68" t="s">
        <v>314</v>
      </c>
      <c r="C35" s="78" t="s">
        <v>68</v>
      </c>
      <c r="D35" s="364">
        <v>2900</v>
      </c>
      <c r="E35" s="56"/>
      <c r="F35" s="56"/>
      <c r="G35" s="56"/>
      <c r="H35" s="105"/>
      <c r="I35" s="56"/>
      <c r="J35" s="56"/>
    </row>
    <row r="36" spans="1:10">
      <c r="A36" s="56"/>
      <c r="B36" s="68" t="s">
        <v>315</v>
      </c>
      <c r="C36" s="78" t="s">
        <v>68</v>
      </c>
      <c r="D36" s="364">
        <v>3100</v>
      </c>
      <c r="E36" s="56"/>
      <c r="F36" s="56"/>
      <c r="G36" s="56"/>
      <c r="H36" s="105"/>
      <c r="I36" s="56"/>
      <c r="J36" s="56"/>
    </row>
    <row r="37" spans="1:10">
      <c r="A37" s="56"/>
      <c r="B37" s="68" t="s">
        <v>144</v>
      </c>
      <c r="C37" s="78" t="s">
        <v>68</v>
      </c>
      <c r="D37" s="364">
        <v>2900</v>
      </c>
      <c r="E37" s="56"/>
      <c r="F37" s="56"/>
      <c r="G37" s="56"/>
      <c r="H37" s="105"/>
      <c r="I37" s="56"/>
      <c r="J37" s="56"/>
    </row>
    <row r="38" spans="1:10">
      <c r="H38" s="58"/>
      <c r="I38" s="58"/>
      <c r="J38" s="58"/>
    </row>
    <row r="39" spans="1:10">
      <c r="H39" s="58"/>
      <c r="I39" s="58"/>
      <c r="J39" s="58"/>
    </row>
    <row r="40" spans="1:10">
      <c r="H40" s="58"/>
      <c r="I40" s="58"/>
      <c r="J40" s="58"/>
    </row>
    <row r="41" spans="1:10">
      <c r="H41" s="58"/>
      <c r="I41" s="58"/>
      <c r="J41" s="58"/>
    </row>
    <row r="42" spans="1:10">
      <c r="H42" s="58"/>
      <c r="I42" s="58"/>
      <c r="J42" s="58"/>
    </row>
    <row r="43" spans="1:10">
      <c r="H43" s="58"/>
      <c r="I43" s="58"/>
      <c r="J43" s="58"/>
    </row>
    <row r="44" spans="1:10">
      <c r="H44" s="58"/>
      <c r="I44" s="58"/>
      <c r="J44" s="58"/>
    </row>
    <row r="45" spans="1:10">
      <c r="H45" s="58"/>
      <c r="I45" s="58"/>
      <c r="J45" s="58"/>
    </row>
    <row r="46" spans="1:10">
      <c r="H46" s="58"/>
      <c r="I46" s="58"/>
      <c r="J46" s="58"/>
    </row>
    <row r="47" spans="1:10">
      <c r="H47" s="58"/>
      <c r="I47" s="58"/>
      <c r="J47" s="58"/>
    </row>
    <row r="48" spans="1:10">
      <c r="H48" s="58"/>
      <c r="I48" s="58"/>
      <c r="J48" s="58"/>
    </row>
    <row r="49" spans="8:10">
      <c r="H49" s="58"/>
      <c r="I49" s="58"/>
      <c r="J49" s="58"/>
    </row>
    <row r="50" spans="8:10">
      <c r="H50" s="58"/>
      <c r="I50" s="58"/>
      <c r="J50" s="58"/>
    </row>
    <row r="51" spans="8:10">
      <c r="H51" s="58"/>
      <c r="I51" s="58"/>
      <c r="J51" s="58"/>
    </row>
    <row r="52" spans="8:10">
      <c r="H52" s="58"/>
      <c r="I52" s="58"/>
      <c r="J52" s="58"/>
    </row>
    <row r="53" spans="8:10">
      <c r="H53" s="58"/>
      <c r="I53" s="58"/>
      <c r="J53" s="58"/>
    </row>
    <row r="54" spans="8:10">
      <c r="H54" s="58"/>
      <c r="I54" s="58"/>
      <c r="J54" s="58"/>
    </row>
    <row r="55" spans="8:10">
      <c r="H55" s="58"/>
      <c r="I55" s="58"/>
      <c r="J55" s="58"/>
    </row>
    <row r="56" spans="8:10">
      <c r="H56" s="58"/>
      <c r="I56" s="58"/>
      <c r="J56" s="58"/>
    </row>
    <row r="57" spans="8:10">
      <c r="H57" s="58"/>
      <c r="I57" s="58"/>
      <c r="J57" s="58"/>
    </row>
    <row r="58" spans="8:10">
      <c r="H58" s="58"/>
      <c r="I58" s="58"/>
      <c r="J58" s="58"/>
    </row>
    <row r="59" spans="8:10">
      <c r="H59" s="58"/>
      <c r="I59" s="58"/>
      <c r="J59" s="58"/>
    </row>
    <row r="60" spans="8:10">
      <c r="H60" s="58"/>
      <c r="I60" s="58"/>
      <c r="J60" s="58"/>
    </row>
    <row r="61" spans="8:10">
      <c r="H61" s="58"/>
      <c r="I61" s="58"/>
      <c r="J61" s="58"/>
    </row>
    <row r="62" spans="8:10">
      <c r="H62" s="58"/>
      <c r="I62" s="58"/>
      <c r="J62" s="58"/>
    </row>
    <row r="63" spans="8:10">
      <c r="H63" s="58"/>
      <c r="I63" s="58"/>
      <c r="J63" s="58"/>
    </row>
    <row r="64" spans="8:10">
      <c r="H64" s="58"/>
      <c r="I64" s="58"/>
      <c r="J64" s="58"/>
    </row>
    <row r="65" spans="1:10">
      <c r="A65" s="56"/>
      <c r="E65" s="56"/>
      <c r="F65" s="56"/>
      <c r="G65" s="56"/>
      <c r="H65" s="58"/>
      <c r="I65" s="58"/>
      <c r="J65" s="58"/>
    </row>
    <row r="66" spans="1:10">
      <c r="A66" s="56"/>
      <c r="E66" s="56"/>
      <c r="F66" s="56"/>
      <c r="G66" s="56"/>
      <c r="H66" s="58"/>
      <c r="I66" s="58"/>
      <c r="J66" s="58"/>
    </row>
    <row r="67" spans="1:10">
      <c r="A67" s="56"/>
      <c r="E67" s="56"/>
      <c r="F67" s="56"/>
      <c r="G67" s="56"/>
      <c r="H67" s="58"/>
      <c r="I67" s="58"/>
      <c r="J67" s="58"/>
    </row>
    <row r="68" spans="1:10">
      <c r="A68" s="56"/>
      <c r="E68" s="56"/>
      <c r="F68" s="56"/>
      <c r="G68" s="56"/>
      <c r="H68" s="58"/>
      <c r="I68" s="58"/>
      <c r="J68" s="58"/>
    </row>
    <row r="69" spans="1:10">
      <c r="A69" s="56"/>
      <c r="E69" s="56"/>
      <c r="F69" s="56"/>
      <c r="G69" s="56"/>
      <c r="H69" s="58"/>
      <c r="I69" s="58"/>
      <c r="J69" s="58"/>
    </row>
    <row r="70" spans="1:10">
      <c r="A70" s="56"/>
      <c r="E70" s="56"/>
      <c r="F70" s="56"/>
      <c r="G70" s="56"/>
      <c r="H70" s="58"/>
      <c r="I70" s="58"/>
      <c r="J70" s="58"/>
    </row>
    <row r="71" spans="1:10">
      <c r="A71" s="56"/>
      <c r="E71" s="56"/>
      <c r="F71" s="56"/>
      <c r="G71" s="56"/>
      <c r="H71" s="58"/>
      <c r="I71" s="58"/>
      <c r="J71" s="58"/>
    </row>
    <row r="72" spans="1:10">
      <c r="A72" s="56"/>
      <c r="E72" s="56"/>
      <c r="F72" s="56"/>
      <c r="G72" s="56"/>
      <c r="H72" s="58"/>
      <c r="I72" s="58"/>
      <c r="J72" s="58"/>
    </row>
    <row r="73" spans="1:10">
      <c r="H73" s="58"/>
      <c r="I73" s="58"/>
      <c r="J73" s="58"/>
    </row>
    <row r="74" spans="1:10">
      <c r="H74" s="58"/>
      <c r="I74" s="58"/>
      <c r="J74" s="58"/>
    </row>
    <row r="75" spans="1:10">
      <c r="H75" s="58"/>
      <c r="I75" s="58"/>
      <c r="J75" s="58"/>
    </row>
    <row r="76" spans="1:10">
      <c r="H76" s="58"/>
      <c r="I76" s="58"/>
      <c r="J76" s="58"/>
    </row>
    <row r="77" spans="1:10">
      <c r="H77" s="58"/>
      <c r="I77" s="58"/>
      <c r="J77" s="58"/>
    </row>
    <row r="78" spans="1:10">
      <c r="H78" s="58"/>
      <c r="I78" s="58"/>
      <c r="J78" s="58"/>
    </row>
    <row r="79" spans="1:10">
      <c r="H79" s="58"/>
      <c r="I79" s="58"/>
      <c r="J79" s="58"/>
    </row>
    <row r="80" spans="1:10">
      <c r="H80" s="58"/>
      <c r="I80" s="58"/>
      <c r="J80" s="58"/>
    </row>
    <row r="81" spans="1:10">
      <c r="H81" s="58"/>
      <c r="I81" s="58"/>
      <c r="J81" s="58"/>
    </row>
    <row r="82" spans="1:10">
      <c r="B82" s="56"/>
      <c r="C82" s="56"/>
      <c r="D82" s="56"/>
      <c r="H82" s="58"/>
      <c r="I82" s="58"/>
      <c r="J82" s="58"/>
    </row>
    <row r="83" spans="1:10">
      <c r="B83" s="56"/>
      <c r="C83" s="56"/>
      <c r="D83" s="56"/>
      <c r="H83" s="58"/>
      <c r="I83" s="58"/>
      <c r="J83" s="58"/>
    </row>
    <row r="84" spans="1:10">
      <c r="B84" s="56"/>
      <c r="C84" s="56"/>
      <c r="D84" s="56"/>
      <c r="H84" s="58"/>
      <c r="I84" s="58"/>
      <c r="J84" s="58"/>
    </row>
    <row r="85" spans="1:10">
      <c r="B85" s="56"/>
      <c r="C85" s="56"/>
      <c r="D85" s="56"/>
      <c r="H85" s="58"/>
      <c r="I85" s="58"/>
      <c r="J85" s="58"/>
    </row>
    <row r="86" spans="1:10">
      <c r="B86" s="56"/>
      <c r="C86" s="56"/>
      <c r="D86" s="56"/>
      <c r="H86" s="58"/>
      <c r="I86" s="58"/>
      <c r="J86" s="58"/>
    </row>
    <row r="87" spans="1:10">
      <c r="B87" s="56"/>
      <c r="C87" s="56"/>
      <c r="D87" s="56"/>
      <c r="H87" s="58"/>
      <c r="I87" s="58"/>
      <c r="J87" s="58"/>
    </row>
    <row r="88" spans="1:10">
      <c r="B88" s="56"/>
      <c r="C88" s="56"/>
      <c r="D88" s="56"/>
      <c r="H88" s="58"/>
      <c r="I88" s="58"/>
      <c r="J88" s="58"/>
    </row>
    <row r="89" spans="1:10">
      <c r="B89" s="56"/>
      <c r="C89" s="56"/>
      <c r="D89" s="56"/>
      <c r="H89" s="58"/>
      <c r="I89" s="58"/>
      <c r="J89" s="58"/>
    </row>
    <row r="90" spans="1:10">
      <c r="H90" s="58"/>
      <c r="I90" s="58"/>
      <c r="J90" s="58"/>
    </row>
    <row r="91" spans="1:10">
      <c r="H91" s="58"/>
      <c r="I91" s="58"/>
      <c r="J91" s="58"/>
    </row>
    <row r="92" spans="1:10">
      <c r="H92" s="58"/>
      <c r="I92" s="58"/>
      <c r="J92" s="58"/>
    </row>
    <row r="93" spans="1:10" s="56" customFormat="1" ht="16.2">
      <c r="A93" s="66"/>
      <c r="B93" s="66"/>
      <c r="C93" s="66"/>
      <c r="D93" s="66"/>
      <c r="E93" s="66"/>
      <c r="F93" s="66"/>
      <c r="G93" s="66"/>
    </row>
    <row r="94" spans="1:10" s="56" customFormat="1" ht="16.2">
      <c r="A94" s="66"/>
      <c r="B94" s="66"/>
      <c r="C94" s="66"/>
      <c r="D94" s="66"/>
      <c r="E94" s="66"/>
      <c r="F94" s="66"/>
      <c r="G94" s="66"/>
    </row>
    <row r="95" spans="1:10" s="56" customFormat="1" ht="16.2">
      <c r="A95" s="66"/>
      <c r="B95" s="66"/>
      <c r="C95" s="66"/>
      <c r="D95" s="66"/>
      <c r="E95" s="66"/>
      <c r="F95" s="66"/>
      <c r="G95" s="66"/>
    </row>
    <row r="96" spans="1:10" s="56" customFormat="1" ht="16.2">
      <c r="A96" s="66"/>
      <c r="B96" s="66"/>
      <c r="C96" s="66"/>
      <c r="D96" s="66"/>
      <c r="E96" s="66"/>
      <c r="F96" s="66"/>
      <c r="G96" s="66"/>
    </row>
    <row r="97" spans="1:10" s="56" customFormat="1" ht="16.2">
      <c r="A97" s="66"/>
      <c r="B97" s="66"/>
      <c r="C97" s="66"/>
      <c r="D97" s="66"/>
      <c r="E97" s="66"/>
      <c r="F97" s="66"/>
      <c r="G97" s="66"/>
    </row>
    <row r="98" spans="1:10" s="56" customFormat="1" ht="16.2">
      <c r="A98" s="66"/>
      <c r="B98" s="66"/>
      <c r="C98" s="66"/>
      <c r="D98" s="66"/>
      <c r="E98" s="66"/>
      <c r="F98" s="66"/>
      <c r="G98" s="66"/>
    </row>
    <row r="99" spans="1:10" s="56" customFormat="1" ht="16.2">
      <c r="A99" s="66"/>
      <c r="B99" s="66"/>
      <c r="C99" s="66"/>
      <c r="D99" s="66"/>
      <c r="E99" s="66"/>
      <c r="F99" s="66"/>
      <c r="G99" s="66"/>
    </row>
    <row r="100" spans="1:10" s="56" customFormat="1" ht="16.2">
      <c r="A100" s="66"/>
      <c r="B100" s="66"/>
      <c r="C100" s="66"/>
      <c r="D100" s="66"/>
      <c r="E100" s="66"/>
      <c r="F100" s="66"/>
      <c r="G100" s="66"/>
    </row>
    <row r="101" spans="1:10">
      <c r="H101" s="58"/>
      <c r="I101" s="58"/>
      <c r="J101" s="58"/>
    </row>
    <row r="102" spans="1:10">
      <c r="H102" s="58"/>
      <c r="I102" s="58"/>
      <c r="J102" s="58"/>
    </row>
    <row r="103" spans="1:10">
      <c r="H103" s="58"/>
      <c r="I103" s="58"/>
      <c r="J103" s="58"/>
    </row>
    <row r="104" spans="1:10">
      <c r="H104" s="58"/>
      <c r="I104" s="58"/>
      <c r="J104" s="58"/>
    </row>
    <row r="105" spans="1:10">
      <c r="H105" s="58"/>
      <c r="I105" s="58"/>
      <c r="J105" s="58"/>
    </row>
    <row r="106" spans="1:10">
      <c r="H106" s="58"/>
      <c r="I106" s="58"/>
      <c r="J106" s="58"/>
    </row>
    <row r="107" spans="1:10">
      <c r="H107" s="58"/>
      <c r="I107" s="58"/>
      <c r="J107" s="58"/>
    </row>
    <row r="108" spans="1:10">
      <c r="H108" s="58"/>
      <c r="I108" s="58"/>
      <c r="J108" s="58"/>
    </row>
    <row r="109" spans="1:10">
      <c r="H109" s="58"/>
      <c r="I109" s="58"/>
      <c r="J109" s="58"/>
    </row>
    <row r="110" spans="1:10">
      <c r="H110" s="58"/>
      <c r="I110" s="58"/>
      <c r="J110" s="58"/>
    </row>
    <row r="111" spans="1:10">
      <c r="H111" s="58"/>
      <c r="I111" s="58"/>
      <c r="J111" s="58"/>
    </row>
    <row r="112" spans="1:10">
      <c r="H112" s="58"/>
      <c r="I112" s="58"/>
      <c r="J112" s="58"/>
    </row>
    <row r="113" spans="8:10">
      <c r="H113" s="58"/>
      <c r="I113" s="58"/>
      <c r="J113" s="58"/>
    </row>
    <row r="114" spans="8:10">
      <c r="H114" s="58"/>
      <c r="I114" s="58"/>
      <c r="J114" s="58"/>
    </row>
    <row r="115" spans="8:10">
      <c r="H115" s="58"/>
      <c r="I115" s="58"/>
      <c r="J115" s="58"/>
    </row>
    <row r="116" spans="8:10">
      <c r="H116" s="58"/>
      <c r="I116" s="58"/>
      <c r="J116" s="58"/>
    </row>
    <row r="117" spans="8:10">
      <c r="H117" s="58"/>
      <c r="I117" s="58"/>
      <c r="J117" s="58"/>
    </row>
    <row r="118" spans="8:10">
      <c r="H118" s="58"/>
      <c r="I118" s="58"/>
      <c r="J118" s="58"/>
    </row>
    <row r="119" spans="8:10">
      <c r="H119" s="58"/>
      <c r="I119" s="58"/>
      <c r="J119" s="58"/>
    </row>
    <row r="120" spans="8:10">
      <c r="H120" s="58"/>
      <c r="I120" s="58"/>
      <c r="J120" s="58"/>
    </row>
    <row r="121" spans="8:10">
      <c r="H121" s="58"/>
      <c r="I121" s="58"/>
      <c r="J121" s="58"/>
    </row>
    <row r="122" spans="8:10">
      <c r="H122" s="58"/>
      <c r="I122" s="58"/>
      <c r="J122" s="58"/>
    </row>
    <row r="123" spans="8:10">
      <c r="H123" s="58"/>
      <c r="I123" s="58"/>
      <c r="J123" s="58"/>
    </row>
    <row r="124" spans="8:10">
      <c r="H124" s="58"/>
      <c r="I124" s="58"/>
      <c r="J124" s="58"/>
    </row>
    <row r="125" spans="8:10">
      <c r="H125" s="58"/>
      <c r="I125" s="58"/>
      <c r="J125" s="58"/>
    </row>
    <row r="126" spans="8:10">
      <c r="H126" s="58"/>
      <c r="I126" s="58"/>
      <c r="J126" s="58"/>
    </row>
    <row r="127" spans="8:10">
      <c r="H127" s="58"/>
      <c r="I127" s="58"/>
      <c r="J127" s="58"/>
    </row>
    <row r="128" spans="8:10">
      <c r="H128" s="58"/>
      <c r="I128" s="58"/>
      <c r="J128" s="58"/>
    </row>
    <row r="129" spans="1:10">
      <c r="H129" s="58"/>
      <c r="I129" s="58"/>
      <c r="J129" s="58"/>
    </row>
    <row r="130" spans="1:10">
      <c r="H130" s="58"/>
      <c r="I130" s="58"/>
      <c r="J130" s="58"/>
    </row>
    <row r="131" spans="1:10">
      <c r="H131" s="58"/>
      <c r="I131" s="58"/>
      <c r="J131" s="58"/>
    </row>
    <row r="132" spans="1:10">
      <c r="H132" s="58"/>
      <c r="I132" s="58"/>
      <c r="J132" s="58"/>
    </row>
    <row r="133" spans="1:10">
      <c r="A133" s="56"/>
      <c r="E133" s="56"/>
      <c r="F133" s="56"/>
      <c r="G133" s="56"/>
      <c r="H133" s="58"/>
      <c r="I133" s="58"/>
      <c r="J133" s="58"/>
    </row>
    <row r="134" spans="1:10">
      <c r="A134" s="56"/>
      <c r="E134" s="56"/>
      <c r="F134" s="56"/>
      <c r="G134" s="56"/>
      <c r="H134" s="58"/>
      <c r="I134" s="58"/>
      <c r="J134" s="58"/>
    </row>
    <row r="135" spans="1:10">
      <c r="A135" s="56"/>
      <c r="E135" s="56"/>
      <c r="F135" s="56"/>
      <c r="G135" s="56"/>
      <c r="H135" s="58"/>
      <c r="I135" s="58"/>
      <c r="J135" s="58"/>
    </row>
    <row r="136" spans="1:10">
      <c r="A136" s="56"/>
      <c r="E136" s="56"/>
      <c r="F136" s="56"/>
      <c r="G136" s="56"/>
      <c r="H136" s="58"/>
      <c r="I136" s="58"/>
      <c r="J136" s="58"/>
    </row>
    <row r="137" spans="1:10">
      <c r="A137" s="56"/>
      <c r="E137" s="56"/>
      <c r="F137" s="56"/>
      <c r="G137" s="56"/>
      <c r="H137" s="58"/>
      <c r="I137" s="58"/>
      <c r="J137" s="58"/>
    </row>
    <row r="138" spans="1:10">
      <c r="A138" s="56"/>
      <c r="E138" s="56"/>
      <c r="F138" s="56"/>
      <c r="G138" s="56"/>
      <c r="H138" s="58"/>
      <c r="I138" s="58"/>
      <c r="J138" s="58"/>
    </row>
    <row r="139" spans="1:10">
      <c r="A139" s="56"/>
      <c r="E139" s="56"/>
      <c r="F139" s="56"/>
      <c r="G139" s="56"/>
      <c r="H139" s="58"/>
      <c r="I139" s="58"/>
      <c r="J139" s="58"/>
    </row>
    <row r="140" spans="1:10">
      <c r="A140" s="56"/>
      <c r="E140" s="56"/>
      <c r="F140" s="56"/>
      <c r="G140" s="56"/>
      <c r="H140" s="58"/>
      <c r="I140" s="58"/>
      <c r="J140" s="58"/>
    </row>
    <row r="141" spans="1:10">
      <c r="H141" s="58"/>
      <c r="I141" s="58"/>
      <c r="J141" s="58"/>
    </row>
    <row r="142" spans="1:10">
      <c r="H142" s="58"/>
      <c r="I142" s="58"/>
      <c r="J142" s="58"/>
    </row>
    <row r="143" spans="1:10">
      <c r="H143" s="58"/>
      <c r="I143" s="58"/>
      <c r="J143" s="58"/>
    </row>
    <row r="144" spans="1:10">
      <c r="H144" s="58"/>
      <c r="I144" s="58"/>
      <c r="J144" s="58"/>
    </row>
    <row r="145" spans="2:10">
      <c r="H145" s="58"/>
      <c r="I145" s="58"/>
      <c r="J145" s="58"/>
    </row>
    <row r="146" spans="2:10">
      <c r="H146" s="58"/>
      <c r="I146" s="58"/>
      <c r="J146" s="58"/>
    </row>
    <row r="147" spans="2:10">
      <c r="H147" s="58"/>
      <c r="I147" s="58"/>
      <c r="J147" s="58"/>
    </row>
    <row r="148" spans="2:10">
      <c r="H148" s="58"/>
      <c r="I148" s="58"/>
      <c r="J148" s="58"/>
    </row>
    <row r="149" spans="2:10">
      <c r="H149" s="58"/>
      <c r="I149" s="58"/>
      <c r="J149" s="58"/>
    </row>
    <row r="150" spans="2:10">
      <c r="B150" s="56"/>
      <c r="C150" s="56"/>
      <c r="D150" s="56"/>
      <c r="H150" s="58"/>
      <c r="I150" s="58"/>
      <c r="J150" s="58"/>
    </row>
    <row r="151" spans="2:10">
      <c r="B151" s="56"/>
      <c r="C151" s="56"/>
      <c r="D151" s="56"/>
      <c r="H151" s="58"/>
      <c r="I151" s="58"/>
      <c r="J151" s="58"/>
    </row>
    <row r="152" spans="2:10">
      <c r="B152" s="56"/>
      <c r="C152" s="56"/>
      <c r="D152" s="56"/>
      <c r="H152" s="58"/>
      <c r="I152" s="58"/>
      <c r="J152" s="58"/>
    </row>
    <row r="153" spans="2:10">
      <c r="B153" s="56"/>
      <c r="C153" s="56"/>
      <c r="D153" s="56"/>
      <c r="H153" s="58"/>
      <c r="I153" s="58"/>
      <c r="J153" s="58"/>
    </row>
    <row r="154" spans="2:10">
      <c r="B154" s="56"/>
      <c r="C154" s="56"/>
      <c r="D154" s="56"/>
      <c r="H154" s="58"/>
      <c r="I154" s="58"/>
      <c r="J154" s="58"/>
    </row>
    <row r="155" spans="2:10">
      <c r="B155" s="56"/>
      <c r="C155" s="56"/>
      <c r="D155" s="56"/>
      <c r="H155" s="58"/>
      <c r="I155" s="58"/>
      <c r="J155" s="58"/>
    </row>
    <row r="156" spans="2:10">
      <c r="B156" s="56"/>
      <c r="C156" s="56"/>
      <c r="D156" s="56"/>
      <c r="H156" s="58"/>
      <c r="I156" s="58"/>
      <c r="J156" s="58"/>
    </row>
    <row r="157" spans="2:10">
      <c r="B157" s="56"/>
      <c r="C157" s="56"/>
      <c r="D157" s="56"/>
      <c r="H157" s="58"/>
      <c r="I157" s="58"/>
      <c r="J157" s="58"/>
    </row>
    <row r="158" spans="2:10">
      <c r="H158" s="58"/>
      <c r="I158" s="58"/>
      <c r="J158" s="58"/>
    </row>
    <row r="159" spans="2:10">
      <c r="H159" s="58"/>
      <c r="I159" s="58"/>
      <c r="J159" s="58"/>
    </row>
    <row r="160" spans="2:10">
      <c r="H160" s="58"/>
      <c r="I160" s="58"/>
      <c r="J160" s="58"/>
    </row>
    <row r="161" spans="1:10" s="56" customFormat="1" ht="16.2">
      <c r="A161" s="66"/>
      <c r="B161" s="66"/>
      <c r="C161" s="66"/>
      <c r="D161" s="66"/>
      <c r="E161" s="66"/>
      <c r="F161" s="66"/>
      <c r="G161" s="66"/>
    </row>
    <row r="162" spans="1:10" s="56" customFormat="1" ht="16.2">
      <c r="A162" s="66"/>
      <c r="B162" s="66"/>
      <c r="C162" s="66"/>
      <c r="D162" s="66"/>
      <c r="E162" s="66"/>
      <c r="F162" s="66"/>
      <c r="G162" s="66"/>
    </row>
    <row r="163" spans="1:10" s="56" customFormat="1" ht="16.2">
      <c r="A163" s="66"/>
      <c r="B163" s="66"/>
      <c r="C163" s="66"/>
      <c r="D163" s="66"/>
      <c r="E163" s="66"/>
      <c r="F163" s="66"/>
      <c r="G163" s="66"/>
    </row>
    <row r="164" spans="1:10" s="56" customFormat="1" ht="16.2">
      <c r="A164" s="66"/>
      <c r="B164" s="66"/>
      <c r="C164" s="66"/>
      <c r="D164" s="66"/>
      <c r="E164" s="66"/>
      <c r="F164" s="66"/>
      <c r="G164" s="66"/>
    </row>
    <row r="165" spans="1:10" s="56" customFormat="1" ht="16.2">
      <c r="A165" s="66"/>
      <c r="B165" s="66"/>
      <c r="C165" s="66"/>
      <c r="D165" s="66"/>
      <c r="E165" s="66"/>
      <c r="F165" s="66"/>
      <c r="G165" s="66"/>
    </row>
    <row r="166" spans="1:10" s="56" customFormat="1" ht="16.2">
      <c r="A166" s="66"/>
      <c r="B166" s="66"/>
      <c r="C166" s="66"/>
      <c r="D166" s="66"/>
      <c r="E166" s="66"/>
      <c r="F166" s="66"/>
      <c r="G166" s="66"/>
    </row>
    <row r="167" spans="1:10" s="56" customFormat="1" ht="16.2">
      <c r="A167" s="66"/>
      <c r="B167" s="66"/>
      <c r="C167" s="66"/>
      <c r="D167" s="66"/>
      <c r="E167" s="66"/>
      <c r="F167" s="66"/>
      <c r="G167" s="66"/>
    </row>
    <row r="168" spans="1:10" s="56" customFormat="1" ht="16.2">
      <c r="A168" s="66"/>
      <c r="B168" s="66"/>
      <c r="C168" s="66"/>
      <c r="D168" s="66"/>
      <c r="E168" s="66"/>
      <c r="F168" s="66"/>
      <c r="G168" s="66"/>
    </row>
    <row r="169" spans="1:10">
      <c r="H169" s="58"/>
      <c r="I169" s="58"/>
      <c r="J169" s="58"/>
    </row>
    <row r="170" spans="1:10">
      <c r="H170" s="58"/>
      <c r="I170" s="58"/>
      <c r="J170" s="58"/>
    </row>
    <row r="171" spans="1:10">
      <c r="H171" s="58"/>
      <c r="I171" s="58"/>
      <c r="J171" s="58"/>
    </row>
    <row r="172" spans="1:10">
      <c r="H172" s="58"/>
      <c r="I172" s="58"/>
      <c r="J172" s="58"/>
    </row>
    <row r="173" spans="1:10">
      <c r="H173" s="58"/>
      <c r="I173" s="58"/>
      <c r="J173" s="58"/>
    </row>
    <row r="174" spans="1:10">
      <c r="H174" s="58"/>
      <c r="I174" s="58"/>
      <c r="J174" s="58"/>
    </row>
    <row r="175" spans="1:10">
      <c r="H175" s="58"/>
      <c r="I175" s="58"/>
      <c r="J175" s="58"/>
    </row>
    <row r="176" spans="1:10">
      <c r="H176" s="58"/>
      <c r="I176" s="58"/>
      <c r="J176" s="58"/>
    </row>
    <row r="177" spans="8:10">
      <c r="H177" s="58"/>
      <c r="I177" s="58"/>
      <c r="J177" s="58"/>
    </row>
    <row r="178" spans="8:10">
      <c r="H178" s="58"/>
      <c r="I178" s="58"/>
      <c r="J178" s="58"/>
    </row>
    <row r="179" spans="8:10">
      <c r="H179" s="58"/>
      <c r="I179" s="58"/>
      <c r="J179" s="58"/>
    </row>
    <row r="180" spans="8:10">
      <c r="H180" s="58"/>
      <c r="I180" s="58"/>
      <c r="J180" s="58"/>
    </row>
    <row r="181" spans="8:10">
      <c r="H181" s="58"/>
      <c r="I181" s="58"/>
      <c r="J181" s="58"/>
    </row>
    <row r="182" spans="8:10">
      <c r="H182" s="58"/>
      <c r="I182" s="58"/>
      <c r="J182" s="58"/>
    </row>
    <row r="183" spans="8:10">
      <c r="H183" s="58"/>
      <c r="I183" s="58"/>
      <c r="J183" s="58"/>
    </row>
    <row r="184" spans="8:10">
      <c r="H184" s="58"/>
      <c r="I184" s="58"/>
      <c r="J184" s="58"/>
    </row>
    <row r="185" spans="8:10">
      <c r="H185" s="58"/>
      <c r="I185" s="58"/>
      <c r="J185" s="58"/>
    </row>
    <row r="186" spans="8:10">
      <c r="H186" s="58"/>
      <c r="I186" s="58"/>
      <c r="J186" s="58"/>
    </row>
    <row r="187" spans="8:10">
      <c r="H187" s="58"/>
      <c r="I187" s="58"/>
      <c r="J187" s="58"/>
    </row>
    <row r="188" spans="8:10">
      <c r="H188" s="58"/>
      <c r="I188" s="58"/>
      <c r="J188" s="58"/>
    </row>
    <row r="189" spans="8:10">
      <c r="H189" s="58"/>
      <c r="I189" s="58"/>
      <c r="J189" s="58"/>
    </row>
    <row r="190" spans="8:10">
      <c r="H190" s="58"/>
      <c r="I190" s="58"/>
      <c r="J190" s="58"/>
    </row>
    <row r="191" spans="8:10">
      <c r="H191" s="58"/>
      <c r="I191" s="58"/>
      <c r="J191" s="58"/>
    </row>
    <row r="192" spans="8:10">
      <c r="H192" s="58"/>
      <c r="I192" s="58"/>
      <c r="J192" s="58"/>
    </row>
    <row r="193" spans="1:10">
      <c r="H193" s="58"/>
      <c r="I193" s="58"/>
      <c r="J193" s="58"/>
    </row>
    <row r="194" spans="1:10">
      <c r="H194" s="58"/>
      <c r="I194" s="58"/>
      <c r="J194" s="58"/>
    </row>
    <row r="195" spans="1:10">
      <c r="H195" s="58"/>
      <c r="I195" s="58"/>
      <c r="J195" s="58"/>
    </row>
    <row r="196" spans="1:10">
      <c r="H196" s="58"/>
      <c r="I196" s="58"/>
      <c r="J196" s="58"/>
    </row>
    <row r="197" spans="1:10">
      <c r="H197" s="58"/>
      <c r="I197" s="58"/>
      <c r="J197" s="58"/>
    </row>
    <row r="198" spans="1:10">
      <c r="H198" s="58"/>
      <c r="I198" s="58"/>
      <c r="J198" s="58"/>
    </row>
    <row r="199" spans="1:10">
      <c r="H199" s="58"/>
      <c r="I199" s="58"/>
      <c r="J199" s="58"/>
    </row>
    <row r="200" spans="1:10">
      <c r="H200" s="58"/>
      <c r="I200" s="58"/>
      <c r="J200" s="58"/>
    </row>
    <row r="201" spans="1:10">
      <c r="A201" s="56"/>
      <c r="E201" s="56"/>
      <c r="F201" s="56"/>
      <c r="G201" s="56"/>
      <c r="H201" s="58"/>
      <c r="I201" s="58"/>
      <c r="J201" s="58"/>
    </row>
    <row r="202" spans="1:10">
      <c r="A202" s="56"/>
      <c r="E202" s="56"/>
      <c r="F202" s="56"/>
      <c r="G202" s="56"/>
      <c r="H202" s="58"/>
      <c r="I202" s="58"/>
      <c r="J202" s="58"/>
    </row>
    <row r="203" spans="1:10">
      <c r="A203" s="56"/>
      <c r="E203" s="56"/>
      <c r="F203" s="56"/>
      <c r="G203" s="56"/>
      <c r="H203" s="58"/>
      <c r="I203" s="58"/>
      <c r="J203" s="58"/>
    </row>
    <row r="204" spans="1:10">
      <c r="A204" s="56"/>
      <c r="E204" s="56"/>
      <c r="F204" s="56"/>
      <c r="G204" s="56"/>
      <c r="H204" s="58"/>
      <c r="I204" s="58"/>
      <c r="J204" s="58"/>
    </row>
    <row r="205" spans="1:10">
      <c r="A205" s="56"/>
      <c r="E205" s="56"/>
      <c r="F205" s="56"/>
      <c r="G205" s="56"/>
      <c r="H205" s="58"/>
      <c r="I205" s="58"/>
      <c r="J205" s="58"/>
    </row>
    <row r="206" spans="1:10">
      <c r="A206" s="56"/>
      <c r="E206" s="56"/>
      <c r="F206" s="56"/>
      <c r="G206" s="56"/>
      <c r="H206" s="105"/>
      <c r="I206" s="56"/>
      <c r="J206" s="56"/>
    </row>
    <row r="207" spans="1:10">
      <c r="A207" s="56"/>
      <c r="E207" s="56"/>
      <c r="F207" s="56"/>
      <c r="G207" s="56"/>
      <c r="H207" s="105"/>
      <c r="I207" s="56"/>
      <c r="J207" s="56"/>
    </row>
    <row r="208" spans="1:10">
      <c r="A208" s="56"/>
      <c r="E208" s="56"/>
      <c r="F208" s="56"/>
      <c r="G208" s="56"/>
      <c r="H208" s="105"/>
      <c r="I208" s="56"/>
      <c r="J208" s="56"/>
    </row>
    <row r="218" spans="2:4">
      <c r="B218" s="56"/>
      <c r="C218" s="56"/>
      <c r="D218" s="56"/>
    </row>
    <row r="219" spans="2:4">
      <c r="B219" s="56"/>
      <c r="C219" s="56"/>
      <c r="D219" s="56"/>
    </row>
    <row r="220" spans="2:4">
      <c r="B220" s="56"/>
      <c r="C220" s="56"/>
      <c r="D220" s="56"/>
    </row>
    <row r="221" spans="2:4">
      <c r="B221" s="56"/>
      <c r="C221" s="56"/>
      <c r="D221" s="56"/>
    </row>
    <row r="222" spans="2:4">
      <c r="B222" s="56"/>
      <c r="C222" s="56"/>
      <c r="D222" s="56"/>
    </row>
    <row r="223" spans="2:4">
      <c r="B223" s="56"/>
      <c r="C223" s="56"/>
      <c r="D223" s="56"/>
    </row>
    <row r="224" spans="2:4">
      <c r="B224" s="56"/>
      <c r="C224" s="56"/>
      <c r="D224" s="56"/>
    </row>
    <row r="225" spans="1:10">
      <c r="B225" s="56"/>
      <c r="C225" s="56"/>
      <c r="D225" s="56"/>
    </row>
    <row r="229" spans="1:10" s="56" customFormat="1" ht="16.2">
      <c r="A229" s="66"/>
      <c r="B229" s="66"/>
      <c r="C229" s="66"/>
      <c r="D229" s="66"/>
      <c r="E229" s="66"/>
      <c r="F229" s="66"/>
      <c r="G229" s="66"/>
      <c r="H229" s="67"/>
      <c r="I229" s="66"/>
      <c r="J229" s="66"/>
    </row>
    <row r="230" spans="1:10" s="56" customFormat="1" ht="16.2">
      <c r="A230" s="66"/>
      <c r="B230" s="66"/>
      <c r="C230" s="66"/>
      <c r="D230" s="66"/>
      <c r="E230" s="66"/>
      <c r="F230" s="66"/>
      <c r="G230" s="66"/>
      <c r="H230" s="67"/>
      <c r="I230" s="66"/>
      <c r="J230" s="66"/>
    </row>
    <row r="231" spans="1:10" s="56" customFormat="1" ht="16.2">
      <c r="A231" s="66"/>
      <c r="B231" s="66"/>
      <c r="C231" s="66"/>
      <c r="D231" s="66"/>
      <c r="E231" s="66"/>
      <c r="F231" s="66"/>
      <c r="G231" s="66"/>
      <c r="H231" s="67"/>
      <c r="I231" s="66"/>
      <c r="J231" s="66"/>
    </row>
    <row r="232" spans="1:10" s="56" customFormat="1" ht="16.2">
      <c r="A232" s="66"/>
      <c r="B232" s="66"/>
      <c r="C232" s="66"/>
      <c r="D232" s="66"/>
      <c r="E232" s="66"/>
      <c r="F232" s="66"/>
      <c r="G232" s="66"/>
      <c r="H232" s="67"/>
      <c r="I232" s="66"/>
      <c r="J232" s="66"/>
    </row>
    <row r="233" spans="1:10" s="56" customFormat="1" ht="16.2">
      <c r="A233" s="66"/>
      <c r="B233" s="66"/>
      <c r="C233" s="66"/>
      <c r="D233" s="66"/>
      <c r="E233" s="66"/>
      <c r="F233" s="66"/>
      <c r="G233" s="66"/>
      <c r="H233" s="67"/>
      <c r="I233" s="66"/>
      <c r="J233" s="66"/>
    </row>
    <row r="234" spans="1:10" s="56" customFormat="1" ht="16.2">
      <c r="A234" s="66"/>
      <c r="B234" s="66"/>
      <c r="C234" s="66"/>
      <c r="D234" s="66"/>
      <c r="E234" s="66"/>
      <c r="F234" s="66"/>
      <c r="G234" s="66"/>
      <c r="H234" s="67"/>
      <c r="I234" s="66"/>
      <c r="J234" s="66"/>
    </row>
    <row r="235" spans="1:10" s="56" customFormat="1" ht="16.2">
      <c r="A235" s="66"/>
      <c r="B235" s="66"/>
      <c r="C235" s="66"/>
      <c r="D235" s="66"/>
      <c r="E235" s="66"/>
      <c r="F235" s="66"/>
      <c r="G235" s="66"/>
      <c r="H235" s="67"/>
      <c r="I235" s="66"/>
      <c r="J235" s="66"/>
    </row>
    <row r="236" spans="1:10" s="56" customFormat="1" ht="16.2">
      <c r="A236" s="66"/>
      <c r="B236" s="66"/>
      <c r="C236" s="66"/>
      <c r="D236" s="66"/>
      <c r="E236" s="66"/>
      <c r="F236" s="66"/>
      <c r="G236" s="66"/>
      <c r="H236" s="67"/>
      <c r="I236" s="66"/>
      <c r="J236" s="66"/>
    </row>
    <row r="269" spans="1:10">
      <c r="A269" s="56"/>
      <c r="E269" s="56"/>
      <c r="F269" s="56"/>
      <c r="G269" s="56"/>
      <c r="H269" s="105"/>
      <c r="I269" s="56"/>
      <c r="J269" s="56"/>
    </row>
    <row r="270" spans="1:10">
      <c r="A270" s="56"/>
      <c r="E270" s="56"/>
      <c r="F270" s="56"/>
      <c r="G270" s="56"/>
      <c r="H270" s="105"/>
      <c r="I270" s="56"/>
      <c r="J270" s="56"/>
    </row>
    <row r="271" spans="1:10">
      <c r="A271" s="56"/>
      <c r="E271" s="56"/>
      <c r="F271" s="56"/>
      <c r="G271" s="56"/>
      <c r="H271" s="105"/>
      <c r="I271" s="56"/>
      <c r="J271" s="56"/>
    </row>
    <row r="272" spans="1:10">
      <c r="A272" s="56"/>
      <c r="E272" s="56"/>
      <c r="F272" s="56"/>
      <c r="G272" s="56"/>
      <c r="H272" s="105"/>
      <c r="I272" s="56"/>
      <c r="J272" s="56"/>
    </row>
    <row r="273" spans="1:10">
      <c r="A273" s="56"/>
      <c r="E273" s="56"/>
      <c r="F273" s="56"/>
      <c r="G273" s="56"/>
      <c r="H273" s="105"/>
      <c r="I273" s="56"/>
      <c r="J273" s="56"/>
    </row>
    <row r="274" spans="1:10">
      <c r="A274" s="56"/>
      <c r="E274" s="56"/>
      <c r="F274" s="56"/>
      <c r="G274" s="56"/>
      <c r="H274" s="105"/>
      <c r="I274" s="56"/>
      <c r="J274" s="56"/>
    </row>
    <row r="275" spans="1:10">
      <c r="A275" s="56"/>
      <c r="E275" s="56"/>
      <c r="F275" s="56"/>
      <c r="G275" s="56"/>
      <c r="H275" s="105"/>
      <c r="I275" s="56"/>
      <c r="J275" s="56"/>
    </row>
    <row r="276" spans="1:10">
      <c r="A276" s="56"/>
      <c r="E276" s="56"/>
      <c r="F276" s="56"/>
      <c r="G276" s="56"/>
      <c r="H276" s="105"/>
      <c r="I276" s="56"/>
      <c r="J276" s="56"/>
    </row>
    <row r="286" spans="1:10">
      <c r="B286" s="56"/>
      <c r="C286" s="56"/>
      <c r="D286" s="56"/>
    </row>
    <row r="287" spans="1:10">
      <c r="B287" s="56"/>
      <c r="C287" s="56"/>
      <c r="D287" s="56"/>
    </row>
    <row r="288" spans="1:10">
      <c r="B288" s="56"/>
      <c r="C288" s="56"/>
      <c r="D288" s="56"/>
    </row>
    <row r="289" spans="1:10">
      <c r="B289" s="56"/>
      <c r="C289" s="56"/>
      <c r="D289" s="56"/>
    </row>
    <row r="290" spans="1:10">
      <c r="B290" s="56"/>
      <c r="C290" s="56"/>
      <c r="D290" s="56"/>
    </row>
    <row r="291" spans="1:10">
      <c r="B291" s="56"/>
      <c r="C291" s="56"/>
      <c r="D291" s="56"/>
    </row>
    <row r="292" spans="1:10">
      <c r="B292" s="56"/>
      <c r="C292" s="56"/>
      <c r="D292" s="56"/>
    </row>
    <row r="293" spans="1:10">
      <c r="B293" s="56"/>
      <c r="C293" s="56"/>
      <c r="D293" s="56"/>
    </row>
    <row r="297" spans="1:10" s="56" customFormat="1" ht="16.2">
      <c r="A297" s="66"/>
      <c r="B297" s="66"/>
      <c r="C297" s="66"/>
      <c r="D297" s="66"/>
      <c r="E297" s="66"/>
      <c r="F297" s="66"/>
      <c r="G297" s="66"/>
      <c r="H297" s="67"/>
      <c r="I297" s="66"/>
      <c r="J297" s="66"/>
    </row>
    <row r="298" spans="1:10" s="56" customFormat="1" ht="16.2">
      <c r="A298" s="66"/>
      <c r="B298" s="66"/>
      <c r="C298" s="66"/>
      <c r="D298" s="66"/>
      <c r="E298" s="66"/>
      <c r="F298" s="66"/>
      <c r="G298" s="66"/>
      <c r="H298" s="67"/>
      <c r="I298" s="66"/>
      <c r="J298" s="66"/>
    </row>
    <row r="299" spans="1:10" s="56" customFormat="1" ht="16.2">
      <c r="A299" s="66"/>
      <c r="B299" s="66"/>
      <c r="C299" s="66"/>
      <c r="D299" s="66"/>
      <c r="E299" s="66"/>
      <c r="F299" s="66"/>
      <c r="G299" s="66"/>
      <c r="H299" s="67"/>
      <c r="I299" s="66"/>
      <c r="J299" s="66"/>
    </row>
    <row r="300" spans="1:10" s="56" customFormat="1" ht="16.2">
      <c r="A300" s="66"/>
      <c r="B300" s="66"/>
      <c r="C300" s="66"/>
      <c r="D300" s="66"/>
      <c r="E300" s="66"/>
      <c r="F300" s="66"/>
      <c r="G300" s="66"/>
      <c r="H300" s="67"/>
      <c r="I300" s="66"/>
      <c r="J300" s="66"/>
    </row>
    <row r="301" spans="1:10" s="56" customFormat="1" ht="16.2">
      <c r="A301" s="66"/>
      <c r="B301" s="66"/>
      <c r="C301" s="66"/>
      <c r="D301" s="66"/>
      <c r="E301" s="66"/>
      <c r="F301" s="66"/>
      <c r="G301" s="66"/>
      <c r="H301" s="67"/>
      <c r="I301" s="66"/>
      <c r="J301" s="66"/>
    </row>
    <row r="302" spans="1:10" s="56" customFormat="1" ht="16.2">
      <c r="A302" s="66"/>
      <c r="B302" s="66"/>
      <c r="C302" s="66"/>
      <c r="D302" s="66"/>
      <c r="E302" s="66"/>
      <c r="F302" s="66"/>
      <c r="G302" s="66"/>
      <c r="H302" s="67"/>
      <c r="I302" s="66"/>
      <c r="J302" s="66"/>
    </row>
    <row r="303" spans="1:10" s="56" customFormat="1" ht="16.2">
      <c r="A303" s="66"/>
      <c r="B303" s="66"/>
      <c r="C303" s="66"/>
      <c r="D303" s="66"/>
      <c r="E303" s="66"/>
      <c r="F303" s="66"/>
      <c r="G303" s="66"/>
      <c r="H303" s="67"/>
      <c r="I303" s="66"/>
      <c r="J303" s="66"/>
    </row>
    <row r="304" spans="1:10" s="56" customFormat="1" ht="16.2">
      <c r="A304" s="66"/>
      <c r="B304" s="66"/>
      <c r="C304" s="66"/>
      <c r="D304" s="66"/>
      <c r="E304" s="66"/>
      <c r="F304" s="66"/>
      <c r="G304" s="66"/>
      <c r="H304" s="67"/>
      <c r="I304" s="66"/>
      <c r="J304" s="66"/>
    </row>
    <row r="337" spans="1:10">
      <c r="A337" s="56"/>
      <c r="E337" s="56"/>
      <c r="F337" s="56"/>
      <c r="G337" s="56"/>
      <c r="H337" s="105"/>
      <c r="I337" s="56"/>
      <c r="J337" s="56"/>
    </row>
    <row r="338" spans="1:10">
      <c r="A338" s="56"/>
      <c r="E338" s="56"/>
      <c r="F338" s="56"/>
      <c r="G338" s="56"/>
      <c r="H338" s="105"/>
      <c r="I338" s="56"/>
      <c r="J338" s="56"/>
    </row>
    <row r="339" spans="1:10">
      <c r="A339" s="56"/>
      <c r="E339" s="56"/>
      <c r="F339" s="56"/>
      <c r="G339" s="56"/>
      <c r="H339" s="105"/>
      <c r="I339" s="56"/>
      <c r="J339" s="56"/>
    </row>
    <row r="340" spans="1:10">
      <c r="A340" s="56"/>
      <c r="E340" s="56"/>
      <c r="F340" s="56"/>
      <c r="G340" s="56"/>
      <c r="H340" s="105"/>
      <c r="I340" s="56"/>
      <c r="J340" s="56"/>
    </row>
    <row r="341" spans="1:10">
      <c r="A341" s="56"/>
      <c r="E341" s="56"/>
      <c r="F341" s="56"/>
      <c r="G341" s="56"/>
      <c r="H341" s="105"/>
      <c r="I341" s="56"/>
      <c r="J341" s="56"/>
    </row>
    <row r="342" spans="1:10">
      <c r="A342" s="56"/>
      <c r="E342" s="56"/>
      <c r="F342" s="56"/>
      <c r="G342" s="56"/>
      <c r="H342" s="105"/>
      <c r="I342" s="56"/>
      <c r="J342" s="56"/>
    </row>
    <row r="343" spans="1:10">
      <c r="A343" s="56"/>
      <c r="E343" s="56"/>
      <c r="F343" s="56"/>
      <c r="G343" s="56"/>
      <c r="H343" s="105"/>
      <c r="I343" s="56"/>
      <c r="J343" s="56"/>
    </row>
    <row r="344" spans="1:10">
      <c r="A344" s="56"/>
      <c r="E344" s="56"/>
      <c r="F344" s="56"/>
      <c r="G344" s="56"/>
      <c r="H344" s="105"/>
      <c r="I344" s="56"/>
      <c r="J344" s="56"/>
    </row>
    <row r="365" spans="1:10" s="56" customFormat="1" ht="16.2">
      <c r="A365" s="66"/>
      <c r="B365" s="66"/>
      <c r="C365" s="66"/>
      <c r="D365" s="66"/>
      <c r="E365" s="66"/>
      <c r="F365" s="66"/>
      <c r="G365" s="66"/>
      <c r="H365" s="67"/>
      <c r="I365" s="66"/>
      <c r="J365" s="66"/>
    </row>
    <row r="366" spans="1:10" s="56" customFormat="1" ht="16.2">
      <c r="A366" s="66"/>
      <c r="B366" s="66"/>
      <c r="C366" s="66"/>
      <c r="D366" s="66"/>
      <c r="E366" s="66"/>
      <c r="F366" s="66"/>
      <c r="G366" s="66"/>
      <c r="H366" s="67"/>
      <c r="I366" s="66"/>
      <c r="J366" s="66"/>
    </row>
    <row r="367" spans="1:10" s="56" customFormat="1" ht="16.2">
      <c r="A367" s="66"/>
      <c r="B367" s="66"/>
      <c r="C367" s="66"/>
      <c r="D367" s="66"/>
      <c r="E367" s="66"/>
      <c r="F367" s="66"/>
      <c r="G367" s="66"/>
      <c r="H367" s="67"/>
      <c r="I367" s="66"/>
      <c r="J367" s="66"/>
    </row>
    <row r="368" spans="1:10" s="56" customFormat="1" ht="16.2">
      <c r="A368" s="66"/>
      <c r="B368" s="66"/>
      <c r="C368" s="66"/>
      <c r="D368" s="66"/>
      <c r="E368" s="66"/>
      <c r="F368" s="66"/>
      <c r="G368" s="66"/>
      <c r="H368" s="67"/>
      <c r="I368" s="66"/>
      <c r="J368" s="66"/>
    </row>
    <row r="369" spans="1:10" s="56" customFormat="1" ht="16.2">
      <c r="A369" s="66"/>
      <c r="B369" s="66"/>
      <c r="C369" s="66"/>
      <c r="D369" s="66"/>
      <c r="E369" s="66"/>
      <c r="F369" s="66"/>
      <c r="G369" s="66"/>
      <c r="H369" s="67"/>
      <c r="I369" s="66"/>
      <c r="J369" s="66"/>
    </row>
    <row r="370" spans="1:10" s="56" customFormat="1" ht="16.2">
      <c r="A370" s="66"/>
      <c r="B370" s="66"/>
      <c r="C370" s="66"/>
      <c r="D370" s="66"/>
      <c r="E370" s="66"/>
      <c r="F370" s="66"/>
      <c r="G370" s="66"/>
      <c r="H370" s="67"/>
      <c r="I370" s="66"/>
      <c r="J370" s="66"/>
    </row>
    <row r="371" spans="1:10" s="56" customFormat="1" ht="16.2">
      <c r="A371" s="66"/>
      <c r="B371" s="66"/>
      <c r="C371" s="66"/>
      <c r="D371" s="66"/>
      <c r="E371" s="66"/>
      <c r="F371" s="66"/>
      <c r="G371" s="66"/>
      <c r="H371" s="67"/>
      <c r="I371" s="66"/>
      <c r="J371" s="66"/>
    </row>
    <row r="372" spans="1:10" s="56" customFormat="1" ht="16.2">
      <c r="A372" s="66"/>
      <c r="B372" s="66"/>
      <c r="C372" s="66"/>
      <c r="D372" s="66"/>
      <c r="E372" s="66"/>
      <c r="F372" s="66"/>
      <c r="G372" s="66"/>
      <c r="H372" s="67"/>
      <c r="I372" s="66"/>
      <c r="J372" s="66"/>
    </row>
    <row r="405" spans="1:10">
      <c r="A405" s="56"/>
      <c r="E405" s="56"/>
      <c r="F405" s="56"/>
      <c r="G405" s="56"/>
      <c r="H405" s="105"/>
      <c r="I405" s="56"/>
      <c r="J405" s="56"/>
    </row>
    <row r="406" spans="1:10">
      <c r="A406" s="56"/>
      <c r="E406" s="56"/>
      <c r="F406" s="56"/>
      <c r="G406" s="56"/>
      <c r="H406" s="105"/>
      <c r="I406" s="56"/>
      <c r="J406" s="56"/>
    </row>
    <row r="407" spans="1:10">
      <c r="A407" s="56"/>
      <c r="E407" s="56"/>
      <c r="F407" s="56"/>
      <c r="G407" s="56"/>
      <c r="H407" s="105"/>
      <c r="I407" s="56"/>
      <c r="J407" s="56"/>
    </row>
    <row r="408" spans="1:10">
      <c r="A408" s="56"/>
      <c r="E408" s="56"/>
      <c r="F408" s="56"/>
      <c r="G408" s="56"/>
      <c r="H408" s="105"/>
      <c r="I408" s="56"/>
      <c r="J408" s="56"/>
    </row>
    <row r="409" spans="1:10">
      <c r="A409" s="56"/>
      <c r="E409" s="56"/>
      <c r="F409" s="56"/>
      <c r="G409" s="56"/>
      <c r="H409" s="105"/>
      <c r="I409" s="56"/>
      <c r="J409" s="56"/>
    </row>
    <row r="410" spans="1:10">
      <c r="A410" s="56"/>
      <c r="E410" s="56"/>
      <c r="F410" s="56"/>
      <c r="G410" s="56"/>
      <c r="H410" s="105"/>
      <c r="I410" s="56"/>
      <c r="J410" s="56"/>
    </row>
    <row r="411" spans="1:10">
      <c r="A411" s="56"/>
      <c r="E411" s="56"/>
      <c r="F411" s="56"/>
      <c r="G411" s="56"/>
      <c r="H411" s="105"/>
      <c r="I411" s="56"/>
      <c r="J411" s="56"/>
    </row>
    <row r="412" spans="1:10">
      <c r="A412" s="56"/>
      <c r="E412" s="56"/>
      <c r="F412" s="56"/>
      <c r="G412" s="56"/>
      <c r="H412" s="105"/>
      <c r="I412" s="56"/>
      <c r="J412" s="56"/>
    </row>
  </sheetData>
  <sheetProtection algorithmName="SHA-512" hashValue="FzEKPzH5iJOGkCp2/wPKYkO7su9uTTKbIw7H+7tGjy4psdUY5lErsOwiN6K+MyoZTBhzFIWcXcxzw6wmFc/Xfw==" saltValue="LNNBE/UWEMiuYNHyKACkjg==" spinCount="100000" sheet="1" objects="1" scenarios="1"/>
  <mergeCells count="24">
    <mergeCell ref="G7:G8"/>
    <mergeCell ref="F7:F8"/>
    <mergeCell ref="F5:F6"/>
    <mergeCell ref="G5:G6"/>
    <mergeCell ref="F3:F4"/>
    <mergeCell ref="G3:G4"/>
    <mergeCell ref="F13:F14"/>
    <mergeCell ref="G13:G14"/>
    <mergeCell ref="F11:F12"/>
    <mergeCell ref="G11:G12"/>
    <mergeCell ref="F9:F10"/>
    <mergeCell ref="G9:G10"/>
    <mergeCell ref="F19:F20"/>
    <mergeCell ref="G19:G20"/>
    <mergeCell ref="G17:G18"/>
    <mergeCell ref="F17:F18"/>
    <mergeCell ref="F15:F16"/>
    <mergeCell ref="G15:G16"/>
    <mergeCell ref="F25:F26"/>
    <mergeCell ref="G25:G26"/>
    <mergeCell ref="G23:G24"/>
    <mergeCell ref="F23:F24"/>
    <mergeCell ref="F21:F22"/>
    <mergeCell ref="G21:G22"/>
  </mergeCells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F34AB-BED9-43D6-882D-770CDBA03001}">
  <sheetPr>
    <tabColor theme="7" tint="0.79998168889431442"/>
  </sheetPr>
  <dimension ref="A1:S1140"/>
  <sheetViews>
    <sheetView zoomScale="90" zoomScaleNormal="90" workbookViewId="0">
      <selection activeCell="E19" sqref="E19"/>
    </sheetView>
  </sheetViews>
  <sheetFormatPr defaultRowHeight="18"/>
  <cols>
    <col min="1" max="1" width="1.59765625" style="66" customWidth="1"/>
    <col min="2" max="2" width="9" style="123" customWidth="1"/>
    <col min="3" max="4" width="9" style="67" customWidth="1"/>
    <col min="5" max="6" width="9" style="66" customWidth="1"/>
    <col min="7" max="12" width="9" style="66"/>
    <col min="13" max="101" width="9" style="58"/>
    <col min="102" max="102" width="1.69921875" style="58" customWidth="1"/>
    <col min="103" max="103" width="2.5" style="58" customWidth="1"/>
    <col min="104" max="104" width="3.59765625" style="58" customWidth="1"/>
    <col min="105" max="105" width="2.69921875" style="58" customWidth="1"/>
    <col min="106" max="106" width="0.8984375" style="58" customWidth="1"/>
    <col min="107" max="107" width="1.19921875" style="58" customWidth="1"/>
    <col min="108" max="108" width="5.3984375" style="58" customWidth="1"/>
    <col min="109" max="109" width="6.5" style="58" customWidth="1"/>
    <col min="110" max="110" width="4.09765625" style="58" customWidth="1"/>
    <col min="111" max="111" width="7.8984375" style="58" customWidth="1"/>
    <col min="112" max="112" width="8.69921875" style="58" customWidth="1"/>
    <col min="113" max="116" width="6.19921875" style="58" customWidth="1"/>
    <col min="117" max="117" width="4.8984375" style="58" customWidth="1"/>
    <col min="118" max="118" width="2.5" style="58" customWidth="1"/>
    <col min="119" max="119" width="4.8984375" style="58" customWidth="1"/>
    <col min="120" max="357" width="9" style="58"/>
    <col min="358" max="358" width="1.69921875" style="58" customWidth="1"/>
    <col min="359" max="359" width="2.5" style="58" customWidth="1"/>
    <col min="360" max="360" width="3.59765625" style="58" customWidth="1"/>
    <col min="361" max="361" width="2.69921875" style="58" customWidth="1"/>
    <col min="362" max="362" width="0.8984375" style="58" customWidth="1"/>
    <col min="363" max="363" width="1.19921875" style="58" customWidth="1"/>
    <col min="364" max="364" width="5.3984375" style="58" customWidth="1"/>
    <col min="365" max="365" width="6.5" style="58" customWidth="1"/>
    <col min="366" max="366" width="4.09765625" style="58" customWidth="1"/>
    <col min="367" max="367" width="7.8984375" style="58" customWidth="1"/>
    <col min="368" max="368" width="8.69921875" style="58" customWidth="1"/>
    <col min="369" max="372" width="6.19921875" style="58" customWidth="1"/>
    <col min="373" max="373" width="4.8984375" style="58" customWidth="1"/>
    <col min="374" max="374" width="2.5" style="58" customWidth="1"/>
    <col min="375" max="375" width="4.8984375" style="58" customWidth="1"/>
    <col min="376" max="613" width="9" style="58"/>
    <col min="614" max="614" width="1.69921875" style="58" customWidth="1"/>
    <col min="615" max="615" width="2.5" style="58" customWidth="1"/>
    <col min="616" max="616" width="3.59765625" style="58" customWidth="1"/>
    <col min="617" max="617" width="2.69921875" style="58" customWidth="1"/>
    <col min="618" max="618" width="0.8984375" style="58" customWidth="1"/>
    <col min="619" max="619" width="1.19921875" style="58" customWidth="1"/>
    <col min="620" max="620" width="5.3984375" style="58" customWidth="1"/>
    <col min="621" max="621" width="6.5" style="58" customWidth="1"/>
    <col min="622" max="622" width="4.09765625" style="58" customWidth="1"/>
    <col min="623" max="623" width="7.8984375" style="58" customWidth="1"/>
    <col min="624" max="624" width="8.69921875" style="58" customWidth="1"/>
    <col min="625" max="628" width="6.19921875" style="58" customWidth="1"/>
    <col min="629" max="629" width="4.8984375" style="58" customWidth="1"/>
    <col min="630" max="630" width="2.5" style="58" customWidth="1"/>
    <col min="631" max="631" width="4.8984375" style="58" customWidth="1"/>
    <col min="632" max="869" width="9" style="58"/>
    <col min="870" max="870" width="1.69921875" style="58" customWidth="1"/>
    <col min="871" max="871" width="2.5" style="58" customWidth="1"/>
    <col min="872" max="872" width="3.59765625" style="58" customWidth="1"/>
    <col min="873" max="873" width="2.69921875" style="58" customWidth="1"/>
    <col min="874" max="874" width="0.8984375" style="58" customWidth="1"/>
    <col min="875" max="875" width="1.19921875" style="58" customWidth="1"/>
    <col min="876" max="876" width="5.3984375" style="58" customWidth="1"/>
    <col min="877" max="877" width="6.5" style="58" customWidth="1"/>
    <col min="878" max="878" width="4.09765625" style="58" customWidth="1"/>
    <col min="879" max="879" width="7.8984375" style="58" customWidth="1"/>
    <col min="880" max="880" width="8.69921875" style="58" customWidth="1"/>
    <col min="881" max="884" width="6.19921875" style="58" customWidth="1"/>
    <col min="885" max="885" width="4.8984375" style="58" customWidth="1"/>
    <col min="886" max="886" width="2.5" style="58" customWidth="1"/>
    <col min="887" max="887" width="4.8984375" style="58" customWidth="1"/>
    <col min="888" max="1125" width="9" style="58"/>
    <col min="1126" max="1126" width="1.69921875" style="58" customWidth="1"/>
    <col min="1127" max="1127" width="2.5" style="58" customWidth="1"/>
    <col min="1128" max="1128" width="3.59765625" style="58" customWidth="1"/>
    <col min="1129" max="1129" width="2.69921875" style="58" customWidth="1"/>
    <col min="1130" max="1130" width="0.8984375" style="58" customWidth="1"/>
    <col min="1131" max="1131" width="1.19921875" style="58" customWidth="1"/>
    <col min="1132" max="1132" width="5.3984375" style="58" customWidth="1"/>
    <col min="1133" max="1133" width="6.5" style="58" customWidth="1"/>
    <col min="1134" max="1134" width="4.09765625" style="58" customWidth="1"/>
    <col min="1135" max="1135" width="7.8984375" style="58" customWidth="1"/>
    <col min="1136" max="1136" width="8.69921875" style="58" customWidth="1"/>
    <col min="1137" max="1140" width="6.19921875" style="58" customWidth="1"/>
    <col min="1141" max="1141" width="4.8984375" style="58" customWidth="1"/>
    <col min="1142" max="1142" width="2.5" style="58" customWidth="1"/>
    <col min="1143" max="1143" width="4.8984375" style="58" customWidth="1"/>
    <col min="1144" max="1381" width="9" style="58"/>
    <col min="1382" max="1382" width="1.69921875" style="58" customWidth="1"/>
    <col min="1383" max="1383" width="2.5" style="58" customWidth="1"/>
    <col min="1384" max="1384" width="3.59765625" style="58" customWidth="1"/>
    <col min="1385" max="1385" width="2.69921875" style="58" customWidth="1"/>
    <col min="1386" max="1386" width="0.8984375" style="58" customWidth="1"/>
    <col min="1387" max="1387" width="1.19921875" style="58" customWidth="1"/>
    <col min="1388" max="1388" width="5.3984375" style="58" customWidth="1"/>
    <col min="1389" max="1389" width="6.5" style="58" customWidth="1"/>
    <col min="1390" max="1390" width="4.09765625" style="58" customWidth="1"/>
    <col min="1391" max="1391" width="7.8984375" style="58" customWidth="1"/>
    <col min="1392" max="1392" width="8.69921875" style="58" customWidth="1"/>
    <col min="1393" max="1396" width="6.19921875" style="58" customWidth="1"/>
    <col min="1397" max="1397" width="4.8984375" style="58" customWidth="1"/>
    <col min="1398" max="1398" width="2.5" style="58" customWidth="1"/>
    <col min="1399" max="1399" width="4.8984375" style="58" customWidth="1"/>
    <col min="1400" max="1637" width="9" style="58"/>
    <col min="1638" max="1638" width="1.69921875" style="58" customWidth="1"/>
    <col min="1639" max="1639" width="2.5" style="58" customWidth="1"/>
    <col min="1640" max="1640" width="3.59765625" style="58" customWidth="1"/>
    <col min="1641" max="1641" width="2.69921875" style="58" customWidth="1"/>
    <col min="1642" max="1642" width="0.8984375" style="58" customWidth="1"/>
    <col min="1643" max="1643" width="1.19921875" style="58" customWidth="1"/>
    <col min="1644" max="1644" width="5.3984375" style="58" customWidth="1"/>
    <col min="1645" max="1645" width="6.5" style="58" customWidth="1"/>
    <col min="1646" max="1646" width="4.09765625" style="58" customWidth="1"/>
    <col min="1647" max="1647" width="7.8984375" style="58" customWidth="1"/>
    <col min="1648" max="1648" width="8.69921875" style="58" customWidth="1"/>
    <col min="1649" max="1652" width="6.19921875" style="58" customWidth="1"/>
    <col min="1653" max="1653" width="4.8984375" style="58" customWidth="1"/>
    <col min="1654" max="1654" width="2.5" style="58" customWidth="1"/>
    <col min="1655" max="1655" width="4.8984375" style="58" customWidth="1"/>
    <col min="1656" max="1893" width="9" style="58"/>
    <col min="1894" max="1894" width="1.69921875" style="58" customWidth="1"/>
    <col min="1895" max="1895" width="2.5" style="58" customWidth="1"/>
    <col min="1896" max="1896" width="3.59765625" style="58" customWidth="1"/>
    <col min="1897" max="1897" width="2.69921875" style="58" customWidth="1"/>
    <col min="1898" max="1898" width="0.8984375" style="58" customWidth="1"/>
    <col min="1899" max="1899" width="1.19921875" style="58" customWidth="1"/>
    <col min="1900" max="1900" width="5.3984375" style="58" customWidth="1"/>
    <col min="1901" max="1901" width="6.5" style="58" customWidth="1"/>
    <col min="1902" max="1902" width="4.09765625" style="58" customWidth="1"/>
    <col min="1903" max="1903" width="7.8984375" style="58" customWidth="1"/>
    <col min="1904" max="1904" width="8.69921875" style="58" customWidth="1"/>
    <col min="1905" max="1908" width="6.19921875" style="58" customWidth="1"/>
    <col min="1909" max="1909" width="4.8984375" style="58" customWidth="1"/>
    <col min="1910" max="1910" width="2.5" style="58" customWidth="1"/>
    <col min="1911" max="1911" width="4.8984375" style="58" customWidth="1"/>
    <col min="1912" max="2149" width="9" style="58"/>
    <col min="2150" max="2150" width="1.69921875" style="58" customWidth="1"/>
    <col min="2151" max="2151" width="2.5" style="58" customWidth="1"/>
    <col min="2152" max="2152" width="3.59765625" style="58" customWidth="1"/>
    <col min="2153" max="2153" width="2.69921875" style="58" customWidth="1"/>
    <col min="2154" max="2154" width="0.8984375" style="58" customWidth="1"/>
    <col min="2155" max="2155" width="1.19921875" style="58" customWidth="1"/>
    <col min="2156" max="2156" width="5.3984375" style="58" customWidth="1"/>
    <col min="2157" max="2157" width="6.5" style="58" customWidth="1"/>
    <col min="2158" max="2158" width="4.09765625" style="58" customWidth="1"/>
    <col min="2159" max="2159" width="7.8984375" style="58" customWidth="1"/>
    <col min="2160" max="2160" width="8.69921875" style="58" customWidth="1"/>
    <col min="2161" max="2164" width="6.19921875" style="58" customWidth="1"/>
    <col min="2165" max="2165" width="4.8984375" style="58" customWidth="1"/>
    <col min="2166" max="2166" width="2.5" style="58" customWidth="1"/>
    <col min="2167" max="2167" width="4.8984375" style="58" customWidth="1"/>
    <col min="2168" max="2405" width="9" style="58"/>
    <col min="2406" max="2406" width="1.69921875" style="58" customWidth="1"/>
    <col min="2407" max="2407" width="2.5" style="58" customWidth="1"/>
    <col min="2408" max="2408" width="3.59765625" style="58" customWidth="1"/>
    <col min="2409" max="2409" width="2.69921875" style="58" customWidth="1"/>
    <col min="2410" max="2410" width="0.8984375" style="58" customWidth="1"/>
    <col min="2411" max="2411" width="1.19921875" style="58" customWidth="1"/>
    <col min="2412" max="2412" width="5.3984375" style="58" customWidth="1"/>
    <col min="2413" max="2413" width="6.5" style="58" customWidth="1"/>
    <col min="2414" max="2414" width="4.09765625" style="58" customWidth="1"/>
    <col min="2415" max="2415" width="7.8984375" style="58" customWidth="1"/>
    <col min="2416" max="2416" width="8.69921875" style="58" customWidth="1"/>
    <col min="2417" max="2420" width="6.19921875" style="58" customWidth="1"/>
    <col min="2421" max="2421" width="4.8984375" style="58" customWidth="1"/>
    <col min="2422" max="2422" width="2.5" style="58" customWidth="1"/>
    <col min="2423" max="2423" width="4.8984375" style="58" customWidth="1"/>
    <col min="2424" max="2661" width="9" style="58"/>
    <col min="2662" max="2662" width="1.69921875" style="58" customWidth="1"/>
    <col min="2663" max="2663" width="2.5" style="58" customWidth="1"/>
    <col min="2664" max="2664" width="3.59765625" style="58" customWidth="1"/>
    <col min="2665" max="2665" width="2.69921875" style="58" customWidth="1"/>
    <col min="2666" max="2666" width="0.8984375" style="58" customWidth="1"/>
    <col min="2667" max="2667" width="1.19921875" style="58" customWidth="1"/>
    <col min="2668" max="2668" width="5.3984375" style="58" customWidth="1"/>
    <col min="2669" max="2669" width="6.5" style="58" customWidth="1"/>
    <col min="2670" max="2670" width="4.09765625" style="58" customWidth="1"/>
    <col min="2671" max="2671" width="7.8984375" style="58" customWidth="1"/>
    <col min="2672" max="2672" width="8.69921875" style="58" customWidth="1"/>
    <col min="2673" max="2676" width="6.19921875" style="58" customWidth="1"/>
    <col min="2677" max="2677" width="4.8984375" style="58" customWidth="1"/>
    <col min="2678" max="2678" width="2.5" style="58" customWidth="1"/>
    <col min="2679" max="2679" width="4.8984375" style="58" customWidth="1"/>
    <col min="2680" max="2917" width="9" style="58"/>
    <col min="2918" max="2918" width="1.69921875" style="58" customWidth="1"/>
    <col min="2919" max="2919" width="2.5" style="58" customWidth="1"/>
    <col min="2920" max="2920" width="3.59765625" style="58" customWidth="1"/>
    <col min="2921" max="2921" width="2.69921875" style="58" customWidth="1"/>
    <col min="2922" max="2922" width="0.8984375" style="58" customWidth="1"/>
    <col min="2923" max="2923" width="1.19921875" style="58" customWidth="1"/>
    <col min="2924" max="2924" width="5.3984375" style="58" customWidth="1"/>
    <col min="2925" max="2925" width="6.5" style="58" customWidth="1"/>
    <col min="2926" max="2926" width="4.09765625" style="58" customWidth="1"/>
    <col min="2927" max="2927" width="7.8984375" style="58" customWidth="1"/>
    <col min="2928" max="2928" width="8.69921875" style="58" customWidth="1"/>
    <col min="2929" max="2932" width="6.19921875" style="58" customWidth="1"/>
    <col min="2933" max="2933" width="4.8984375" style="58" customWidth="1"/>
    <col min="2934" max="2934" width="2.5" style="58" customWidth="1"/>
    <col min="2935" max="2935" width="4.8984375" style="58" customWidth="1"/>
    <col min="2936" max="3173" width="9" style="58"/>
    <col min="3174" max="3174" width="1.69921875" style="58" customWidth="1"/>
    <col min="3175" max="3175" width="2.5" style="58" customWidth="1"/>
    <col min="3176" max="3176" width="3.59765625" style="58" customWidth="1"/>
    <col min="3177" max="3177" width="2.69921875" style="58" customWidth="1"/>
    <col min="3178" max="3178" width="0.8984375" style="58" customWidth="1"/>
    <col min="3179" max="3179" width="1.19921875" style="58" customWidth="1"/>
    <col min="3180" max="3180" width="5.3984375" style="58" customWidth="1"/>
    <col min="3181" max="3181" width="6.5" style="58" customWidth="1"/>
    <col min="3182" max="3182" width="4.09765625" style="58" customWidth="1"/>
    <col min="3183" max="3183" width="7.8984375" style="58" customWidth="1"/>
    <col min="3184" max="3184" width="8.69921875" style="58" customWidth="1"/>
    <col min="3185" max="3188" width="6.19921875" style="58" customWidth="1"/>
    <col min="3189" max="3189" width="4.8984375" style="58" customWidth="1"/>
    <col min="3190" max="3190" width="2.5" style="58" customWidth="1"/>
    <col min="3191" max="3191" width="4.8984375" style="58" customWidth="1"/>
    <col min="3192" max="3429" width="9" style="58"/>
    <col min="3430" max="3430" width="1.69921875" style="58" customWidth="1"/>
    <col min="3431" max="3431" width="2.5" style="58" customWidth="1"/>
    <col min="3432" max="3432" width="3.59765625" style="58" customWidth="1"/>
    <col min="3433" max="3433" width="2.69921875" style="58" customWidth="1"/>
    <col min="3434" max="3434" width="0.8984375" style="58" customWidth="1"/>
    <col min="3435" max="3435" width="1.19921875" style="58" customWidth="1"/>
    <col min="3436" max="3436" width="5.3984375" style="58" customWidth="1"/>
    <col min="3437" max="3437" width="6.5" style="58" customWidth="1"/>
    <col min="3438" max="3438" width="4.09765625" style="58" customWidth="1"/>
    <col min="3439" max="3439" width="7.8984375" style="58" customWidth="1"/>
    <col min="3440" max="3440" width="8.69921875" style="58" customWidth="1"/>
    <col min="3441" max="3444" width="6.19921875" style="58" customWidth="1"/>
    <col min="3445" max="3445" width="4.8984375" style="58" customWidth="1"/>
    <col min="3446" max="3446" width="2.5" style="58" customWidth="1"/>
    <col min="3447" max="3447" width="4.8984375" style="58" customWidth="1"/>
    <col min="3448" max="3685" width="9" style="58"/>
    <col min="3686" max="3686" width="1.69921875" style="58" customWidth="1"/>
    <col min="3687" max="3687" width="2.5" style="58" customWidth="1"/>
    <col min="3688" max="3688" width="3.59765625" style="58" customWidth="1"/>
    <col min="3689" max="3689" width="2.69921875" style="58" customWidth="1"/>
    <col min="3690" max="3690" width="0.8984375" style="58" customWidth="1"/>
    <col min="3691" max="3691" width="1.19921875" style="58" customWidth="1"/>
    <col min="3692" max="3692" width="5.3984375" style="58" customWidth="1"/>
    <col min="3693" max="3693" width="6.5" style="58" customWidth="1"/>
    <col min="3694" max="3694" width="4.09765625" style="58" customWidth="1"/>
    <col min="3695" max="3695" width="7.8984375" style="58" customWidth="1"/>
    <col min="3696" max="3696" width="8.69921875" style="58" customWidth="1"/>
    <col min="3697" max="3700" width="6.19921875" style="58" customWidth="1"/>
    <col min="3701" max="3701" width="4.8984375" style="58" customWidth="1"/>
    <col min="3702" max="3702" width="2.5" style="58" customWidth="1"/>
    <col min="3703" max="3703" width="4.8984375" style="58" customWidth="1"/>
    <col min="3704" max="3941" width="9" style="58"/>
    <col min="3942" max="3942" width="1.69921875" style="58" customWidth="1"/>
    <col min="3943" max="3943" width="2.5" style="58" customWidth="1"/>
    <col min="3944" max="3944" width="3.59765625" style="58" customWidth="1"/>
    <col min="3945" max="3945" width="2.69921875" style="58" customWidth="1"/>
    <col min="3946" max="3946" width="0.8984375" style="58" customWidth="1"/>
    <col min="3947" max="3947" width="1.19921875" style="58" customWidth="1"/>
    <col min="3948" max="3948" width="5.3984375" style="58" customWidth="1"/>
    <col min="3949" max="3949" width="6.5" style="58" customWidth="1"/>
    <col min="3950" max="3950" width="4.09765625" style="58" customWidth="1"/>
    <col min="3951" max="3951" width="7.8984375" style="58" customWidth="1"/>
    <col min="3952" max="3952" width="8.69921875" style="58" customWidth="1"/>
    <col min="3953" max="3956" width="6.19921875" style="58" customWidth="1"/>
    <col min="3957" max="3957" width="4.8984375" style="58" customWidth="1"/>
    <col min="3958" max="3958" width="2.5" style="58" customWidth="1"/>
    <col min="3959" max="3959" width="4.8984375" style="58" customWidth="1"/>
    <col min="3960" max="4197" width="9" style="58"/>
    <col min="4198" max="4198" width="1.69921875" style="58" customWidth="1"/>
    <col min="4199" max="4199" width="2.5" style="58" customWidth="1"/>
    <col min="4200" max="4200" width="3.59765625" style="58" customWidth="1"/>
    <col min="4201" max="4201" width="2.69921875" style="58" customWidth="1"/>
    <col min="4202" max="4202" width="0.8984375" style="58" customWidth="1"/>
    <col min="4203" max="4203" width="1.19921875" style="58" customWidth="1"/>
    <col min="4204" max="4204" width="5.3984375" style="58" customWidth="1"/>
    <col min="4205" max="4205" width="6.5" style="58" customWidth="1"/>
    <col min="4206" max="4206" width="4.09765625" style="58" customWidth="1"/>
    <col min="4207" max="4207" width="7.8984375" style="58" customWidth="1"/>
    <col min="4208" max="4208" width="8.69921875" style="58" customWidth="1"/>
    <col min="4209" max="4212" width="6.19921875" style="58" customWidth="1"/>
    <col min="4213" max="4213" width="4.8984375" style="58" customWidth="1"/>
    <col min="4214" max="4214" width="2.5" style="58" customWidth="1"/>
    <col min="4215" max="4215" width="4.8984375" style="58" customWidth="1"/>
    <col min="4216" max="4453" width="9" style="58"/>
    <col min="4454" max="4454" width="1.69921875" style="58" customWidth="1"/>
    <col min="4455" max="4455" width="2.5" style="58" customWidth="1"/>
    <col min="4456" max="4456" width="3.59765625" style="58" customWidth="1"/>
    <col min="4457" max="4457" width="2.69921875" style="58" customWidth="1"/>
    <col min="4458" max="4458" width="0.8984375" style="58" customWidth="1"/>
    <col min="4459" max="4459" width="1.19921875" style="58" customWidth="1"/>
    <col min="4460" max="4460" width="5.3984375" style="58" customWidth="1"/>
    <col min="4461" max="4461" width="6.5" style="58" customWidth="1"/>
    <col min="4462" max="4462" width="4.09765625" style="58" customWidth="1"/>
    <col min="4463" max="4463" width="7.8984375" style="58" customWidth="1"/>
    <col min="4464" max="4464" width="8.69921875" style="58" customWidth="1"/>
    <col min="4465" max="4468" width="6.19921875" style="58" customWidth="1"/>
    <col min="4469" max="4469" width="4.8984375" style="58" customWidth="1"/>
    <col min="4470" max="4470" width="2.5" style="58" customWidth="1"/>
    <col min="4471" max="4471" width="4.8984375" style="58" customWidth="1"/>
    <col min="4472" max="4709" width="9" style="58"/>
    <col min="4710" max="4710" width="1.69921875" style="58" customWidth="1"/>
    <col min="4711" max="4711" width="2.5" style="58" customWidth="1"/>
    <col min="4712" max="4712" width="3.59765625" style="58" customWidth="1"/>
    <col min="4713" max="4713" width="2.69921875" style="58" customWidth="1"/>
    <col min="4714" max="4714" width="0.8984375" style="58" customWidth="1"/>
    <col min="4715" max="4715" width="1.19921875" style="58" customWidth="1"/>
    <col min="4716" max="4716" width="5.3984375" style="58" customWidth="1"/>
    <col min="4717" max="4717" width="6.5" style="58" customWidth="1"/>
    <col min="4718" max="4718" width="4.09765625" style="58" customWidth="1"/>
    <col min="4719" max="4719" width="7.8984375" style="58" customWidth="1"/>
    <col min="4720" max="4720" width="8.69921875" style="58" customWidth="1"/>
    <col min="4721" max="4724" width="6.19921875" style="58" customWidth="1"/>
    <col min="4725" max="4725" width="4.8984375" style="58" customWidth="1"/>
    <col min="4726" max="4726" width="2.5" style="58" customWidth="1"/>
    <col min="4727" max="4727" width="4.8984375" style="58" customWidth="1"/>
    <col min="4728" max="4965" width="9" style="58"/>
    <col min="4966" max="4966" width="1.69921875" style="58" customWidth="1"/>
    <col min="4967" max="4967" width="2.5" style="58" customWidth="1"/>
    <col min="4968" max="4968" width="3.59765625" style="58" customWidth="1"/>
    <col min="4969" max="4969" width="2.69921875" style="58" customWidth="1"/>
    <col min="4970" max="4970" width="0.8984375" style="58" customWidth="1"/>
    <col min="4971" max="4971" width="1.19921875" style="58" customWidth="1"/>
    <col min="4972" max="4972" width="5.3984375" style="58" customWidth="1"/>
    <col min="4973" max="4973" width="6.5" style="58" customWidth="1"/>
    <col min="4974" max="4974" width="4.09765625" style="58" customWidth="1"/>
    <col min="4975" max="4975" width="7.8984375" style="58" customWidth="1"/>
    <col min="4976" max="4976" width="8.69921875" style="58" customWidth="1"/>
    <col min="4977" max="4980" width="6.19921875" style="58" customWidth="1"/>
    <col min="4981" max="4981" width="4.8984375" style="58" customWidth="1"/>
    <col min="4982" max="4982" width="2.5" style="58" customWidth="1"/>
    <col min="4983" max="4983" width="4.8984375" style="58" customWidth="1"/>
    <col min="4984" max="5221" width="9" style="58"/>
    <col min="5222" max="5222" width="1.69921875" style="58" customWidth="1"/>
    <col min="5223" max="5223" width="2.5" style="58" customWidth="1"/>
    <col min="5224" max="5224" width="3.59765625" style="58" customWidth="1"/>
    <col min="5225" max="5225" width="2.69921875" style="58" customWidth="1"/>
    <col min="5226" max="5226" width="0.8984375" style="58" customWidth="1"/>
    <col min="5227" max="5227" width="1.19921875" style="58" customWidth="1"/>
    <col min="5228" max="5228" width="5.3984375" style="58" customWidth="1"/>
    <col min="5229" max="5229" width="6.5" style="58" customWidth="1"/>
    <col min="5230" max="5230" width="4.09765625" style="58" customWidth="1"/>
    <col min="5231" max="5231" width="7.8984375" style="58" customWidth="1"/>
    <col min="5232" max="5232" width="8.69921875" style="58" customWidth="1"/>
    <col min="5233" max="5236" width="6.19921875" style="58" customWidth="1"/>
    <col min="5237" max="5237" width="4.8984375" style="58" customWidth="1"/>
    <col min="5238" max="5238" width="2.5" style="58" customWidth="1"/>
    <col min="5239" max="5239" width="4.8984375" style="58" customWidth="1"/>
    <col min="5240" max="5477" width="9" style="58"/>
    <col min="5478" max="5478" width="1.69921875" style="58" customWidth="1"/>
    <col min="5479" max="5479" width="2.5" style="58" customWidth="1"/>
    <col min="5480" max="5480" width="3.59765625" style="58" customWidth="1"/>
    <col min="5481" max="5481" width="2.69921875" style="58" customWidth="1"/>
    <col min="5482" max="5482" width="0.8984375" style="58" customWidth="1"/>
    <col min="5483" max="5483" width="1.19921875" style="58" customWidth="1"/>
    <col min="5484" max="5484" width="5.3984375" style="58" customWidth="1"/>
    <col min="5485" max="5485" width="6.5" style="58" customWidth="1"/>
    <col min="5486" max="5486" width="4.09765625" style="58" customWidth="1"/>
    <col min="5487" max="5487" width="7.8984375" style="58" customWidth="1"/>
    <col min="5488" max="5488" width="8.69921875" style="58" customWidth="1"/>
    <col min="5489" max="5492" width="6.19921875" style="58" customWidth="1"/>
    <col min="5493" max="5493" width="4.8984375" style="58" customWidth="1"/>
    <col min="5494" max="5494" width="2.5" style="58" customWidth="1"/>
    <col min="5495" max="5495" width="4.8984375" style="58" customWidth="1"/>
    <col min="5496" max="5733" width="9" style="58"/>
    <col min="5734" max="5734" width="1.69921875" style="58" customWidth="1"/>
    <col min="5735" max="5735" width="2.5" style="58" customWidth="1"/>
    <col min="5736" max="5736" width="3.59765625" style="58" customWidth="1"/>
    <col min="5737" max="5737" width="2.69921875" style="58" customWidth="1"/>
    <col min="5738" max="5738" width="0.8984375" style="58" customWidth="1"/>
    <col min="5739" max="5739" width="1.19921875" style="58" customWidth="1"/>
    <col min="5740" max="5740" width="5.3984375" style="58" customWidth="1"/>
    <col min="5741" max="5741" width="6.5" style="58" customWidth="1"/>
    <col min="5742" max="5742" width="4.09765625" style="58" customWidth="1"/>
    <col min="5743" max="5743" width="7.8984375" style="58" customWidth="1"/>
    <col min="5744" max="5744" width="8.69921875" style="58" customWidth="1"/>
    <col min="5745" max="5748" width="6.19921875" style="58" customWidth="1"/>
    <col min="5749" max="5749" width="4.8984375" style="58" customWidth="1"/>
    <col min="5750" max="5750" width="2.5" style="58" customWidth="1"/>
    <col min="5751" max="5751" width="4.8984375" style="58" customWidth="1"/>
    <col min="5752" max="5989" width="9" style="58"/>
    <col min="5990" max="5990" width="1.69921875" style="58" customWidth="1"/>
    <col min="5991" max="5991" width="2.5" style="58" customWidth="1"/>
    <col min="5992" max="5992" width="3.59765625" style="58" customWidth="1"/>
    <col min="5993" max="5993" width="2.69921875" style="58" customWidth="1"/>
    <col min="5994" max="5994" width="0.8984375" style="58" customWidth="1"/>
    <col min="5995" max="5995" width="1.19921875" style="58" customWidth="1"/>
    <col min="5996" max="5996" width="5.3984375" style="58" customWidth="1"/>
    <col min="5997" max="5997" width="6.5" style="58" customWidth="1"/>
    <col min="5998" max="5998" width="4.09765625" style="58" customWidth="1"/>
    <col min="5999" max="5999" width="7.8984375" style="58" customWidth="1"/>
    <col min="6000" max="6000" width="8.69921875" style="58" customWidth="1"/>
    <col min="6001" max="6004" width="6.19921875" style="58" customWidth="1"/>
    <col min="6005" max="6005" width="4.8984375" style="58" customWidth="1"/>
    <col min="6006" max="6006" width="2.5" style="58" customWidth="1"/>
    <col min="6007" max="6007" width="4.8984375" style="58" customWidth="1"/>
    <col min="6008" max="6245" width="9" style="58"/>
    <col min="6246" max="6246" width="1.69921875" style="58" customWidth="1"/>
    <col min="6247" max="6247" width="2.5" style="58" customWidth="1"/>
    <col min="6248" max="6248" width="3.59765625" style="58" customWidth="1"/>
    <col min="6249" max="6249" width="2.69921875" style="58" customWidth="1"/>
    <col min="6250" max="6250" width="0.8984375" style="58" customWidth="1"/>
    <col min="6251" max="6251" width="1.19921875" style="58" customWidth="1"/>
    <col min="6252" max="6252" width="5.3984375" style="58" customWidth="1"/>
    <col min="6253" max="6253" width="6.5" style="58" customWidth="1"/>
    <col min="6254" max="6254" width="4.09765625" style="58" customWidth="1"/>
    <col min="6255" max="6255" width="7.8984375" style="58" customWidth="1"/>
    <col min="6256" max="6256" width="8.69921875" style="58" customWidth="1"/>
    <col min="6257" max="6260" width="6.19921875" style="58" customWidth="1"/>
    <col min="6261" max="6261" width="4.8984375" style="58" customWidth="1"/>
    <col min="6262" max="6262" width="2.5" style="58" customWidth="1"/>
    <col min="6263" max="6263" width="4.8984375" style="58" customWidth="1"/>
    <col min="6264" max="6501" width="9" style="58"/>
    <col min="6502" max="6502" width="1.69921875" style="58" customWidth="1"/>
    <col min="6503" max="6503" width="2.5" style="58" customWidth="1"/>
    <col min="6504" max="6504" width="3.59765625" style="58" customWidth="1"/>
    <col min="6505" max="6505" width="2.69921875" style="58" customWidth="1"/>
    <col min="6506" max="6506" width="0.8984375" style="58" customWidth="1"/>
    <col min="6507" max="6507" width="1.19921875" style="58" customWidth="1"/>
    <col min="6508" max="6508" width="5.3984375" style="58" customWidth="1"/>
    <col min="6509" max="6509" width="6.5" style="58" customWidth="1"/>
    <col min="6510" max="6510" width="4.09765625" style="58" customWidth="1"/>
    <col min="6511" max="6511" width="7.8984375" style="58" customWidth="1"/>
    <col min="6512" max="6512" width="8.69921875" style="58" customWidth="1"/>
    <col min="6513" max="6516" width="6.19921875" style="58" customWidth="1"/>
    <col min="6517" max="6517" width="4.8984375" style="58" customWidth="1"/>
    <col min="6518" max="6518" width="2.5" style="58" customWidth="1"/>
    <col min="6519" max="6519" width="4.8984375" style="58" customWidth="1"/>
    <col min="6520" max="6757" width="9" style="58"/>
    <col min="6758" max="6758" width="1.69921875" style="58" customWidth="1"/>
    <col min="6759" max="6759" width="2.5" style="58" customWidth="1"/>
    <col min="6760" max="6760" width="3.59765625" style="58" customWidth="1"/>
    <col min="6761" max="6761" width="2.69921875" style="58" customWidth="1"/>
    <col min="6762" max="6762" width="0.8984375" style="58" customWidth="1"/>
    <col min="6763" max="6763" width="1.19921875" style="58" customWidth="1"/>
    <col min="6764" max="6764" width="5.3984375" style="58" customWidth="1"/>
    <col min="6765" max="6765" width="6.5" style="58" customWidth="1"/>
    <col min="6766" max="6766" width="4.09765625" style="58" customWidth="1"/>
    <col min="6767" max="6767" width="7.8984375" style="58" customWidth="1"/>
    <col min="6768" max="6768" width="8.69921875" style="58" customWidth="1"/>
    <col min="6769" max="6772" width="6.19921875" style="58" customWidth="1"/>
    <col min="6773" max="6773" width="4.8984375" style="58" customWidth="1"/>
    <col min="6774" max="6774" width="2.5" style="58" customWidth="1"/>
    <col min="6775" max="6775" width="4.8984375" style="58" customWidth="1"/>
    <col min="6776" max="7013" width="9" style="58"/>
    <col min="7014" max="7014" width="1.69921875" style="58" customWidth="1"/>
    <col min="7015" max="7015" width="2.5" style="58" customWidth="1"/>
    <col min="7016" max="7016" width="3.59765625" style="58" customWidth="1"/>
    <col min="7017" max="7017" width="2.69921875" style="58" customWidth="1"/>
    <col min="7018" max="7018" width="0.8984375" style="58" customWidth="1"/>
    <col min="7019" max="7019" width="1.19921875" style="58" customWidth="1"/>
    <col min="7020" max="7020" width="5.3984375" style="58" customWidth="1"/>
    <col min="7021" max="7021" width="6.5" style="58" customWidth="1"/>
    <col min="7022" max="7022" width="4.09765625" style="58" customWidth="1"/>
    <col min="7023" max="7023" width="7.8984375" style="58" customWidth="1"/>
    <col min="7024" max="7024" width="8.69921875" style="58" customWidth="1"/>
    <col min="7025" max="7028" width="6.19921875" style="58" customWidth="1"/>
    <col min="7029" max="7029" width="4.8984375" style="58" customWidth="1"/>
    <col min="7030" max="7030" width="2.5" style="58" customWidth="1"/>
    <col min="7031" max="7031" width="4.8984375" style="58" customWidth="1"/>
    <col min="7032" max="7269" width="9" style="58"/>
    <col min="7270" max="7270" width="1.69921875" style="58" customWidth="1"/>
    <col min="7271" max="7271" width="2.5" style="58" customWidth="1"/>
    <col min="7272" max="7272" width="3.59765625" style="58" customWidth="1"/>
    <col min="7273" max="7273" width="2.69921875" style="58" customWidth="1"/>
    <col min="7274" max="7274" width="0.8984375" style="58" customWidth="1"/>
    <col min="7275" max="7275" width="1.19921875" style="58" customWidth="1"/>
    <col min="7276" max="7276" width="5.3984375" style="58" customWidth="1"/>
    <col min="7277" max="7277" width="6.5" style="58" customWidth="1"/>
    <col min="7278" max="7278" width="4.09765625" style="58" customWidth="1"/>
    <col min="7279" max="7279" width="7.8984375" style="58" customWidth="1"/>
    <col min="7280" max="7280" width="8.69921875" style="58" customWidth="1"/>
    <col min="7281" max="7284" width="6.19921875" style="58" customWidth="1"/>
    <col min="7285" max="7285" width="4.8984375" style="58" customWidth="1"/>
    <col min="7286" max="7286" width="2.5" style="58" customWidth="1"/>
    <col min="7287" max="7287" width="4.8984375" style="58" customWidth="1"/>
    <col min="7288" max="7525" width="9" style="58"/>
    <col min="7526" max="7526" width="1.69921875" style="58" customWidth="1"/>
    <col min="7527" max="7527" width="2.5" style="58" customWidth="1"/>
    <col min="7528" max="7528" width="3.59765625" style="58" customWidth="1"/>
    <col min="7529" max="7529" width="2.69921875" style="58" customWidth="1"/>
    <col min="7530" max="7530" width="0.8984375" style="58" customWidth="1"/>
    <col min="7531" max="7531" width="1.19921875" style="58" customWidth="1"/>
    <col min="7532" max="7532" width="5.3984375" style="58" customWidth="1"/>
    <col min="7533" max="7533" width="6.5" style="58" customWidth="1"/>
    <col min="7534" max="7534" width="4.09765625" style="58" customWidth="1"/>
    <col min="7535" max="7535" width="7.8984375" style="58" customWidth="1"/>
    <col min="7536" max="7536" width="8.69921875" style="58" customWidth="1"/>
    <col min="7537" max="7540" width="6.19921875" style="58" customWidth="1"/>
    <col min="7541" max="7541" width="4.8984375" style="58" customWidth="1"/>
    <col min="7542" max="7542" width="2.5" style="58" customWidth="1"/>
    <col min="7543" max="7543" width="4.8984375" style="58" customWidth="1"/>
    <col min="7544" max="7781" width="9" style="58"/>
    <col min="7782" max="7782" width="1.69921875" style="58" customWidth="1"/>
    <col min="7783" max="7783" width="2.5" style="58" customWidth="1"/>
    <col min="7784" max="7784" width="3.59765625" style="58" customWidth="1"/>
    <col min="7785" max="7785" width="2.69921875" style="58" customWidth="1"/>
    <col min="7786" max="7786" width="0.8984375" style="58" customWidth="1"/>
    <col min="7787" max="7787" width="1.19921875" style="58" customWidth="1"/>
    <col min="7788" max="7788" width="5.3984375" style="58" customWidth="1"/>
    <col min="7789" max="7789" width="6.5" style="58" customWidth="1"/>
    <col min="7790" max="7790" width="4.09765625" style="58" customWidth="1"/>
    <col min="7791" max="7791" width="7.8984375" style="58" customWidth="1"/>
    <col min="7792" max="7792" width="8.69921875" style="58" customWidth="1"/>
    <col min="7793" max="7796" width="6.19921875" style="58" customWidth="1"/>
    <col min="7797" max="7797" width="4.8984375" style="58" customWidth="1"/>
    <col min="7798" max="7798" width="2.5" style="58" customWidth="1"/>
    <col min="7799" max="7799" width="4.8984375" style="58" customWidth="1"/>
    <col min="7800" max="8037" width="9" style="58"/>
    <col min="8038" max="8038" width="1.69921875" style="58" customWidth="1"/>
    <col min="8039" max="8039" width="2.5" style="58" customWidth="1"/>
    <col min="8040" max="8040" width="3.59765625" style="58" customWidth="1"/>
    <col min="8041" max="8041" width="2.69921875" style="58" customWidth="1"/>
    <col min="8042" max="8042" width="0.8984375" style="58" customWidth="1"/>
    <col min="8043" max="8043" width="1.19921875" style="58" customWidth="1"/>
    <col min="8044" max="8044" width="5.3984375" style="58" customWidth="1"/>
    <col min="8045" max="8045" width="6.5" style="58" customWidth="1"/>
    <col min="8046" max="8046" width="4.09765625" style="58" customWidth="1"/>
    <col min="8047" max="8047" width="7.8984375" style="58" customWidth="1"/>
    <col min="8048" max="8048" width="8.69921875" style="58" customWidth="1"/>
    <col min="8049" max="8052" width="6.19921875" style="58" customWidth="1"/>
    <col min="8053" max="8053" width="4.8984375" style="58" customWidth="1"/>
    <col min="8054" max="8054" width="2.5" style="58" customWidth="1"/>
    <col min="8055" max="8055" width="4.8984375" style="58" customWidth="1"/>
    <col min="8056" max="8293" width="9" style="58"/>
    <col min="8294" max="8294" width="1.69921875" style="58" customWidth="1"/>
    <col min="8295" max="8295" width="2.5" style="58" customWidth="1"/>
    <col min="8296" max="8296" width="3.59765625" style="58" customWidth="1"/>
    <col min="8297" max="8297" width="2.69921875" style="58" customWidth="1"/>
    <col min="8298" max="8298" width="0.8984375" style="58" customWidth="1"/>
    <col min="8299" max="8299" width="1.19921875" style="58" customWidth="1"/>
    <col min="8300" max="8300" width="5.3984375" style="58" customWidth="1"/>
    <col min="8301" max="8301" width="6.5" style="58" customWidth="1"/>
    <col min="8302" max="8302" width="4.09765625" style="58" customWidth="1"/>
    <col min="8303" max="8303" width="7.8984375" style="58" customWidth="1"/>
    <col min="8304" max="8304" width="8.69921875" style="58" customWidth="1"/>
    <col min="8305" max="8308" width="6.19921875" style="58" customWidth="1"/>
    <col min="8309" max="8309" width="4.8984375" style="58" customWidth="1"/>
    <col min="8310" max="8310" width="2.5" style="58" customWidth="1"/>
    <col min="8311" max="8311" width="4.8984375" style="58" customWidth="1"/>
    <col min="8312" max="8549" width="9" style="58"/>
    <col min="8550" max="8550" width="1.69921875" style="58" customWidth="1"/>
    <col min="8551" max="8551" width="2.5" style="58" customWidth="1"/>
    <col min="8552" max="8552" width="3.59765625" style="58" customWidth="1"/>
    <col min="8553" max="8553" width="2.69921875" style="58" customWidth="1"/>
    <col min="8554" max="8554" width="0.8984375" style="58" customWidth="1"/>
    <col min="8555" max="8555" width="1.19921875" style="58" customWidth="1"/>
    <col min="8556" max="8556" width="5.3984375" style="58" customWidth="1"/>
    <col min="8557" max="8557" width="6.5" style="58" customWidth="1"/>
    <col min="8558" max="8558" width="4.09765625" style="58" customWidth="1"/>
    <col min="8559" max="8559" width="7.8984375" style="58" customWidth="1"/>
    <col min="8560" max="8560" width="8.69921875" style="58" customWidth="1"/>
    <col min="8561" max="8564" width="6.19921875" style="58" customWidth="1"/>
    <col min="8565" max="8565" width="4.8984375" style="58" customWidth="1"/>
    <col min="8566" max="8566" width="2.5" style="58" customWidth="1"/>
    <col min="8567" max="8567" width="4.8984375" style="58" customWidth="1"/>
    <col min="8568" max="8805" width="9" style="58"/>
    <col min="8806" max="8806" width="1.69921875" style="58" customWidth="1"/>
    <col min="8807" max="8807" width="2.5" style="58" customWidth="1"/>
    <col min="8808" max="8808" width="3.59765625" style="58" customWidth="1"/>
    <col min="8809" max="8809" width="2.69921875" style="58" customWidth="1"/>
    <col min="8810" max="8810" width="0.8984375" style="58" customWidth="1"/>
    <col min="8811" max="8811" width="1.19921875" style="58" customWidth="1"/>
    <col min="8812" max="8812" width="5.3984375" style="58" customWidth="1"/>
    <col min="8813" max="8813" width="6.5" style="58" customWidth="1"/>
    <col min="8814" max="8814" width="4.09765625" style="58" customWidth="1"/>
    <col min="8815" max="8815" width="7.8984375" style="58" customWidth="1"/>
    <col min="8816" max="8816" width="8.69921875" style="58" customWidth="1"/>
    <col min="8817" max="8820" width="6.19921875" style="58" customWidth="1"/>
    <col min="8821" max="8821" width="4.8984375" style="58" customWidth="1"/>
    <col min="8822" max="8822" width="2.5" style="58" customWidth="1"/>
    <col min="8823" max="8823" width="4.8984375" style="58" customWidth="1"/>
    <col min="8824" max="9061" width="9" style="58"/>
    <col min="9062" max="9062" width="1.69921875" style="58" customWidth="1"/>
    <col min="9063" max="9063" width="2.5" style="58" customWidth="1"/>
    <col min="9064" max="9064" width="3.59765625" style="58" customWidth="1"/>
    <col min="9065" max="9065" width="2.69921875" style="58" customWidth="1"/>
    <col min="9066" max="9066" width="0.8984375" style="58" customWidth="1"/>
    <col min="9067" max="9067" width="1.19921875" style="58" customWidth="1"/>
    <col min="9068" max="9068" width="5.3984375" style="58" customWidth="1"/>
    <col min="9069" max="9069" width="6.5" style="58" customWidth="1"/>
    <col min="9070" max="9070" width="4.09765625" style="58" customWidth="1"/>
    <col min="9071" max="9071" width="7.8984375" style="58" customWidth="1"/>
    <col min="9072" max="9072" width="8.69921875" style="58" customWidth="1"/>
    <col min="9073" max="9076" width="6.19921875" style="58" customWidth="1"/>
    <col min="9077" max="9077" width="4.8984375" style="58" customWidth="1"/>
    <col min="9078" max="9078" width="2.5" style="58" customWidth="1"/>
    <col min="9079" max="9079" width="4.8984375" style="58" customWidth="1"/>
    <col min="9080" max="9317" width="9" style="58"/>
    <col min="9318" max="9318" width="1.69921875" style="58" customWidth="1"/>
    <col min="9319" max="9319" width="2.5" style="58" customWidth="1"/>
    <col min="9320" max="9320" width="3.59765625" style="58" customWidth="1"/>
    <col min="9321" max="9321" width="2.69921875" style="58" customWidth="1"/>
    <col min="9322" max="9322" width="0.8984375" style="58" customWidth="1"/>
    <col min="9323" max="9323" width="1.19921875" style="58" customWidth="1"/>
    <col min="9324" max="9324" width="5.3984375" style="58" customWidth="1"/>
    <col min="9325" max="9325" width="6.5" style="58" customWidth="1"/>
    <col min="9326" max="9326" width="4.09765625" style="58" customWidth="1"/>
    <col min="9327" max="9327" width="7.8984375" style="58" customWidth="1"/>
    <col min="9328" max="9328" width="8.69921875" style="58" customWidth="1"/>
    <col min="9329" max="9332" width="6.19921875" style="58" customWidth="1"/>
    <col min="9333" max="9333" width="4.8984375" style="58" customWidth="1"/>
    <col min="9334" max="9334" width="2.5" style="58" customWidth="1"/>
    <col min="9335" max="9335" width="4.8984375" style="58" customWidth="1"/>
    <col min="9336" max="9573" width="9" style="58"/>
    <col min="9574" max="9574" width="1.69921875" style="58" customWidth="1"/>
    <col min="9575" max="9575" width="2.5" style="58" customWidth="1"/>
    <col min="9576" max="9576" width="3.59765625" style="58" customWidth="1"/>
    <col min="9577" max="9577" width="2.69921875" style="58" customWidth="1"/>
    <col min="9578" max="9578" width="0.8984375" style="58" customWidth="1"/>
    <col min="9579" max="9579" width="1.19921875" style="58" customWidth="1"/>
    <col min="9580" max="9580" width="5.3984375" style="58" customWidth="1"/>
    <col min="9581" max="9581" width="6.5" style="58" customWidth="1"/>
    <col min="9582" max="9582" width="4.09765625" style="58" customWidth="1"/>
    <col min="9583" max="9583" width="7.8984375" style="58" customWidth="1"/>
    <col min="9584" max="9584" width="8.69921875" style="58" customWidth="1"/>
    <col min="9585" max="9588" width="6.19921875" style="58" customWidth="1"/>
    <col min="9589" max="9589" width="4.8984375" style="58" customWidth="1"/>
    <col min="9590" max="9590" width="2.5" style="58" customWidth="1"/>
    <col min="9591" max="9591" width="4.8984375" style="58" customWidth="1"/>
    <col min="9592" max="9829" width="9" style="58"/>
    <col min="9830" max="9830" width="1.69921875" style="58" customWidth="1"/>
    <col min="9831" max="9831" width="2.5" style="58" customWidth="1"/>
    <col min="9832" max="9832" width="3.59765625" style="58" customWidth="1"/>
    <col min="9833" max="9833" width="2.69921875" style="58" customWidth="1"/>
    <col min="9834" max="9834" width="0.8984375" style="58" customWidth="1"/>
    <col min="9835" max="9835" width="1.19921875" style="58" customWidth="1"/>
    <col min="9836" max="9836" width="5.3984375" style="58" customWidth="1"/>
    <col min="9837" max="9837" width="6.5" style="58" customWidth="1"/>
    <col min="9838" max="9838" width="4.09765625" style="58" customWidth="1"/>
    <col min="9839" max="9839" width="7.8984375" style="58" customWidth="1"/>
    <col min="9840" max="9840" width="8.69921875" style="58" customWidth="1"/>
    <col min="9841" max="9844" width="6.19921875" style="58" customWidth="1"/>
    <col min="9845" max="9845" width="4.8984375" style="58" customWidth="1"/>
    <col min="9846" max="9846" width="2.5" style="58" customWidth="1"/>
    <col min="9847" max="9847" width="4.8984375" style="58" customWidth="1"/>
    <col min="9848" max="10085" width="9" style="58"/>
    <col min="10086" max="10086" width="1.69921875" style="58" customWidth="1"/>
    <col min="10087" max="10087" width="2.5" style="58" customWidth="1"/>
    <col min="10088" max="10088" width="3.59765625" style="58" customWidth="1"/>
    <col min="10089" max="10089" width="2.69921875" style="58" customWidth="1"/>
    <col min="10090" max="10090" width="0.8984375" style="58" customWidth="1"/>
    <col min="10091" max="10091" width="1.19921875" style="58" customWidth="1"/>
    <col min="10092" max="10092" width="5.3984375" style="58" customWidth="1"/>
    <col min="10093" max="10093" width="6.5" style="58" customWidth="1"/>
    <col min="10094" max="10094" width="4.09765625" style="58" customWidth="1"/>
    <col min="10095" max="10095" width="7.8984375" style="58" customWidth="1"/>
    <col min="10096" max="10096" width="8.69921875" style="58" customWidth="1"/>
    <col min="10097" max="10100" width="6.19921875" style="58" customWidth="1"/>
    <col min="10101" max="10101" width="4.8984375" style="58" customWidth="1"/>
    <col min="10102" max="10102" width="2.5" style="58" customWidth="1"/>
    <col min="10103" max="10103" width="4.8984375" style="58" customWidth="1"/>
    <col min="10104" max="10341" width="9" style="58"/>
    <col min="10342" max="10342" width="1.69921875" style="58" customWidth="1"/>
    <col min="10343" max="10343" width="2.5" style="58" customWidth="1"/>
    <col min="10344" max="10344" width="3.59765625" style="58" customWidth="1"/>
    <col min="10345" max="10345" width="2.69921875" style="58" customWidth="1"/>
    <col min="10346" max="10346" width="0.8984375" style="58" customWidth="1"/>
    <col min="10347" max="10347" width="1.19921875" style="58" customWidth="1"/>
    <col min="10348" max="10348" width="5.3984375" style="58" customWidth="1"/>
    <col min="10349" max="10349" width="6.5" style="58" customWidth="1"/>
    <col min="10350" max="10350" width="4.09765625" style="58" customWidth="1"/>
    <col min="10351" max="10351" width="7.8984375" style="58" customWidth="1"/>
    <col min="10352" max="10352" width="8.69921875" style="58" customWidth="1"/>
    <col min="10353" max="10356" width="6.19921875" style="58" customWidth="1"/>
    <col min="10357" max="10357" width="4.8984375" style="58" customWidth="1"/>
    <col min="10358" max="10358" width="2.5" style="58" customWidth="1"/>
    <col min="10359" max="10359" width="4.8984375" style="58" customWidth="1"/>
    <col min="10360" max="10597" width="9" style="58"/>
    <col min="10598" max="10598" width="1.69921875" style="58" customWidth="1"/>
    <col min="10599" max="10599" width="2.5" style="58" customWidth="1"/>
    <col min="10600" max="10600" width="3.59765625" style="58" customWidth="1"/>
    <col min="10601" max="10601" width="2.69921875" style="58" customWidth="1"/>
    <col min="10602" max="10602" width="0.8984375" style="58" customWidth="1"/>
    <col min="10603" max="10603" width="1.19921875" style="58" customWidth="1"/>
    <col min="10604" max="10604" width="5.3984375" style="58" customWidth="1"/>
    <col min="10605" max="10605" width="6.5" style="58" customWidth="1"/>
    <col min="10606" max="10606" width="4.09765625" style="58" customWidth="1"/>
    <col min="10607" max="10607" width="7.8984375" style="58" customWidth="1"/>
    <col min="10608" max="10608" width="8.69921875" style="58" customWidth="1"/>
    <col min="10609" max="10612" width="6.19921875" style="58" customWidth="1"/>
    <col min="10613" max="10613" width="4.8984375" style="58" customWidth="1"/>
    <col min="10614" max="10614" width="2.5" style="58" customWidth="1"/>
    <col min="10615" max="10615" width="4.8984375" style="58" customWidth="1"/>
    <col min="10616" max="10853" width="9" style="58"/>
    <col min="10854" max="10854" width="1.69921875" style="58" customWidth="1"/>
    <col min="10855" max="10855" width="2.5" style="58" customWidth="1"/>
    <col min="10856" max="10856" width="3.59765625" style="58" customWidth="1"/>
    <col min="10857" max="10857" width="2.69921875" style="58" customWidth="1"/>
    <col min="10858" max="10858" width="0.8984375" style="58" customWidth="1"/>
    <col min="10859" max="10859" width="1.19921875" style="58" customWidth="1"/>
    <col min="10860" max="10860" width="5.3984375" style="58" customWidth="1"/>
    <col min="10861" max="10861" width="6.5" style="58" customWidth="1"/>
    <col min="10862" max="10862" width="4.09765625" style="58" customWidth="1"/>
    <col min="10863" max="10863" width="7.8984375" style="58" customWidth="1"/>
    <col min="10864" max="10864" width="8.69921875" style="58" customWidth="1"/>
    <col min="10865" max="10868" width="6.19921875" style="58" customWidth="1"/>
    <col min="10869" max="10869" width="4.8984375" style="58" customWidth="1"/>
    <col min="10870" max="10870" width="2.5" style="58" customWidth="1"/>
    <col min="10871" max="10871" width="4.8984375" style="58" customWidth="1"/>
    <col min="10872" max="11109" width="9" style="58"/>
    <col min="11110" max="11110" width="1.69921875" style="58" customWidth="1"/>
    <col min="11111" max="11111" width="2.5" style="58" customWidth="1"/>
    <col min="11112" max="11112" width="3.59765625" style="58" customWidth="1"/>
    <col min="11113" max="11113" width="2.69921875" style="58" customWidth="1"/>
    <col min="11114" max="11114" width="0.8984375" style="58" customWidth="1"/>
    <col min="11115" max="11115" width="1.19921875" style="58" customWidth="1"/>
    <col min="11116" max="11116" width="5.3984375" style="58" customWidth="1"/>
    <col min="11117" max="11117" width="6.5" style="58" customWidth="1"/>
    <col min="11118" max="11118" width="4.09765625" style="58" customWidth="1"/>
    <col min="11119" max="11119" width="7.8984375" style="58" customWidth="1"/>
    <col min="11120" max="11120" width="8.69921875" style="58" customWidth="1"/>
    <col min="11121" max="11124" width="6.19921875" style="58" customWidth="1"/>
    <col min="11125" max="11125" width="4.8984375" style="58" customWidth="1"/>
    <col min="11126" max="11126" width="2.5" style="58" customWidth="1"/>
    <col min="11127" max="11127" width="4.8984375" style="58" customWidth="1"/>
    <col min="11128" max="11365" width="9" style="58"/>
    <col min="11366" max="11366" width="1.69921875" style="58" customWidth="1"/>
    <col min="11367" max="11367" width="2.5" style="58" customWidth="1"/>
    <col min="11368" max="11368" width="3.59765625" style="58" customWidth="1"/>
    <col min="11369" max="11369" width="2.69921875" style="58" customWidth="1"/>
    <col min="11370" max="11370" width="0.8984375" style="58" customWidth="1"/>
    <col min="11371" max="11371" width="1.19921875" style="58" customWidth="1"/>
    <col min="11372" max="11372" width="5.3984375" style="58" customWidth="1"/>
    <col min="11373" max="11373" width="6.5" style="58" customWidth="1"/>
    <col min="11374" max="11374" width="4.09765625" style="58" customWidth="1"/>
    <col min="11375" max="11375" width="7.8984375" style="58" customWidth="1"/>
    <col min="11376" max="11376" width="8.69921875" style="58" customWidth="1"/>
    <col min="11377" max="11380" width="6.19921875" style="58" customWidth="1"/>
    <col min="11381" max="11381" width="4.8984375" style="58" customWidth="1"/>
    <col min="11382" max="11382" width="2.5" style="58" customWidth="1"/>
    <col min="11383" max="11383" width="4.8984375" style="58" customWidth="1"/>
    <col min="11384" max="11621" width="9" style="58"/>
    <col min="11622" max="11622" width="1.69921875" style="58" customWidth="1"/>
    <col min="11623" max="11623" width="2.5" style="58" customWidth="1"/>
    <col min="11624" max="11624" width="3.59765625" style="58" customWidth="1"/>
    <col min="11625" max="11625" width="2.69921875" style="58" customWidth="1"/>
    <col min="11626" max="11626" width="0.8984375" style="58" customWidth="1"/>
    <col min="11627" max="11627" width="1.19921875" style="58" customWidth="1"/>
    <col min="11628" max="11628" width="5.3984375" style="58" customWidth="1"/>
    <col min="11629" max="11629" width="6.5" style="58" customWidth="1"/>
    <col min="11630" max="11630" width="4.09765625" style="58" customWidth="1"/>
    <col min="11631" max="11631" width="7.8984375" style="58" customWidth="1"/>
    <col min="11632" max="11632" width="8.69921875" style="58" customWidth="1"/>
    <col min="11633" max="11636" width="6.19921875" style="58" customWidth="1"/>
    <col min="11637" max="11637" width="4.8984375" style="58" customWidth="1"/>
    <col min="11638" max="11638" width="2.5" style="58" customWidth="1"/>
    <col min="11639" max="11639" width="4.8984375" style="58" customWidth="1"/>
    <col min="11640" max="11877" width="9" style="58"/>
    <col min="11878" max="11878" width="1.69921875" style="58" customWidth="1"/>
    <col min="11879" max="11879" width="2.5" style="58" customWidth="1"/>
    <col min="11880" max="11880" width="3.59765625" style="58" customWidth="1"/>
    <col min="11881" max="11881" width="2.69921875" style="58" customWidth="1"/>
    <col min="11882" max="11882" width="0.8984375" style="58" customWidth="1"/>
    <col min="11883" max="11883" width="1.19921875" style="58" customWidth="1"/>
    <col min="11884" max="11884" width="5.3984375" style="58" customWidth="1"/>
    <col min="11885" max="11885" width="6.5" style="58" customWidth="1"/>
    <col min="11886" max="11886" width="4.09765625" style="58" customWidth="1"/>
    <col min="11887" max="11887" width="7.8984375" style="58" customWidth="1"/>
    <col min="11888" max="11888" width="8.69921875" style="58" customWidth="1"/>
    <col min="11889" max="11892" width="6.19921875" style="58" customWidth="1"/>
    <col min="11893" max="11893" width="4.8984375" style="58" customWidth="1"/>
    <col min="11894" max="11894" width="2.5" style="58" customWidth="1"/>
    <col min="11895" max="11895" width="4.8984375" style="58" customWidth="1"/>
    <col min="11896" max="12133" width="9" style="58"/>
    <col min="12134" max="12134" width="1.69921875" style="58" customWidth="1"/>
    <col min="12135" max="12135" width="2.5" style="58" customWidth="1"/>
    <col min="12136" max="12136" width="3.59765625" style="58" customWidth="1"/>
    <col min="12137" max="12137" width="2.69921875" style="58" customWidth="1"/>
    <col min="12138" max="12138" width="0.8984375" style="58" customWidth="1"/>
    <col min="12139" max="12139" width="1.19921875" style="58" customWidth="1"/>
    <col min="12140" max="12140" width="5.3984375" style="58" customWidth="1"/>
    <col min="12141" max="12141" width="6.5" style="58" customWidth="1"/>
    <col min="12142" max="12142" width="4.09765625" style="58" customWidth="1"/>
    <col min="12143" max="12143" width="7.8984375" style="58" customWidth="1"/>
    <col min="12144" max="12144" width="8.69921875" style="58" customWidth="1"/>
    <col min="12145" max="12148" width="6.19921875" style="58" customWidth="1"/>
    <col min="12149" max="12149" width="4.8984375" style="58" customWidth="1"/>
    <col min="12150" max="12150" width="2.5" style="58" customWidth="1"/>
    <col min="12151" max="12151" width="4.8984375" style="58" customWidth="1"/>
    <col min="12152" max="12389" width="9" style="58"/>
    <col min="12390" max="12390" width="1.69921875" style="58" customWidth="1"/>
    <col min="12391" max="12391" width="2.5" style="58" customWidth="1"/>
    <col min="12392" max="12392" width="3.59765625" style="58" customWidth="1"/>
    <col min="12393" max="12393" width="2.69921875" style="58" customWidth="1"/>
    <col min="12394" max="12394" width="0.8984375" style="58" customWidth="1"/>
    <col min="12395" max="12395" width="1.19921875" style="58" customWidth="1"/>
    <col min="12396" max="12396" width="5.3984375" style="58" customWidth="1"/>
    <col min="12397" max="12397" width="6.5" style="58" customWidth="1"/>
    <col min="12398" max="12398" width="4.09765625" style="58" customWidth="1"/>
    <col min="12399" max="12399" width="7.8984375" style="58" customWidth="1"/>
    <col min="12400" max="12400" width="8.69921875" style="58" customWidth="1"/>
    <col min="12401" max="12404" width="6.19921875" style="58" customWidth="1"/>
    <col min="12405" max="12405" width="4.8984375" style="58" customWidth="1"/>
    <col min="12406" max="12406" width="2.5" style="58" customWidth="1"/>
    <col min="12407" max="12407" width="4.8984375" style="58" customWidth="1"/>
    <col min="12408" max="12645" width="9" style="58"/>
    <col min="12646" max="12646" width="1.69921875" style="58" customWidth="1"/>
    <col min="12647" max="12647" width="2.5" style="58" customWidth="1"/>
    <col min="12648" max="12648" width="3.59765625" style="58" customWidth="1"/>
    <col min="12649" max="12649" width="2.69921875" style="58" customWidth="1"/>
    <col min="12650" max="12650" width="0.8984375" style="58" customWidth="1"/>
    <col min="12651" max="12651" width="1.19921875" style="58" customWidth="1"/>
    <col min="12652" max="12652" width="5.3984375" style="58" customWidth="1"/>
    <col min="12653" max="12653" width="6.5" style="58" customWidth="1"/>
    <col min="12654" max="12654" width="4.09765625" style="58" customWidth="1"/>
    <col min="12655" max="12655" width="7.8984375" style="58" customWidth="1"/>
    <col min="12656" max="12656" width="8.69921875" style="58" customWidth="1"/>
    <col min="12657" max="12660" width="6.19921875" style="58" customWidth="1"/>
    <col min="12661" max="12661" width="4.8984375" style="58" customWidth="1"/>
    <col min="12662" max="12662" width="2.5" style="58" customWidth="1"/>
    <col min="12663" max="12663" width="4.8984375" style="58" customWidth="1"/>
    <col min="12664" max="12901" width="9" style="58"/>
    <col min="12902" max="12902" width="1.69921875" style="58" customWidth="1"/>
    <col min="12903" max="12903" width="2.5" style="58" customWidth="1"/>
    <col min="12904" max="12904" width="3.59765625" style="58" customWidth="1"/>
    <col min="12905" max="12905" width="2.69921875" style="58" customWidth="1"/>
    <col min="12906" max="12906" width="0.8984375" style="58" customWidth="1"/>
    <col min="12907" max="12907" width="1.19921875" style="58" customWidth="1"/>
    <col min="12908" max="12908" width="5.3984375" style="58" customWidth="1"/>
    <col min="12909" max="12909" width="6.5" style="58" customWidth="1"/>
    <col min="12910" max="12910" width="4.09765625" style="58" customWidth="1"/>
    <col min="12911" max="12911" width="7.8984375" style="58" customWidth="1"/>
    <col min="12912" max="12912" width="8.69921875" style="58" customWidth="1"/>
    <col min="12913" max="12916" width="6.19921875" style="58" customWidth="1"/>
    <col min="12917" max="12917" width="4.8984375" style="58" customWidth="1"/>
    <col min="12918" max="12918" width="2.5" style="58" customWidth="1"/>
    <col min="12919" max="12919" width="4.8984375" style="58" customWidth="1"/>
    <col min="12920" max="13157" width="9" style="58"/>
    <col min="13158" max="13158" width="1.69921875" style="58" customWidth="1"/>
    <col min="13159" max="13159" width="2.5" style="58" customWidth="1"/>
    <col min="13160" max="13160" width="3.59765625" style="58" customWidth="1"/>
    <col min="13161" max="13161" width="2.69921875" style="58" customWidth="1"/>
    <col min="13162" max="13162" width="0.8984375" style="58" customWidth="1"/>
    <col min="13163" max="13163" width="1.19921875" style="58" customWidth="1"/>
    <col min="13164" max="13164" width="5.3984375" style="58" customWidth="1"/>
    <col min="13165" max="13165" width="6.5" style="58" customWidth="1"/>
    <col min="13166" max="13166" width="4.09765625" style="58" customWidth="1"/>
    <col min="13167" max="13167" width="7.8984375" style="58" customWidth="1"/>
    <col min="13168" max="13168" width="8.69921875" style="58" customWidth="1"/>
    <col min="13169" max="13172" width="6.19921875" style="58" customWidth="1"/>
    <col min="13173" max="13173" width="4.8984375" style="58" customWidth="1"/>
    <col min="13174" max="13174" width="2.5" style="58" customWidth="1"/>
    <col min="13175" max="13175" width="4.8984375" style="58" customWidth="1"/>
    <col min="13176" max="13413" width="9" style="58"/>
    <col min="13414" max="13414" width="1.69921875" style="58" customWidth="1"/>
    <col min="13415" max="13415" width="2.5" style="58" customWidth="1"/>
    <col min="13416" max="13416" width="3.59765625" style="58" customWidth="1"/>
    <col min="13417" max="13417" width="2.69921875" style="58" customWidth="1"/>
    <col min="13418" max="13418" width="0.8984375" style="58" customWidth="1"/>
    <col min="13419" max="13419" width="1.19921875" style="58" customWidth="1"/>
    <col min="13420" max="13420" width="5.3984375" style="58" customWidth="1"/>
    <col min="13421" max="13421" width="6.5" style="58" customWidth="1"/>
    <col min="13422" max="13422" width="4.09765625" style="58" customWidth="1"/>
    <col min="13423" max="13423" width="7.8984375" style="58" customWidth="1"/>
    <col min="13424" max="13424" width="8.69921875" style="58" customWidth="1"/>
    <col min="13425" max="13428" width="6.19921875" style="58" customWidth="1"/>
    <col min="13429" max="13429" width="4.8984375" style="58" customWidth="1"/>
    <col min="13430" max="13430" width="2.5" style="58" customWidth="1"/>
    <col min="13431" max="13431" width="4.8984375" style="58" customWidth="1"/>
    <col min="13432" max="13669" width="9" style="58"/>
    <col min="13670" max="13670" width="1.69921875" style="58" customWidth="1"/>
    <col min="13671" max="13671" width="2.5" style="58" customWidth="1"/>
    <col min="13672" max="13672" width="3.59765625" style="58" customWidth="1"/>
    <col min="13673" max="13673" width="2.69921875" style="58" customWidth="1"/>
    <col min="13674" max="13674" width="0.8984375" style="58" customWidth="1"/>
    <col min="13675" max="13675" width="1.19921875" style="58" customWidth="1"/>
    <col min="13676" max="13676" width="5.3984375" style="58" customWidth="1"/>
    <col min="13677" max="13677" width="6.5" style="58" customWidth="1"/>
    <col min="13678" max="13678" width="4.09765625" style="58" customWidth="1"/>
    <col min="13679" max="13679" width="7.8984375" style="58" customWidth="1"/>
    <col min="13680" max="13680" width="8.69921875" style="58" customWidth="1"/>
    <col min="13681" max="13684" width="6.19921875" style="58" customWidth="1"/>
    <col min="13685" max="13685" width="4.8984375" style="58" customWidth="1"/>
    <col min="13686" max="13686" width="2.5" style="58" customWidth="1"/>
    <col min="13687" max="13687" width="4.8984375" style="58" customWidth="1"/>
    <col min="13688" max="13925" width="9" style="58"/>
    <col min="13926" max="13926" width="1.69921875" style="58" customWidth="1"/>
    <col min="13927" max="13927" width="2.5" style="58" customWidth="1"/>
    <col min="13928" max="13928" width="3.59765625" style="58" customWidth="1"/>
    <col min="13929" max="13929" width="2.69921875" style="58" customWidth="1"/>
    <col min="13930" max="13930" width="0.8984375" style="58" customWidth="1"/>
    <col min="13931" max="13931" width="1.19921875" style="58" customWidth="1"/>
    <col min="13932" max="13932" width="5.3984375" style="58" customWidth="1"/>
    <col min="13933" max="13933" width="6.5" style="58" customWidth="1"/>
    <col min="13934" max="13934" width="4.09765625" style="58" customWidth="1"/>
    <col min="13935" max="13935" width="7.8984375" style="58" customWidth="1"/>
    <col min="13936" max="13936" width="8.69921875" style="58" customWidth="1"/>
    <col min="13937" max="13940" width="6.19921875" style="58" customWidth="1"/>
    <col min="13941" max="13941" width="4.8984375" style="58" customWidth="1"/>
    <col min="13942" max="13942" width="2.5" style="58" customWidth="1"/>
    <col min="13943" max="13943" width="4.8984375" style="58" customWidth="1"/>
    <col min="13944" max="14181" width="9" style="58"/>
    <col min="14182" max="14182" width="1.69921875" style="58" customWidth="1"/>
    <col min="14183" max="14183" width="2.5" style="58" customWidth="1"/>
    <col min="14184" max="14184" width="3.59765625" style="58" customWidth="1"/>
    <col min="14185" max="14185" width="2.69921875" style="58" customWidth="1"/>
    <col min="14186" max="14186" width="0.8984375" style="58" customWidth="1"/>
    <col min="14187" max="14187" width="1.19921875" style="58" customWidth="1"/>
    <col min="14188" max="14188" width="5.3984375" style="58" customWidth="1"/>
    <col min="14189" max="14189" width="6.5" style="58" customWidth="1"/>
    <col min="14190" max="14190" width="4.09765625" style="58" customWidth="1"/>
    <col min="14191" max="14191" width="7.8984375" style="58" customWidth="1"/>
    <col min="14192" max="14192" width="8.69921875" style="58" customWidth="1"/>
    <col min="14193" max="14196" width="6.19921875" style="58" customWidth="1"/>
    <col min="14197" max="14197" width="4.8984375" style="58" customWidth="1"/>
    <col min="14198" max="14198" width="2.5" style="58" customWidth="1"/>
    <col min="14199" max="14199" width="4.8984375" style="58" customWidth="1"/>
    <col min="14200" max="14437" width="9" style="58"/>
    <col min="14438" max="14438" width="1.69921875" style="58" customWidth="1"/>
    <col min="14439" max="14439" width="2.5" style="58" customWidth="1"/>
    <col min="14440" max="14440" width="3.59765625" style="58" customWidth="1"/>
    <col min="14441" max="14441" width="2.69921875" style="58" customWidth="1"/>
    <col min="14442" max="14442" width="0.8984375" style="58" customWidth="1"/>
    <col min="14443" max="14443" width="1.19921875" style="58" customWidth="1"/>
    <col min="14444" max="14444" width="5.3984375" style="58" customWidth="1"/>
    <col min="14445" max="14445" width="6.5" style="58" customWidth="1"/>
    <col min="14446" max="14446" width="4.09765625" style="58" customWidth="1"/>
    <col min="14447" max="14447" width="7.8984375" style="58" customWidth="1"/>
    <col min="14448" max="14448" width="8.69921875" style="58" customWidth="1"/>
    <col min="14449" max="14452" width="6.19921875" style="58" customWidth="1"/>
    <col min="14453" max="14453" width="4.8984375" style="58" customWidth="1"/>
    <col min="14454" max="14454" width="2.5" style="58" customWidth="1"/>
    <col min="14455" max="14455" width="4.8984375" style="58" customWidth="1"/>
    <col min="14456" max="14693" width="9" style="58"/>
    <col min="14694" max="14694" width="1.69921875" style="58" customWidth="1"/>
    <col min="14695" max="14695" width="2.5" style="58" customWidth="1"/>
    <col min="14696" max="14696" width="3.59765625" style="58" customWidth="1"/>
    <col min="14697" max="14697" width="2.69921875" style="58" customWidth="1"/>
    <col min="14698" max="14698" width="0.8984375" style="58" customWidth="1"/>
    <col min="14699" max="14699" width="1.19921875" style="58" customWidth="1"/>
    <col min="14700" max="14700" width="5.3984375" style="58" customWidth="1"/>
    <col min="14701" max="14701" width="6.5" style="58" customWidth="1"/>
    <col min="14702" max="14702" width="4.09765625" style="58" customWidth="1"/>
    <col min="14703" max="14703" width="7.8984375" style="58" customWidth="1"/>
    <col min="14704" max="14704" width="8.69921875" style="58" customWidth="1"/>
    <col min="14705" max="14708" width="6.19921875" style="58" customWidth="1"/>
    <col min="14709" max="14709" width="4.8984375" style="58" customWidth="1"/>
    <col min="14710" max="14710" width="2.5" style="58" customWidth="1"/>
    <col min="14711" max="14711" width="4.8984375" style="58" customWidth="1"/>
    <col min="14712" max="14949" width="9" style="58"/>
    <col min="14950" max="14950" width="1.69921875" style="58" customWidth="1"/>
    <col min="14951" max="14951" width="2.5" style="58" customWidth="1"/>
    <col min="14952" max="14952" width="3.59765625" style="58" customWidth="1"/>
    <col min="14953" max="14953" width="2.69921875" style="58" customWidth="1"/>
    <col min="14954" max="14954" width="0.8984375" style="58" customWidth="1"/>
    <col min="14955" max="14955" width="1.19921875" style="58" customWidth="1"/>
    <col min="14956" max="14956" width="5.3984375" style="58" customWidth="1"/>
    <col min="14957" max="14957" width="6.5" style="58" customWidth="1"/>
    <col min="14958" max="14958" width="4.09765625" style="58" customWidth="1"/>
    <col min="14959" max="14959" width="7.8984375" style="58" customWidth="1"/>
    <col min="14960" max="14960" width="8.69921875" style="58" customWidth="1"/>
    <col min="14961" max="14964" width="6.19921875" style="58" customWidth="1"/>
    <col min="14965" max="14965" width="4.8984375" style="58" customWidth="1"/>
    <col min="14966" max="14966" width="2.5" style="58" customWidth="1"/>
    <col min="14967" max="14967" width="4.8984375" style="58" customWidth="1"/>
    <col min="14968" max="15205" width="9" style="58"/>
    <col min="15206" max="15206" width="1.69921875" style="58" customWidth="1"/>
    <col min="15207" max="15207" width="2.5" style="58" customWidth="1"/>
    <col min="15208" max="15208" width="3.59765625" style="58" customWidth="1"/>
    <col min="15209" max="15209" width="2.69921875" style="58" customWidth="1"/>
    <col min="15210" max="15210" width="0.8984375" style="58" customWidth="1"/>
    <col min="15211" max="15211" width="1.19921875" style="58" customWidth="1"/>
    <col min="15212" max="15212" width="5.3984375" style="58" customWidth="1"/>
    <col min="15213" max="15213" width="6.5" style="58" customWidth="1"/>
    <col min="15214" max="15214" width="4.09765625" style="58" customWidth="1"/>
    <col min="15215" max="15215" width="7.8984375" style="58" customWidth="1"/>
    <col min="15216" max="15216" width="8.69921875" style="58" customWidth="1"/>
    <col min="15217" max="15220" width="6.19921875" style="58" customWidth="1"/>
    <col min="15221" max="15221" width="4.8984375" style="58" customWidth="1"/>
    <col min="15222" max="15222" width="2.5" style="58" customWidth="1"/>
    <col min="15223" max="15223" width="4.8984375" style="58" customWidth="1"/>
    <col min="15224" max="15461" width="9" style="58"/>
    <col min="15462" max="15462" width="1.69921875" style="58" customWidth="1"/>
    <col min="15463" max="15463" width="2.5" style="58" customWidth="1"/>
    <col min="15464" max="15464" width="3.59765625" style="58" customWidth="1"/>
    <col min="15465" max="15465" width="2.69921875" style="58" customWidth="1"/>
    <col min="15466" max="15466" width="0.8984375" style="58" customWidth="1"/>
    <col min="15467" max="15467" width="1.19921875" style="58" customWidth="1"/>
    <col min="15468" max="15468" width="5.3984375" style="58" customWidth="1"/>
    <col min="15469" max="15469" width="6.5" style="58" customWidth="1"/>
    <col min="15470" max="15470" width="4.09765625" style="58" customWidth="1"/>
    <col min="15471" max="15471" width="7.8984375" style="58" customWidth="1"/>
    <col min="15472" max="15472" width="8.69921875" style="58" customWidth="1"/>
    <col min="15473" max="15476" width="6.19921875" style="58" customWidth="1"/>
    <col min="15477" max="15477" width="4.8984375" style="58" customWidth="1"/>
    <col min="15478" max="15478" width="2.5" style="58" customWidth="1"/>
    <col min="15479" max="15479" width="4.8984375" style="58" customWidth="1"/>
    <col min="15480" max="15717" width="9" style="58"/>
    <col min="15718" max="15718" width="1.69921875" style="58" customWidth="1"/>
    <col min="15719" max="15719" width="2.5" style="58" customWidth="1"/>
    <col min="15720" max="15720" width="3.59765625" style="58" customWidth="1"/>
    <col min="15721" max="15721" width="2.69921875" style="58" customWidth="1"/>
    <col min="15722" max="15722" width="0.8984375" style="58" customWidth="1"/>
    <col min="15723" max="15723" width="1.19921875" style="58" customWidth="1"/>
    <col min="15724" max="15724" width="5.3984375" style="58" customWidth="1"/>
    <col min="15725" max="15725" width="6.5" style="58" customWidth="1"/>
    <col min="15726" max="15726" width="4.09765625" style="58" customWidth="1"/>
    <col min="15727" max="15727" width="7.8984375" style="58" customWidth="1"/>
    <col min="15728" max="15728" width="8.69921875" style="58" customWidth="1"/>
    <col min="15729" max="15732" width="6.19921875" style="58" customWidth="1"/>
    <col min="15733" max="15733" width="4.8984375" style="58" customWidth="1"/>
    <col min="15734" max="15734" width="2.5" style="58" customWidth="1"/>
    <col min="15735" max="15735" width="4.8984375" style="58" customWidth="1"/>
    <col min="15736" max="15973" width="9" style="58"/>
    <col min="15974" max="15974" width="1.69921875" style="58" customWidth="1"/>
    <col min="15975" max="15975" width="2.5" style="58" customWidth="1"/>
    <col min="15976" max="15976" width="3.59765625" style="58" customWidth="1"/>
    <col min="15977" max="15977" width="2.69921875" style="58" customWidth="1"/>
    <col min="15978" max="15978" width="0.8984375" style="58" customWidth="1"/>
    <col min="15979" max="15979" width="1.19921875" style="58" customWidth="1"/>
    <col min="15980" max="15980" width="5.3984375" style="58" customWidth="1"/>
    <col min="15981" max="15981" width="6.5" style="58" customWidth="1"/>
    <col min="15982" max="15982" width="4.09765625" style="58" customWidth="1"/>
    <col min="15983" max="15983" width="7.8984375" style="58" customWidth="1"/>
    <col min="15984" max="15984" width="8.69921875" style="58" customWidth="1"/>
    <col min="15985" max="15988" width="6.19921875" style="58" customWidth="1"/>
    <col min="15989" max="15989" width="4.8984375" style="58" customWidth="1"/>
    <col min="15990" max="15990" width="2.5" style="58" customWidth="1"/>
    <col min="15991" max="15991" width="4.8984375" style="58" customWidth="1"/>
    <col min="15992" max="16384" width="9" style="58"/>
  </cols>
  <sheetData>
    <row r="1" spans="1:19" ht="5.25" customHeight="1"/>
    <row r="2" spans="1:19" s="54" customFormat="1" ht="16.2">
      <c r="B2" s="97" t="s">
        <v>366</v>
      </c>
      <c r="C2" s="67"/>
      <c r="D2" s="67"/>
      <c r="G2" s="97" t="s">
        <v>42</v>
      </c>
      <c r="N2" s="193" t="s">
        <v>412</v>
      </c>
      <c r="O2" s="72" t="s">
        <v>121</v>
      </c>
      <c r="P2" s="175" t="s">
        <v>227</v>
      </c>
      <c r="R2" s="53" t="s">
        <v>546</v>
      </c>
      <c r="S2" s="53" t="s">
        <v>547</v>
      </c>
    </row>
    <row r="3" spans="1:19" s="54" customFormat="1">
      <c r="A3" s="56"/>
      <c r="B3" s="125" t="s">
        <v>118</v>
      </c>
      <c r="C3" s="125" t="s">
        <v>119</v>
      </c>
      <c r="D3" s="118" t="s">
        <v>121</v>
      </c>
      <c r="E3" s="119" t="s">
        <v>227</v>
      </c>
      <c r="F3" s="56"/>
      <c r="G3" s="568" t="s">
        <v>19</v>
      </c>
      <c r="H3" s="595" t="str">
        <f>IF(加算と減算!H9="","",加算と減算!H9)</f>
        <v/>
      </c>
      <c r="I3" s="79" t="s">
        <v>176</v>
      </c>
      <c r="J3" s="90" t="s">
        <v>116</v>
      </c>
      <c r="K3" s="72" t="s">
        <v>121</v>
      </c>
      <c r="L3" s="175" t="s">
        <v>227</v>
      </c>
      <c r="N3" s="173" t="s">
        <v>410</v>
      </c>
      <c r="O3" s="203" t="str">
        <f>K4</f>
        <v/>
      </c>
      <c r="P3" s="194">
        <f>L4</f>
        <v>0</v>
      </c>
      <c r="R3" s="53">
        <f>児童数!AT8</f>
        <v>0</v>
      </c>
      <c r="S3" s="194">
        <f t="shared" ref="S3:S14" si="0">IFERROR(P3*R3,0)</f>
        <v>0</v>
      </c>
    </row>
    <row r="4" spans="1:19" s="56" customFormat="1">
      <c r="B4" s="81" t="s">
        <v>124</v>
      </c>
      <c r="C4" s="68" t="s">
        <v>326</v>
      </c>
      <c r="D4" s="68" t="s">
        <v>327</v>
      </c>
      <c r="E4" s="368">
        <v>15800</v>
      </c>
      <c r="G4" s="568"/>
      <c r="H4" s="595"/>
      <c r="I4" s="68" t="str">
        <f>IF(基本情報!$C$3="","",基本情報!$C$3)</f>
        <v/>
      </c>
      <c r="J4" s="68" t="str">
        <f>利用定員!K13</f>
        <v/>
      </c>
      <c r="K4" s="107" t="str">
        <f>IF(H3="","",加算と減算!$H$8)</f>
        <v/>
      </c>
      <c r="L4" s="57">
        <f>IF(H3="",0,DGET($B$3:$E$1091,L3,I3:K4))</f>
        <v>0</v>
      </c>
      <c r="N4" s="173" t="s">
        <v>20</v>
      </c>
      <c r="O4" s="203" t="str">
        <f>K6</f>
        <v/>
      </c>
      <c r="P4" s="194">
        <f>L6</f>
        <v>0</v>
      </c>
      <c r="R4" s="53">
        <f>児童数!AT9</f>
        <v>0</v>
      </c>
      <c r="S4" s="194">
        <f t="shared" si="0"/>
        <v>0</v>
      </c>
    </row>
    <row r="5" spans="1:19" s="56" customFormat="1">
      <c r="A5" s="66"/>
      <c r="B5" s="81" t="s">
        <v>124</v>
      </c>
      <c r="C5" s="68" t="s">
        <v>326</v>
      </c>
      <c r="D5" s="68" t="s">
        <v>328</v>
      </c>
      <c r="E5" s="368">
        <v>8700</v>
      </c>
      <c r="F5" s="66"/>
      <c r="G5" s="568" t="s">
        <v>20</v>
      </c>
      <c r="H5" s="595" t="str">
        <f>IF(加算と減算!H10="","",加算と減算!H10)</f>
        <v/>
      </c>
      <c r="I5" s="79" t="s">
        <v>176</v>
      </c>
      <c r="J5" s="90" t="s">
        <v>116</v>
      </c>
      <c r="K5" s="72" t="s">
        <v>121</v>
      </c>
      <c r="L5" s="175" t="s">
        <v>227</v>
      </c>
      <c r="N5" s="173" t="s">
        <v>21</v>
      </c>
      <c r="O5" s="203" t="str">
        <f>K8</f>
        <v/>
      </c>
      <c r="P5" s="194">
        <f>L8</f>
        <v>0</v>
      </c>
      <c r="R5" s="53">
        <f>児童数!AT10</f>
        <v>0</v>
      </c>
      <c r="S5" s="194">
        <f t="shared" si="0"/>
        <v>0</v>
      </c>
    </row>
    <row r="6" spans="1:19" s="56" customFormat="1">
      <c r="B6" s="81" t="s">
        <v>124</v>
      </c>
      <c r="C6" s="68" t="s">
        <v>326</v>
      </c>
      <c r="D6" s="68" t="s">
        <v>329</v>
      </c>
      <c r="E6" s="368">
        <v>7600</v>
      </c>
      <c r="G6" s="568"/>
      <c r="H6" s="595"/>
      <c r="I6" s="68" t="str">
        <f>IF(基本情報!$C$3="","",基本情報!$C$3)</f>
        <v/>
      </c>
      <c r="J6" s="68" t="str">
        <f>利用定員!K14</f>
        <v/>
      </c>
      <c r="K6" s="107" t="str">
        <f>IF(H5="","",加算と減算!$H$8)</f>
        <v/>
      </c>
      <c r="L6" s="57">
        <f>IF(H5="",0,DGET($B$3:$E$1091,L5,I5:K6))</f>
        <v>0</v>
      </c>
      <c r="N6" s="173" t="s">
        <v>22</v>
      </c>
      <c r="O6" s="203" t="str">
        <f>K10</f>
        <v/>
      </c>
      <c r="P6" s="194">
        <f>L10</f>
        <v>0</v>
      </c>
      <c r="R6" s="53">
        <f>児童数!AT11</f>
        <v>0</v>
      </c>
      <c r="S6" s="194">
        <f t="shared" si="0"/>
        <v>0</v>
      </c>
    </row>
    <row r="7" spans="1:19" s="84" customFormat="1">
      <c r="A7" s="56"/>
      <c r="B7" s="81" t="s">
        <v>124</v>
      </c>
      <c r="C7" s="68" t="s">
        <v>326</v>
      </c>
      <c r="D7" s="68" t="s">
        <v>330</v>
      </c>
      <c r="E7" s="368">
        <v>6800</v>
      </c>
      <c r="F7" s="56"/>
      <c r="G7" s="568" t="s">
        <v>21</v>
      </c>
      <c r="H7" s="595" t="str">
        <f>IF(加算と減算!H11="","",加算と減算!H11)</f>
        <v/>
      </c>
      <c r="I7" s="79" t="s">
        <v>176</v>
      </c>
      <c r="J7" s="90" t="s">
        <v>116</v>
      </c>
      <c r="K7" s="72" t="s">
        <v>121</v>
      </c>
      <c r="L7" s="175" t="s">
        <v>227</v>
      </c>
      <c r="N7" s="173" t="s">
        <v>23</v>
      </c>
      <c r="O7" s="203" t="str">
        <f>K12</f>
        <v/>
      </c>
      <c r="P7" s="194">
        <f>L12</f>
        <v>0</v>
      </c>
      <c r="R7" s="53">
        <f>児童数!AT12</f>
        <v>0</v>
      </c>
      <c r="S7" s="194">
        <f t="shared" si="0"/>
        <v>0</v>
      </c>
    </row>
    <row r="8" spans="1:19" s="56" customFormat="1">
      <c r="B8" s="81" t="s">
        <v>124</v>
      </c>
      <c r="C8" s="68" t="s">
        <v>126</v>
      </c>
      <c r="D8" s="68" t="s">
        <v>327</v>
      </c>
      <c r="E8" s="368">
        <v>10900</v>
      </c>
      <c r="G8" s="568"/>
      <c r="H8" s="595"/>
      <c r="I8" s="68" t="str">
        <f>IF(基本情報!$C$3="","",基本情報!$C$3)</f>
        <v/>
      </c>
      <c r="J8" s="68" t="str">
        <f>利用定員!K15</f>
        <v/>
      </c>
      <c r="K8" s="107" t="str">
        <f>IF(H7="","",加算と減算!$H$8)</f>
        <v/>
      </c>
      <c r="L8" s="57">
        <f>IF(H7="",0,DGET($B$3:$E$1091,L7,I7:K8))</f>
        <v>0</v>
      </c>
      <c r="N8" s="173" t="s">
        <v>24</v>
      </c>
      <c r="O8" s="203" t="str">
        <f>K14</f>
        <v/>
      </c>
      <c r="P8" s="194">
        <f>L14</f>
        <v>0</v>
      </c>
      <c r="R8" s="53">
        <f>児童数!AT13</f>
        <v>0</v>
      </c>
      <c r="S8" s="194">
        <f t="shared" si="0"/>
        <v>0</v>
      </c>
    </row>
    <row r="9" spans="1:19" s="56" customFormat="1">
      <c r="B9" s="81" t="s">
        <v>124</v>
      </c>
      <c r="C9" s="68" t="s">
        <v>126</v>
      </c>
      <c r="D9" s="68" t="s">
        <v>328</v>
      </c>
      <c r="E9" s="368">
        <v>6000</v>
      </c>
      <c r="G9" s="568" t="s">
        <v>22</v>
      </c>
      <c r="H9" s="595" t="str">
        <f>IF(加算と減算!H12="","",加算と減算!H12)</f>
        <v/>
      </c>
      <c r="I9" s="79" t="s">
        <v>176</v>
      </c>
      <c r="J9" s="90" t="s">
        <v>116</v>
      </c>
      <c r="K9" s="72" t="s">
        <v>121</v>
      </c>
      <c r="L9" s="175" t="s">
        <v>227</v>
      </c>
      <c r="N9" s="173" t="s">
        <v>224</v>
      </c>
      <c r="O9" s="203" t="str">
        <f>K16</f>
        <v/>
      </c>
      <c r="P9" s="194">
        <f>L16</f>
        <v>0</v>
      </c>
      <c r="R9" s="53">
        <f>児童数!AT14</f>
        <v>0</v>
      </c>
      <c r="S9" s="194">
        <f t="shared" si="0"/>
        <v>0</v>
      </c>
    </row>
    <row r="10" spans="1:19" s="56" customFormat="1">
      <c r="B10" s="81" t="s">
        <v>124</v>
      </c>
      <c r="C10" s="68" t="s">
        <v>126</v>
      </c>
      <c r="D10" s="68" t="s">
        <v>329</v>
      </c>
      <c r="E10" s="368">
        <v>5200</v>
      </c>
      <c r="G10" s="568"/>
      <c r="H10" s="595"/>
      <c r="I10" s="68" t="str">
        <f>IF(基本情報!$C$3="","",基本情報!$C$3)</f>
        <v/>
      </c>
      <c r="J10" s="68" t="str">
        <f>利用定員!K16</f>
        <v/>
      </c>
      <c r="K10" s="107" t="str">
        <f>IF(H9="","",加算と減算!$H$8)</f>
        <v/>
      </c>
      <c r="L10" s="57">
        <f>IF(H9="",0,DGET($B$3:$E$1091,L9,I9:K10))</f>
        <v>0</v>
      </c>
      <c r="N10" s="173" t="s">
        <v>225</v>
      </c>
      <c r="O10" s="203" t="str">
        <f>K18</f>
        <v/>
      </c>
      <c r="P10" s="194">
        <f>L18</f>
        <v>0</v>
      </c>
      <c r="R10" s="53">
        <f>児童数!AT15</f>
        <v>0</v>
      </c>
      <c r="S10" s="194">
        <f t="shared" si="0"/>
        <v>0</v>
      </c>
    </row>
    <row r="11" spans="1:19" s="56" customFormat="1">
      <c r="B11" s="81" t="s">
        <v>124</v>
      </c>
      <c r="C11" s="68" t="s">
        <v>126</v>
      </c>
      <c r="D11" s="68" t="s">
        <v>330</v>
      </c>
      <c r="E11" s="368">
        <v>4700</v>
      </c>
      <c r="G11" s="568" t="s">
        <v>23</v>
      </c>
      <c r="H11" s="595" t="str">
        <f>IF(加算と減算!H13="","",加算と減算!H13)</f>
        <v/>
      </c>
      <c r="I11" s="79" t="s">
        <v>176</v>
      </c>
      <c r="J11" s="90" t="s">
        <v>116</v>
      </c>
      <c r="K11" s="72" t="s">
        <v>121</v>
      </c>
      <c r="L11" s="175" t="s">
        <v>227</v>
      </c>
      <c r="N11" s="173" t="s">
        <v>226</v>
      </c>
      <c r="O11" s="203" t="str">
        <f>K20</f>
        <v/>
      </c>
      <c r="P11" s="194">
        <f>L20</f>
        <v>0</v>
      </c>
      <c r="R11" s="53">
        <f>児童数!AT16</f>
        <v>0</v>
      </c>
      <c r="S11" s="194">
        <f t="shared" si="0"/>
        <v>0</v>
      </c>
    </row>
    <row r="12" spans="1:19" s="56" customFormat="1">
      <c r="B12" s="81" t="s">
        <v>124</v>
      </c>
      <c r="C12" s="68" t="s">
        <v>128</v>
      </c>
      <c r="D12" s="68" t="s">
        <v>327</v>
      </c>
      <c r="E12" s="368">
        <v>9800</v>
      </c>
      <c r="G12" s="568"/>
      <c r="H12" s="595"/>
      <c r="I12" s="68" t="str">
        <f>IF(基本情報!$C$3="","",基本情報!$C$3)</f>
        <v/>
      </c>
      <c r="J12" s="68" t="str">
        <f>利用定員!K17</f>
        <v/>
      </c>
      <c r="K12" s="107" t="str">
        <f>IF(H11="","",加算と減算!$H$8)</f>
        <v/>
      </c>
      <c r="L12" s="57">
        <f>IF(H11="",0,DGET($B$3:$E$1091,L11,I11:K12))</f>
        <v>0</v>
      </c>
      <c r="N12" s="173" t="s">
        <v>28</v>
      </c>
      <c r="O12" s="203" t="str">
        <f>K22</f>
        <v/>
      </c>
      <c r="P12" s="194">
        <f>L22</f>
        <v>0</v>
      </c>
      <c r="R12" s="53">
        <f>児童数!AT17</f>
        <v>0</v>
      </c>
      <c r="S12" s="194">
        <f t="shared" si="0"/>
        <v>0</v>
      </c>
    </row>
    <row r="13" spans="1:19" s="56" customFormat="1">
      <c r="B13" s="81" t="s">
        <v>124</v>
      </c>
      <c r="C13" s="68" t="s">
        <v>128</v>
      </c>
      <c r="D13" s="68" t="s">
        <v>328</v>
      </c>
      <c r="E13" s="368">
        <v>5400</v>
      </c>
      <c r="G13" s="568" t="s">
        <v>24</v>
      </c>
      <c r="H13" s="595" t="str">
        <f>IF(加算と減算!H14="","",加算と減算!H14)</f>
        <v/>
      </c>
      <c r="I13" s="79" t="s">
        <v>176</v>
      </c>
      <c r="J13" s="90" t="s">
        <v>116</v>
      </c>
      <c r="K13" s="72" t="s">
        <v>121</v>
      </c>
      <c r="L13" s="175" t="s">
        <v>227</v>
      </c>
      <c r="N13" s="173" t="s">
        <v>29</v>
      </c>
      <c r="O13" s="203" t="str">
        <f>K24</f>
        <v/>
      </c>
      <c r="P13" s="194">
        <f>L24</f>
        <v>0</v>
      </c>
      <c r="R13" s="53">
        <f>児童数!AT18</f>
        <v>0</v>
      </c>
      <c r="S13" s="194">
        <f t="shared" si="0"/>
        <v>0</v>
      </c>
    </row>
    <row r="14" spans="1:19" s="56" customFormat="1">
      <c r="B14" s="81" t="s">
        <v>124</v>
      </c>
      <c r="C14" s="68" t="s">
        <v>128</v>
      </c>
      <c r="D14" s="68" t="s">
        <v>329</v>
      </c>
      <c r="E14" s="368">
        <v>4700</v>
      </c>
      <c r="G14" s="568"/>
      <c r="H14" s="595"/>
      <c r="I14" s="68" t="str">
        <f>IF(基本情報!$C$3="","",基本情報!$C$3)</f>
        <v/>
      </c>
      <c r="J14" s="68" t="str">
        <f>利用定員!K18</f>
        <v/>
      </c>
      <c r="K14" s="107" t="str">
        <f>IF(H13="","",加算と減算!$H$8)</f>
        <v/>
      </c>
      <c r="L14" s="57">
        <f>IF(H13="",0,DGET($B$3:$E$1091,L13,I13:K14))</f>
        <v>0</v>
      </c>
      <c r="N14" s="173" t="s">
        <v>30</v>
      </c>
      <c r="O14" s="203" t="str">
        <f>K26</f>
        <v/>
      </c>
      <c r="P14" s="194">
        <f>L26</f>
        <v>0</v>
      </c>
      <c r="R14" s="53">
        <f>児童数!AT19</f>
        <v>0</v>
      </c>
      <c r="S14" s="194">
        <f t="shared" si="0"/>
        <v>0</v>
      </c>
    </row>
    <row r="15" spans="1:19" s="56" customFormat="1" ht="16.2">
      <c r="B15" s="81" t="s">
        <v>124</v>
      </c>
      <c r="C15" s="68" t="s">
        <v>128</v>
      </c>
      <c r="D15" s="68" t="s">
        <v>330</v>
      </c>
      <c r="E15" s="368">
        <v>4200</v>
      </c>
      <c r="G15" s="568" t="s">
        <v>25</v>
      </c>
      <c r="H15" s="595" t="str">
        <f>IF(加算と減算!H15="","",加算と減算!H15)</f>
        <v/>
      </c>
      <c r="I15" s="79" t="s">
        <v>176</v>
      </c>
      <c r="J15" s="90" t="s">
        <v>116</v>
      </c>
      <c r="K15" s="72" t="s">
        <v>121</v>
      </c>
      <c r="L15" s="175" t="s">
        <v>227</v>
      </c>
      <c r="R15" s="53">
        <f>SUM(R3:R14)</f>
        <v>0</v>
      </c>
      <c r="S15" s="194">
        <f>SUM(S3:S14)</f>
        <v>0</v>
      </c>
    </row>
    <row r="16" spans="1:19" s="56" customFormat="1" ht="16.2">
      <c r="B16" s="81" t="s">
        <v>124</v>
      </c>
      <c r="C16" s="68" t="s">
        <v>130</v>
      </c>
      <c r="D16" s="68" t="s">
        <v>327</v>
      </c>
      <c r="E16" s="368">
        <v>8800</v>
      </c>
      <c r="G16" s="568"/>
      <c r="H16" s="595"/>
      <c r="I16" s="68" t="str">
        <f>IF(基本情報!$C$3="","",基本情報!$C$3)</f>
        <v/>
      </c>
      <c r="J16" s="68" t="str">
        <f>利用定員!K19</f>
        <v/>
      </c>
      <c r="K16" s="107" t="str">
        <f>IF(H15="","",加算と減算!$H$8)</f>
        <v/>
      </c>
      <c r="L16" s="57">
        <f>IF(H15="",0,DGET($B$3:$E$1091,L15,I15:K16))</f>
        <v>0</v>
      </c>
    </row>
    <row r="17" spans="1:12" s="56" customFormat="1" ht="16.2">
      <c r="B17" s="81" t="s">
        <v>124</v>
      </c>
      <c r="C17" s="68" t="s">
        <v>130</v>
      </c>
      <c r="D17" s="68" t="s">
        <v>328</v>
      </c>
      <c r="E17" s="368">
        <v>4800</v>
      </c>
      <c r="G17" s="568" t="s">
        <v>225</v>
      </c>
      <c r="H17" s="595" t="str">
        <f>IF(加算と減算!H16="","",加算と減算!H16)</f>
        <v/>
      </c>
      <c r="I17" s="79" t="s">
        <v>176</v>
      </c>
      <c r="J17" s="90" t="s">
        <v>116</v>
      </c>
      <c r="K17" s="72" t="s">
        <v>121</v>
      </c>
      <c r="L17" s="175" t="s">
        <v>227</v>
      </c>
    </row>
    <row r="18" spans="1:12" s="56" customFormat="1" ht="16.2">
      <c r="B18" s="81" t="s">
        <v>124</v>
      </c>
      <c r="C18" s="68" t="s">
        <v>130</v>
      </c>
      <c r="D18" s="68" t="s">
        <v>329</v>
      </c>
      <c r="E18" s="368">
        <v>4200</v>
      </c>
      <c r="G18" s="568"/>
      <c r="H18" s="595"/>
      <c r="I18" s="68" t="str">
        <f>IF(基本情報!$C$3="","",基本情報!$C$3)</f>
        <v/>
      </c>
      <c r="J18" s="68" t="str">
        <f>利用定員!K20</f>
        <v/>
      </c>
      <c r="K18" s="107" t="str">
        <f>IF(H17="","",加算と減算!$H$8)</f>
        <v/>
      </c>
      <c r="L18" s="57">
        <f>IF(H17="",0,DGET($B$3:$E$1091,L17,I17:K18))</f>
        <v>0</v>
      </c>
    </row>
    <row r="19" spans="1:12" s="56" customFormat="1" ht="16.2">
      <c r="B19" s="81" t="s">
        <v>124</v>
      </c>
      <c r="C19" s="68" t="s">
        <v>130</v>
      </c>
      <c r="D19" s="68" t="s">
        <v>330</v>
      </c>
      <c r="E19" s="368">
        <v>3800</v>
      </c>
      <c r="G19" s="568" t="s">
        <v>226</v>
      </c>
      <c r="H19" s="595" t="str">
        <f>IF(加算と減算!H17="","",加算と減算!H17)</f>
        <v/>
      </c>
      <c r="I19" s="79" t="s">
        <v>176</v>
      </c>
      <c r="J19" s="90" t="s">
        <v>116</v>
      </c>
      <c r="K19" s="72" t="s">
        <v>121</v>
      </c>
      <c r="L19" s="175" t="s">
        <v>227</v>
      </c>
    </row>
    <row r="20" spans="1:12">
      <c r="A20" s="56"/>
      <c r="B20" s="81" t="s">
        <v>124</v>
      </c>
      <c r="C20" s="68" t="s">
        <v>132</v>
      </c>
      <c r="D20" s="68" t="s">
        <v>327</v>
      </c>
      <c r="E20" s="368">
        <v>7200</v>
      </c>
      <c r="F20" s="56"/>
      <c r="G20" s="568"/>
      <c r="H20" s="595"/>
      <c r="I20" s="68" t="str">
        <f>IF(基本情報!$C$3="","",基本情報!$C$3)</f>
        <v/>
      </c>
      <c r="J20" s="68" t="str">
        <f>利用定員!K21</f>
        <v/>
      </c>
      <c r="K20" s="107" t="str">
        <f>IF(H19="","",加算と減算!$H$8)</f>
        <v/>
      </c>
      <c r="L20" s="57">
        <f>IF(H19="",0,DGET($B$3:$E$1091,L19,I19:K20))</f>
        <v>0</v>
      </c>
    </row>
    <row r="21" spans="1:12">
      <c r="A21" s="56"/>
      <c r="B21" s="81" t="s">
        <v>124</v>
      </c>
      <c r="C21" s="68" t="s">
        <v>132</v>
      </c>
      <c r="D21" s="68" t="s">
        <v>328</v>
      </c>
      <c r="E21" s="368">
        <v>4000</v>
      </c>
      <c r="F21" s="56"/>
      <c r="G21" s="568" t="s">
        <v>28</v>
      </c>
      <c r="H21" s="595" t="str">
        <f>IF(加算と減算!H18="","",加算と減算!H18)</f>
        <v/>
      </c>
      <c r="I21" s="79" t="s">
        <v>176</v>
      </c>
      <c r="J21" s="90" t="s">
        <v>116</v>
      </c>
      <c r="K21" s="72" t="s">
        <v>121</v>
      </c>
      <c r="L21" s="175" t="s">
        <v>227</v>
      </c>
    </row>
    <row r="22" spans="1:12">
      <c r="A22" s="56"/>
      <c r="B22" s="81" t="s">
        <v>124</v>
      </c>
      <c r="C22" s="68" t="s">
        <v>132</v>
      </c>
      <c r="D22" s="68" t="s">
        <v>329</v>
      </c>
      <c r="E22" s="368">
        <v>3500</v>
      </c>
      <c r="F22" s="56"/>
      <c r="G22" s="568"/>
      <c r="H22" s="595"/>
      <c r="I22" s="68" t="str">
        <f>IF(基本情報!$C$3="","",基本情報!$C$3)</f>
        <v/>
      </c>
      <c r="J22" s="68" t="str">
        <f>利用定員!K22</f>
        <v/>
      </c>
      <c r="K22" s="107" t="str">
        <f>IF(H21="","",加算と減算!$H$8)</f>
        <v/>
      </c>
      <c r="L22" s="57">
        <f>IF(H21="",0,DGET($B$3:$E$1091,L21,I21:K22))</f>
        <v>0</v>
      </c>
    </row>
    <row r="23" spans="1:12">
      <c r="A23" s="56"/>
      <c r="B23" s="81" t="s">
        <v>124</v>
      </c>
      <c r="C23" s="68" t="s">
        <v>132</v>
      </c>
      <c r="D23" s="68" t="s">
        <v>330</v>
      </c>
      <c r="E23" s="368">
        <v>3100</v>
      </c>
      <c r="F23" s="56"/>
      <c r="G23" s="568" t="s">
        <v>29</v>
      </c>
      <c r="H23" s="595" t="str">
        <f>IF(加算と減算!H19="","",加算と減算!H19)</f>
        <v/>
      </c>
      <c r="I23" s="79" t="s">
        <v>176</v>
      </c>
      <c r="J23" s="90" t="s">
        <v>116</v>
      </c>
      <c r="K23" s="72" t="s">
        <v>121</v>
      </c>
      <c r="L23" s="175" t="s">
        <v>227</v>
      </c>
    </row>
    <row r="24" spans="1:12">
      <c r="A24" s="56"/>
      <c r="B24" s="81" t="s">
        <v>124</v>
      </c>
      <c r="C24" s="68" t="s">
        <v>305</v>
      </c>
      <c r="D24" s="68" t="s">
        <v>327</v>
      </c>
      <c r="E24" s="368">
        <v>6300</v>
      </c>
      <c r="F24" s="56"/>
      <c r="G24" s="568"/>
      <c r="H24" s="595"/>
      <c r="I24" s="68" t="str">
        <f>IF(基本情報!$C$3="","",基本情報!$C$3)</f>
        <v/>
      </c>
      <c r="J24" s="68" t="str">
        <f>利用定員!K23</f>
        <v/>
      </c>
      <c r="K24" s="107" t="str">
        <f>IF(H23="","",加算と減算!$H$8)</f>
        <v/>
      </c>
      <c r="L24" s="57">
        <f>IF(H23="",0,DGET($B$3:$E$1091,L23,I23:K24))</f>
        <v>0</v>
      </c>
    </row>
    <row r="25" spans="1:12">
      <c r="A25" s="56"/>
      <c r="B25" s="81" t="s">
        <v>124</v>
      </c>
      <c r="C25" s="70" t="s">
        <v>305</v>
      </c>
      <c r="D25" s="68" t="s">
        <v>328</v>
      </c>
      <c r="E25" s="368">
        <v>3500</v>
      </c>
      <c r="F25" s="56"/>
      <c r="G25" s="568" t="s">
        <v>30</v>
      </c>
      <c r="H25" s="595" t="str">
        <f>IF(加算と減算!H20="","",加算と減算!H20)</f>
        <v/>
      </c>
      <c r="I25" s="79" t="s">
        <v>176</v>
      </c>
      <c r="J25" s="90" t="s">
        <v>116</v>
      </c>
      <c r="K25" s="72" t="s">
        <v>121</v>
      </c>
      <c r="L25" s="175" t="s">
        <v>227</v>
      </c>
    </row>
    <row r="26" spans="1:12">
      <c r="A26" s="56"/>
      <c r="B26" s="81" t="s">
        <v>124</v>
      </c>
      <c r="C26" s="70" t="s">
        <v>305</v>
      </c>
      <c r="D26" s="68" t="s">
        <v>329</v>
      </c>
      <c r="E26" s="368">
        <v>3000</v>
      </c>
      <c r="F26" s="56"/>
      <c r="G26" s="568"/>
      <c r="H26" s="595"/>
      <c r="I26" s="68" t="str">
        <f>IF(基本情報!$C$3="","",基本情報!$C$3)</f>
        <v/>
      </c>
      <c r="J26" s="68" t="str">
        <f>利用定員!K24</f>
        <v/>
      </c>
      <c r="K26" s="107" t="str">
        <f>IF(H25="","",加算と減算!$H$8)</f>
        <v/>
      </c>
      <c r="L26" s="57">
        <f>IF(H25="",0,DGET($B$3:$E$1091,L25,I25:K26))</f>
        <v>0</v>
      </c>
    </row>
    <row r="27" spans="1:12">
      <c r="A27" s="56"/>
      <c r="B27" s="81" t="s">
        <v>124</v>
      </c>
      <c r="C27" s="70" t="s">
        <v>305</v>
      </c>
      <c r="D27" s="70" t="s">
        <v>330</v>
      </c>
      <c r="E27" s="368">
        <v>2700</v>
      </c>
      <c r="F27" s="56"/>
      <c r="G27" s="56"/>
      <c r="H27" s="56"/>
      <c r="I27" s="56"/>
    </row>
    <row r="28" spans="1:12">
      <c r="A28" s="56"/>
      <c r="B28" s="81" t="s">
        <v>124</v>
      </c>
      <c r="C28" s="70" t="s">
        <v>306</v>
      </c>
      <c r="D28" s="70" t="s">
        <v>327</v>
      </c>
      <c r="E28" s="368">
        <v>7100</v>
      </c>
      <c r="F28" s="56"/>
      <c r="G28" s="56"/>
      <c r="H28" s="56"/>
      <c r="I28" s="56"/>
    </row>
    <row r="29" spans="1:12">
      <c r="A29" s="56"/>
      <c r="B29" s="81" t="s">
        <v>124</v>
      </c>
      <c r="C29" s="70" t="s">
        <v>306</v>
      </c>
      <c r="D29" s="70" t="s">
        <v>328</v>
      </c>
      <c r="E29" s="368">
        <v>3900</v>
      </c>
      <c r="F29" s="56"/>
      <c r="G29" s="56"/>
      <c r="H29" s="56"/>
      <c r="I29" s="56"/>
    </row>
    <row r="30" spans="1:12">
      <c r="A30" s="56"/>
      <c r="B30" s="81" t="s">
        <v>124</v>
      </c>
      <c r="C30" s="70" t="s">
        <v>306</v>
      </c>
      <c r="D30" s="70" t="s">
        <v>329</v>
      </c>
      <c r="E30" s="368">
        <v>3400</v>
      </c>
      <c r="F30" s="56"/>
      <c r="G30" s="56"/>
      <c r="H30" s="56"/>
      <c r="I30" s="56"/>
    </row>
    <row r="31" spans="1:12">
      <c r="A31" s="56"/>
      <c r="B31" s="124" t="s">
        <v>124</v>
      </c>
      <c r="C31" s="70" t="s">
        <v>306</v>
      </c>
      <c r="D31" s="70" t="s">
        <v>330</v>
      </c>
      <c r="E31" s="368">
        <v>3000</v>
      </c>
      <c r="F31" s="56"/>
      <c r="G31" s="56"/>
      <c r="H31" s="56"/>
      <c r="I31" s="56"/>
    </row>
    <row r="32" spans="1:12">
      <c r="A32" s="56"/>
      <c r="B32" s="124" t="s">
        <v>124</v>
      </c>
      <c r="C32" s="70" t="s">
        <v>307</v>
      </c>
      <c r="D32" s="70" t="s">
        <v>327</v>
      </c>
      <c r="E32" s="368">
        <v>6300</v>
      </c>
      <c r="F32" s="56"/>
      <c r="G32" s="56"/>
      <c r="H32" s="56"/>
      <c r="I32" s="56"/>
    </row>
    <row r="33" spans="1:9">
      <c r="A33" s="56"/>
      <c r="B33" s="124" t="s">
        <v>124</v>
      </c>
      <c r="C33" s="68" t="s">
        <v>307</v>
      </c>
      <c r="D33" s="70" t="s">
        <v>328</v>
      </c>
      <c r="E33" s="368">
        <v>3500</v>
      </c>
      <c r="F33" s="56"/>
      <c r="G33" s="56"/>
      <c r="H33" s="56"/>
      <c r="I33" s="56"/>
    </row>
    <row r="34" spans="1:9">
      <c r="A34" s="56"/>
      <c r="B34" s="124" t="s">
        <v>124</v>
      </c>
      <c r="C34" s="68" t="s">
        <v>307</v>
      </c>
      <c r="D34" s="70" t="s">
        <v>329</v>
      </c>
      <c r="E34" s="368">
        <v>3000</v>
      </c>
      <c r="F34" s="56"/>
      <c r="G34" s="56"/>
      <c r="H34" s="56"/>
      <c r="I34" s="56"/>
    </row>
    <row r="35" spans="1:9">
      <c r="A35" s="56"/>
      <c r="B35" s="124" t="s">
        <v>124</v>
      </c>
      <c r="C35" s="68" t="s">
        <v>307</v>
      </c>
      <c r="D35" s="68" t="s">
        <v>330</v>
      </c>
      <c r="E35" s="368">
        <v>2700</v>
      </c>
      <c r="F35" s="56"/>
      <c r="G35" s="56"/>
      <c r="H35" s="56"/>
      <c r="I35" s="56"/>
    </row>
    <row r="36" spans="1:9">
      <c r="A36" s="56"/>
      <c r="B36" s="124" t="s">
        <v>124</v>
      </c>
      <c r="C36" s="68" t="s">
        <v>308</v>
      </c>
      <c r="D36" s="68" t="s">
        <v>327</v>
      </c>
      <c r="E36" s="368">
        <v>5500</v>
      </c>
      <c r="F36" s="56"/>
      <c r="G36" s="56"/>
      <c r="H36" s="56"/>
      <c r="I36" s="56"/>
    </row>
    <row r="37" spans="1:9">
      <c r="A37" s="56"/>
      <c r="B37" s="124" t="s">
        <v>124</v>
      </c>
      <c r="C37" s="68" t="s">
        <v>308</v>
      </c>
      <c r="D37" s="68" t="s">
        <v>328</v>
      </c>
      <c r="E37" s="368">
        <v>3000</v>
      </c>
      <c r="F37" s="56"/>
      <c r="G37" s="56"/>
      <c r="H37" s="56"/>
      <c r="I37" s="56"/>
    </row>
    <row r="38" spans="1:9">
      <c r="A38" s="56"/>
      <c r="B38" s="124" t="s">
        <v>124</v>
      </c>
      <c r="C38" s="68" t="s">
        <v>308</v>
      </c>
      <c r="D38" s="68" t="s">
        <v>329</v>
      </c>
      <c r="E38" s="368">
        <v>2600</v>
      </c>
      <c r="F38" s="56"/>
      <c r="G38" s="56"/>
      <c r="H38" s="56"/>
      <c r="I38" s="56"/>
    </row>
    <row r="39" spans="1:9">
      <c r="A39" s="56"/>
      <c r="B39" s="124" t="s">
        <v>124</v>
      </c>
      <c r="C39" s="68" t="s">
        <v>308</v>
      </c>
      <c r="D39" s="68" t="s">
        <v>330</v>
      </c>
      <c r="E39" s="368">
        <v>2400</v>
      </c>
      <c r="F39" s="56"/>
      <c r="G39" s="56"/>
      <c r="H39" s="56"/>
      <c r="I39" s="56"/>
    </row>
    <row r="40" spans="1:9">
      <c r="A40" s="56"/>
      <c r="B40" s="124" t="s">
        <v>124</v>
      </c>
      <c r="C40" s="68" t="s">
        <v>309</v>
      </c>
      <c r="D40" s="68" t="s">
        <v>327</v>
      </c>
      <c r="E40" s="368">
        <v>6100</v>
      </c>
      <c r="F40" s="56"/>
      <c r="G40" s="56"/>
      <c r="H40" s="56"/>
      <c r="I40" s="56"/>
    </row>
    <row r="41" spans="1:9">
      <c r="A41" s="56"/>
      <c r="B41" s="124" t="s">
        <v>124</v>
      </c>
      <c r="C41" s="68" t="s">
        <v>309</v>
      </c>
      <c r="D41" s="68" t="s">
        <v>328</v>
      </c>
      <c r="E41" s="368">
        <v>3300</v>
      </c>
      <c r="F41" s="56"/>
      <c r="G41" s="56"/>
      <c r="H41" s="56"/>
      <c r="I41" s="56"/>
    </row>
    <row r="42" spans="1:9">
      <c r="A42" s="56"/>
      <c r="B42" s="124" t="s">
        <v>124</v>
      </c>
      <c r="C42" s="68" t="s">
        <v>309</v>
      </c>
      <c r="D42" s="68" t="s">
        <v>329</v>
      </c>
      <c r="E42" s="368">
        <v>2900</v>
      </c>
      <c r="F42" s="56"/>
      <c r="G42" s="56"/>
      <c r="H42" s="56"/>
      <c r="I42" s="56"/>
    </row>
    <row r="43" spans="1:9">
      <c r="A43" s="56"/>
      <c r="B43" s="124" t="s">
        <v>124</v>
      </c>
      <c r="C43" s="68" t="s">
        <v>309</v>
      </c>
      <c r="D43" s="68" t="s">
        <v>330</v>
      </c>
      <c r="E43" s="368">
        <v>2600</v>
      </c>
      <c r="F43" s="56"/>
      <c r="G43" s="56"/>
      <c r="H43" s="56"/>
      <c r="I43" s="56"/>
    </row>
    <row r="44" spans="1:9">
      <c r="A44" s="56"/>
      <c r="B44" s="124" t="s">
        <v>124</v>
      </c>
      <c r="C44" s="68" t="s">
        <v>310</v>
      </c>
      <c r="D44" s="68" t="s">
        <v>327</v>
      </c>
      <c r="E44" s="368">
        <v>5500</v>
      </c>
      <c r="F44" s="56"/>
      <c r="G44" s="56"/>
      <c r="H44" s="56"/>
      <c r="I44" s="56"/>
    </row>
    <row r="45" spans="1:9">
      <c r="A45" s="56"/>
      <c r="B45" s="124" t="s">
        <v>124</v>
      </c>
      <c r="C45" s="68" t="s">
        <v>310</v>
      </c>
      <c r="D45" s="68" t="s">
        <v>328</v>
      </c>
      <c r="E45" s="368">
        <v>3000</v>
      </c>
      <c r="F45" s="56"/>
      <c r="G45" s="56"/>
      <c r="H45" s="56"/>
      <c r="I45" s="56"/>
    </row>
    <row r="46" spans="1:9">
      <c r="A46" s="56"/>
      <c r="B46" s="124" t="s">
        <v>124</v>
      </c>
      <c r="C46" s="68" t="s">
        <v>310</v>
      </c>
      <c r="D46" s="68" t="s">
        <v>329</v>
      </c>
      <c r="E46" s="368">
        <v>2600</v>
      </c>
      <c r="F46" s="56"/>
      <c r="G46" s="56"/>
      <c r="H46" s="56"/>
      <c r="I46" s="56"/>
    </row>
    <row r="47" spans="1:9">
      <c r="A47" s="56"/>
      <c r="B47" s="124" t="s">
        <v>124</v>
      </c>
      <c r="C47" s="68" t="s">
        <v>310</v>
      </c>
      <c r="D47" s="68" t="s">
        <v>330</v>
      </c>
      <c r="E47" s="368">
        <v>2400</v>
      </c>
      <c r="F47" s="56"/>
      <c r="G47" s="56"/>
      <c r="H47" s="56"/>
      <c r="I47" s="56"/>
    </row>
    <row r="48" spans="1:9">
      <c r="A48" s="56"/>
      <c r="B48" s="124" t="s">
        <v>124</v>
      </c>
      <c r="C48" s="68" t="s">
        <v>311</v>
      </c>
      <c r="D48" s="68" t="s">
        <v>327</v>
      </c>
      <c r="E48" s="368">
        <v>5100</v>
      </c>
      <c r="F48" s="56"/>
      <c r="G48" s="56"/>
      <c r="H48" s="56"/>
      <c r="I48" s="56"/>
    </row>
    <row r="49" spans="1:12">
      <c r="A49" s="56"/>
      <c r="B49" s="124" t="s">
        <v>124</v>
      </c>
      <c r="C49" s="68" t="s">
        <v>311</v>
      </c>
      <c r="D49" s="68" t="s">
        <v>328</v>
      </c>
      <c r="E49" s="368">
        <v>2800</v>
      </c>
      <c r="F49" s="56"/>
      <c r="G49" s="56"/>
      <c r="H49" s="56"/>
      <c r="I49" s="56"/>
    </row>
    <row r="50" spans="1:12">
      <c r="A50" s="56"/>
      <c r="B50" s="124" t="s">
        <v>124</v>
      </c>
      <c r="C50" s="68" t="s">
        <v>311</v>
      </c>
      <c r="D50" s="68" t="s">
        <v>329</v>
      </c>
      <c r="E50" s="368">
        <v>2400</v>
      </c>
      <c r="F50" s="56"/>
      <c r="G50" s="56"/>
      <c r="H50" s="56"/>
      <c r="I50" s="56"/>
    </row>
    <row r="51" spans="1:12">
      <c r="A51" s="56"/>
      <c r="B51" s="124" t="s">
        <v>124</v>
      </c>
      <c r="C51" s="68" t="s">
        <v>311</v>
      </c>
      <c r="D51" s="68" t="s">
        <v>330</v>
      </c>
      <c r="E51" s="368">
        <v>2200</v>
      </c>
      <c r="F51" s="56"/>
      <c r="G51" s="56"/>
      <c r="H51" s="56"/>
      <c r="I51" s="56"/>
    </row>
    <row r="52" spans="1:12">
      <c r="A52" s="56"/>
      <c r="B52" s="124" t="s">
        <v>124</v>
      </c>
      <c r="C52" s="68" t="s">
        <v>312</v>
      </c>
      <c r="D52" s="68" t="s">
        <v>327</v>
      </c>
      <c r="E52" s="368">
        <v>5500</v>
      </c>
      <c r="F52" s="56"/>
      <c r="G52" s="56"/>
      <c r="H52" s="56"/>
      <c r="I52" s="58"/>
      <c r="J52" s="58"/>
      <c r="K52" s="58"/>
      <c r="L52" s="58"/>
    </row>
    <row r="53" spans="1:12">
      <c r="A53" s="56"/>
      <c r="B53" s="124" t="s">
        <v>124</v>
      </c>
      <c r="C53" s="68" t="s">
        <v>312</v>
      </c>
      <c r="D53" s="68" t="s">
        <v>328</v>
      </c>
      <c r="E53" s="368">
        <v>3000</v>
      </c>
      <c r="F53" s="56"/>
      <c r="G53" s="56"/>
      <c r="H53" s="56"/>
      <c r="I53" s="58"/>
      <c r="J53" s="58"/>
      <c r="K53" s="58"/>
      <c r="L53" s="58"/>
    </row>
    <row r="54" spans="1:12">
      <c r="A54" s="56"/>
      <c r="B54" s="124" t="s">
        <v>124</v>
      </c>
      <c r="C54" s="68" t="s">
        <v>312</v>
      </c>
      <c r="D54" s="68" t="s">
        <v>329</v>
      </c>
      <c r="E54" s="368">
        <v>2600</v>
      </c>
      <c r="F54" s="56"/>
      <c r="G54" s="56"/>
      <c r="H54" s="56"/>
      <c r="I54" s="58"/>
      <c r="J54" s="58"/>
      <c r="K54" s="58"/>
      <c r="L54" s="58"/>
    </row>
    <row r="55" spans="1:12">
      <c r="A55" s="56"/>
      <c r="B55" s="124" t="s">
        <v>124</v>
      </c>
      <c r="C55" s="68" t="s">
        <v>312</v>
      </c>
      <c r="D55" s="68" t="s">
        <v>330</v>
      </c>
      <c r="E55" s="368">
        <v>2400</v>
      </c>
      <c r="F55" s="56"/>
      <c r="G55" s="56"/>
      <c r="H55" s="56"/>
      <c r="I55" s="58"/>
      <c r="J55" s="58"/>
      <c r="K55" s="58"/>
      <c r="L55" s="58"/>
    </row>
    <row r="56" spans="1:12">
      <c r="A56" s="56"/>
      <c r="B56" s="124" t="s">
        <v>124</v>
      </c>
      <c r="C56" s="68" t="s">
        <v>313</v>
      </c>
      <c r="D56" s="68" t="s">
        <v>327</v>
      </c>
      <c r="E56" s="368">
        <v>5400</v>
      </c>
      <c r="F56" s="56"/>
      <c r="G56" s="56"/>
      <c r="H56" s="56"/>
      <c r="I56" s="58"/>
      <c r="J56" s="58"/>
      <c r="K56" s="58"/>
      <c r="L56" s="58"/>
    </row>
    <row r="57" spans="1:12">
      <c r="A57" s="56"/>
      <c r="B57" s="124" t="s">
        <v>124</v>
      </c>
      <c r="C57" s="68" t="s">
        <v>313</v>
      </c>
      <c r="D57" s="68" t="s">
        <v>328</v>
      </c>
      <c r="E57" s="368">
        <v>2900</v>
      </c>
      <c r="F57" s="56"/>
      <c r="G57" s="56"/>
      <c r="H57" s="56"/>
      <c r="I57" s="58"/>
      <c r="J57" s="58"/>
      <c r="K57" s="58"/>
      <c r="L57" s="58"/>
    </row>
    <row r="58" spans="1:12">
      <c r="A58" s="56"/>
      <c r="B58" s="124" t="s">
        <v>124</v>
      </c>
      <c r="C58" s="68" t="s">
        <v>313</v>
      </c>
      <c r="D58" s="68" t="s">
        <v>329</v>
      </c>
      <c r="E58" s="368">
        <v>2500</v>
      </c>
      <c r="F58" s="56"/>
      <c r="G58" s="56"/>
      <c r="H58" s="56"/>
      <c r="I58" s="58"/>
      <c r="J58" s="58"/>
      <c r="K58" s="58"/>
      <c r="L58" s="58"/>
    </row>
    <row r="59" spans="1:12">
      <c r="A59" s="56"/>
      <c r="B59" s="124" t="s">
        <v>124</v>
      </c>
      <c r="C59" s="68" t="s">
        <v>313</v>
      </c>
      <c r="D59" s="68" t="s">
        <v>330</v>
      </c>
      <c r="E59" s="368">
        <v>2300</v>
      </c>
      <c r="F59" s="56"/>
      <c r="G59" s="56"/>
      <c r="H59" s="56"/>
      <c r="I59" s="58"/>
      <c r="J59" s="58"/>
      <c r="K59" s="58"/>
      <c r="L59" s="58"/>
    </row>
    <row r="60" spans="1:12">
      <c r="A60" s="56"/>
      <c r="B60" s="124" t="s">
        <v>124</v>
      </c>
      <c r="C60" s="68" t="s">
        <v>314</v>
      </c>
      <c r="D60" s="68" t="s">
        <v>327</v>
      </c>
      <c r="E60" s="368">
        <v>4800</v>
      </c>
      <c r="F60" s="56"/>
      <c r="G60" s="56"/>
      <c r="H60" s="56"/>
      <c r="I60" s="58"/>
      <c r="J60" s="58"/>
      <c r="K60" s="58"/>
      <c r="L60" s="58"/>
    </row>
    <row r="61" spans="1:12">
      <c r="A61" s="56"/>
      <c r="B61" s="124" t="s">
        <v>124</v>
      </c>
      <c r="C61" s="68" t="s">
        <v>314</v>
      </c>
      <c r="D61" s="68" t="s">
        <v>328</v>
      </c>
      <c r="E61" s="368">
        <v>2600</v>
      </c>
      <c r="F61" s="56"/>
      <c r="G61" s="56"/>
      <c r="H61" s="56"/>
      <c r="I61" s="58"/>
      <c r="J61" s="58"/>
      <c r="K61" s="58"/>
      <c r="L61" s="58"/>
    </row>
    <row r="62" spans="1:12">
      <c r="A62" s="56"/>
      <c r="B62" s="124" t="s">
        <v>124</v>
      </c>
      <c r="C62" s="68" t="s">
        <v>314</v>
      </c>
      <c r="D62" s="68" t="s">
        <v>329</v>
      </c>
      <c r="E62" s="368">
        <v>2300</v>
      </c>
      <c r="F62" s="56"/>
      <c r="G62" s="56"/>
      <c r="H62" s="56"/>
      <c r="I62" s="58"/>
      <c r="J62" s="58"/>
      <c r="K62" s="58"/>
      <c r="L62" s="58"/>
    </row>
    <row r="63" spans="1:12">
      <c r="A63" s="56"/>
      <c r="B63" s="124" t="s">
        <v>124</v>
      </c>
      <c r="C63" s="68" t="s">
        <v>314</v>
      </c>
      <c r="D63" s="68" t="s">
        <v>330</v>
      </c>
      <c r="E63" s="368">
        <v>2000</v>
      </c>
      <c r="F63" s="56"/>
      <c r="G63" s="56"/>
      <c r="H63" s="56"/>
      <c r="I63" s="58"/>
      <c r="J63" s="58"/>
      <c r="K63" s="58"/>
      <c r="L63" s="58"/>
    </row>
    <row r="64" spans="1:12">
      <c r="A64" s="56"/>
      <c r="B64" s="124" t="s">
        <v>124</v>
      </c>
      <c r="C64" s="68" t="s">
        <v>315</v>
      </c>
      <c r="D64" s="68" t="s">
        <v>327</v>
      </c>
      <c r="E64" s="368">
        <v>5400</v>
      </c>
      <c r="F64" s="56"/>
      <c r="G64" s="56"/>
      <c r="H64" s="56"/>
      <c r="I64" s="58"/>
      <c r="J64" s="58"/>
      <c r="K64" s="58"/>
      <c r="L64" s="58"/>
    </row>
    <row r="65" spans="1:12">
      <c r="A65" s="56"/>
      <c r="B65" s="124" t="s">
        <v>124</v>
      </c>
      <c r="C65" s="68" t="s">
        <v>315</v>
      </c>
      <c r="D65" s="68" t="s">
        <v>328</v>
      </c>
      <c r="E65" s="368">
        <v>2900</v>
      </c>
      <c r="F65" s="56"/>
      <c r="G65" s="56"/>
      <c r="H65" s="56"/>
      <c r="I65" s="58"/>
      <c r="J65" s="58"/>
      <c r="K65" s="58"/>
      <c r="L65" s="58"/>
    </row>
    <row r="66" spans="1:12">
      <c r="A66" s="56"/>
      <c r="B66" s="124" t="s">
        <v>124</v>
      </c>
      <c r="C66" s="68" t="s">
        <v>315</v>
      </c>
      <c r="D66" s="68" t="s">
        <v>329</v>
      </c>
      <c r="E66" s="368">
        <v>2500</v>
      </c>
      <c r="F66" s="56"/>
      <c r="G66" s="56"/>
      <c r="H66" s="56"/>
      <c r="I66" s="58"/>
      <c r="J66" s="58"/>
      <c r="K66" s="58"/>
      <c r="L66" s="58"/>
    </row>
    <row r="67" spans="1:12">
      <c r="A67" s="56"/>
      <c r="B67" s="124" t="s">
        <v>124</v>
      </c>
      <c r="C67" s="68" t="s">
        <v>315</v>
      </c>
      <c r="D67" s="68" t="s">
        <v>330</v>
      </c>
      <c r="E67" s="368">
        <v>2300</v>
      </c>
      <c r="F67" s="56"/>
      <c r="G67" s="56"/>
      <c r="H67" s="56"/>
      <c r="I67" s="58"/>
      <c r="J67" s="58"/>
      <c r="K67" s="58"/>
      <c r="L67" s="58"/>
    </row>
    <row r="68" spans="1:12">
      <c r="A68" s="56"/>
      <c r="B68" s="124" t="s">
        <v>124</v>
      </c>
      <c r="C68" s="68" t="s">
        <v>144</v>
      </c>
      <c r="D68" s="68" t="s">
        <v>327</v>
      </c>
      <c r="E68" s="368">
        <v>4800</v>
      </c>
      <c r="F68" s="56"/>
      <c r="G68" s="56"/>
      <c r="H68" s="56"/>
      <c r="I68" s="58"/>
      <c r="J68" s="58"/>
      <c r="K68" s="58"/>
      <c r="L68" s="58"/>
    </row>
    <row r="69" spans="1:12">
      <c r="A69" s="56"/>
      <c r="B69" s="124" t="s">
        <v>124</v>
      </c>
      <c r="C69" s="68" t="s">
        <v>144</v>
      </c>
      <c r="D69" s="68" t="s">
        <v>328</v>
      </c>
      <c r="E69" s="368">
        <v>2600</v>
      </c>
      <c r="F69" s="56"/>
      <c r="G69" s="56"/>
      <c r="H69" s="56"/>
      <c r="I69" s="58"/>
      <c r="J69" s="58"/>
      <c r="K69" s="58"/>
      <c r="L69" s="58"/>
    </row>
    <row r="70" spans="1:12">
      <c r="A70" s="56"/>
      <c r="B70" s="124" t="s">
        <v>124</v>
      </c>
      <c r="C70" s="68" t="s">
        <v>144</v>
      </c>
      <c r="D70" s="68" t="s">
        <v>329</v>
      </c>
      <c r="E70" s="368">
        <v>2300</v>
      </c>
      <c r="F70" s="56"/>
      <c r="G70" s="56"/>
      <c r="H70" s="56"/>
      <c r="I70" s="58"/>
      <c r="J70" s="58"/>
      <c r="K70" s="58"/>
      <c r="L70" s="58"/>
    </row>
    <row r="71" spans="1:12">
      <c r="A71" s="56"/>
      <c r="B71" s="124" t="s">
        <v>124</v>
      </c>
      <c r="C71" s="68" t="s">
        <v>144</v>
      </c>
      <c r="D71" s="68" t="s">
        <v>330</v>
      </c>
      <c r="E71" s="368">
        <v>2000</v>
      </c>
      <c r="F71" s="56"/>
      <c r="G71" s="56"/>
      <c r="H71" s="56"/>
      <c r="I71" s="58"/>
      <c r="J71" s="58"/>
      <c r="K71" s="58"/>
      <c r="L71" s="58"/>
    </row>
    <row r="72" spans="1:12">
      <c r="A72" s="56"/>
      <c r="B72" s="124" t="s">
        <v>316</v>
      </c>
      <c r="C72" s="68" t="s">
        <v>326</v>
      </c>
      <c r="D72" s="68" t="s">
        <v>327</v>
      </c>
      <c r="E72" s="368">
        <v>15800</v>
      </c>
      <c r="F72" s="56"/>
      <c r="G72" s="56"/>
      <c r="H72" s="56"/>
      <c r="I72" s="58"/>
      <c r="J72" s="58"/>
      <c r="K72" s="58"/>
      <c r="L72" s="58"/>
    </row>
    <row r="73" spans="1:12">
      <c r="A73" s="56"/>
      <c r="B73" s="124" t="s">
        <v>316</v>
      </c>
      <c r="C73" s="68" t="s">
        <v>326</v>
      </c>
      <c r="D73" s="68" t="s">
        <v>328</v>
      </c>
      <c r="E73" s="368">
        <v>8700</v>
      </c>
      <c r="F73" s="56"/>
      <c r="G73" s="56"/>
      <c r="H73" s="56"/>
      <c r="I73" s="58"/>
      <c r="J73" s="58"/>
      <c r="K73" s="58"/>
      <c r="L73" s="58"/>
    </row>
    <row r="74" spans="1:12">
      <c r="A74" s="56"/>
      <c r="B74" s="124" t="s">
        <v>316</v>
      </c>
      <c r="C74" s="68" t="s">
        <v>326</v>
      </c>
      <c r="D74" s="68" t="s">
        <v>329</v>
      </c>
      <c r="E74" s="368">
        <v>7600</v>
      </c>
      <c r="F74" s="56"/>
      <c r="G74" s="56"/>
      <c r="H74" s="56"/>
      <c r="I74" s="58"/>
      <c r="J74" s="58"/>
      <c r="K74" s="58"/>
      <c r="L74" s="58"/>
    </row>
    <row r="75" spans="1:12">
      <c r="A75" s="56"/>
      <c r="B75" s="124" t="s">
        <v>316</v>
      </c>
      <c r="C75" s="68" t="s">
        <v>326</v>
      </c>
      <c r="D75" s="68" t="s">
        <v>330</v>
      </c>
      <c r="E75" s="368">
        <v>6800</v>
      </c>
      <c r="F75" s="56"/>
      <c r="G75" s="56"/>
      <c r="H75" s="56"/>
      <c r="I75" s="58"/>
      <c r="J75" s="58"/>
      <c r="K75" s="58"/>
      <c r="L75" s="58"/>
    </row>
    <row r="76" spans="1:12" s="56" customFormat="1" ht="16.2">
      <c r="B76" s="124" t="s">
        <v>316</v>
      </c>
      <c r="C76" s="68" t="s">
        <v>126</v>
      </c>
      <c r="D76" s="68" t="s">
        <v>327</v>
      </c>
      <c r="E76" s="368">
        <v>10900</v>
      </c>
    </row>
    <row r="77" spans="1:12" s="56" customFormat="1" ht="16.2">
      <c r="B77" s="124" t="s">
        <v>316</v>
      </c>
      <c r="C77" s="68" t="s">
        <v>126</v>
      </c>
      <c r="D77" s="68" t="s">
        <v>328</v>
      </c>
      <c r="E77" s="368">
        <v>6000</v>
      </c>
    </row>
    <row r="78" spans="1:12" s="56" customFormat="1" ht="16.2">
      <c r="B78" s="124" t="s">
        <v>316</v>
      </c>
      <c r="C78" s="68" t="s">
        <v>126</v>
      </c>
      <c r="D78" s="68" t="s">
        <v>329</v>
      </c>
      <c r="E78" s="368">
        <v>5200</v>
      </c>
    </row>
    <row r="79" spans="1:12" s="56" customFormat="1" ht="16.2">
      <c r="B79" s="124" t="s">
        <v>316</v>
      </c>
      <c r="C79" s="68" t="s">
        <v>126</v>
      </c>
      <c r="D79" s="68" t="s">
        <v>330</v>
      </c>
      <c r="E79" s="368">
        <v>4700</v>
      </c>
    </row>
    <row r="80" spans="1:12" s="56" customFormat="1" ht="16.2">
      <c r="A80" s="66"/>
      <c r="B80" s="124" t="s">
        <v>316</v>
      </c>
      <c r="C80" s="68" t="s">
        <v>128</v>
      </c>
      <c r="D80" s="68" t="s">
        <v>327</v>
      </c>
      <c r="E80" s="368">
        <v>9800</v>
      </c>
      <c r="F80" s="66"/>
      <c r="G80" s="66"/>
      <c r="H80" s="66"/>
    </row>
    <row r="81" spans="1:12" s="56" customFormat="1" ht="16.2">
      <c r="A81" s="66"/>
      <c r="B81" s="124" t="s">
        <v>316</v>
      </c>
      <c r="C81" s="68" t="s">
        <v>128</v>
      </c>
      <c r="D81" s="68" t="s">
        <v>328</v>
      </c>
      <c r="E81" s="368">
        <v>5400</v>
      </c>
      <c r="F81" s="66"/>
      <c r="G81" s="66"/>
      <c r="H81" s="66"/>
    </row>
    <row r="82" spans="1:12" s="56" customFormat="1" ht="16.2">
      <c r="A82" s="66"/>
      <c r="B82" s="124" t="s">
        <v>316</v>
      </c>
      <c r="C82" s="68" t="s">
        <v>128</v>
      </c>
      <c r="D82" s="68" t="s">
        <v>329</v>
      </c>
      <c r="E82" s="368">
        <v>4700</v>
      </c>
      <c r="F82" s="66"/>
      <c r="G82" s="66"/>
      <c r="H82" s="66"/>
    </row>
    <row r="83" spans="1:12" s="56" customFormat="1" ht="16.2">
      <c r="A83" s="66"/>
      <c r="B83" s="124" t="s">
        <v>316</v>
      </c>
      <c r="C83" s="68" t="s">
        <v>128</v>
      </c>
      <c r="D83" s="68" t="s">
        <v>330</v>
      </c>
      <c r="E83" s="368">
        <v>4200</v>
      </c>
      <c r="F83" s="66"/>
      <c r="G83" s="66"/>
      <c r="H83" s="66"/>
    </row>
    <row r="84" spans="1:12">
      <c r="B84" s="124" t="s">
        <v>316</v>
      </c>
      <c r="C84" s="68" t="s">
        <v>130</v>
      </c>
      <c r="D84" s="68" t="s">
        <v>327</v>
      </c>
      <c r="E84" s="368">
        <v>8800</v>
      </c>
      <c r="I84" s="58"/>
      <c r="J84" s="58"/>
      <c r="K84" s="58"/>
      <c r="L84" s="58"/>
    </row>
    <row r="85" spans="1:12">
      <c r="B85" s="124" t="s">
        <v>316</v>
      </c>
      <c r="C85" s="68" t="s">
        <v>130</v>
      </c>
      <c r="D85" s="68" t="s">
        <v>328</v>
      </c>
      <c r="E85" s="368">
        <v>4800</v>
      </c>
      <c r="I85" s="58"/>
      <c r="J85" s="58"/>
      <c r="K85" s="58"/>
      <c r="L85" s="58"/>
    </row>
    <row r="86" spans="1:12">
      <c r="B86" s="124" t="s">
        <v>316</v>
      </c>
      <c r="C86" s="68" t="s">
        <v>130</v>
      </c>
      <c r="D86" s="68" t="s">
        <v>329</v>
      </c>
      <c r="E86" s="368">
        <v>4200</v>
      </c>
      <c r="I86" s="58"/>
      <c r="J86" s="58"/>
      <c r="K86" s="58"/>
      <c r="L86" s="58"/>
    </row>
    <row r="87" spans="1:12">
      <c r="B87" s="81" t="s">
        <v>316</v>
      </c>
      <c r="C87" s="68" t="s">
        <v>130</v>
      </c>
      <c r="D87" s="68" t="s">
        <v>330</v>
      </c>
      <c r="E87" s="368">
        <v>3800</v>
      </c>
      <c r="I87" s="58"/>
      <c r="J87" s="58"/>
      <c r="K87" s="58"/>
      <c r="L87" s="58"/>
    </row>
    <row r="88" spans="1:12">
      <c r="B88" s="81" t="s">
        <v>316</v>
      </c>
      <c r="C88" s="68" t="s">
        <v>132</v>
      </c>
      <c r="D88" s="68" t="s">
        <v>327</v>
      </c>
      <c r="E88" s="368">
        <v>7200</v>
      </c>
      <c r="I88" s="58"/>
      <c r="J88" s="58"/>
      <c r="K88" s="58"/>
      <c r="L88" s="58"/>
    </row>
    <row r="89" spans="1:12">
      <c r="B89" s="81" t="s">
        <v>316</v>
      </c>
      <c r="C89" s="68" t="s">
        <v>132</v>
      </c>
      <c r="D89" s="68" t="s">
        <v>328</v>
      </c>
      <c r="E89" s="368">
        <v>4000</v>
      </c>
      <c r="I89" s="58"/>
      <c r="J89" s="58"/>
      <c r="K89" s="58"/>
      <c r="L89" s="58"/>
    </row>
    <row r="90" spans="1:12">
      <c r="B90" s="81" t="s">
        <v>316</v>
      </c>
      <c r="C90" s="68" t="s">
        <v>132</v>
      </c>
      <c r="D90" s="68" t="s">
        <v>329</v>
      </c>
      <c r="E90" s="368">
        <v>3500</v>
      </c>
      <c r="I90" s="58"/>
      <c r="J90" s="58"/>
      <c r="K90" s="58"/>
      <c r="L90" s="58"/>
    </row>
    <row r="91" spans="1:12">
      <c r="B91" s="81" t="s">
        <v>316</v>
      </c>
      <c r="C91" s="68" t="s">
        <v>132</v>
      </c>
      <c r="D91" s="68" t="s">
        <v>330</v>
      </c>
      <c r="E91" s="368">
        <v>3100</v>
      </c>
      <c r="I91" s="58"/>
      <c r="J91" s="58"/>
      <c r="K91" s="58"/>
      <c r="L91" s="58"/>
    </row>
    <row r="92" spans="1:12">
      <c r="B92" s="81" t="s">
        <v>316</v>
      </c>
      <c r="C92" s="68" t="s">
        <v>305</v>
      </c>
      <c r="D92" s="68" t="s">
        <v>327</v>
      </c>
      <c r="E92" s="368">
        <v>6300</v>
      </c>
      <c r="I92" s="58"/>
      <c r="J92" s="58"/>
      <c r="K92" s="58"/>
      <c r="L92" s="58"/>
    </row>
    <row r="93" spans="1:12">
      <c r="B93" s="81" t="s">
        <v>316</v>
      </c>
      <c r="C93" s="70" t="s">
        <v>305</v>
      </c>
      <c r="D93" s="68" t="s">
        <v>328</v>
      </c>
      <c r="E93" s="368">
        <v>3500</v>
      </c>
      <c r="I93" s="58"/>
      <c r="J93" s="58"/>
      <c r="K93" s="58"/>
      <c r="L93" s="58"/>
    </row>
    <row r="94" spans="1:12">
      <c r="B94" s="81" t="s">
        <v>316</v>
      </c>
      <c r="C94" s="70" t="s">
        <v>305</v>
      </c>
      <c r="D94" s="68" t="s">
        <v>329</v>
      </c>
      <c r="E94" s="368">
        <v>3000</v>
      </c>
      <c r="I94" s="58"/>
      <c r="J94" s="58"/>
      <c r="K94" s="58"/>
      <c r="L94" s="58"/>
    </row>
    <row r="95" spans="1:12">
      <c r="B95" s="124" t="s">
        <v>316</v>
      </c>
      <c r="C95" s="70" t="s">
        <v>305</v>
      </c>
      <c r="D95" s="70" t="s">
        <v>330</v>
      </c>
      <c r="E95" s="368">
        <v>2700</v>
      </c>
      <c r="I95" s="58"/>
      <c r="J95" s="58"/>
      <c r="K95" s="58"/>
      <c r="L95" s="58"/>
    </row>
    <row r="96" spans="1:12">
      <c r="B96" s="124" t="s">
        <v>316</v>
      </c>
      <c r="C96" s="70" t="s">
        <v>306</v>
      </c>
      <c r="D96" s="70" t="s">
        <v>327</v>
      </c>
      <c r="E96" s="368">
        <v>7100</v>
      </c>
      <c r="I96" s="58"/>
      <c r="J96" s="58"/>
      <c r="K96" s="58"/>
      <c r="L96" s="58"/>
    </row>
    <row r="97" spans="2:12">
      <c r="B97" s="124" t="s">
        <v>316</v>
      </c>
      <c r="C97" s="70" t="s">
        <v>306</v>
      </c>
      <c r="D97" s="70" t="s">
        <v>328</v>
      </c>
      <c r="E97" s="368">
        <v>3900</v>
      </c>
      <c r="I97" s="58"/>
      <c r="J97" s="58"/>
      <c r="K97" s="58"/>
      <c r="L97" s="58"/>
    </row>
    <row r="98" spans="2:12">
      <c r="B98" s="124" t="s">
        <v>316</v>
      </c>
      <c r="C98" s="70" t="s">
        <v>306</v>
      </c>
      <c r="D98" s="70" t="s">
        <v>329</v>
      </c>
      <c r="E98" s="368">
        <v>3400</v>
      </c>
      <c r="I98" s="58"/>
      <c r="J98" s="58"/>
      <c r="K98" s="58"/>
      <c r="L98" s="58"/>
    </row>
    <row r="99" spans="2:12">
      <c r="B99" s="124" t="s">
        <v>316</v>
      </c>
      <c r="C99" s="70" t="s">
        <v>306</v>
      </c>
      <c r="D99" s="70" t="s">
        <v>330</v>
      </c>
      <c r="E99" s="368">
        <v>3000</v>
      </c>
      <c r="I99" s="58"/>
      <c r="J99" s="58"/>
      <c r="K99" s="58"/>
      <c r="L99" s="58"/>
    </row>
    <row r="100" spans="2:12">
      <c r="B100" s="124" t="s">
        <v>316</v>
      </c>
      <c r="C100" s="70" t="s">
        <v>307</v>
      </c>
      <c r="D100" s="70" t="s">
        <v>327</v>
      </c>
      <c r="E100" s="368">
        <v>6300</v>
      </c>
      <c r="I100" s="58"/>
      <c r="J100" s="58"/>
      <c r="K100" s="58"/>
      <c r="L100" s="58"/>
    </row>
    <row r="101" spans="2:12">
      <c r="B101" s="124" t="s">
        <v>316</v>
      </c>
      <c r="C101" s="68" t="s">
        <v>307</v>
      </c>
      <c r="D101" s="70" t="s">
        <v>328</v>
      </c>
      <c r="E101" s="368">
        <v>3500</v>
      </c>
      <c r="I101" s="58"/>
      <c r="J101" s="58"/>
      <c r="K101" s="58"/>
      <c r="L101" s="58"/>
    </row>
    <row r="102" spans="2:12">
      <c r="B102" s="124" t="s">
        <v>316</v>
      </c>
      <c r="C102" s="68" t="s">
        <v>307</v>
      </c>
      <c r="D102" s="70" t="s">
        <v>329</v>
      </c>
      <c r="E102" s="368">
        <v>3000</v>
      </c>
      <c r="I102" s="58"/>
      <c r="J102" s="58"/>
      <c r="K102" s="58"/>
      <c r="L102" s="58"/>
    </row>
    <row r="103" spans="2:12">
      <c r="B103" s="124" t="s">
        <v>316</v>
      </c>
      <c r="C103" s="68" t="s">
        <v>307</v>
      </c>
      <c r="D103" s="68" t="s">
        <v>330</v>
      </c>
      <c r="E103" s="368">
        <v>2700</v>
      </c>
      <c r="I103" s="58"/>
      <c r="J103" s="58"/>
      <c r="K103" s="58"/>
      <c r="L103" s="58"/>
    </row>
    <row r="104" spans="2:12">
      <c r="B104" s="124" t="s">
        <v>316</v>
      </c>
      <c r="C104" s="68" t="s">
        <v>308</v>
      </c>
      <c r="D104" s="68" t="s">
        <v>327</v>
      </c>
      <c r="E104" s="368">
        <v>5500</v>
      </c>
      <c r="I104" s="58"/>
      <c r="J104" s="58"/>
      <c r="K104" s="58"/>
      <c r="L104" s="58"/>
    </row>
    <row r="105" spans="2:12">
      <c r="B105" s="124" t="s">
        <v>316</v>
      </c>
      <c r="C105" s="68" t="s">
        <v>308</v>
      </c>
      <c r="D105" s="68" t="s">
        <v>328</v>
      </c>
      <c r="E105" s="368">
        <v>3000</v>
      </c>
      <c r="I105" s="58"/>
      <c r="J105" s="58"/>
      <c r="K105" s="58"/>
      <c r="L105" s="58"/>
    </row>
    <row r="106" spans="2:12">
      <c r="B106" s="124" t="s">
        <v>316</v>
      </c>
      <c r="C106" s="68" t="s">
        <v>308</v>
      </c>
      <c r="D106" s="68" t="s">
        <v>329</v>
      </c>
      <c r="E106" s="368">
        <v>2600</v>
      </c>
      <c r="I106" s="58"/>
      <c r="J106" s="58"/>
      <c r="K106" s="58"/>
      <c r="L106" s="58"/>
    </row>
    <row r="107" spans="2:12">
      <c r="B107" s="124" t="s">
        <v>316</v>
      </c>
      <c r="C107" s="68" t="s">
        <v>308</v>
      </c>
      <c r="D107" s="68" t="s">
        <v>330</v>
      </c>
      <c r="E107" s="368">
        <v>2400</v>
      </c>
      <c r="I107" s="58"/>
      <c r="J107" s="58"/>
      <c r="K107" s="58"/>
      <c r="L107" s="58"/>
    </row>
    <row r="108" spans="2:12">
      <c r="B108" s="124" t="s">
        <v>316</v>
      </c>
      <c r="C108" s="68" t="s">
        <v>309</v>
      </c>
      <c r="D108" s="68" t="s">
        <v>327</v>
      </c>
      <c r="E108" s="368">
        <v>6100</v>
      </c>
      <c r="I108" s="58"/>
      <c r="J108" s="58"/>
      <c r="K108" s="58"/>
      <c r="L108" s="58"/>
    </row>
    <row r="109" spans="2:12">
      <c r="B109" s="124" t="s">
        <v>316</v>
      </c>
      <c r="C109" s="68" t="s">
        <v>309</v>
      </c>
      <c r="D109" s="68" t="s">
        <v>328</v>
      </c>
      <c r="E109" s="368">
        <v>3300</v>
      </c>
      <c r="I109" s="58"/>
      <c r="J109" s="58"/>
      <c r="K109" s="58"/>
      <c r="L109" s="58"/>
    </row>
    <row r="110" spans="2:12">
      <c r="B110" s="124" t="s">
        <v>316</v>
      </c>
      <c r="C110" s="68" t="s">
        <v>309</v>
      </c>
      <c r="D110" s="68" t="s">
        <v>329</v>
      </c>
      <c r="E110" s="368">
        <v>2900</v>
      </c>
      <c r="I110" s="58"/>
      <c r="J110" s="58"/>
      <c r="K110" s="58"/>
      <c r="L110" s="58"/>
    </row>
    <row r="111" spans="2:12">
      <c r="B111" s="124" t="s">
        <v>316</v>
      </c>
      <c r="C111" s="68" t="s">
        <v>309</v>
      </c>
      <c r="D111" s="68" t="s">
        <v>330</v>
      </c>
      <c r="E111" s="368">
        <v>2600</v>
      </c>
      <c r="I111" s="58"/>
      <c r="J111" s="58"/>
      <c r="K111" s="58"/>
      <c r="L111" s="58"/>
    </row>
    <row r="112" spans="2:12">
      <c r="B112" s="124" t="s">
        <v>316</v>
      </c>
      <c r="C112" s="68" t="s">
        <v>310</v>
      </c>
      <c r="D112" s="68" t="s">
        <v>327</v>
      </c>
      <c r="E112" s="368">
        <v>5500</v>
      </c>
      <c r="I112" s="58"/>
      <c r="J112" s="58"/>
      <c r="K112" s="58"/>
      <c r="L112" s="58"/>
    </row>
    <row r="113" spans="2:12">
      <c r="B113" s="124" t="s">
        <v>316</v>
      </c>
      <c r="C113" s="68" t="s">
        <v>310</v>
      </c>
      <c r="D113" s="68" t="s">
        <v>328</v>
      </c>
      <c r="E113" s="368">
        <v>3000</v>
      </c>
      <c r="I113" s="58"/>
      <c r="J113" s="58"/>
      <c r="K113" s="58"/>
      <c r="L113" s="58"/>
    </row>
    <row r="114" spans="2:12">
      <c r="B114" s="124" t="s">
        <v>316</v>
      </c>
      <c r="C114" s="68" t="s">
        <v>310</v>
      </c>
      <c r="D114" s="68" t="s">
        <v>329</v>
      </c>
      <c r="E114" s="368">
        <v>2600</v>
      </c>
      <c r="I114" s="58"/>
      <c r="J114" s="58"/>
      <c r="K114" s="58"/>
      <c r="L114" s="58"/>
    </row>
    <row r="115" spans="2:12">
      <c r="B115" s="124" t="s">
        <v>316</v>
      </c>
      <c r="C115" s="68" t="s">
        <v>310</v>
      </c>
      <c r="D115" s="68" t="s">
        <v>330</v>
      </c>
      <c r="E115" s="368">
        <v>2400</v>
      </c>
      <c r="I115" s="58"/>
      <c r="J115" s="58"/>
      <c r="K115" s="58"/>
      <c r="L115" s="58"/>
    </row>
    <row r="116" spans="2:12">
      <c r="B116" s="124" t="s">
        <v>316</v>
      </c>
      <c r="C116" s="68" t="s">
        <v>311</v>
      </c>
      <c r="D116" s="68" t="s">
        <v>327</v>
      </c>
      <c r="E116" s="368">
        <v>5100</v>
      </c>
      <c r="I116" s="58"/>
      <c r="J116" s="58"/>
      <c r="K116" s="58"/>
      <c r="L116" s="58"/>
    </row>
    <row r="117" spans="2:12">
      <c r="B117" s="124" t="s">
        <v>316</v>
      </c>
      <c r="C117" s="68" t="s">
        <v>311</v>
      </c>
      <c r="D117" s="68" t="s">
        <v>328</v>
      </c>
      <c r="E117" s="368">
        <v>2800</v>
      </c>
      <c r="I117" s="58"/>
      <c r="J117" s="58"/>
      <c r="K117" s="58"/>
      <c r="L117" s="58"/>
    </row>
    <row r="118" spans="2:12">
      <c r="B118" s="124" t="s">
        <v>316</v>
      </c>
      <c r="C118" s="68" t="s">
        <v>311</v>
      </c>
      <c r="D118" s="68" t="s">
        <v>329</v>
      </c>
      <c r="E118" s="368">
        <v>2400</v>
      </c>
      <c r="I118" s="58"/>
      <c r="J118" s="58"/>
      <c r="K118" s="58"/>
      <c r="L118" s="58"/>
    </row>
    <row r="119" spans="2:12">
      <c r="B119" s="124" t="s">
        <v>316</v>
      </c>
      <c r="C119" s="68" t="s">
        <v>311</v>
      </c>
      <c r="D119" s="68" t="s">
        <v>330</v>
      </c>
      <c r="E119" s="368">
        <v>2200</v>
      </c>
      <c r="I119" s="58"/>
      <c r="J119" s="58"/>
      <c r="K119" s="58"/>
      <c r="L119" s="58"/>
    </row>
    <row r="120" spans="2:12">
      <c r="B120" s="124" t="s">
        <v>316</v>
      </c>
      <c r="C120" s="68" t="s">
        <v>312</v>
      </c>
      <c r="D120" s="68" t="s">
        <v>327</v>
      </c>
      <c r="E120" s="368">
        <v>5500</v>
      </c>
      <c r="I120" s="58"/>
      <c r="J120" s="58"/>
      <c r="K120" s="58"/>
      <c r="L120" s="58"/>
    </row>
    <row r="121" spans="2:12">
      <c r="B121" s="124" t="s">
        <v>316</v>
      </c>
      <c r="C121" s="68" t="s">
        <v>312</v>
      </c>
      <c r="D121" s="68" t="s">
        <v>328</v>
      </c>
      <c r="E121" s="368">
        <v>3000</v>
      </c>
      <c r="I121" s="58"/>
      <c r="J121" s="58"/>
      <c r="K121" s="58"/>
      <c r="L121" s="58"/>
    </row>
    <row r="122" spans="2:12">
      <c r="B122" s="124" t="s">
        <v>316</v>
      </c>
      <c r="C122" s="68" t="s">
        <v>312</v>
      </c>
      <c r="D122" s="68" t="s">
        <v>329</v>
      </c>
      <c r="E122" s="368">
        <v>2600</v>
      </c>
      <c r="I122" s="58"/>
      <c r="J122" s="58"/>
      <c r="K122" s="58"/>
      <c r="L122" s="58"/>
    </row>
    <row r="123" spans="2:12">
      <c r="B123" s="124" t="s">
        <v>316</v>
      </c>
      <c r="C123" s="68" t="s">
        <v>312</v>
      </c>
      <c r="D123" s="68" t="s">
        <v>330</v>
      </c>
      <c r="E123" s="368">
        <v>2400</v>
      </c>
      <c r="I123" s="58"/>
      <c r="J123" s="58"/>
      <c r="K123" s="58"/>
      <c r="L123" s="58"/>
    </row>
    <row r="124" spans="2:12">
      <c r="B124" s="124" t="s">
        <v>316</v>
      </c>
      <c r="C124" s="68" t="s">
        <v>313</v>
      </c>
      <c r="D124" s="68" t="s">
        <v>327</v>
      </c>
      <c r="E124" s="368">
        <v>5400</v>
      </c>
      <c r="I124" s="58"/>
      <c r="J124" s="58"/>
      <c r="K124" s="58"/>
      <c r="L124" s="58"/>
    </row>
    <row r="125" spans="2:12">
      <c r="B125" s="124" t="s">
        <v>316</v>
      </c>
      <c r="C125" s="68" t="s">
        <v>313</v>
      </c>
      <c r="D125" s="68" t="s">
        <v>328</v>
      </c>
      <c r="E125" s="368">
        <v>2900</v>
      </c>
      <c r="I125" s="58"/>
      <c r="J125" s="58"/>
      <c r="K125" s="58"/>
      <c r="L125" s="58"/>
    </row>
    <row r="126" spans="2:12">
      <c r="B126" s="124" t="s">
        <v>316</v>
      </c>
      <c r="C126" s="68" t="s">
        <v>313</v>
      </c>
      <c r="D126" s="68" t="s">
        <v>329</v>
      </c>
      <c r="E126" s="368">
        <v>2500</v>
      </c>
      <c r="I126" s="58"/>
      <c r="J126" s="58"/>
      <c r="K126" s="58"/>
      <c r="L126" s="58"/>
    </row>
    <row r="127" spans="2:12">
      <c r="B127" s="124" t="s">
        <v>316</v>
      </c>
      <c r="C127" s="68" t="s">
        <v>313</v>
      </c>
      <c r="D127" s="68" t="s">
        <v>330</v>
      </c>
      <c r="E127" s="368">
        <v>2300</v>
      </c>
      <c r="I127" s="58"/>
      <c r="J127" s="58"/>
      <c r="K127" s="58"/>
      <c r="L127" s="58"/>
    </row>
    <row r="128" spans="2:12">
      <c r="B128" s="124" t="s">
        <v>316</v>
      </c>
      <c r="C128" s="68" t="s">
        <v>314</v>
      </c>
      <c r="D128" s="68" t="s">
        <v>327</v>
      </c>
      <c r="E128" s="368">
        <v>4800</v>
      </c>
      <c r="I128" s="58"/>
      <c r="J128" s="58"/>
      <c r="K128" s="58"/>
      <c r="L128" s="58"/>
    </row>
    <row r="129" spans="1:12">
      <c r="B129" s="124" t="s">
        <v>316</v>
      </c>
      <c r="C129" s="68" t="s">
        <v>314</v>
      </c>
      <c r="D129" s="68" t="s">
        <v>328</v>
      </c>
      <c r="E129" s="368">
        <v>2600</v>
      </c>
      <c r="I129" s="58"/>
      <c r="J129" s="58"/>
      <c r="K129" s="58"/>
      <c r="L129" s="58"/>
    </row>
    <row r="130" spans="1:12">
      <c r="B130" s="124" t="s">
        <v>316</v>
      </c>
      <c r="C130" s="68" t="s">
        <v>314</v>
      </c>
      <c r="D130" s="68" t="s">
        <v>329</v>
      </c>
      <c r="E130" s="368">
        <v>2300</v>
      </c>
      <c r="I130" s="58"/>
      <c r="J130" s="58"/>
      <c r="K130" s="58"/>
      <c r="L130" s="58"/>
    </row>
    <row r="131" spans="1:12">
      <c r="B131" s="124" t="s">
        <v>316</v>
      </c>
      <c r="C131" s="68" t="s">
        <v>314</v>
      </c>
      <c r="D131" s="68" t="s">
        <v>330</v>
      </c>
      <c r="E131" s="368">
        <v>2000</v>
      </c>
      <c r="I131" s="58"/>
      <c r="J131" s="58"/>
      <c r="K131" s="58"/>
      <c r="L131" s="58"/>
    </row>
    <row r="132" spans="1:12">
      <c r="B132" s="124" t="s">
        <v>316</v>
      </c>
      <c r="C132" s="68" t="s">
        <v>315</v>
      </c>
      <c r="D132" s="68" t="s">
        <v>327</v>
      </c>
      <c r="E132" s="368">
        <v>5400</v>
      </c>
      <c r="I132" s="58"/>
      <c r="J132" s="58"/>
      <c r="K132" s="58"/>
      <c r="L132" s="58"/>
    </row>
    <row r="133" spans="1:12">
      <c r="B133" s="124" t="s">
        <v>316</v>
      </c>
      <c r="C133" s="68" t="s">
        <v>315</v>
      </c>
      <c r="D133" s="68" t="s">
        <v>328</v>
      </c>
      <c r="E133" s="368">
        <v>2900</v>
      </c>
      <c r="I133" s="58"/>
      <c r="J133" s="58"/>
      <c r="K133" s="58"/>
      <c r="L133" s="58"/>
    </row>
    <row r="134" spans="1:12">
      <c r="B134" s="124" t="s">
        <v>316</v>
      </c>
      <c r="C134" s="68" t="s">
        <v>315</v>
      </c>
      <c r="D134" s="68" t="s">
        <v>329</v>
      </c>
      <c r="E134" s="368">
        <v>2500</v>
      </c>
      <c r="I134" s="58"/>
      <c r="J134" s="58"/>
      <c r="K134" s="58"/>
      <c r="L134" s="58"/>
    </row>
    <row r="135" spans="1:12">
      <c r="B135" s="124" t="s">
        <v>316</v>
      </c>
      <c r="C135" s="68" t="s">
        <v>315</v>
      </c>
      <c r="D135" s="68" t="s">
        <v>330</v>
      </c>
      <c r="E135" s="368">
        <v>2300</v>
      </c>
      <c r="I135" s="58"/>
      <c r="J135" s="58"/>
      <c r="K135" s="58"/>
      <c r="L135" s="58"/>
    </row>
    <row r="136" spans="1:12">
      <c r="A136" s="56"/>
      <c r="B136" s="124" t="s">
        <v>316</v>
      </c>
      <c r="C136" s="68" t="s">
        <v>144</v>
      </c>
      <c r="D136" s="68" t="s">
        <v>327</v>
      </c>
      <c r="E136" s="368">
        <v>4800</v>
      </c>
      <c r="F136" s="56"/>
      <c r="G136" s="56"/>
      <c r="H136" s="56"/>
      <c r="I136" s="58"/>
      <c r="J136" s="58"/>
      <c r="K136" s="58"/>
      <c r="L136" s="58"/>
    </row>
    <row r="137" spans="1:12">
      <c r="A137" s="56"/>
      <c r="B137" s="124" t="s">
        <v>316</v>
      </c>
      <c r="C137" s="68" t="s">
        <v>144</v>
      </c>
      <c r="D137" s="68" t="s">
        <v>328</v>
      </c>
      <c r="E137" s="368">
        <v>2600</v>
      </c>
      <c r="F137" s="56"/>
      <c r="G137" s="56"/>
      <c r="H137" s="56"/>
      <c r="I137" s="58"/>
      <c r="J137" s="58"/>
      <c r="K137" s="58"/>
      <c r="L137" s="58"/>
    </row>
    <row r="138" spans="1:12">
      <c r="A138" s="56"/>
      <c r="B138" s="124" t="s">
        <v>316</v>
      </c>
      <c r="C138" s="68" t="s">
        <v>144</v>
      </c>
      <c r="D138" s="68" t="s">
        <v>329</v>
      </c>
      <c r="E138" s="368">
        <v>2300</v>
      </c>
      <c r="F138" s="56"/>
      <c r="G138" s="56"/>
      <c r="H138" s="56"/>
      <c r="I138" s="58"/>
      <c r="J138" s="58"/>
      <c r="K138" s="58"/>
      <c r="L138" s="58"/>
    </row>
    <row r="139" spans="1:12">
      <c r="A139" s="56"/>
      <c r="B139" s="124" t="s">
        <v>316</v>
      </c>
      <c r="C139" s="68" t="s">
        <v>144</v>
      </c>
      <c r="D139" s="68" t="s">
        <v>330</v>
      </c>
      <c r="E139" s="368">
        <v>2000</v>
      </c>
      <c r="F139" s="56"/>
      <c r="G139" s="56"/>
      <c r="H139" s="56"/>
      <c r="I139" s="58"/>
      <c r="J139" s="58"/>
      <c r="K139" s="58"/>
      <c r="L139" s="58"/>
    </row>
    <row r="140" spans="1:12">
      <c r="A140" s="56"/>
      <c r="B140" s="124" t="s">
        <v>317</v>
      </c>
      <c r="C140" s="68" t="s">
        <v>326</v>
      </c>
      <c r="D140" s="68" t="s">
        <v>327</v>
      </c>
      <c r="E140" s="368">
        <v>15800</v>
      </c>
      <c r="F140" s="56"/>
      <c r="G140" s="56"/>
      <c r="H140" s="56"/>
      <c r="I140" s="58"/>
      <c r="J140" s="58"/>
      <c r="K140" s="58"/>
      <c r="L140" s="58"/>
    </row>
    <row r="141" spans="1:12">
      <c r="A141" s="56"/>
      <c r="B141" s="124" t="s">
        <v>317</v>
      </c>
      <c r="C141" s="68" t="s">
        <v>326</v>
      </c>
      <c r="D141" s="68" t="s">
        <v>328</v>
      </c>
      <c r="E141" s="368">
        <v>8700</v>
      </c>
      <c r="F141" s="56"/>
      <c r="G141" s="56"/>
      <c r="H141" s="56"/>
      <c r="I141" s="58"/>
      <c r="J141" s="58"/>
      <c r="K141" s="58"/>
      <c r="L141" s="58"/>
    </row>
    <row r="142" spans="1:12">
      <c r="A142" s="56"/>
      <c r="B142" s="124" t="s">
        <v>317</v>
      </c>
      <c r="C142" s="68" t="s">
        <v>326</v>
      </c>
      <c r="D142" s="68" t="s">
        <v>329</v>
      </c>
      <c r="E142" s="368">
        <v>7600</v>
      </c>
      <c r="F142" s="56"/>
      <c r="G142" s="56"/>
      <c r="H142" s="56"/>
      <c r="I142" s="58"/>
      <c r="J142" s="58"/>
      <c r="K142" s="58"/>
      <c r="L142" s="58"/>
    </row>
    <row r="143" spans="1:12">
      <c r="A143" s="56"/>
      <c r="B143" s="124" t="s">
        <v>317</v>
      </c>
      <c r="C143" s="68" t="s">
        <v>326</v>
      </c>
      <c r="D143" s="68" t="s">
        <v>330</v>
      </c>
      <c r="E143" s="368">
        <v>6800</v>
      </c>
      <c r="F143" s="56"/>
      <c r="G143" s="56"/>
      <c r="H143" s="56"/>
      <c r="I143" s="58"/>
      <c r="J143" s="58"/>
      <c r="K143" s="58"/>
      <c r="L143" s="58"/>
    </row>
    <row r="144" spans="1:12" s="56" customFormat="1" ht="16.2">
      <c r="A144" s="66"/>
      <c r="B144" s="124" t="s">
        <v>317</v>
      </c>
      <c r="C144" s="68" t="s">
        <v>126</v>
      </c>
      <c r="D144" s="68" t="s">
        <v>327</v>
      </c>
      <c r="E144" s="368">
        <v>10900</v>
      </c>
      <c r="F144" s="66"/>
      <c r="G144" s="66"/>
      <c r="H144" s="66"/>
    </row>
    <row r="145" spans="1:12" s="56" customFormat="1" ht="16.2">
      <c r="A145" s="66"/>
      <c r="B145" s="124" t="s">
        <v>317</v>
      </c>
      <c r="C145" s="68" t="s">
        <v>126</v>
      </c>
      <c r="D145" s="68" t="s">
        <v>328</v>
      </c>
      <c r="E145" s="368">
        <v>6000</v>
      </c>
      <c r="F145" s="66"/>
      <c r="G145" s="66"/>
      <c r="H145" s="66"/>
    </row>
    <row r="146" spans="1:12" s="56" customFormat="1" ht="16.2">
      <c r="A146" s="66"/>
      <c r="B146" s="124" t="s">
        <v>317</v>
      </c>
      <c r="C146" s="68" t="s">
        <v>126</v>
      </c>
      <c r="D146" s="68" t="s">
        <v>329</v>
      </c>
      <c r="E146" s="368">
        <v>5200</v>
      </c>
      <c r="F146" s="66"/>
      <c r="G146" s="66"/>
      <c r="H146" s="66"/>
    </row>
    <row r="147" spans="1:12" s="56" customFormat="1" ht="16.2">
      <c r="A147" s="66"/>
      <c r="B147" s="124" t="s">
        <v>317</v>
      </c>
      <c r="C147" s="68" t="s">
        <v>126</v>
      </c>
      <c r="D147" s="68" t="s">
        <v>330</v>
      </c>
      <c r="E147" s="368">
        <v>4700</v>
      </c>
      <c r="F147" s="66"/>
      <c r="G147" s="66"/>
      <c r="H147" s="66"/>
    </row>
    <row r="148" spans="1:12" s="56" customFormat="1" ht="16.2">
      <c r="A148" s="66"/>
      <c r="B148" s="124" t="s">
        <v>317</v>
      </c>
      <c r="C148" s="68" t="s">
        <v>128</v>
      </c>
      <c r="D148" s="68" t="s">
        <v>327</v>
      </c>
      <c r="E148" s="368">
        <v>9800</v>
      </c>
      <c r="F148" s="66"/>
      <c r="G148" s="66"/>
      <c r="H148" s="66"/>
    </row>
    <row r="149" spans="1:12" s="56" customFormat="1" ht="16.2">
      <c r="A149" s="66"/>
      <c r="B149" s="124" t="s">
        <v>317</v>
      </c>
      <c r="C149" s="68" t="s">
        <v>128</v>
      </c>
      <c r="D149" s="68" t="s">
        <v>328</v>
      </c>
      <c r="E149" s="368">
        <v>5400</v>
      </c>
      <c r="F149" s="66"/>
      <c r="G149" s="66"/>
      <c r="H149" s="66"/>
    </row>
    <row r="150" spans="1:12" s="56" customFormat="1" ht="16.2">
      <c r="A150" s="66"/>
      <c r="B150" s="124" t="s">
        <v>317</v>
      </c>
      <c r="C150" s="68" t="s">
        <v>128</v>
      </c>
      <c r="D150" s="68" t="s">
        <v>329</v>
      </c>
      <c r="E150" s="368">
        <v>4700</v>
      </c>
      <c r="F150" s="66"/>
      <c r="G150" s="66"/>
      <c r="H150" s="66"/>
    </row>
    <row r="151" spans="1:12" s="56" customFormat="1" ht="16.2">
      <c r="A151" s="66"/>
      <c r="B151" s="124" t="s">
        <v>317</v>
      </c>
      <c r="C151" s="68" t="s">
        <v>128</v>
      </c>
      <c r="D151" s="68" t="s">
        <v>330</v>
      </c>
      <c r="E151" s="368">
        <v>4200</v>
      </c>
      <c r="F151" s="66"/>
      <c r="G151" s="66"/>
      <c r="H151" s="66"/>
    </row>
    <row r="152" spans="1:12">
      <c r="B152" s="124" t="s">
        <v>317</v>
      </c>
      <c r="C152" s="68" t="s">
        <v>130</v>
      </c>
      <c r="D152" s="68" t="s">
        <v>327</v>
      </c>
      <c r="E152" s="368">
        <v>8800</v>
      </c>
      <c r="I152" s="58"/>
      <c r="J152" s="58"/>
      <c r="K152" s="58"/>
      <c r="L152" s="58"/>
    </row>
    <row r="153" spans="1:12">
      <c r="B153" s="124" t="s">
        <v>317</v>
      </c>
      <c r="C153" s="68" t="s">
        <v>130</v>
      </c>
      <c r="D153" s="68" t="s">
        <v>328</v>
      </c>
      <c r="E153" s="368">
        <v>4800</v>
      </c>
      <c r="I153" s="58"/>
      <c r="J153" s="58"/>
      <c r="K153" s="58"/>
      <c r="L153" s="58"/>
    </row>
    <row r="154" spans="1:12">
      <c r="B154" s="124" t="s">
        <v>317</v>
      </c>
      <c r="C154" s="68" t="s">
        <v>130</v>
      </c>
      <c r="D154" s="68" t="s">
        <v>329</v>
      </c>
      <c r="E154" s="368">
        <v>4200</v>
      </c>
      <c r="I154" s="58"/>
      <c r="J154" s="58"/>
      <c r="K154" s="58"/>
      <c r="L154" s="58"/>
    </row>
    <row r="155" spans="1:12">
      <c r="B155" s="81" t="s">
        <v>317</v>
      </c>
      <c r="C155" s="68" t="s">
        <v>130</v>
      </c>
      <c r="D155" s="68" t="s">
        <v>330</v>
      </c>
      <c r="E155" s="368">
        <v>3800</v>
      </c>
      <c r="I155" s="58"/>
      <c r="J155" s="58"/>
      <c r="K155" s="58"/>
      <c r="L155" s="58"/>
    </row>
    <row r="156" spans="1:12">
      <c r="B156" s="81" t="s">
        <v>317</v>
      </c>
      <c r="C156" s="68" t="s">
        <v>132</v>
      </c>
      <c r="D156" s="68" t="s">
        <v>327</v>
      </c>
      <c r="E156" s="368">
        <v>7200</v>
      </c>
      <c r="I156" s="58"/>
      <c r="J156" s="58"/>
      <c r="K156" s="58"/>
      <c r="L156" s="58"/>
    </row>
    <row r="157" spans="1:12">
      <c r="B157" s="81" t="s">
        <v>317</v>
      </c>
      <c r="C157" s="68" t="s">
        <v>132</v>
      </c>
      <c r="D157" s="68" t="s">
        <v>328</v>
      </c>
      <c r="E157" s="368">
        <v>4000</v>
      </c>
      <c r="I157" s="58"/>
      <c r="J157" s="58"/>
      <c r="K157" s="58"/>
      <c r="L157" s="58"/>
    </row>
    <row r="158" spans="1:12">
      <c r="B158" s="81" t="s">
        <v>317</v>
      </c>
      <c r="C158" s="68" t="s">
        <v>132</v>
      </c>
      <c r="D158" s="68" t="s">
        <v>329</v>
      </c>
      <c r="E158" s="368">
        <v>3500</v>
      </c>
      <c r="I158" s="58"/>
      <c r="J158" s="58"/>
      <c r="K158" s="58"/>
      <c r="L158" s="58"/>
    </row>
    <row r="159" spans="1:12">
      <c r="B159" s="81" t="s">
        <v>317</v>
      </c>
      <c r="C159" s="68" t="s">
        <v>132</v>
      </c>
      <c r="D159" s="68" t="s">
        <v>330</v>
      </c>
      <c r="E159" s="368">
        <v>3100</v>
      </c>
      <c r="I159" s="58"/>
      <c r="J159" s="58"/>
      <c r="K159" s="58"/>
      <c r="L159" s="58"/>
    </row>
    <row r="160" spans="1:12">
      <c r="B160" s="81" t="s">
        <v>317</v>
      </c>
      <c r="C160" s="68" t="s">
        <v>305</v>
      </c>
      <c r="D160" s="68" t="s">
        <v>327</v>
      </c>
      <c r="E160" s="368">
        <v>6300</v>
      </c>
      <c r="I160" s="58"/>
      <c r="J160" s="58"/>
      <c r="K160" s="58"/>
      <c r="L160" s="58"/>
    </row>
    <row r="161" spans="2:12">
      <c r="B161" s="81" t="s">
        <v>317</v>
      </c>
      <c r="C161" s="70" t="s">
        <v>305</v>
      </c>
      <c r="D161" s="68" t="s">
        <v>328</v>
      </c>
      <c r="E161" s="368">
        <v>3500</v>
      </c>
      <c r="I161" s="58"/>
      <c r="J161" s="58"/>
      <c r="K161" s="58"/>
      <c r="L161" s="58"/>
    </row>
    <row r="162" spans="2:12">
      <c r="B162" s="81" t="s">
        <v>317</v>
      </c>
      <c r="C162" s="70" t="s">
        <v>305</v>
      </c>
      <c r="D162" s="68" t="s">
        <v>329</v>
      </c>
      <c r="E162" s="368">
        <v>3000</v>
      </c>
      <c r="I162" s="58"/>
      <c r="J162" s="58"/>
      <c r="K162" s="58"/>
      <c r="L162" s="58"/>
    </row>
    <row r="163" spans="2:12">
      <c r="B163" s="124" t="s">
        <v>317</v>
      </c>
      <c r="C163" s="70" t="s">
        <v>305</v>
      </c>
      <c r="D163" s="70" t="s">
        <v>330</v>
      </c>
      <c r="E163" s="368">
        <v>2700</v>
      </c>
      <c r="I163" s="58"/>
      <c r="J163" s="58"/>
      <c r="K163" s="58"/>
      <c r="L163" s="58"/>
    </row>
    <row r="164" spans="2:12">
      <c r="B164" s="124" t="s">
        <v>317</v>
      </c>
      <c r="C164" s="70" t="s">
        <v>306</v>
      </c>
      <c r="D164" s="70" t="s">
        <v>327</v>
      </c>
      <c r="E164" s="368">
        <v>7100</v>
      </c>
      <c r="I164" s="58"/>
      <c r="J164" s="58"/>
      <c r="K164" s="58"/>
      <c r="L164" s="58"/>
    </row>
    <row r="165" spans="2:12">
      <c r="B165" s="124" t="s">
        <v>317</v>
      </c>
      <c r="C165" s="70" t="s">
        <v>306</v>
      </c>
      <c r="D165" s="70" t="s">
        <v>328</v>
      </c>
      <c r="E165" s="368">
        <v>3900</v>
      </c>
      <c r="I165" s="58"/>
      <c r="J165" s="58"/>
      <c r="K165" s="58"/>
      <c r="L165" s="58"/>
    </row>
    <row r="166" spans="2:12">
      <c r="B166" s="124" t="s">
        <v>317</v>
      </c>
      <c r="C166" s="70" t="s">
        <v>306</v>
      </c>
      <c r="D166" s="70" t="s">
        <v>329</v>
      </c>
      <c r="E166" s="368">
        <v>3400</v>
      </c>
      <c r="I166" s="58"/>
      <c r="J166" s="58"/>
      <c r="K166" s="58"/>
      <c r="L166" s="58"/>
    </row>
    <row r="167" spans="2:12">
      <c r="B167" s="124" t="s">
        <v>317</v>
      </c>
      <c r="C167" s="70" t="s">
        <v>306</v>
      </c>
      <c r="D167" s="70" t="s">
        <v>330</v>
      </c>
      <c r="E167" s="368">
        <v>3000</v>
      </c>
      <c r="I167" s="58"/>
      <c r="J167" s="58"/>
      <c r="K167" s="58"/>
      <c r="L167" s="58"/>
    </row>
    <row r="168" spans="2:12">
      <c r="B168" s="124" t="s">
        <v>317</v>
      </c>
      <c r="C168" s="70" t="s">
        <v>307</v>
      </c>
      <c r="D168" s="70" t="s">
        <v>327</v>
      </c>
      <c r="E168" s="368">
        <v>6300</v>
      </c>
      <c r="I168" s="58"/>
      <c r="J168" s="58"/>
      <c r="K168" s="58"/>
      <c r="L168" s="58"/>
    </row>
    <row r="169" spans="2:12">
      <c r="B169" s="124" t="s">
        <v>317</v>
      </c>
      <c r="C169" s="68" t="s">
        <v>307</v>
      </c>
      <c r="D169" s="70" t="s">
        <v>328</v>
      </c>
      <c r="E169" s="368">
        <v>3500</v>
      </c>
      <c r="I169" s="58"/>
      <c r="J169" s="58"/>
      <c r="K169" s="58"/>
      <c r="L169" s="58"/>
    </row>
    <row r="170" spans="2:12">
      <c r="B170" s="124" t="s">
        <v>317</v>
      </c>
      <c r="C170" s="68" t="s">
        <v>307</v>
      </c>
      <c r="D170" s="70" t="s">
        <v>329</v>
      </c>
      <c r="E170" s="368">
        <v>3000</v>
      </c>
      <c r="I170" s="58"/>
      <c r="J170" s="58"/>
      <c r="K170" s="58"/>
      <c r="L170" s="58"/>
    </row>
    <row r="171" spans="2:12">
      <c r="B171" s="124" t="s">
        <v>317</v>
      </c>
      <c r="C171" s="68" t="s">
        <v>307</v>
      </c>
      <c r="D171" s="68" t="s">
        <v>330</v>
      </c>
      <c r="E171" s="368">
        <v>2700</v>
      </c>
      <c r="I171" s="58"/>
      <c r="J171" s="58"/>
      <c r="K171" s="58"/>
      <c r="L171" s="58"/>
    </row>
    <row r="172" spans="2:12">
      <c r="B172" s="124" t="s">
        <v>317</v>
      </c>
      <c r="C172" s="68" t="s">
        <v>308</v>
      </c>
      <c r="D172" s="68" t="s">
        <v>327</v>
      </c>
      <c r="E172" s="368">
        <v>5500</v>
      </c>
      <c r="I172" s="58"/>
      <c r="J172" s="58"/>
      <c r="K172" s="58"/>
      <c r="L172" s="58"/>
    </row>
    <row r="173" spans="2:12">
      <c r="B173" s="124" t="s">
        <v>317</v>
      </c>
      <c r="C173" s="68" t="s">
        <v>308</v>
      </c>
      <c r="D173" s="68" t="s">
        <v>328</v>
      </c>
      <c r="E173" s="368">
        <v>3000</v>
      </c>
      <c r="I173" s="58"/>
      <c r="J173" s="58"/>
      <c r="K173" s="58"/>
      <c r="L173" s="58"/>
    </row>
    <row r="174" spans="2:12">
      <c r="B174" s="124" t="s">
        <v>317</v>
      </c>
      <c r="C174" s="68" t="s">
        <v>308</v>
      </c>
      <c r="D174" s="68" t="s">
        <v>329</v>
      </c>
      <c r="E174" s="368">
        <v>2600</v>
      </c>
      <c r="I174" s="58"/>
      <c r="J174" s="58"/>
      <c r="K174" s="58"/>
      <c r="L174" s="58"/>
    </row>
    <row r="175" spans="2:12">
      <c r="B175" s="124" t="s">
        <v>317</v>
      </c>
      <c r="C175" s="68" t="s">
        <v>308</v>
      </c>
      <c r="D175" s="68" t="s">
        <v>330</v>
      </c>
      <c r="E175" s="368">
        <v>2400</v>
      </c>
      <c r="I175" s="58"/>
      <c r="J175" s="58"/>
      <c r="K175" s="58"/>
      <c r="L175" s="58"/>
    </row>
    <row r="176" spans="2:12">
      <c r="B176" s="124" t="s">
        <v>317</v>
      </c>
      <c r="C176" s="68" t="s">
        <v>309</v>
      </c>
      <c r="D176" s="68" t="s">
        <v>327</v>
      </c>
      <c r="E176" s="368">
        <v>6100</v>
      </c>
      <c r="I176" s="58"/>
      <c r="J176" s="58"/>
      <c r="K176" s="58"/>
      <c r="L176" s="58"/>
    </row>
    <row r="177" spans="2:12">
      <c r="B177" s="124" t="s">
        <v>317</v>
      </c>
      <c r="C177" s="68" t="s">
        <v>309</v>
      </c>
      <c r="D177" s="68" t="s">
        <v>328</v>
      </c>
      <c r="E177" s="368">
        <v>3300</v>
      </c>
      <c r="I177" s="58"/>
      <c r="J177" s="58"/>
      <c r="K177" s="58"/>
      <c r="L177" s="58"/>
    </row>
    <row r="178" spans="2:12">
      <c r="B178" s="124" t="s">
        <v>317</v>
      </c>
      <c r="C178" s="68" t="s">
        <v>309</v>
      </c>
      <c r="D178" s="68" t="s">
        <v>329</v>
      </c>
      <c r="E178" s="368">
        <v>2900</v>
      </c>
      <c r="I178" s="58"/>
      <c r="J178" s="58"/>
      <c r="K178" s="58"/>
      <c r="L178" s="58"/>
    </row>
    <row r="179" spans="2:12">
      <c r="B179" s="124" t="s">
        <v>317</v>
      </c>
      <c r="C179" s="68" t="s">
        <v>309</v>
      </c>
      <c r="D179" s="68" t="s">
        <v>330</v>
      </c>
      <c r="E179" s="368">
        <v>2600</v>
      </c>
      <c r="I179" s="58"/>
      <c r="J179" s="58"/>
      <c r="K179" s="58"/>
      <c r="L179" s="58"/>
    </row>
    <row r="180" spans="2:12">
      <c r="B180" s="124" t="s">
        <v>317</v>
      </c>
      <c r="C180" s="68" t="s">
        <v>310</v>
      </c>
      <c r="D180" s="68" t="s">
        <v>327</v>
      </c>
      <c r="E180" s="368">
        <v>5500</v>
      </c>
      <c r="I180" s="58"/>
      <c r="J180" s="58"/>
      <c r="K180" s="58"/>
      <c r="L180" s="58"/>
    </row>
    <row r="181" spans="2:12">
      <c r="B181" s="124" t="s">
        <v>317</v>
      </c>
      <c r="C181" s="68" t="s">
        <v>310</v>
      </c>
      <c r="D181" s="68" t="s">
        <v>328</v>
      </c>
      <c r="E181" s="368">
        <v>3000</v>
      </c>
      <c r="I181" s="58"/>
      <c r="J181" s="58"/>
      <c r="K181" s="58"/>
      <c r="L181" s="58"/>
    </row>
    <row r="182" spans="2:12">
      <c r="B182" s="124" t="s">
        <v>317</v>
      </c>
      <c r="C182" s="68" t="s">
        <v>310</v>
      </c>
      <c r="D182" s="68" t="s">
        <v>329</v>
      </c>
      <c r="E182" s="368">
        <v>2600</v>
      </c>
      <c r="I182" s="58"/>
      <c r="J182" s="58"/>
      <c r="K182" s="58"/>
      <c r="L182" s="58"/>
    </row>
    <row r="183" spans="2:12">
      <c r="B183" s="124" t="s">
        <v>317</v>
      </c>
      <c r="C183" s="68" t="s">
        <v>310</v>
      </c>
      <c r="D183" s="68" t="s">
        <v>330</v>
      </c>
      <c r="E183" s="368">
        <v>2400</v>
      </c>
      <c r="I183" s="58"/>
      <c r="J183" s="58"/>
      <c r="K183" s="58"/>
      <c r="L183" s="58"/>
    </row>
    <row r="184" spans="2:12">
      <c r="B184" s="124" t="s">
        <v>317</v>
      </c>
      <c r="C184" s="68" t="s">
        <v>311</v>
      </c>
      <c r="D184" s="68" t="s">
        <v>327</v>
      </c>
      <c r="E184" s="368">
        <v>5100</v>
      </c>
      <c r="I184" s="58"/>
      <c r="J184" s="58"/>
      <c r="K184" s="58"/>
      <c r="L184" s="58"/>
    </row>
    <row r="185" spans="2:12">
      <c r="B185" s="124" t="s">
        <v>317</v>
      </c>
      <c r="C185" s="68" t="s">
        <v>311</v>
      </c>
      <c r="D185" s="68" t="s">
        <v>328</v>
      </c>
      <c r="E185" s="368">
        <v>2800</v>
      </c>
      <c r="I185" s="58"/>
      <c r="J185" s="58"/>
      <c r="K185" s="58"/>
      <c r="L185" s="58"/>
    </row>
    <row r="186" spans="2:12">
      <c r="B186" s="124" t="s">
        <v>317</v>
      </c>
      <c r="C186" s="68" t="s">
        <v>311</v>
      </c>
      <c r="D186" s="68" t="s">
        <v>329</v>
      </c>
      <c r="E186" s="368">
        <v>2400</v>
      </c>
      <c r="I186" s="58"/>
      <c r="J186" s="58"/>
      <c r="K186" s="58"/>
      <c r="L186" s="58"/>
    </row>
    <row r="187" spans="2:12">
      <c r="B187" s="124" t="s">
        <v>317</v>
      </c>
      <c r="C187" s="68" t="s">
        <v>311</v>
      </c>
      <c r="D187" s="68" t="s">
        <v>330</v>
      </c>
      <c r="E187" s="368">
        <v>2200</v>
      </c>
      <c r="I187" s="58"/>
      <c r="J187" s="58"/>
      <c r="K187" s="58"/>
      <c r="L187" s="58"/>
    </row>
    <row r="188" spans="2:12">
      <c r="B188" s="124" t="s">
        <v>317</v>
      </c>
      <c r="C188" s="68" t="s">
        <v>312</v>
      </c>
      <c r="D188" s="68" t="s">
        <v>327</v>
      </c>
      <c r="E188" s="368">
        <v>5500</v>
      </c>
      <c r="I188" s="58"/>
      <c r="J188" s="58"/>
      <c r="K188" s="58"/>
      <c r="L188" s="58"/>
    </row>
    <row r="189" spans="2:12">
      <c r="B189" s="124" t="s">
        <v>317</v>
      </c>
      <c r="C189" s="68" t="s">
        <v>312</v>
      </c>
      <c r="D189" s="68" t="s">
        <v>328</v>
      </c>
      <c r="E189" s="368">
        <v>3000</v>
      </c>
      <c r="I189" s="58"/>
      <c r="J189" s="58"/>
      <c r="K189" s="58"/>
      <c r="L189" s="58"/>
    </row>
    <row r="190" spans="2:12">
      <c r="B190" s="124" t="s">
        <v>317</v>
      </c>
      <c r="C190" s="68" t="s">
        <v>312</v>
      </c>
      <c r="D190" s="68" t="s">
        <v>329</v>
      </c>
      <c r="E190" s="368">
        <v>2600</v>
      </c>
      <c r="I190" s="58"/>
      <c r="J190" s="58"/>
      <c r="K190" s="58"/>
      <c r="L190" s="58"/>
    </row>
    <row r="191" spans="2:12">
      <c r="B191" s="124" t="s">
        <v>317</v>
      </c>
      <c r="C191" s="68" t="s">
        <v>312</v>
      </c>
      <c r="D191" s="68" t="s">
        <v>330</v>
      </c>
      <c r="E191" s="368">
        <v>2400</v>
      </c>
      <c r="I191" s="58"/>
      <c r="J191" s="58"/>
      <c r="K191" s="58"/>
      <c r="L191" s="58"/>
    </row>
    <row r="192" spans="2:12">
      <c r="B192" s="124" t="s">
        <v>317</v>
      </c>
      <c r="C192" s="68" t="s">
        <v>313</v>
      </c>
      <c r="D192" s="68" t="s">
        <v>327</v>
      </c>
      <c r="E192" s="368">
        <v>5400</v>
      </c>
      <c r="I192" s="58"/>
      <c r="J192" s="58"/>
      <c r="K192" s="58"/>
      <c r="L192" s="58"/>
    </row>
    <row r="193" spans="1:12">
      <c r="B193" s="124" t="s">
        <v>317</v>
      </c>
      <c r="C193" s="68" t="s">
        <v>313</v>
      </c>
      <c r="D193" s="68" t="s">
        <v>328</v>
      </c>
      <c r="E193" s="368">
        <v>2900</v>
      </c>
      <c r="I193" s="58"/>
      <c r="J193" s="58"/>
      <c r="K193" s="58"/>
      <c r="L193" s="58"/>
    </row>
    <row r="194" spans="1:12">
      <c r="B194" s="124" t="s">
        <v>317</v>
      </c>
      <c r="C194" s="68" t="s">
        <v>313</v>
      </c>
      <c r="D194" s="68" t="s">
        <v>329</v>
      </c>
      <c r="E194" s="368">
        <v>2500</v>
      </c>
      <c r="I194" s="58"/>
      <c r="J194" s="58"/>
      <c r="K194" s="58"/>
      <c r="L194" s="58"/>
    </row>
    <row r="195" spans="1:12">
      <c r="B195" s="124" t="s">
        <v>317</v>
      </c>
      <c r="C195" s="68" t="s">
        <v>313</v>
      </c>
      <c r="D195" s="68" t="s">
        <v>330</v>
      </c>
      <c r="E195" s="368">
        <v>2300</v>
      </c>
      <c r="I195" s="58"/>
      <c r="J195" s="58"/>
      <c r="K195" s="58"/>
      <c r="L195" s="58"/>
    </row>
    <row r="196" spans="1:12">
      <c r="B196" s="124" t="s">
        <v>317</v>
      </c>
      <c r="C196" s="68" t="s">
        <v>314</v>
      </c>
      <c r="D196" s="68" t="s">
        <v>327</v>
      </c>
      <c r="E196" s="368">
        <v>4800</v>
      </c>
      <c r="I196" s="58"/>
      <c r="J196" s="58"/>
      <c r="K196" s="58"/>
      <c r="L196" s="58"/>
    </row>
    <row r="197" spans="1:12">
      <c r="B197" s="124" t="s">
        <v>317</v>
      </c>
      <c r="C197" s="68" t="s">
        <v>314</v>
      </c>
      <c r="D197" s="68" t="s">
        <v>328</v>
      </c>
      <c r="E197" s="368">
        <v>2600</v>
      </c>
      <c r="I197" s="58"/>
      <c r="J197" s="58"/>
      <c r="K197" s="58"/>
      <c r="L197" s="58"/>
    </row>
    <row r="198" spans="1:12">
      <c r="B198" s="124" t="s">
        <v>317</v>
      </c>
      <c r="C198" s="68" t="s">
        <v>314</v>
      </c>
      <c r="D198" s="68" t="s">
        <v>329</v>
      </c>
      <c r="E198" s="368">
        <v>2300</v>
      </c>
      <c r="I198" s="58"/>
      <c r="J198" s="58"/>
      <c r="K198" s="58"/>
      <c r="L198" s="58"/>
    </row>
    <row r="199" spans="1:12">
      <c r="B199" s="124" t="s">
        <v>317</v>
      </c>
      <c r="C199" s="68" t="s">
        <v>314</v>
      </c>
      <c r="D199" s="68" t="s">
        <v>330</v>
      </c>
      <c r="E199" s="368">
        <v>2000</v>
      </c>
      <c r="I199" s="58"/>
      <c r="J199" s="58"/>
      <c r="K199" s="58"/>
      <c r="L199" s="58"/>
    </row>
    <row r="200" spans="1:12">
      <c r="B200" s="124" t="s">
        <v>317</v>
      </c>
      <c r="C200" s="68" t="s">
        <v>315</v>
      </c>
      <c r="D200" s="68" t="s">
        <v>327</v>
      </c>
      <c r="E200" s="368">
        <v>5400</v>
      </c>
      <c r="I200" s="58"/>
      <c r="J200" s="58"/>
      <c r="K200" s="58"/>
      <c r="L200" s="58"/>
    </row>
    <row r="201" spans="1:12">
      <c r="B201" s="124" t="s">
        <v>317</v>
      </c>
      <c r="C201" s="68" t="s">
        <v>315</v>
      </c>
      <c r="D201" s="68" t="s">
        <v>328</v>
      </c>
      <c r="E201" s="368">
        <v>2900</v>
      </c>
      <c r="I201" s="58"/>
      <c r="J201" s="58"/>
      <c r="K201" s="58"/>
      <c r="L201" s="58"/>
    </row>
    <row r="202" spans="1:12">
      <c r="B202" s="124" t="s">
        <v>317</v>
      </c>
      <c r="C202" s="68" t="s">
        <v>315</v>
      </c>
      <c r="D202" s="68" t="s">
        <v>329</v>
      </c>
      <c r="E202" s="368">
        <v>2500</v>
      </c>
      <c r="I202" s="58"/>
      <c r="J202" s="58"/>
      <c r="K202" s="58"/>
      <c r="L202" s="58"/>
    </row>
    <row r="203" spans="1:12">
      <c r="B203" s="124" t="s">
        <v>317</v>
      </c>
      <c r="C203" s="68" t="s">
        <v>315</v>
      </c>
      <c r="D203" s="68" t="s">
        <v>330</v>
      </c>
      <c r="E203" s="368">
        <v>2300</v>
      </c>
      <c r="I203" s="58"/>
      <c r="J203" s="58"/>
      <c r="K203" s="58"/>
      <c r="L203" s="58"/>
    </row>
    <row r="204" spans="1:12">
      <c r="A204" s="56"/>
      <c r="B204" s="124" t="s">
        <v>317</v>
      </c>
      <c r="C204" s="68" t="s">
        <v>144</v>
      </c>
      <c r="D204" s="68" t="s">
        <v>327</v>
      </c>
      <c r="E204" s="368">
        <v>4800</v>
      </c>
      <c r="F204" s="56"/>
      <c r="G204" s="56"/>
      <c r="H204" s="56"/>
      <c r="I204" s="58"/>
      <c r="J204" s="58"/>
      <c r="K204" s="58"/>
      <c r="L204" s="58"/>
    </row>
    <row r="205" spans="1:12">
      <c r="A205" s="56"/>
      <c r="B205" s="124" t="s">
        <v>317</v>
      </c>
      <c r="C205" s="68" t="s">
        <v>144</v>
      </c>
      <c r="D205" s="68" t="s">
        <v>328</v>
      </c>
      <c r="E205" s="368">
        <v>2600</v>
      </c>
      <c r="F205" s="56"/>
      <c r="G205" s="56"/>
      <c r="H205" s="56"/>
      <c r="I205" s="58"/>
      <c r="J205" s="58"/>
      <c r="K205" s="58"/>
      <c r="L205" s="58"/>
    </row>
    <row r="206" spans="1:12">
      <c r="A206" s="56"/>
      <c r="B206" s="124" t="s">
        <v>317</v>
      </c>
      <c r="C206" s="68" t="s">
        <v>144</v>
      </c>
      <c r="D206" s="68" t="s">
        <v>329</v>
      </c>
      <c r="E206" s="368">
        <v>2300</v>
      </c>
      <c r="F206" s="56"/>
      <c r="G206" s="56"/>
      <c r="H206" s="56"/>
      <c r="I206" s="58"/>
      <c r="J206" s="58"/>
      <c r="K206" s="58"/>
      <c r="L206" s="58"/>
    </row>
    <row r="207" spans="1:12">
      <c r="A207" s="56"/>
      <c r="B207" s="124" t="s">
        <v>317</v>
      </c>
      <c r="C207" s="68" t="s">
        <v>144</v>
      </c>
      <c r="D207" s="68" t="s">
        <v>330</v>
      </c>
      <c r="E207" s="368">
        <v>2000</v>
      </c>
      <c r="F207" s="56"/>
      <c r="G207" s="56"/>
      <c r="H207" s="56"/>
      <c r="I207" s="58"/>
      <c r="J207" s="58"/>
      <c r="K207" s="58"/>
      <c r="L207" s="58"/>
    </row>
    <row r="208" spans="1:12">
      <c r="A208" s="56"/>
      <c r="B208" s="124" t="s">
        <v>318</v>
      </c>
      <c r="C208" s="68" t="s">
        <v>326</v>
      </c>
      <c r="D208" s="68" t="s">
        <v>327</v>
      </c>
      <c r="E208" s="368">
        <v>15800</v>
      </c>
      <c r="F208" s="56"/>
      <c r="G208" s="56"/>
      <c r="H208" s="56"/>
      <c r="I208" s="58"/>
      <c r="J208" s="58"/>
      <c r="K208" s="58"/>
      <c r="L208" s="58"/>
    </row>
    <row r="209" spans="1:12">
      <c r="A209" s="56"/>
      <c r="B209" s="124" t="s">
        <v>318</v>
      </c>
      <c r="C209" s="68" t="s">
        <v>326</v>
      </c>
      <c r="D209" s="68" t="s">
        <v>328</v>
      </c>
      <c r="E209" s="368">
        <v>8700</v>
      </c>
      <c r="F209" s="56"/>
      <c r="G209" s="56"/>
      <c r="H209" s="56"/>
      <c r="I209" s="58"/>
      <c r="J209" s="58"/>
      <c r="K209" s="58"/>
      <c r="L209" s="58"/>
    </row>
    <row r="210" spans="1:12">
      <c r="A210" s="56"/>
      <c r="B210" s="124" t="s">
        <v>318</v>
      </c>
      <c r="C210" s="68" t="s">
        <v>326</v>
      </c>
      <c r="D210" s="68" t="s">
        <v>329</v>
      </c>
      <c r="E210" s="368">
        <v>7600</v>
      </c>
      <c r="F210" s="56"/>
      <c r="G210" s="56"/>
      <c r="H210" s="56"/>
      <c r="I210" s="58"/>
      <c r="J210" s="58"/>
      <c r="K210" s="58"/>
      <c r="L210" s="58"/>
    </row>
    <row r="211" spans="1:12">
      <c r="A211" s="56"/>
      <c r="B211" s="124" t="s">
        <v>318</v>
      </c>
      <c r="C211" s="68" t="s">
        <v>326</v>
      </c>
      <c r="D211" s="68" t="s">
        <v>330</v>
      </c>
      <c r="E211" s="368">
        <v>6800</v>
      </c>
      <c r="F211" s="56"/>
      <c r="G211" s="56"/>
      <c r="H211" s="56"/>
      <c r="I211" s="58"/>
      <c r="J211" s="58"/>
      <c r="K211" s="58"/>
      <c r="L211" s="58"/>
    </row>
    <row r="212" spans="1:12" s="56" customFormat="1" ht="16.2">
      <c r="A212" s="66"/>
      <c r="B212" s="124" t="s">
        <v>318</v>
      </c>
      <c r="C212" s="68" t="s">
        <v>126</v>
      </c>
      <c r="D212" s="68" t="s">
        <v>327</v>
      </c>
      <c r="E212" s="368">
        <v>10900</v>
      </c>
      <c r="F212" s="66"/>
      <c r="G212" s="66"/>
      <c r="H212" s="66"/>
    </row>
    <row r="213" spans="1:12" s="56" customFormat="1" ht="16.2">
      <c r="A213" s="66"/>
      <c r="B213" s="124" t="s">
        <v>318</v>
      </c>
      <c r="C213" s="68" t="s">
        <v>126</v>
      </c>
      <c r="D213" s="68" t="s">
        <v>328</v>
      </c>
      <c r="E213" s="368">
        <v>6000</v>
      </c>
      <c r="F213" s="66"/>
      <c r="G213" s="66"/>
      <c r="H213" s="66"/>
    </row>
    <row r="214" spans="1:12" s="56" customFormat="1" ht="16.2">
      <c r="A214" s="66"/>
      <c r="B214" s="124" t="s">
        <v>318</v>
      </c>
      <c r="C214" s="68" t="s">
        <v>126</v>
      </c>
      <c r="D214" s="68" t="s">
        <v>329</v>
      </c>
      <c r="E214" s="368">
        <v>5200</v>
      </c>
      <c r="F214" s="66"/>
      <c r="G214" s="66"/>
      <c r="H214" s="66"/>
    </row>
    <row r="215" spans="1:12" s="56" customFormat="1" ht="16.2">
      <c r="A215" s="66"/>
      <c r="B215" s="124" t="s">
        <v>318</v>
      </c>
      <c r="C215" s="68" t="s">
        <v>126</v>
      </c>
      <c r="D215" s="68" t="s">
        <v>330</v>
      </c>
      <c r="E215" s="368">
        <v>4700</v>
      </c>
      <c r="F215" s="66"/>
      <c r="G215" s="66"/>
      <c r="H215" s="66"/>
    </row>
    <row r="216" spans="1:12" s="56" customFormat="1" ht="16.2">
      <c r="A216" s="66"/>
      <c r="B216" s="124" t="s">
        <v>318</v>
      </c>
      <c r="C216" s="68" t="s">
        <v>128</v>
      </c>
      <c r="D216" s="68" t="s">
        <v>327</v>
      </c>
      <c r="E216" s="368">
        <v>9800</v>
      </c>
      <c r="F216" s="66"/>
      <c r="G216" s="66"/>
      <c r="H216" s="66"/>
    </row>
    <row r="217" spans="1:12" s="56" customFormat="1" ht="16.2">
      <c r="A217" s="66"/>
      <c r="B217" s="124" t="s">
        <v>318</v>
      </c>
      <c r="C217" s="68" t="s">
        <v>128</v>
      </c>
      <c r="D217" s="68" t="s">
        <v>328</v>
      </c>
      <c r="E217" s="368">
        <v>5400</v>
      </c>
      <c r="F217" s="66"/>
      <c r="G217" s="66"/>
      <c r="H217" s="66"/>
    </row>
    <row r="218" spans="1:12" s="56" customFormat="1" ht="16.2">
      <c r="A218" s="66"/>
      <c r="B218" s="124" t="s">
        <v>318</v>
      </c>
      <c r="C218" s="68" t="s">
        <v>128</v>
      </c>
      <c r="D218" s="68" t="s">
        <v>329</v>
      </c>
      <c r="E218" s="368">
        <v>4700</v>
      </c>
      <c r="F218" s="66"/>
      <c r="G218" s="66"/>
      <c r="H218" s="66"/>
    </row>
    <row r="219" spans="1:12" s="56" customFormat="1" ht="16.2">
      <c r="A219" s="66"/>
      <c r="B219" s="124" t="s">
        <v>318</v>
      </c>
      <c r="C219" s="68" t="s">
        <v>128</v>
      </c>
      <c r="D219" s="68" t="s">
        <v>330</v>
      </c>
      <c r="E219" s="368">
        <v>4200</v>
      </c>
      <c r="F219" s="66"/>
      <c r="G219" s="66"/>
      <c r="H219" s="66"/>
    </row>
    <row r="220" spans="1:12">
      <c r="B220" s="124" t="s">
        <v>318</v>
      </c>
      <c r="C220" s="68" t="s">
        <v>130</v>
      </c>
      <c r="D220" s="68" t="s">
        <v>327</v>
      </c>
      <c r="E220" s="368">
        <v>8800</v>
      </c>
      <c r="I220" s="58"/>
      <c r="J220" s="58"/>
      <c r="K220" s="58"/>
      <c r="L220" s="58"/>
    </row>
    <row r="221" spans="1:12">
      <c r="B221" s="124" t="s">
        <v>318</v>
      </c>
      <c r="C221" s="68" t="s">
        <v>130</v>
      </c>
      <c r="D221" s="68" t="s">
        <v>328</v>
      </c>
      <c r="E221" s="368">
        <v>4800</v>
      </c>
      <c r="I221" s="58"/>
      <c r="J221" s="58"/>
      <c r="K221" s="58"/>
      <c r="L221" s="58"/>
    </row>
    <row r="222" spans="1:12">
      <c r="B222" s="124" t="s">
        <v>318</v>
      </c>
      <c r="C222" s="68" t="s">
        <v>130</v>
      </c>
      <c r="D222" s="68" t="s">
        <v>329</v>
      </c>
      <c r="E222" s="368">
        <v>4200</v>
      </c>
      <c r="I222" s="58"/>
      <c r="J222" s="58"/>
      <c r="K222" s="58"/>
      <c r="L222" s="58"/>
    </row>
    <row r="223" spans="1:12">
      <c r="B223" s="81" t="s">
        <v>318</v>
      </c>
      <c r="C223" s="68" t="s">
        <v>130</v>
      </c>
      <c r="D223" s="68" t="s">
        <v>330</v>
      </c>
      <c r="E223" s="368">
        <v>3800</v>
      </c>
      <c r="I223" s="58"/>
      <c r="J223" s="58"/>
      <c r="K223" s="58"/>
      <c r="L223" s="58"/>
    </row>
    <row r="224" spans="1:12">
      <c r="B224" s="81" t="s">
        <v>318</v>
      </c>
      <c r="C224" s="68" t="s">
        <v>132</v>
      </c>
      <c r="D224" s="68" t="s">
        <v>327</v>
      </c>
      <c r="E224" s="368">
        <v>7200</v>
      </c>
      <c r="I224" s="58"/>
      <c r="J224" s="58"/>
      <c r="K224" s="58"/>
      <c r="L224" s="58"/>
    </row>
    <row r="225" spans="2:12">
      <c r="B225" s="81" t="s">
        <v>318</v>
      </c>
      <c r="C225" s="68" t="s">
        <v>132</v>
      </c>
      <c r="D225" s="68" t="s">
        <v>328</v>
      </c>
      <c r="E225" s="368">
        <v>4000</v>
      </c>
      <c r="I225" s="58"/>
      <c r="J225" s="58"/>
      <c r="K225" s="58"/>
      <c r="L225" s="58"/>
    </row>
    <row r="226" spans="2:12">
      <c r="B226" s="81" t="s">
        <v>318</v>
      </c>
      <c r="C226" s="68" t="s">
        <v>132</v>
      </c>
      <c r="D226" s="68" t="s">
        <v>329</v>
      </c>
      <c r="E226" s="368">
        <v>3500</v>
      </c>
      <c r="I226" s="58"/>
      <c r="J226" s="58"/>
      <c r="K226" s="58"/>
      <c r="L226" s="58"/>
    </row>
    <row r="227" spans="2:12">
      <c r="B227" s="81" t="s">
        <v>318</v>
      </c>
      <c r="C227" s="68" t="s">
        <v>132</v>
      </c>
      <c r="D227" s="68" t="s">
        <v>330</v>
      </c>
      <c r="E227" s="368">
        <v>3100</v>
      </c>
      <c r="I227" s="58"/>
      <c r="J227" s="58"/>
      <c r="K227" s="58"/>
      <c r="L227" s="58"/>
    </row>
    <row r="228" spans="2:12">
      <c r="B228" s="81" t="s">
        <v>318</v>
      </c>
      <c r="C228" s="68" t="s">
        <v>305</v>
      </c>
      <c r="D228" s="68" t="s">
        <v>327</v>
      </c>
      <c r="E228" s="368">
        <v>6300</v>
      </c>
      <c r="I228" s="58"/>
      <c r="J228" s="58"/>
      <c r="K228" s="58"/>
      <c r="L228" s="58"/>
    </row>
    <row r="229" spans="2:12">
      <c r="B229" s="81" t="s">
        <v>318</v>
      </c>
      <c r="C229" s="70" t="s">
        <v>305</v>
      </c>
      <c r="D229" s="68" t="s">
        <v>328</v>
      </c>
      <c r="E229" s="368">
        <v>3500</v>
      </c>
      <c r="I229" s="58"/>
      <c r="J229" s="58"/>
      <c r="K229" s="58"/>
      <c r="L229" s="58"/>
    </row>
    <row r="230" spans="2:12">
      <c r="B230" s="81" t="s">
        <v>318</v>
      </c>
      <c r="C230" s="70" t="s">
        <v>305</v>
      </c>
      <c r="D230" s="68" t="s">
        <v>329</v>
      </c>
      <c r="E230" s="368">
        <v>3000</v>
      </c>
      <c r="I230" s="58"/>
      <c r="J230" s="58"/>
      <c r="K230" s="58"/>
      <c r="L230" s="58"/>
    </row>
    <row r="231" spans="2:12">
      <c r="B231" s="124" t="s">
        <v>318</v>
      </c>
      <c r="C231" s="70" t="s">
        <v>305</v>
      </c>
      <c r="D231" s="70" t="s">
        <v>330</v>
      </c>
      <c r="E231" s="368">
        <v>2700</v>
      </c>
      <c r="I231" s="58"/>
      <c r="J231" s="58"/>
      <c r="K231" s="58"/>
      <c r="L231" s="58"/>
    </row>
    <row r="232" spans="2:12">
      <c r="B232" s="124" t="s">
        <v>318</v>
      </c>
      <c r="C232" s="70" t="s">
        <v>306</v>
      </c>
      <c r="D232" s="70" t="s">
        <v>327</v>
      </c>
      <c r="E232" s="368">
        <v>7100</v>
      </c>
      <c r="I232" s="58"/>
      <c r="J232" s="58"/>
      <c r="K232" s="58"/>
      <c r="L232" s="58"/>
    </row>
    <row r="233" spans="2:12">
      <c r="B233" s="124" t="s">
        <v>318</v>
      </c>
      <c r="C233" s="70" t="s">
        <v>306</v>
      </c>
      <c r="D233" s="70" t="s">
        <v>328</v>
      </c>
      <c r="E233" s="368">
        <v>3900</v>
      </c>
      <c r="I233" s="58"/>
      <c r="J233" s="58"/>
      <c r="K233" s="58"/>
      <c r="L233" s="58"/>
    </row>
    <row r="234" spans="2:12">
      <c r="B234" s="124" t="s">
        <v>318</v>
      </c>
      <c r="C234" s="70" t="s">
        <v>306</v>
      </c>
      <c r="D234" s="70" t="s">
        <v>329</v>
      </c>
      <c r="E234" s="368">
        <v>3400</v>
      </c>
      <c r="I234" s="58"/>
      <c r="J234" s="58"/>
      <c r="K234" s="58"/>
      <c r="L234" s="58"/>
    </row>
    <row r="235" spans="2:12">
      <c r="B235" s="124" t="s">
        <v>318</v>
      </c>
      <c r="C235" s="70" t="s">
        <v>306</v>
      </c>
      <c r="D235" s="70" t="s">
        <v>330</v>
      </c>
      <c r="E235" s="368">
        <v>3000</v>
      </c>
      <c r="I235" s="58"/>
      <c r="J235" s="58"/>
      <c r="K235" s="58"/>
      <c r="L235" s="58"/>
    </row>
    <row r="236" spans="2:12">
      <c r="B236" s="124" t="s">
        <v>318</v>
      </c>
      <c r="C236" s="70" t="s">
        <v>307</v>
      </c>
      <c r="D236" s="70" t="s">
        <v>327</v>
      </c>
      <c r="E236" s="368">
        <v>6300</v>
      </c>
      <c r="I236" s="58"/>
      <c r="J236" s="58"/>
      <c r="K236" s="58"/>
      <c r="L236" s="58"/>
    </row>
    <row r="237" spans="2:12">
      <c r="B237" s="124" t="s">
        <v>318</v>
      </c>
      <c r="C237" s="68" t="s">
        <v>307</v>
      </c>
      <c r="D237" s="70" t="s">
        <v>328</v>
      </c>
      <c r="E237" s="368">
        <v>3500</v>
      </c>
      <c r="I237" s="58"/>
      <c r="J237" s="58"/>
      <c r="K237" s="58"/>
      <c r="L237" s="58"/>
    </row>
    <row r="238" spans="2:12">
      <c r="B238" s="124" t="s">
        <v>318</v>
      </c>
      <c r="C238" s="68" t="s">
        <v>307</v>
      </c>
      <c r="D238" s="70" t="s">
        <v>329</v>
      </c>
      <c r="E238" s="368">
        <v>3000</v>
      </c>
      <c r="I238" s="58"/>
      <c r="J238" s="58"/>
      <c r="K238" s="58"/>
      <c r="L238" s="58"/>
    </row>
    <row r="239" spans="2:12">
      <c r="B239" s="124" t="s">
        <v>318</v>
      </c>
      <c r="C239" s="68" t="s">
        <v>307</v>
      </c>
      <c r="D239" s="68" t="s">
        <v>330</v>
      </c>
      <c r="E239" s="368">
        <v>2700</v>
      </c>
      <c r="I239" s="58"/>
      <c r="J239" s="58"/>
      <c r="K239" s="58"/>
      <c r="L239" s="58"/>
    </row>
    <row r="240" spans="2:12">
      <c r="B240" s="124" t="s">
        <v>318</v>
      </c>
      <c r="C240" s="68" t="s">
        <v>308</v>
      </c>
      <c r="D240" s="68" t="s">
        <v>327</v>
      </c>
      <c r="E240" s="368">
        <v>5500</v>
      </c>
      <c r="I240" s="58"/>
      <c r="J240" s="58"/>
      <c r="K240" s="58"/>
      <c r="L240" s="58"/>
    </row>
    <row r="241" spans="2:12">
      <c r="B241" s="124" t="s">
        <v>318</v>
      </c>
      <c r="C241" s="68" t="s">
        <v>308</v>
      </c>
      <c r="D241" s="68" t="s">
        <v>328</v>
      </c>
      <c r="E241" s="368">
        <v>3000</v>
      </c>
      <c r="I241" s="58"/>
      <c r="J241" s="58"/>
      <c r="K241" s="58"/>
      <c r="L241" s="58"/>
    </row>
    <row r="242" spans="2:12">
      <c r="B242" s="124" t="s">
        <v>318</v>
      </c>
      <c r="C242" s="68" t="s">
        <v>308</v>
      </c>
      <c r="D242" s="68" t="s">
        <v>329</v>
      </c>
      <c r="E242" s="368">
        <v>2600</v>
      </c>
      <c r="I242" s="58"/>
      <c r="J242" s="58"/>
      <c r="K242" s="58"/>
      <c r="L242" s="58"/>
    </row>
    <row r="243" spans="2:12">
      <c r="B243" s="124" t="s">
        <v>318</v>
      </c>
      <c r="C243" s="68" t="s">
        <v>308</v>
      </c>
      <c r="D243" s="68" t="s">
        <v>330</v>
      </c>
      <c r="E243" s="368">
        <v>2400</v>
      </c>
      <c r="I243" s="58"/>
      <c r="J243" s="58"/>
      <c r="K243" s="58"/>
      <c r="L243" s="58"/>
    </row>
    <row r="244" spans="2:12">
      <c r="B244" s="124" t="s">
        <v>318</v>
      </c>
      <c r="C244" s="68" t="s">
        <v>309</v>
      </c>
      <c r="D244" s="68" t="s">
        <v>327</v>
      </c>
      <c r="E244" s="368">
        <v>6100</v>
      </c>
      <c r="I244" s="58"/>
      <c r="J244" s="58"/>
      <c r="K244" s="58"/>
      <c r="L244" s="58"/>
    </row>
    <row r="245" spans="2:12">
      <c r="B245" s="124" t="s">
        <v>318</v>
      </c>
      <c r="C245" s="68" t="s">
        <v>309</v>
      </c>
      <c r="D245" s="68" t="s">
        <v>328</v>
      </c>
      <c r="E245" s="368">
        <v>3300</v>
      </c>
      <c r="I245" s="58"/>
      <c r="J245" s="58"/>
      <c r="K245" s="58"/>
      <c r="L245" s="58"/>
    </row>
    <row r="246" spans="2:12">
      <c r="B246" s="124" t="s">
        <v>318</v>
      </c>
      <c r="C246" s="68" t="s">
        <v>309</v>
      </c>
      <c r="D246" s="68" t="s">
        <v>329</v>
      </c>
      <c r="E246" s="368">
        <v>2900</v>
      </c>
      <c r="I246" s="58"/>
      <c r="J246" s="58"/>
      <c r="K246" s="58"/>
      <c r="L246" s="58"/>
    </row>
    <row r="247" spans="2:12">
      <c r="B247" s="124" t="s">
        <v>318</v>
      </c>
      <c r="C247" s="68" t="s">
        <v>309</v>
      </c>
      <c r="D247" s="68" t="s">
        <v>330</v>
      </c>
      <c r="E247" s="368">
        <v>2600</v>
      </c>
      <c r="I247" s="58"/>
      <c r="J247" s="58"/>
      <c r="K247" s="58"/>
      <c r="L247" s="58"/>
    </row>
    <row r="248" spans="2:12">
      <c r="B248" s="124" t="s">
        <v>318</v>
      </c>
      <c r="C248" s="68" t="s">
        <v>310</v>
      </c>
      <c r="D248" s="68" t="s">
        <v>327</v>
      </c>
      <c r="E248" s="368">
        <v>5500</v>
      </c>
      <c r="I248" s="58"/>
      <c r="J248" s="58"/>
      <c r="K248" s="58"/>
      <c r="L248" s="58"/>
    </row>
    <row r="249" spans="2:12">
      <c r="B249" s="124" t="s">
        <v>318</v>
      </c>
      <c r="C249" s="68" t="s">
        <v>310</v>
      </c>
      <c r="D249" s="68" t="s">
        <v>328</v>
      </c>
      <c r="E249" s="368">
        <v>3000</v>
      </c>
      <c r="I249" s="58"/>
      <c r="J249" s="58"/>
      <c r="K249" s="58"/>
      <c r="L249" s="58"/>
    </row>
    <row r="250" spans="2:12">
      <c r="B250" s="124" t="s">
        <v>318</v>
      </c>
      <c r="C250" s="68" t="s">
        <v>310</v>
      </c>
      <c r="D250" s="68" t="s">
        <v>329</v>
      </c>
      <c r="E250" s="368">
        <v>2600</v>
      </c>
      <c r="I250" s="58"/>
      <c r="J250" s="58"/>
      <c r="K250" s="58"/>
      <c r="L250" s="58"/>
    </row>
    <row r="251" spans="2:12">
      <c r="B251" s="124" t="s">
        <v>318</v>
      </c>
      <c r="C251" s="68" t="s">
        <v>310</v>
      </c>
      <c r="D251" s="68" t="s">
        <v>330</v>
      </c>
      <c r="E251" s="368">
        <v>2400</v>
      </c>
      <c r="I251" s="58"/>
      <c r="J251" s="58"/>
      <c r="K251" s="58"/>
      <c r="L251" s="58"/>
    </row>
    <row r="252" spans="2:12">
      <c r="B252" s="124" t="s">
        <v>318</v>
      </c>
      <c r="C252" s="68" t="s">
        <v>311</v>
      </c>
      <c r="D252" s="68" t="s">
        <v>327</v>
      </c>
      <c r="E252" s="368">
        <v>5100</v>
      </c>
      <c r="I252" s="58"/>
      <c r="J252" s="58"/>
      <c r="K252" s="58"/>
      <c r="L252" s="58"/>
    </row>
    <row r="253" spans="2:12">
      <c r="B253" s="124" t="s">
        <v>318</v>
      </c>
      <c r="C253" s="68" t="s">
        <v>311</v>
      </c>
      <c r="D253" s="68" t="s">
        <v>328</v>
      </c>
      <c r="E253" s="368">
        <v>2800</v>
      </c>
      <c r="I253" s="58"/>
      <c r="J253" s="58"/>
      <c r="K253" s="58"/>
      <c r="L253" s="58"/>
    </row>
    <row r="254" spans="2:12">
      <c r="B254" s="124" t="s">
        <v>318</v>
      </c>
      <c r="C254" s="68" t="s">
        <v>311</v>
      </c>
      <c r="D254" s="68" t="s">
        <v>329</v>
      </c>
      <c r="E254" s="368">
        <v>2400</v>
      </c>
      <c r="I254" s="58"/>
      <c r="J254" s="58"/>
      <c r="K254" s="58"/>
      <c r="L254" s="58"/>
    </row>
    <row r="255" spans="2:12">
      <c r="B255" s="124" t="s">
        <v>318</v>
      </c>
      <c r="C255" s="68" t="s">
        <v>311</v>
      </c>
      <c r="D255" s="68" t="s">
        <v>330</v>
      </c>
      <c r="E255" s="368">
        <v>2200</v>
      </c>
      <c r="I255" s="58"/>
      <c r="J255" s="58"/>
      <c r="K255" s="58"/>
      <c r="L255" s="58"/>
    </row>
    <row r="256" spans="2:12">
      <c r="B256" s="124" t="s">
        <v>318</v>
      </c>
      <c r="C256" s="68" t="s">
        <v>312</v>
      </c>
      <c r="D256" s="68" t="s">
        <v>327</v>
      </c>
      <c r="E256" s="368">
        <v>5500</v>
      </c>
      <c r="I256" s="58"/>
      <c r="J256" s="58"/>
      <c r="K256" s="58"/>
      <c r="L256" s="58"/>
    </row>
    <row r="257" spans="1:12">
      <c r="B257" s="124" t="s">
        <v>318</v>
      </c>
      <c r="C257" s="68" t="s">
        <v>312</v>
      </c>
      <c r="D257" s="68" t="s">
        <v>328</v>
      </c>
      <c r="E257" s="368">
        <v>3000</v>
      </c>
      <c r="I257" s="58"/>
      <c r="J257" s="58"/>
      <c r="K257" s="58"/>
      <c r="L257" s="58"/>
    </row>
    <row r="258" spans="1:12">
      <c r="B258" s="124" t="s">
        <v>318</v>
      </c>
      <c r="C258" s="68" t="s">
        <v>312</v>
      </c>
      <c r="D258" s="68" t="s">
        <v>329</v>
      </c>
      <c r="E258" s="368">
        <v>2600</v>
      </c>
      <c r="I258" s="58"/>
      <c r="J258" s="58"/>
      <c r="K258" s="58"/>
      <c r="L258" s="58"/>
    </row>
    <row r="259" spans="1:12">
      <c r="B259" s="124" t="s">
        <v>318</v>
      </c>
      <c r="C259" s="68" t="s">
        <v>312</v>
      </c>
      <c r="D259" s="68" t="s">
        <v>330</v>
      </c>
      <c r="E259" s="368">
        <v>2400</v>
      </c>
      <c r="I259" s="58"/>
      <c r="J259" s="58"/>
      <c r="K259" s="58"/>
      <c r="L259" s="58"/>
    </row>
    <row r="260" spans="1:12">
      <c r="B260" s="124" t="s">
        <v>318</v>
      </c>
      <c r="C260" s="68" t="s">
        <v>313</v>
      </c>
      <c r="D260" s="68" t="s">
        <v>327</v>
      </c>
      <c r="E260" s="368">
        <v>5400</v>
      </c>
      <c r="I260" s="58"/>
      <c r="J260" s="58"/>
      <c r="K260" s="58"/>
      <c r="L260" s="58"/>
    </row>
    <row r="261" spans="1:12">
      <c r="B261" s="124" t="s">
        <v>318</v>
      </c>
      <c r="C261" s="68" t="s">
        <v>313</v>
      </c>
      <c r="D261" s="68" t="s">
        <v>328</v>
      </c>
      <c r="E261" s="368">
        <v>2900</v>
      </c>
      <c r="I261" s="58"/>
      <c r="J261" s="58"/>
      <c r="K261" s="58"/>
      <c r="L261" s="58"/>
    </row>
    <row r="262" spans="1:12">
      <c r="B262" s="124" t="s">
        <v>318</v>
      </c>
      <c r="C262" s="68" t="s">
        <v>313</v>
      </c>
      <c r="D262" s="68" t="s">
        <v>329</v>
      </c>
      <c r="E262" s="368">
        <v>2500</v>
      </c>
      <c r="I262" s="58"/>
      <c r="J262" s="58"/>
      <c r="K262" s="58"/>
      <c r="L262" s="58"/>
    </row>
    <row r="263" spans="1:12">
      <c r="B263" s="124" t="s">
        <v>318</v>
      </c>
      <c r="C263" s="68" t="s">
        <v>313</v>
      </c>
      <c r="D263" s="68" t="s">
        <v>330</v>
      </c>
      <c r="E263" s="368">
        <v>2300</v>
      </c>
      <c r="I263" s="58"/>
      <c r="J263" s="58"/>
      <c r="K263" s="58"/>
      <c r="L263" s="58"/>
    </row>
    <row r="264" spans="1:12">
      <c r="B264" s="124" t="s">
        <v>318</v>
      </c>
      <c r="C264" s="68" t="s">
        <v>314</v>
      </c>
      <c r="D264" s="68" t="s">
        <v>327</v>
      </c>
      <c r="E264" s="368">
        <v>4800</v>
      </c>
      <c r="I264" s="58"/>
      <c r="J264" s="58"/>
      <c r="K264" s="58"/>
      <c r="L264" s="58"/>
    </row>
    <row r="265" spans="1:12">
      <c r="B265" s="124" t="s">
        <v>318</v>
      </c>
      <c r="C265" s="68" t="s">
        <v>314</v>
      </c>
      <c r="D265" s="68" t="s">
        <v>328</v>
      </c>
      <c r="E265" s="368">
        <v>2600</v>
      </c>
      <c r="I265" s="58"/>
      <c r="J265" s="58"/>
      <c r="K265" s="58"/>
      <c r="L265" s="58"/>
    </row>
    <row r="266" spans="1:12">
      <c r="B266" s="124" t="s">
        <v>318</v>
      </c>
      <c r="C266" s="68" t="s">
        <v>314</v>
      </c>
      <c r="D266" s="68" t="s">
        <v>329</v>
      </c>
      <c r="E266" s="368">
        <v>2300</v>
      </c>
      <c r="I266" s="58"/>
      <c r="J266" s="58"/>
      <c r="K266" s="58"/>
      <c r="L266" s="58"/>
    </row>
    <row r="267" spans="1:12">
      <c r="B267" s="124" t="s">
        <v>318</v>
      </c>
      <c r="C267" s="68" t="s">
        <v>314</v>
      </c>
      <c r="D267" s="68" t="s">
        <v>330</v>
      </c>
      <c r="E267" s="368">
        <v>2000</v>
      </c>
      <c r="I267" s="58"/>
      <c r="J267" s="58"/>
      <c r="K267" s="58"/>
      <c r="L267" s="58"/>
    </row>
    <row r="268" spans="1:12">
      <c r="B268" s="124" t="s">
        <v>318</v>
      </c>
      <c r="C268" s="68" t="s">
        <v>315</v>
      </c>
      <c r="D268" s="68" t="s">
        <v>327</v>
      </c>
      <c r="E268" s="368">
        <v>5400</v>
      </c>
      <c r="I268" s="58"/>
      <c r="J268" s="58"/>
      <c r="K268" s="58"/>
      <c r="L268" s="58"/>
    </row>
    <row r="269" spans="1:12">
      <c r="B269" s="124" t="s">
        <v>318</v>
      </c>
      <c r="C269" s="68" t="s">
        <v>315</v>
      </c>
      <c r="D269" s="68" t="s">
        <v>328</v>
      </c>
      <c r="E269" s="368">
        <v>2900</v>
      </c>
      <c r="I269" s="58"/>
      <c r="J269" s="58"/>
      <c r="K269" s="58"/>
      <c r="L269" s="58"/>
    </row>
    <row r="270" spans="1:12">
      <c r="B270" s="124" t="s">
        <v>318</v>
      </c>
      <c r="C270" s="68" t="s">
        <v>315</v>
      </c>
      <c r="D270" s="68" t="s">
        <v>329</v>
      </c>
      <c r="E270" s="368">
        <v>2500</v>
      </c>
      <c r="I270" s="58"/>
      <c r="J270" s="58"/>
      <c r="K270" s="58"/>
      <c r="L270" s="58"/>
    </row>
    <row r="271" spans="1:12">
      <c r="B271" s="124" t="s">
        <v>318</v>
      </c>
      <c r="C271" s="68" t="s">
        <v>315</v>
      </c>
      <c r="D271" s="68" t="s">
        <v>330</v>
      </c>
      <c r="E271" s="368">
        <v>2300</v>
      </c>
      <c r="I271" s="58"/>
      <c r="J271" s="58"/>
      <c r="K271" s="58"/>
      <c r="L271" s="58"/>
    </row>
    <row r="272" spans="1:12">
      <c r="A272" s="56"/>
      <c r="B272" s="124" t="s">
        <v>318</v>
      </c>
      <c r="C272" s="68" t="s">
        <v>144</v>
      </c>
      <c r="D272" s="68" t="s">
        <v>327</v>
      </c>
      <c r="E272" s="368">
        <v>4800</v>
      </c>
      <c r="F272" s="56"/>
      <c r="G272" s="56"/>
      <c r="H272" s="56"/>
      <c r="I272" s="58"/>
      <c r="J272" s="58"/>
      <c r="K272" s="58"/>
      <c r="L272" s="58"/>
    </row>
    <row r="273" spans="1:12">
      <c r="A273" s="56"/>
      <c r="B273" s="124" t="s">
        <v>318</v>
      </c>
      <c r="C273" s="68" t="s">
        <v>144</v>
      </c>
      <c r="D273" s="68" t="s">
        <v>328</v>
      </c>
      <c r="E273" s="368">
        <v>2600</v>
      </c>
      <c r="F273" s="56"/>
      <c r="G273" s="56"/>
      <c r="H273" s="56"/>
      <c r="I273" s="58"/>
      <c r="J273" s="58"/>
      <c r="K273" s="58"/>
      <c r="L273" s="58"/>
    </row>
    <row r="274" spans="1:12">
      <c r="A274" s="56"/>
      <c r="B274" s="124" t="s">
        <v>318</v>
      </c>
      <c r="C274" s="68" t="s">
        <v>144</v>
      </c>
      <c r="D274" s="68" t="s">
        <v>329</v>
      </c>
      <c r="E274" s="368">
        <v>2300</v>
      </c>
      <c r="F274" s="56"/>
      <c r="G274" s="56"/>
      <c r="H274" s="56"/>
      <c r="I274" s="58"/>
      <c r="J274" s="58"/>
      <c r="K274" s="58"/>
      <c r="L274" s="58"/>
    </row>
    <row r="275" spans="1:12">
      <c r="A275" s="56"/>
      <c r="B275" s="124" t="s">
        <v>318</v>
      </c>
      <c r="C275" s="68" t="s">
        <v>144</v>
      </c>
      <c r="D275" s="68" t="s">
        <v>330</v>
      </c>
      <c r="E275" s="368">
        <v>2000</v>
      </c>
      <c r="F275" s="56"/>
      <c r="G275" s="56"/>
      <c r="H275" s="56"/>
      <c r="I275" s="58"/>
      <c r="J275" s="58"/>
      <c r="K275" s="58"/>
      <c r="L275" s="58"/>
    </row>
    <row r="276" spans="1:12">
      <c r="A276" s="56"/>
      <c r="B276" s="124" t="s">
        <v>319</v>
      </c>
      <c r="C276" s="68" t="s">
        <v>326</v>
      </c>
      <c r="D276" s="68" t="s">
        <v>327</v>
      </c>
      <c r="E276" s="368">
        <v>15800</v>
      </c>
      <c r="F276" s="56"/>
      <c r="G276" s="56"/>
      <c r="H276" s="56"/>
      <c r="I276" s="58"/>
      <c r="J276" s="58"/>
      <c r="K276" s="58"/>
      <c r="L276" s="58"/>
    </row>
    <row r="277" spans="1:12">
      <c r="A277" s="56"/>
      <c r="B277" s="124" t="s">
        <v>319</v>
      </c>
      <c r="C277" s="68" t="s">
        <v>326</v>
      </c>
      <c r="D277" s="68" t="s">
        <v>328</v>
      </c>
      <c r="E277" s="368">
        <v>8700</v>
      </c>
      <c r="F277" s="56"/>
      <c r="G277" s="56"/>
      <c r="H277" s="56"/>
      <c r="I277" s="58"/>
      <c r="J277" s="58"/>
      <c r="K277" s="58"/>
      <c r="L277" s="58"/>
    </row>
    <row r="278" spans="1:12">
      <c r="A278" s="56"/>
      <c r="B278" s="124" t="s">
        <v>319</v>
      </c>
      <c r="C278" s="68" t="s">
        <v>326</v>
      </c>
      <c r="D278" s="68" t="s">
        <v>329</v>
      </c>
      <c r="E278" s="368">
        <v>7600</v>
      </c>
      <c r="F278" s="56"/>
      <c r="G278" s="56"/>
      <c r="H278" s="56"/>
      <c r="I278" s="58"/>
      <c r="J278" s="58"/>
      <c r="K278" s="58"/>
      <c r="L278" s="58"/>
    </row>
    <row r="279" spans="1:12">
      <c r="A279" s="56"/>
      <c r="B279" s="124" t="s">
        <v>319</v>
      </c>
      <c r="C279" s="68" t="s">
        <v>326</v>
      </c>
      <c r="D279" s="68" t="s">
        <v>330</v>
      </c>
      <c r="E279" s="368">
        <v>6800</v>
      </c>
      <c r="F279" s="56"/>
      <c r="G279" s="56"/>
      <c r="H279" s="56"/>
      <c r="I279" s="58"/>
      <c r="J279" s="58"/>
      <c r="K279" s="58"/>
      <c r="L279" s="58"/>
    </row>
    <row r="280" spans="1:12" s="56" customFormat="1" ht="16.2">
      <c r="A280" s="66"/>
      <c r="B280" s="124" t="s">
        <v>319</v>
      </c>
      <c r="C280" s="68" t="s">
        <v>126</v>
      </c>
      <c r="D280" s="68" t="s">
        <v>327</v>
      </c>
      <c r="E280" s="368">
        <v>10900</v>
      </c>
      <c r="F280" s="66"/>
      <c r="G280" s="66"/>
      <c r="H280" s="66"/>
    </row>
    <row r="281" spans="1:12" s="56" customFormat="1" ht="16.2">
      <c r="A281" s="66"/>
      <c r="B281" s="124" t="s">
        <v>319</v>
      </c>
      <c r="C281" s="68" t="s">
        <v>126</v>
      </c>
      <c r="D281" s="68" t="s">
        <v>328</v>
      </c>
      <c r="E281" s="368">
        <v>6000</v>
      </c>
      <c r="F281" s="66"/>
      <c r="G281" s="66"/>
      <c r="H281" s="66"/>
    </row>
    <row r="282" spans="1:12" s="56" customFormat="1" ht="16.2">
      <c r="A282" s="66"/>
      <c r="B282" s="124" t="s">
        <v>319</v>
      </c>
      <c r="C282" s="68" t="s">
        <v>126</v>
      </c>
      <c r="D282" s="68" t="s">
        <v>329</v>
      </c>
      <c r="E282" s="368">
        <v>5200</v>
      </c>
      <c r="F282" s="66"/>
      <c r="G282" s="66"/>
      <c r="H282" s="66"/>
    </row>
    <row r="283" spans="1:12" s="56" customFormat="1" ht="16.2">
      <c r="A283" s="66"/>
      <c r="B283" s="124" t="s">
        <v>319</v>
      </c>
      <c r="C283" s="68" t="s">
        <v>126</v>
      </c>
      <c r="D283" s="68" t="s">
        <v>330</v>
      </c>
      <c r="E283" s="368">
        <v>4700</v>
      </c>
      <c r="F283" s="66"/>
      <c r="G283" s="66"/>
      <c r="H283" s="66"/>
    </row>
    <row r="284" spans="1:12" s="56" customFormat="1" ht="16.2">
      <c r="A284" s="66"/>
      <c r="B284" s="124" t="s">
        <v>319</v>
      </c>
      <c r="C284" s="68" t="s">
        <v>128</v>
      </c>
      <c r="D284" s="68" t="s">
        <v>327</v>
      </c>
      <c r="E284" s="368">
        <v>9800</v>
      </c>
      <c r="F284" s="66"/>
      <c r="G284" s="66"/>
      <c r="H284" s="66"/>
    </row>
    <row r="285" spans="1:12" s="56" customFormat="1" ht="16.2">
      <c r="A285" s="66"/>
      <c r="B285" s="124" t="s">
        <v>319</v>
      </c>
      <c r="C285" s="68" t="s">
        <v>128</v>
      </c>
      <c r="D285" s="68" t="s">
        <v>328</v>
      </c>
      <c r="E285" s="368">
        <v>5400</v>
      </c>
      <c r="F285" s="66"/>
      <c r="G285" s="66"/>
      <c r="H285" s="66"/>
    </row>
    <row r="286" spans="1:12" s="56" customFormat="1" ht="16.2">
      <c r="A286" s="66"/>
      <c r="B286" s="124" t="s">
        <v>319</v>
      </c>
      <c r="C286" s="68" t="s">
        <v>128</v>
      </c>
      <c r="D286" s="68" t="s">
        <v>329</v>
      </c>
      <c r="E286" s="368">
        <v>4700</v>
      </c>
      <c r="F286" s="66"/>
      <c r="G286" s="66"/>
      <c r="H286" s="66"/>
    </row>
    <row r="287" spans="1:12" s="56" customFormat="1" ht="16.2">
      <c r="A287" s="66"/>
      <c r="B287" s="124" t="s">
        <v>319</v>
      </c>
      <c r="C287" s="68" t="s">
        <v>128</v>
      </c>
      <c r="D287" s="68" t="s">
        <v>330</v>
      </c>
      <c r="E287" s="368">
        <v>4200</v>
      </c>
      <c r="F287" s="66"/>
      <c r="G287" s="66"/>
      <c r="H287" s="66"/>
    </row>
    <row r="288" spans="1:12">
      <c r="B288" s="124" t="s">
        <v>319</v>
      </c>
      <c r="C288" s="68" t="s">
        <v>130</v>
      </c>
      <c r="D288" s="68" t="s">
        <v>327</v>
      </c>
      <c r="E288" s="368">
        <v>8800</v>
      </c>
      <c r="I288" s="58"/>
      <c r="J288" s="58"/>
      <c r="K288" s="58"/>
      <c r="L288" s="58"/>
    </row>
    <row r="289" spans="2:12">
      <c r="B289" s="124" t="s">
        <v>319</v>
      </c>
      <c r="C289" s="68" t="s">
        <v>130</v>
      </c>
      <c r="D289" s="68" t="s">
        <v>328</v>
      </c>
      <c r="E289" s="368">
        <v>4800</v>
      </c>
      <c r="I289" s="58"/>
      <c r="J289" s="58"/>
      <c r="K289" s="58"/>
      <c r="L289" s="58"/>
    </row>
    <row r="290" spans="2:12">
      <c r="B290" s="124" t="s">
        <v>319</v>
      </c>
      <c r="C290" s="68" t="s">
        <v>130</v>
      </c>
      <c r="D290" s="68" t="s">
        <v>329</v>
      </c>
      <c r="E290" s="368">
        <v>4200</v>
      </c>
      <c r="I290" s="58"/>
      <c r="J290" s="58"/>
      <c r="K290" s="58"/>
      <c r="L290" s="58"/>
    </row>
    <row r="291" spans="2:12">
      <c r="B291" s="81" t="s">
        <v>319</v>
      </c>
      <c r="C291" s="68" t="s">
        <v>130</v>
      </c>
      <c r="D291" s="68" t="s">
        <v>330</v>
      </c>
      <c r="E291" s="368">
        <v>3800</v>
      </c>
      <c r="I291" s="58"/>
      <c r="J291" s="58"/>
      <c r="K291" s="58"/>
      <c r="L291" s="58"/>
    </row>
    <row r="292" spans="2:12">
      <c r="B292" s="81" t="s">
        <v>319</v>
      </c>
      <c r="C292" s="68" t="s">
        <v>132</v>
      </c>
      <c r="D292" s="68" t="s">
        <v>327</v>
      </c>
      <c r="E292" s="368">
        <v>7200</v>
      </c>
      <c r="I292" s="58"/>
      <c r="J292" s="58"/>
      <c r="K292" s="58"/>
      <c r="L292" s="58"/>
    </row>
    <row r="293" spans="2:12">
      <c r="B293" s="81" t="s">
        <v>319</v>
      </c>
      <c r="C293" s="68" t="s">
        <v>132</v>
      </c>
      <c r="D293" s="68" t="s">
        <v>328</v>
      </c>
      <c r="E293" s="368">
        <v>4000</v>
      </c>
      <c r="I293" s="58"/>
      <c r="J293" s="58"/>
      <c r="K293" s="58"/>
      <c r="L293" s="58"/>
    </row>
    <row r="294" spans="2:12">
      <c r="B294" s="81" t="s">
        <v>319</v>
      </c>
      <c r="C294" s="68" t="s">
        <v>132</v>
      </c>
      <c r="D294" s="68" t="s">
        <v>329</v>
      </c>
      <c r="E294" s="368">
        <v>3500</v>
      </c>
      <c r="I294" s="58"/>
      <c r="J294" s="58"/>
      <c r="K294" s="58"/>
      <c r="L294" s="58"/>
    </row>
    <row r="295" spans="2:12">
      <c r="B295" s="81" t="s">
        <v>319</v>
      </c>
      <c r="C295" s="68" t="s">
        <v>132</v>
      </c>
      <c r="D295" s="68" t="s">
        <v>330</v>
      </c>
      <c r="E295" s="368">
        <v>3100</v>
      </c>
      <c r="I295" s="58"/>
      <c r="J295" s="58"/>
      <c r="K295" s="58"/>
      <c r="L295" s="58"/>
    </row>
    <row r="296" spans="2:12">
      <c r="B296" s="81" t="s">
        <v>319</v>
      </c>
      <c r="C296" s="68" t="s">
        <v>305</v>
      </c>
      <c r="D296" s="68" t="s">
        <v>327</v>
      </c>
      <c r="E296" s="368">
        <v>6300</v>
      </c>
      <c r="I296" s="58"/>
      <c r="J296" s="58"/>
      <c r="K296" s="58"/>
      <c r="L296" s="58"/>
    </row>
    <row r="297" spans="2:12">
      <c r="B297" s="81" t="s">
        <v>319</v>
      </c>
      <c r="C297" s="70" t="s">
        <v>305</v>
      </c>
      <c r="D297" s="68" t="s">
        <v>328</v>
      </c>
      <c r="E297" s="368">
        <v>3500</v>
      </c>
      <c r="I297" s="58"/>
      <c r="J297" s="58"/>
      <c r="K297" s="58"/>
      <c r="L297" s="58"/>
    </row>
    <row r="298" spans="2:12">
      <c r="B298" s="81" t="s">
        <v>319</v>
      </c>
      <c r="C298" s="70" t="s">
        <v>305</v>
      </c>
      <c r="D298" s="68" t="s">
        <v>329</v>
      </c>
      <c r="E298" s="368">
        <v>3000</v>
      </c>
      <c r="I298" s="58"/>
      <c r="J298" s="58"/>
      <c r="K298" s="58"/>
      <c r="L298" s="58"/>
    </row>
    <row r="299" spans="2:12">
      <c r="B299" s="124" t="s">
        <v>319</v>
      </c>
      <c r="C299" s="70" t="s">
        <v>305</v>
      </c>
      <c r="D299" s="70" t="s">
        <v>330</v>
      </c>
      <c r="E299" s="368">
        <v>2700</v>
      </c>
      <c r="I299" s="58"/>
      <c r="J299" s="58"/>
      <c r="K299" s="58"/>
      <c r="L299" s="58"/>
    </row>
    <row r="300" spans="2:12">
      <c r="B300" s="124" t="s">
        <v>319</v>
      </c>
      <c r="C300" s="70" t="s">
        <v>306</v>
      </c>
      <c r="D300" s="70" t="s">
        <v>327</v>
      </c>
      <c r="E300" s="368">
        <v>7100</v>
      </c>
      <c r="I300" s="58"/>
      <c r="J300" s="58"/>
      <c r="K300" s="58"/>
      <c r="L300" s="58"/>
    </row>
    <row r="301" spans="2:12">
      <c r="B301" s="124" t="s">
        <v>319</v>
      </c>
      <c r="C301" s="70" t="s">
        <v>306</v>
      </c>
      <c r="D301" s="70" t="s">
        <v>328</v>
      </c>
      <c r="E301" s="368">
        <v>3900</v>
      </c>
      <c r="I301" s="58"/>
      <c r="J301" s="58"/>
      <c r="K301" s="58"/>
      <c r="L301" s="58"/>
    </row>
    <row r="302" spans="2:12">
      <c r="B302" s="124" t="s">
        <v>319</v>
      </c>
      <c r="C302" s="70" t="s">
        <v>306</v>
      </c>
      <c r="D302" s="70" t="s">
        <v>329</v>
      </c>
      <c r="E302" s="368">
        <v>3400</v>
      </c>
      <c r="I302" s="58"/>
      <c r="J302" s="58"/>
      <c r="K302" s="58"/>
      <c r="L302" s="58"/>
    </row>
    <row r="303" spans="2:12">
      <c r="B303" s="124" t="s">
        <v>319</v>
      </c>
      <c r="C303" s="70" t="s">
        <v>306</v>
      </c>
      <c r="D303" s="70" t="s">
        <v>330</v>
      </c>
      <c r="E303" s="368">
        <v>3000</v>
      </c>
      <c r="I303" s="58"/>
      <c r="J303" s="58"/>
      <c r="K303" s="58"/>
      <c r="L303" s="58"/>
    </row>
    <row r="304" spans="2:12">
      <c r="B304" s="124" t="s">
        <v>319</v>
      </c>
      <c r="C304" s="70" t="s">
        <v>307</v>
      </c>
      <c r="D304" s="70" t="s">
        <v>327</v>
      </c>
      <c r="E304" s="368">
        <v>6300</v>
      </c>
      <c r="I304" s="58"/>
      <c r="J304" s="58"/>
      <c r="K304" s="58"/>
      <c r="L304" s="58"/>
    </row>
    <row r="305" spans="2:12">
      <c r="B305" s="124" t="s">
        <v>319</v>
      </c>
      <c r="C305" s="68" t="s">
        <v>307</v>
      </c>
      <c r="D305" s="70" t="s">
        <v>328</v>
      </c>
      <c r="E305" s="368">
        <v>3500</v>
      </c>
      <c r="I305" s="58"/>
      <c r="J305" s="58"/>
      <c r="K305" s="58"/>
      <c r="L305" s="58"/>
    </row>
    <row r="306" spans="2:12">
      <c r="B306" s="124" t="s">
        <v>319</v>
      </c>
      <c r="C306" s="68" t="s">
        <v>307</v>
      </c>
      <c r="D306" s="70" t="s">
        <v>329</v>
      </c>
      <c r="E306" s="368">
        <v>3000</v>
      </c>
      <c r="I306" s="58"/>
      <c r="J306" s="58"/>
      <c r="K306" s="58"/>
      <c r="L306" s="58"/>
    </row>
    <row r="307" spans="2:12">
      <c r="B307" s="124" t="s">
        <v>319</v>
      </c>
      <c r="C307" s="68" t="s">
        <v>307</v>
      </c>
      <c r="D307" s="68" t="s">
        <v>330</v>
      </c>
      <c r="E307" s="368">
        <v>2700</v>
      </c>
      <c r="I307" s="58"/>
      <c r="J307" s="58"/>
      <c r="K307" s="58"/>
      <c r="L307" s="58"/>
    </row>
    <row r="308" spans="2:12">
      <c r="B308" s="124" t="s">
        <v>319</v>
      </c>
      <c r="C308" s="68" t="s">
        <v>308</v>
      </c>
      <c r="D308" s="68" t="s">
        <v>327</v>
      </c>
      <c r="E308" s="368">
        <v>5500</v>
      </c>
      <c r="I308" s="58"/>
      <c r="J308" s="58"/>
      <c r="K308" s="58"/>
      <c r="L308" s="58"/>
    </row>
    <row r="309" spans="2:12">
      <c r="B309" s="124" t="s">
        <v>319</v>
      </c>
      <c r="C309" s="68" t="s">
        <v>308</v>
      </c>
      <c r="D309" s="68" t="s">
        <v>328</v>
      </c>
      <c r="E309" s="368">
        <v>3000</v>
      </c>
      <c r="I309" s="58"/>
      <c r="J309" s="58"/>
      <c r="K309" s="58"/>
      <c r="L309" s="58"/>
    </row>
    <row r="310" spans="2:12">
      <c r="B310" s="124" t="s">
        <v>319</v>
      </c>
      <c r="C310" s="68" t="s">
        <v>308</v>
      </c>
      <c r="D310" s="68" t="s">
        <v>329</v>
      </c>
      <c r="E310" s="368">
        <v>2600</v>
      </c>
      <c r="I310" s="58"/>
      <c r="J310" s="58"/>
      <c r="K310" s="58"/>
      <c r="L310" s="58"/>
    </row>
    <row r="311" spans="2:12">
      <c r="B311" s="124" t="s">
        <v>319</v>
      </c>
      <c r="C311" s="68" t="s">
        <v>308</v>
      </c>
      <c r="D311" s="68" t="s">
        <v>330</v>
      </c>
      <c r="E311" s="368">
        <v>2400</v>
      </c>
      <c r="I311" s="58"/>
      <c r="J311" s="58"/>
      <c r="K311" s="58"/>
      <c r="L311" s="58"/>
    </row>
    <row r="312" spans="2:12">
      <c r="B312" s="124" t="s">
        <v>319</v>
      </c>
      <c r="C312" s="68" t="s">
        <v>309</v>
      </c>
      <c r="D312" s="68" t="s">
        <v>327</v>
      </c>
      <c r="E312" s="368">
        <v>6100</v>
      </c>
      <c r="I312" s="58"/>
      <c r="J312" s="58"/>
      <c r="K312" s="58"/>
      <c r="L312" s="58"/>
    </row>
    <row r="313" spans="2:12">
      <c r="B313" s="124" t="s">
        <v>319</v>
      </c>
      <c r="C313" s="68" t="s">
        <v>309</v>
      </c>
      <c r="D313" s="68" t="s">
        <v>328</v>
      </c>
      <c r="E313" s="368">
        <v>3300</v>
      </c>
      <c r="I313" s="58"/>
      <c r="J313" s="58"/>
      <c r="K313" s="58"/>
      <c r="L313" s="58"/>
    </row>
    <row r="314" spans="2:12">
      <c r="B314" s="124" t="s">
        <v>319</v>
      </c>
      <c r="C314" s="68" t="s">
        <v>309</v>
      </c>
      <c r="D314" s="68" t="s">
        <v>329</v>
      </c>
      <c r="E314" s="368">
        <v>2900</v>
      </c>
      <c r="I314" s="58"/>
      <c r="J314" s="58"/>
      <c r="K314" s="58"/>
      <c r="L314" s="58"/>
    </row>
    <row r="315" spans="2:12">
      <c r="B315" s="124" t="s">
        <v>319</v>
      </c>
      <c r="C315" s="68" t="s">
        <v>309</v>
      </c>
      <c r="D315" s="68" t="s">
        <v>330</v>
      </c>
      <c r="E315" s="368">
        <v>2600</v>
      </c>
      <c r="I315" s="58"/>
      <c r="J315" s="58"/>
      <c r="K315" s="58"/>
      <c r="L315" s="58"/>
    </row>
    <row r="316" spans="2:12">
      <c r="B316" s="124" t="s">
        <v>319</v>
      </c>
      <c r="C316" s="68" t="s">
        <v>310</v>
      </c>
      <c r="D316" s="68" t="s">
        <v>327</v>
      </c>
      <c r="E316" s="368">
        <v>5500</v>
      </c>
      <c r="I316" s="58"/>
      <c r="J316" s="58"/>
      <c r="K316" s="58"/>
      <c r="L316" s="58"/>
    </row>
    <row r="317" spans="2:12">
      <c r="B317" s="124" t="s">
        <v>319</v>
      </c>
      <c r="C317" s="68" t="s">
        <v>310</v>
      </c>
      <c r="D317" s="68" t="s">
        <v>328</v>
      </c>
      <c r="E317" s="368">
        <v>3000</v>
      </c>
      <c r="I317" s="58"/>
      <c r="J317" s="58"/>
      <c r="K317" s="58"/>
      <c r="L317" s="58"/>
    </row>
    <row r="318" spans="2:12">
      <c r="B318" s="124" t="s">
        <v>319</v>
      </c>
      <c r="C318" s="68" t="s">
        <v>310</v>
      </c>
      <c r="D318" s="68" t="s">
        <v>329</v>
      </c>
      <c r="E318" s="368">
        <v>2600</v>
      </c>
      <c r="I318" s="58"/>
      <c r="J318" s="58"/>
      <c r="K318" s="58"/>
      <c r="L318" s="58"/>
    </row>
    <row r="319" spans="2:12">
      <c r="B319" s="124" t="s">
        <v>319</v>
      </c>
      <c r="C319" s="68" t="s">
        <v>310</v>
      </c>
      <c r="D319" s="68" t="s">
        <v>330</v>
      </c>
      <c r="E319" s="368">
        <v>2400</v>
      </c>
      <c r="I319" s="58"/>
      <c r="J319" s="58"/>
      <c r="K319" s="58"/>
      <c r="L319" s="58"/>
    </row>
    <row r="320" spans="2:12">
      <c r="B320" s="124" t="s">
        <v>319</v>
      </c>
      <c r="C320" s="68" t="s">
        <v>311</v>
      </c>
      <c r="D320" s="68" t="s">
        <v>327</v>
      </c>
      <c r="E320" s="368">
        <v>5100</v>
      </c>
      <c r="I320" s="58"/>
      <c r="J320" s="58"/>
      <c r="K320" s="58"/>
      <c r="L320" s="58"/>
    </row>
    <row r="321" spans="2:12">
      <c r="B321" s="124" t="s">
        <v>319</v>
      </c>
      <c r="C321" s="68" t="s">
        <v>311</v>
      </c>
      <c r="D321" s="68" t="s">
        <v>328</v>
      </c>
      <c r="E321" s="368">
        <v>2800</v>
      </c>
      <c r="I321" s="58"/>
      <c r="J321" s="58"/>
      <c r="K321" s="58"/>
      <c r="L321" s="58"/>
    </row>
    <row r="322" spans="2:12">
      <c r="B322" s="124" t="s">
        <v>319</v>
      </c>
      <c r="C322" s="68" t="s">
        <v>311</v>
      </c>
      <c r="D322" s="68" t="s">
        <v>329</v>
      </c>
      <c r="E322" s="368">
        <v>2400</v>
      </c>
      <c r="I322" s="58"/>
      <c r="J322" s="58"/>
      <c r="K322" s="58"/>
      <c r="L322" s="58"/>
    </row>
    <row r="323" spans="2:12">
      <c r="B323" s="124" t="s">
        <v>319</v>
      </c>
      <c r="C323" s="68" t="s">
        <v>311</v>
      </c>
      <c r="D323" s="68" t="s">
        <v>330</v>
      </c>
      <c r="E323" s="368">
        <v>2200</v>
      </c>
      <c r="I323" s="58"/>
      <c r="J323" s="58"/>
      <c r="K323" s="58"/>
      <c r="L323" s="58"/>
    </row>
    <row r="324" spans="2:12">
      <c r="B324" s="124" t="s">
        <v>319</v>
      </c>
      <c r="C324" s="68" t="s">
        <v>312</v>
      </c>
      <c r="D324" s="68" t="s">
        <v>327</v>
      </c>
      <c r="E324" s="368">
        <v>5500</v>
      </c>
      <c r="I324" s="58"/>
      <c r="J324" s="58"/>
      <c r="K324" s="58"/>
      <c r="L324" s="58"/>
    </row>
    <row r="325" spans="2:12">
      <c r="B325" s="124" t="s">
        <v>319</v>
      </c>
      <c r="C325" s="68" t="s">
        <v>312</v>
      </c>
      <c r="D325" s="68" t="s">
        <v>328</v>
      </c>
      <c r="E325" s="368">
        <v>3000</v>
      </c>
      <c r="I325" s="58"/>
      <c r="J325" s="58"/>
      <c r="K325" s="58"/>
      <c r="L325" s="58"/>
    </row>
    <row r="326" spans="2:12">
      <c r="B326" s="124" t="s">
        <v>319</v>
      </c>
      <c r="C326" s="68" t="s">
        <v>312</v>
      </c>
      <c r="D326" s="68" t="s">
        <v>329</v>
      </c>
      <c r="E326" s="368">
        <v>2600</v>
      </c>
      <c r="I326" s="58"/>
      <c r="J326" s="58"/>
      <c r="K326" s="58"/>
      <c r="L326" s="58"/>
    </row>
    <row r="327" spans="2:12">
      <c r="B327" s="124" t="s">
        <v>319</v>
      </c>
      <c r="C327" s="68" t="s">
        <v>312</v>
      </c>
      <c r="D327" s="68" t="s">
        <v>330</v>
      </c>
      <c r="E327" s="368">
        <v>2400</v>
      </c>
      <c r="I327" s="58"/>
      <c r="J327" s="58"/>
      <c r="K327" s="58"/>
      <c r="L327" s="58"/>
    </row>
    <row r="328" spans="2:12">
      <c r="B328" s="124" t="s">
        <v>319</v>
      </c>
      <c r="C328" s="68" t="s">
        <v>313</v>
      </c>
      <c r="D328" s="68" t="s">
        <v>327</v>
      </c>
      <c r="E328" s="368">
        <v>5400</v>
      </c>
      <c r="I328" s="58"/>
      <c r="J328" s="58"/>
      <c r="K328" s="58"/>
      <c r="L328" s="58"/>
    </row>
    <row r="329" spans="2:12">
      <c r="B329" s="124" t="s">
        <v>319</v>
      </c>
      <c r="C329" s="68" t="s">
        <v>313</v>
      </c>
      <c r="D329" s="68" t="s">
        <v>328</v>
      </c>
      <c r="E329" s="368">
        <v>2900</v>
      </c>
      <c r="I329" s="58"/>
      <c r="J329" s="58"/>
      <c r="K329" s="58"/>
      <c r="L329" s="58"/>
    </row>
    <row r="330" spans="2:12">
      <c r="B330" s="124" t="s">
        <v>319</v>
      </c>
      <c r="C330" s="68" t="s">
        <v>313</v>
      </c>
      <c r="D330" s="68" t="s">
        <v>329</v>
      </c>
      <c r="E330" s="368">
        <v>2500</v>
      </c>
      <c r="I330" s="58"/>
      <c r="J330" s="58"/>
      <c r="K330" s="58"/>
      <c r="L330" s="58"/>
    </row>
    <row r="331" spans="2:12">
      <c r="B331" s="124" t="s">
        <v>319</v>
      </c>
      <c r="C331" s="68" t="s">
        <v>313</v>
      </c>
      <c r="D331" s="68" t="s">
        <v>330</v>
      </c>
      <c r="E331" s="368">
        <v>2300</v>
      </c>
      <c r="I331" s="58"/>
      <c r="J331" s="58"/>
      <c r="K331" s="58"/>
      <c r="L331" s="58"/>
    </row>
    <row r="332" spans="2:12">
      <c r="B332" s="124" t="s">
        <v>319</v>
      </c>
      <c r="C332" s="68" t="s">
        <v>314</v>
      </c>
      <c r="D332" s="68" t="s">
        <v>327</v>
      </c>
      <c r="E332" s="368">
        <v>4800</v>
      </c>
      <c r="I332" s="58"/>
      <c r="J332" s="58"/>
      <c r="K332" s="58"/>
      <c r="L332" s="58"/>
    </row>
    <row r="333" spans="2:12">
      <c r="B333" s="124" t="s">
        <v>319</v>
      </c>
      <c r="C333" s="68" t="s">
        <v>314</v>
      </c>
      <c r="D333" s="68" t="s">
        <v>328</v>
      </c>
      <c r="E333" s="368">
        <v>2600</v>
      </c>
      <c r="I333" s="58"/>
      <c r="J333" s="58"/>
      <c r="K333" s="58"/>
      <c r="L333" s="58"/>
    </row>
    <row r="334" spans="2:12">
      <c r="B334" s="124" t="s">
        <v>319</v>
      </c>
      <c r="C334" s="68" t="s">
        <v>314</v>
      </c>
      <c r="D334" s="68" t="s">
        <v>329</v>
      </c>
      <c r="E334" s="368">
        <v>2300</v>
      </c>
      <c r="I334" s="58"/>
      <c r="J334" s="58"/>
      <c r="K334" s="58"/>
      <c r="L334" s="58"/>
    </row>
    <row r="335" spans="2:12">
      <c r="B335" s="124" t="s">
        <v>319</v>
      </c>
      <c r="C335" s="68" t="s">
        <v>314</v>
      </c>
      <c r="D335" s="68" t="s">
        <v>330</v>
      </c>
      <c r="E335" s="368">
        <v>2000</v>
      </c>
      <c r="I335" s="58"/>
      <c r="J335" s="58"/>
      <c r="K335" s="58"/>
      <c r="L335" s="58"/>
    </row>
    <row r="336" spans="2:12">
      <c r="B336" s="124" t="s">
        <v>319</v>
      </c>
      <c r="C336" s="68" t="s">
        <v>315</v>
      </c>
      <c r="D336" s="68" t="s">
        <v>327</v>
      </c>
      <c r="E336" s="368">
        <v>5400</v>
      </c>
      <c r="I336" s="58"/>
      <c r="J336" s="58"/>
      <c r="K336" s="58"/>
      <c r="L336" s="58"/>
    </row>
    <row r="337" spans="1:12">
      <c r="B337" s="124" t="s">
        <v>319</v>
      </c>
      <c r="C337" s="68" t="s">
        <v>315</v>
      </c>
      <c r="D337" s="68" t="s">
        <v>328</v>
      </c>
      <c r="E337" s="368">
        <v>2900</v>
      </c>
      <c r="I337" s="58"/>
      <c r="J337" s="58"/>
      <c r="K337" s="58"/>
      <c r="L337" s="58"/>
    </row>
    <row r="338" spans="1:12">
      <c r="B338" s="124" t="s">
        <v>319</v>
      </c>
      <c r="C338" s="68" t="s">
        <v>315</v>
      </c>
      <c r="D338" s="68" t="s">
        <v>329</v>
      </c>
      <c r="E338" s="368">
        <v>2500</v>
      </c>
      <c r="I338" s="58"/>
      <c r="J338" s="58"/>
      <c r="K338" s="58"/>
      <c r="L338" s="58"/>
    </row>
    <row r="339" spans="1:12">
      <c r="B339" s="124" t="s">
        <v>319</v>
      </c>
      <c r="C339" s="68" t="s">
        <v>315</v>
      </c>
      <c r="D339" s="68" t="s">
        <v>330</v>
      </c>
      <c r="E339" s="368">
        <v>2300</v>
      </c>
      <c r="I339" s="58"/>
      <c r="J339" s="58"/>
      <c r="K339" s="58"/>
      <c r="L339" s="58"/>
    </row>
    <row r="340" spans="1:12">
      <c r="A340" s="56"/>
      <c r="B340" s="124" t="s">
        <v>319</v>
      </c>
      <c r="C340" s="68" t="s">
        <v>144</v>
      </c>
      <c r="D340" s="68" t="s">
        <v>327</v>
      </c>
      <c r="E340" s="368">
        <v>4800</v>
      </c>
      <c r="F340" s="56"/>
      <c r="G340" s="56"/>
      <c r="H340" s="56"/>
      <c r="I340" s="58"/>
      <c r="J340" s="58"/>
      <c r="K340" s="58"/>
      <c r="L340" s="58"/>
    </row>
    <row r="341" spans="1:12">
      <c r="A341" s="56"/>
      <c r="B341" s="124" t="s">
        <v>319</v>
      </c>
      <c r="C341" s="68" t="s">
        <v>144</v>
      </c>
      <c r="D341" s="68" t="s">
        <v>328</v>
      </c>
      <c r="E341" s="368">
        <v>2600</v>
      </c>
      <c r="F341" s="56"/>
      <c r="G341" s="56"/>
      <c r="H341" s="56"/>
      <c r="I341" s="58"/>
      <c r="J341" s="58"/>
      <c r="K341" s="58"/>
      <c r="L341" s="58"/>
    </row>
    <row r="342" spans="1:12">
      <c r="A342" s="56"/>
      <c r="B342" s="124" t="s">
        <v>319</v>
      </c>
      <c r="C342" s="68" t="s">
        <v>144</v>
      </c>
      <c r="D342" s="68" t="s">
        <v>329</v>
      </c>
      <c r="E342" s="368">
        <v>2300</v>
      </c>
      <c r="F342" s="56"/>
      <c r="G342" s="56"/>
      <c r="H342" s="56"/>
      <c r="I342" s="58"/>
      <c r="J342" s="58"/>
      <c r="K342" s="58"/>
      <c r="L342" s="58"/>
    </row>
    <row r="343" spans="1:12">
      <c r="A343" s="56"/>
      <c r="B343" s="124" t="s">
        <v>319</v>
      </c>
      <c r="C343" s="68" t="s">
        <v>144</v>
      </c>
      <c r="D343" s="68" t="s">
        <v>330</v>
      </c>
      <c r="E343" s="368">
        <v>2000</v>
      </c>
      <c r="F343" s="56"/>
      <c r="G343" s="56"/>
      <c r="H343" s="56"/>
      <c r="I343" s="58"/>
      <c r="J343" s="58"/>
      <c r="K343" s="58"/>
      <c r="L343" s="58"/>
    </row>
    <row r="344" spans="1:12">
      <c r="A344" s="56"/>
      <c r="B344" s="124" t="s">
        <v>320</v>
      </c>
      <c r="C344" s="68" t="s">
        <v>326</v>
      </c>
      <c r="D344" s="68" t="s">
        <v>327</v>
      </c>
      <c r="E344" s="368">
        <v>15800</v>
      </c>
      <c r="F344" s="56"/>
      <c r="G344" s="56"/>
      <c r="H344" s="56"/>
      <c r="I344" s="58"/>
      <c r="J344" s="58"/>
      <c r="K344" s="58"/>
      <c r="L344" s="58"/>
    </row>
    <row r="345" spans="1:12">
      <c r="A345" s="56"/>
      <c r="B345" s="124" t="s">
        <v>320</v>
      </c>
      <c r="C345" s="68" t="s">
        <v>326</v>
      </c>
      <c r="D345" s="68" t="s">
        <v>328</v>
      </c>
      <c r="E345" s="368">
        <v>8700</v>
      </c>
      <c r="F345" s="56"/>
      <c r="G345" s="56"/>
      <c r="H345" s="56"/>
      <c r="I345" s="58"/>
      <c r="J345" s="58"/>
      <c r="K345" s="58"/>
      <c r="L345" s="58"/>
    </row>
    <row r="346" spans="1:12">
      <c r="A346" s="56"/>
      <c r="B346" s="124" t="s">
        <v>320</v>
      </c>
      <c r="C346" s="68" t="s">
        <v>326</v>
      </c>
      <c r="D346" s="68" t="s">
        <v>329</v>
      </c>
      <c r="E346" s="368">
        <v>7600</v>
      </c>
      <c r="F346" s="56"/>
      <c r="G346" s="56"/>
      <c r="H346" s="56"/>
      <c r="I346" s="58"/>
      <c r="J346" s="58"/>
      <c r="K346" s="58"/>
      <c r="L346" s="58"/>
    </row>
    <row r="347" spans="1:12">
      <c r="A347" s="56"/>
      <c r="B347" s="124" t="s">
        <v>320</v>
      </c>
      <c r="C347" s="68" t="s">
        <v>326</v>
      </c>
      <c r="D347" s="68" t="s">
        <v>330</v>
      </c>
      <c r="E347" s="368">
        <v>6800</v>
      </c>
      <c r="F347" s="56"/>
      <c r="G347" s="56"/>
      <c r="H347" s="56"/>
      <c r="I347" s="58"/>
      <c r="J347" s="58"/>
      <c r="K347" s="58"/>
      <c r="L347" s="58"/>
    </row>
    <row r="348" spans="1:12" s="56" customFormat="1" ht="16.2">
      <c r="A348" s="66"/>
      <c r="B348" s="124" t="s">
        <v>320</v>
      </c>
      <c r="C348" s="68" t="s">
        <v>126</v>
      </c>
      <c r="D348" s="68" t="s">
        <v>327</v>
      </c>
      <c r="E348" s="368">
        <v>10900</v>
      </c>
      <c r="F348" s="66"/>
      <c r="G348" s="66"/>
      <c r="H348" s="66"/>
    </row>
    <row r="349" spans="1:12" s="56" customFormat="1" ht="16.2">
      <c r="A349" s="66"/>
      <c r="B349" s="124" t="s">
        <v>320</v>
      </c>
      <c r="C349" s="68" t="s">
        <v>126</v>
      </c>
      <c r="D349" s="68" t="s">
        <v>328</v>
      </c>
      <c r="E349" s="368">
        <v>6000</v>
      </c>
      <c r="F349" s="66"/>
      <c r="G349" s="66"/>
      <c r="H349" s="66"/>
    </row>
    <row r="350" spans="1:12" s="56" customFormat="1" ht="16.2">
      <c r="A350" s="66"/>
      <c r="B350" s="124" t="s">
        <v>320</v>
      </c>
      <c r="C350" s="68" t="s">
        <v>126</v>
      </c>
      <c r="D350" s="68" t="s">
        <v>329</v>
      </c>
      <c r="E350" s="368">
        <v>5200</v>
      </c>
      <c r="F350" s="66"/>
      <c r="G350" s="66"/>
      <c r="H350" s="66"/>
    </row>
    <row r="351" spans="1:12" s="56" customFormat="1" ht="16.2">
      <c r="A351" s="66"/>
      <c r="B351" s="124" t="s">
        <v>320</v>
      </c>
      <c r="C351" s="68" t="s">
        <v>126</v>
      </c>
      <c r="D351" s="68" t="s">
        <v>330</v>
      </c>
      <c r="E351" s="368">
        <v>4700</v>
      </c>
      <c r="F351" s="66"/>
      <c r="G351" s="66"/>
      <c r="H351" s="66"/>
    </row>
    <row r="352" spans="1:12" s="56" customFormat="1" ht="16.2">
      <c r="A352" s="66"/>
      <c r="B352" s="124" t="s">
        <v>320</v>
      </c>
      <c r="C352" s="68" t="s">
        <v>128</v>
      </c>
      <c r="D352" s="68" t="s">
        <v>327</v>
      </c>
      <c r="E352" s="368">
        <v>9800</v>
      </c>
      <c r="F352" s="66"/>
      <c r="G352" s="66"/>
      <c r="H352" s="66"/>
    </row>
    <row r="353" spans="1:12" s="56" customFormat="1" ht="16.2">
      <c r="A353" s="66"/>
      <c r="B353" s="124" t="s">
        <v>320</v>
      </c>
      <c r="C353" s="68" t="s">
        <v>128</v>
      </c>
      <c r="D353" s="68" t="s">
        <v>328</v>
      </c>
      <c r="E353" s="368">
        <v>5400</v>
      </c>
      <c r="F353" s="66"/>
      <c r="G353" s="66"/>
      <c r="H353" s="66"/>
    </row>
    <row r="354" spans="1:12" s="56" customFormat="1" ht="16.2">
      <c r="A354" s="66"/>
      <c r="B354" s="124" t="s">
        <v>320</v>
      </c>
      <c r="C354" s="68" t="s">
        <v>128</v>
      </c>
      <c r="D354" s="68" t="s">
        <v>329</v>
      </c>
      <c r="E354" s="368">
        <v>4700</v>
      </c>
      <c r="F354" s="66"/>
      <c r="G354" s="66"/>
      <c r="H354" s="66"/>
    </row>
    <row r="355" spans="1:12" s="56" customFormat="1" ht="16.2">
      <c r="A355" s="66"/>
      <c r="B355" s="124" t="s">
        <v>320</v>
      </c>
      <c r="C355" s="68" t="s">
        <v>128</v>
      </c>
      <c r="D355" s="68" t="s">
        <v>330</v>
      </c>
      <c r="E355" s="368">
        <v>4200</v>
      </c>
      <c r="F355" s="66"/>
      <c r="G355" s="66"/>
      <c r="H355" s="66"/>
    </row>
    <row r="356" spans="1:12">
      <c r="B356" s="124" t="s">
        <v>320</v>
      </c>
      <c r="C356" s="68" t="s">
        <v>130</v>
      </c>
      <c r="D356" s="68" t="s">
        <v>327</v>
      </c>
      <c r="E356" s="368">
        <v>8800</v>
      </c>
      <c r="I356" s="58"/>
      <c r="J356" s="58"/>
      <c r="K356" s="58"/>
      <c r="L356" s="58"/>
    </row>
    <row r="357" spans="1:12">
      <c r="B357" s="124" t="s">
        <v>320</v>
      </c>
      <c r="C357" s="68" t="s">
        <v>130</v>
      </c>
      <c r="D357" s="68" t="s">
        <v>328</v>
      </c>
      <c r="E357" s="368">
        <v>4800</v>
      </c>
      <c r="I357" s="58"/>
      <c r="J357" s="58"/>
      <c r="K357" s="58"/>
      <c r="L357" s="58"/>
    </row>
    <row r="358" spans="1:12">
      <c r="B358" s="124" t="s">
        <v>320</v>
      </c>
      <c r="C358" s="68" t="s">
        <v>130</v>
      </c>
      <c r="D358" s="68" t="s">
        <v>329</v>
      </c>
      <c r="E358" s="368">
        <v>4200</v>
      </c>
      <c r="I358" s="58"/>
      <c r="J358" s="58"/>
      <c r="K358" s="58"/>
      <c r="L358" s="58"/>
    </row>
    <row r="359" spans="1:12">
      <c r="B359" s="81" t="s">
        <v>320</v>
      </c>
      <c r="C359" s="68" t="s">
        <v>130</v>
      </c>
      <c r="D359" s="68" t="s">
        <v>330</v>
      </c>
      <c r="E359" s="368">
        <v>3800</v>
      </c>
      <c r="I359" s="58"/>
      <c r="J359" s="58"/>
      <c r="K359" s="58"/>
      <c r="L359" s="58"/>
    </row>
    <row r="360" spans="1:12">
      <c r="B360" s="81" t="s">
        <v>320</v>
      </c>
      <c r="C360" s="68" t="s">
        <v>132</v>
      </c>
      <c r="D360" s="68" t="s">
        <v>327</v>
      </c>
      <c r="E360" s="368">
        <v>7200</v>
      </c>
      <c r="I360" s="58"/>
      <c r="J360" s="58"/>
      <c r="K360" s="58"/>
      <c r="L360" s="58"/>
    </row>
    <row r="361" spans="1:12">
      <c r="B361" s="81" t="s">
        <v>320</v>
      </c>
      <c r="C361" s="68" t="s">
        <v>132</v>
      </c>
      <c r="D361" s="68" t="s">
        <v>328</v>
      </c>
      <c r="E361" s="368">
        <v>4000</v>
      </c>
      <c r="I361" s="58"/>
      <c r="J361" s="58"/>
      <c r="K361" s="58"/>
      <c r="L361" s="58"/>
    </row>
    <row r="362" spans="1:12">
      <c r="B362" s="81" t="s">
        <v>320</v>
      </c>
      <c r="C362" s="68" t="s">
        <v>132</v>
      </c>
      <c r="D362" s="68" t="s">
        <v>329</v>
      </c>
      <c r="E362" s="368">
        <v>3500</v>
      </c>
      <c r="I362" s="58"/>
      <c r="J362" s="58"/>
      <c r="K362" s="58"/>
      <c r="L362" s="58"/>
    </row>
    <row r="363" spans="1:12">
      <c r="B363" s="81" t="s">
        <v>320</v>
      </c>
      <c r="C363" s="68" t="s">
        <v>132</v>
      </c>
      <c r="D363" s="68" t="s">
        <v>330</v>
      </c>
      <c r="E363" s="368">
        <v>3100</v>
      </c>
      <c r="I363" s="58"/>
      <c r="J363" s="58"/>
      <c r="K363" s="58"/>
      <c r="L363" s="58"/>
    </row>
    <row r="364" spans="1:12">
      <c r="B364" s="81" t="s">
        <v>320</v>
      </c>
      <c r="C364" s="68" t="s">
        <v>305</v>
      </c>
      <c r="D364" s="68" t="s">
        <v>327</v>
      </c>
      <c r="E364" s="368">
        <v>6300</v>
      </c>
      <c r="I364" s="58"/>
      <c r="J364" s="58"/>
      <c r="K364" s="58"/>
      <c r="L364" s="58"/>
    </row>
    <row r="365" spans="1:12">
      <c r="B365" s="81" t="s">
        <v>320</v>
      </c>
      <c r="C365" s="70" t="s">
        <v>305</v>
      </c>
      <c r="D365" s="68" t="s">
        <v>328</v>
      </c>
      <c r="E365" s="368">
        <v>3500</v>
      </c>
      <c r="I365" s="58"/>
      <c r="J365" s="58"/>
      <c r="K365" s="58"/>
      <c r="L365" s="58"/>
    </row>
    <row r="366" spans="1:12">
      <c r="B366" s="81" t="s">
        <v>320</v>
      </c>
      <c r="C366" s="70" t="s">
        <v>305</v>
      </c>
      <c r="D366" s="68" t="s">
        <v>329</v>
      </c>
      <c r="E366" s="368">
        <v>3000</v>
      </c>
      <c r="I366" s="58"/>
      <c r="J366" s="58"/>
      <c r="K366" s="58"/>
      <c r="L366" s="58"/>
    </row>
    <row r="367" spans="1:12">
      <c r="B367" s="124" t="s">
        <v>320</v>
      </c>
      <c r="C367" s="70" t="s">
        <v>305</v>
      </c>
      <c r="D367" s="70" t="s">
        <v>330</v>
      </c>
      <c r="E367" s="368">
        <v>2700</v>
      </c>
      <c r="I367" s="58"/>
      <c r="J367" s="58"/>
      <c r="K367" s="58"/>
      <c r="L367" s="58"/>
    </row>
    <row r="368" spans="1:12">
      <c r="B368" s="124" t="s">
        <v>320</v>
      </c>
      <c r="C368" s="70" t="s">
        <v>306</v>
      </c>
      <c r="D368" s="70" t="s">
        <v>327</v>
      </c>
      <c r="E368" s="368">
        <v>7100</v>
      </c>
      <c r="I368" s="58"/>
      <c r="J368" s="58"/>
      <c r="K368" s="58"/>
      <c r="L368" s="58"/>
    </row>
    <row r="369" spans="2:12">
      <c r="B369" s="124" t="s">
        <v>320</v>
      </c>
      <c r="C369" s="70" t="s">
        <v>306</v>
      </c>
      <c r="D369" s="70" t="s">
        <v>328</v>
      </c>
      <c r="E369" s="368">
        <v>3900</v>
      </c>
      <c r="I369" s="58"/>
      <c r="J369" s="58"/>
      <c r="K369" s="58"/>
      <c r="L369" s="58"/>
    </row>
    <row r="370" spans="2:12">
      <c r="B370" s="124" t="s">
        <v>320</v>
      </c>
      <c r="C370" s="70" t="s">
        <v>306</v>
      </c>
      <c r="D370" s="70" t="s">
        <v>329</v>
      </c>
      <c r="E370" s="368">
        <v>3400</v>
      </c>
      <c r="I370" s="58"/>
      <c r="J370" s="58"/>
      <c r="K370" s="58"/>
      <c r="L370" s="58"/>
    </row>
    <row r="371" spans="2:12">
      <c r="B371" s="124" t="s">
        <v>320</v>
      </c>
      <c r="C371" s="70" t="s">
        <v>306</v>
      </c>
      <c r="D371" s="70" t="s">
        <v>330</v>
      </c>
      <c r="E371" s="368">
        <v>3000</v>
      </c>
      <c r="I371" s="58"/>
      <c r="J371" s="58"/>
      <c r="K371" s="58"/>
      <c r="L371" s="58"/>
    </row>
    <row r="372" spans="2:12">
      <c r="B372" s="124" t="s">
        <v>320</v>
      </c>
      <c r="C372" s="70" t="s">
        <v>307</v>
      </c>
      <c r="D372" s="70" t="s">
        <v>327</v>
      </c>
      <c r="E372" s="368">
        <v>6300</v>
      </c>
      <c r="I372" s="58"/>
      <c r="J372" s="58"/>
      <c r="K372" s="58"/>
      <c r="L372" s="58"/>
    </row>
    <row r="373" spans="2:12">
      <c r="B373" s="124" t="s">
        <v>320</v>
      </c>
      <c r="C373" s="68" t="s">
        <v>307</v>
      </c>
      <c r="D373" s="70" t="s">
        <v>328</v>
      </c>
      <c r="E373" s="368">
        <v>3500</v>
      </c>
      <c r="I373" s="58"/>
      <c r="J373" s="58"/>
      <c r="K373" s="58"/>
      <c r="L373" s="58"/>
    </row>
    <row r="374" spans="2:12">
      <c r="B374" s="124" t="s">
        <v>320</v>
      </c>
      <c r="C374" s="68" t="s">
        <v>307</v>
      </c>
      <c r="D374" s="70" t="s">
        <v>329</v>
      </c>
      <c r="E374" s="368">
        <v>3000</v>
      </c>
      <c r="I374" s="58"/>
      <c r="J374" s="58"/>
      <c r="K374" s="58"/>
      <c r="L374" s="58"/>
    </row>
    <row r="375" spans="2:12">
      <c r="B375" s="124" t="s">
        <v>320</v>
      </c>
      <c r="C375" s="68" t="s">
        <v>307</v>
      </c>
      <c r="D375" s="68" t="s">
        <v>330</v>
      </c>
      <c r="E375" s="368">
        <v>2700</v>
      </c>
      <c r="I375" s="58"/>
      <c r="J375" s="58"/>
      <c r="K375" s="58"/>
      <c r="L375" s="58"/>
    </row>
    <row r="376" spans="2:12">
      <c r="B376" s="124" t="s">
        <v>320</v>
      </c>
      <c r="C376" s="68" t="s">
        <v>308</v>
      </c>
      <c r="D376" s="68" t="s">
        <v>327</v>
      </c>
      <c r="E376" s="368">
        <v>5500</v>
      </c>
      <c r="I376" s="58"/>
      <c r="J376" s="58"/>
      <c r="K376" s="58"/>
      <c r="L376" s="58"/>
    </row>
    <row r="377" spans="2:12">
      <c r="B377" s="124" t="s">
        <v>320</v>
      </c>
      <c r="C377" s="68" t="s">
        <v>308</v>
      </c>
      <c r="D377" s="68" t="s">
        <v>328</v>
      </c>
      <c r="E377" s="368">
        <v>3000</v>
      </c>
      <c r="I377" s="58"/>
      <c r="J377" s="58"/>
      <c r="K377" s="58"/>
      <c r="L377" s="58"/>
    </row>
    <row r="378" spans="2:12">
      <c r="B378" s="124" t="s">
        <v>320</v>
      </c>
      <c r="C378" s="68" t="s">
        <v>308</v>
      </c>
      <c r="D378" s="68" t="s">
        <v>329</v>
      </c>
      <c r="E378" s="368">
        <v>2600</v>
      </c>
      <c r="I378" s="58"/>
      <c r="J378" s="58"/>
      <c r="K378" s="58"/>
      <c r="L378" s="58"/>
    </row>
    <row r="379" spans="2:12">
      <c r="B379" s="124" t="s">
        <v>320</v>
      </c>
      <c r="C379" s="68" t="s">
        <v>308</v>
      </c>
      <c r="D379" s="68" t="s">
        <v>330</v>
      </c>
      <c r="E379" s="368">
        <v>2400</v>
      </c>
      <c r="I379" s="58"/>
      <c r="J379" s="58"/>
      <c r="K379" s="58"/>
      <c r="L379" s="58"/>
    </row>
    <row r="380" spans="2:12">
      <c r="B380" s="124" t="s">
        <v>320</v>
      </c>
      <c r="C380" s="68" t="s">
        <v>309</v>
      </c>
      <c r="D380" s="68" t="s">
        <v>327</v>
      </c>
      <c r="E380" s="368">
        <v>6100</v>
      </c>
      <c r="I380" s="58"/>
      <c r="J380" s="58"/>
      <c r="K380" s="58"/>
      <c r="L380" s="58"/>
    </row>
    <row r="381" spans="2:12">
      <c r="B381" s="124" t="s">
        <v>320</v>
      </c>
      <c r="C381" s="68" t="s">
        <v>309</v>
      </c>
      <c r="D381" s="68" t="s">
        <v>328</v>
      </c>
      <c r="E381" s="368">
        <v>3300</v>
      </c>
      <c r="I381" s="58"/>
      <c r="J381" s="58"/>
      <c r="K381" s="58"/>
      <c r="L381" s="58"/>
    </row>
    <row r="382" spans="2:12">
      <c r="B382" s="124" t="s">
        <v>320</v>
      </c>
      <c r="C382" s="68" t="s">
        <v>309</v>
      </c>
      <c r="D382" s="68" t="s">
        <v>329</v>
      </c>
      <c r="E382" s="368">
        <v>2900</v>
      </c>
      <c r="I382" s="58"/>
      <c r="J382" s="58"/>
      <c r="K382" s="58"/>
      <c r="L382" s="58"/>
    </row>
    <row r="383" spans="2:12">
      <c r="B383" s="124" t="s">
        <v>320</v>
      </c>
      <c r="C383" s="68" t="s">
        <v>309</v>
      </c>
      <c r="D383" s="68" t="s">
        <v>330</v>
      </c>
      <c r="E383" s="368">
        <v>2600</v>
      </c>
      <c r="I383" s="58"/>
      <c r="J383" s="58"/>
      <c r="K383" s="58"/>
      <c r="L383" s="58"/>
    </row>
    <row r="384" spans="2:12">
      <c r="B384" s="124" t="s">
        <v>320</v>
      </c>
      <c r="C384" s="68" t="s">
        <v>310</v>
      </c>
      <c r="D384" s="68" t="s">
        <v>327</v>
      </c>
      <c r="E384" s="368">
        <v>5500</v>
      </c>
      <c r="I384" s="58"/>
      <c r="J384" s="58"/>
      <c r="K384" s="58"/>
      <c r="L384" s="58"/>
    </row>
    <row r="385" spans="2:12">
      <c r="B385" s="124" t="s">
        <v>320</v>
      </c>
      <c r="C385" s="68" t="s">
        <v>310</v>
      </c>
      <c r="D385" s="68" t="s">
        <v>328</v>
      </c>
      <c r="E385" s="368">
        <v>3000</v>
      </c>
      <c r="I385" s="58"/>
      <c r="J385" s="58"/>
      <c r="K385" s="58"/>
      <c r="L385" s="58"/>
    </row>
    <row r="386" spans="2:12">
      <c r="B386" s="124" t="s">
        <v>320</v>
      </c>
      <c r="C386" s="68" t="s">
        <v>310</v>
      </c>
      <c r="D386" s="68" t="s">
        <v>329</v>
      </c>
      <c r="E386" s="368">
        <v>2600</v>
      </c>
      <c r="I386" s="58"/>
      <c r="J386" s="58"/>
      <c r="K386" s="58"/>
      <c r="L386" s="58"/>
    </row>
    <row r="387" spans="2:12">
      <c r="B387" s="124" t="s">
        <v>320</v>
      </c>
      <c r="C387" s="68" t="s">
        <v>310</v>
      </c>
      <c r="D387" s="68" t="s">
        <v>330</v>
      </c>
      <c r="E387" s="368">
        <v>2400</v>
      </c>
      <c r="I387" s="58"/>
      <c r="J387" s="58"/>
      <c r="K387" s="58"/>
      <c r="L387" s="58"/>
    </row>
    <row r="388" spans="2:12">
      <c r="B388" s="124" t="s">
        <v>320</v>
      </c>
      <c r="C388" s="68" t="s">
        <v>311</v>
      </c>
      <c r="D388" s="68" t="s">
        <v>327</v>
      </c>
      <c r="E388" s="368">
        <v>5100</v>
      </c>
      <c r="I388" s="58"/>
      <c r="J388" s="58"/>
      <c r="K388" s="58"/>
      <c r="L388" s="58"/>
    </row>
    <row r="389" spans="2:12">
      <c r="B389" s="124" t="s">
        <v>320</v>
      </c>
      <c r="C389" s="68" t="s">
        <v>311</v>
      </c>
      <c r="D389" s="68" t="s">
        <v>328</v>
      </c>
      <c r="E389" s="368">
        <v>2800</v>
      </c>
      <c r="I389" s="58"/>
      <c r="J389" s="58"/>
      <c r="K389" s="58"/>
      <c r="L389" s="58"/>
    </row>
    <row r="390" spans="2:12">
      <c r="B390" s="124" t="s">
        <v>320</v>
      </c>
      <c r="C390" s="68" t="s">
        <v>311</v>
      </c>
      <c r="D390" s="68" t="s">
        <v>329</v>
      </c>
      <c r="E390" s="368">
        <v>2400</v>
      </c>
      <c r="I390" s="58"/>
      <c r="J390" s="58"/>
      <c r="K390" s="58"/>
      <c r="L390" s="58"/>
    </row>
    <row r="391" spans="2:12">
      <c r="B391" s="124" t="s">
        <v>320</v>
      </c>
      <c r="C391" s="68" t="s">
        <v>311</v>
      </c>
      <c r="D391" s="68" t="s">
        <v>330</v>
      </c>
      <c r="E391" s="368">
        <v>2200</v>
      </c>
      <c r="I391" s="58"/>
      <c r="J391" s="58"/>
      <c r="K391" s="58"/>
      <c r="L391" s="58"/>
    </row>
    <row r="392" spans="2:12">
      <c r="B392" s="124" t="s">
        <v>320</v>
      </c>
      <c r="C392" s="68" t="s">
        <v>312</v>
      </c>
      <c r="D392" s="68" t="s">
        <v>327</v>
      </c>
      <c r="E392" s="368">
        <v>5500</v>
      </c>
      <c r="I392" s="58"/>
      <c r="J392" s="58"/>
      <c r="K392" s="58"/>
      <c r="L392" s="58"/>
    </row>
    <row r="393" spans="2:12">
      <c r="B393" s="124" t="s">
        <v>320</v>
      </c>
      <c r="C393" s="68" t="s">
        <v>312</v>
      </c>
      <c r="D393" s="68" t="s">
        <v>328</v>
      </c>
      <c r="E393" s="368">
        <v>3000</v>
      </c>
      <c r="I393" s="58"/>
      <c r="J393" s="58"/>
      <c r="K393" s="58"/>
      <c r="L393" s="58"/>
    </row>
    <row r="394" spans="2:12">
      <c r="B394" s="124" t="s">
        <v>320</v>
      </c>
      <c r="C394" s="68" t="s">
        <v>312</v>
      </c>
      <c r="D394" s="68" t="s">
        <v>329</v>
      </c>
      <c r="E394" s="368">
        <v>2600</v>
      </c>
      <c r="I394" s="58"/>
      <c r="J394" s="58"/>
      <c r="K394" s="58"/>
      <c r="L394" s="58"/>
    </row>
    <row r="395" spans="2:12">
      <c r="B395" s="124" t="s">
        <v>320</v>
      </c>
      <c r="C395" s="68" t="s">
        <v>312</v>
      </c>
      <c r="D395" s="68" t="s">
        <v>330</v>
      </c>
      <c r="E395" s="368">
        <v>2400</v>
      </c>
      <c r="I395" s="58"/>
      <c r="J395" s="58"/>
      <c r="K395" s="58"/>
      <c r="L395" s="58"/>
    </row>
    <row r="396" spans="2:12">
      <c r="B396" s="124" t="s">
        <v>320</v>
      </c>
      <c r="C396" s="68" t="s">
        <v>313</v>
      </c>
      <c r="D396" s="68" t="s">
        <v>327</v>
      </c>
      <c r="E396" s="368">
        <v>5400</v>
      </c>
      <c r="I396" s="58"/>
      <c r="J396" s="58"/>
      <c r="K396" s="58"/>
      <c r="L396" s="58"/>
    </row>
    <row r="397" spans="2:12">
      <c r="B397" s="124" t="s">
        <v>320</v>
      </c>
      <c r="C397" s="68" t="s">
        <v>313</v>
      </c>
      <c r="D397" s="68" t="s">
        <v>328</v>
      </c>
      <c r="E397" s="368">
        <v>2900</v>
      </c>
      <c r="I397" s="58"/>
      <c r="J397" s="58"/>
      <c r="K397" s="58"/>
      <c r="L397" s="58"/>
    </row>
    <row r="398" spans="2:12">
      <c r="B398" s="124" t="s">
        <v>320</v>
      </c>
      <c r="C398" s="68" t="s">
        <v>313</v>
      </c>
      <c r="D398" s="68" t="s">
        <v>329</v>
      </c>
      <c r="E398" s="368">
        <v>2500</v>
      </c>
      <c r="I398" s="58"/>
      <c r="J398" s="58"/>
      <c r="K398" s="58"/>
      <c r="L398" s="58"/>
    </row>
    <row r="399" spans="2:12">
      <c r="B399" s="124" t="s">
        <v>320</v>
      </c>
      <c r="C399" s="68" t="s">
        <v>313</v>
      </c>
      <c r="D399" s="68" t="s">
        <v>330</v>
      </c>
      <c r="E399" s="368">
        <v>2300</v>
      </c>
      <c r="I399" s="58"/>
      <c r="J399" s="58"/>
      <c r="K399" s="58"/>
      <c r="L399" s="58"/>
    </row>
    <row r="400" spans="2:12">
      <c r="B400" s="124" t="s">
        <v>320</v>
      </c>
      <c r="C400" s="68" t="s">
        <v>314</v>
      </c>
      <c r="D400" s="68" t="s">
        <v>327</v>
      </c>
      <c r="E400" s="368">
        <v>4800</v>
      </c>
      <c r="I400" s="58"/>
      <c r="J400" s="58"/>
      <c r="K400" s="58"/>
      <c r="L400" s="58"/>
    </row>
    <row r="401" spans="1:12">
      <c r="B401" s="124" t="s">
        <v>320</v>
      </c>
      <c r="C401" s="68" t="s">
        <v>314</v>
      </c>
      <c r="D401" s="68" t="s">
        <v>328</v>
      </c>
      <c r="E401" s="368">
        <v>2600</v>
      </c>
      <c r="I401" s="58"/>
      <c r="J401" s="58"/>
      <c r="K401" s="58"/>
      <c r="L401" s="58"/>
    </row>
    <row r="402" spans="1:12">
      <c r="B402" s="124" t="s">
        <v>320</v>
      </c>
      <c r="C402" s="68" t="s">
        <v>314</v>
      </c>
      <c r="D402" s="68" t="s">
        <v>329</v>
      </c>
      <c r="E402" s="368">
        <v>2300</v>
      </c>
      <c r="I402" s="58"/>
      <c r="J402" s="58"/>
      <c r="K402" s="58"/>
      <c r="L402" s="58"/>
    </row>
    <row r="403" spans="1:12">
      <c r="B403" s="124" t="s">
        <v>320</v>
      </c>
      <c r="C403" s="68" t="s">
        <v>314</v>
      </c>
      <c r="D403" s="68" t="s">
        <v>330</v>
      </c>
      <c r="E403" s="368">
        <v>2000</v>
      </c>
      <c r="I403" s="58"/>
      <c r="J403" s="58"/>
      <c r="K403" s="58"/>
      <c r="L403" s="58"/>
    </row>
    <row r="404" spans="1:12">
      <c r="B404" s="124" t="s">
        <v>320</v>
      </c>
      <c r="C404" s="68" t="s">
        <v>315</v>
      </c>
      <c r="D404" s="68" t="s">
        <v>327</v>
      </c>
      <c r="E404" s="368">
        <v>5400</v>
      </c>
      <c r="I404" s="58"/>
      <c r="J404" s="58"/>
      <c r="K404" s="58"/>
      <c r="L404" s="58"/>
    </row>
    <row r="405" spans="1:12">
      <c r="B405" s="124" t="s">
        <v>320</v>
      </c>
      <c r="C405" s="68" t="s">
        <v>315</v>
      </c>
      <c r="D405" s="68" t="s">
        <v>328</v>
      </c>
      <c r="E405" s="368">
        <v>2900</v>
      </c>
      <c r="I405" s="58"/>
      <c r="J405" s="58"/>
      <c r="K405" s="58"/>
      <c r="L405" s="58"/>
    </row>
    <row r="406" spans="1:12">
      <c r="B406" s="124" t="s">
        <v>320</v>
      </c>
      <c r="C406" s="68" t="s">
        <v>315</v>
      </c>
      <c r="D406" s="68" t="s">
        <v>329</v>
      </c>
      <c r="E406" s="368">
        <v>2500</v>
      </c>
      <c r="I406" s="58"/>
      <c r="J406" s="58"/>
      <c r="K406" s="58"/>
      <c r="L406" s="58"/>
    </row>
    <row r="407" spans="1:12">
      <c r="B407" s="124" t="s">
        <v>320</v>
      </c>
      <c r="C407" s="68" t="s">
        <v>315</v>
      </c>
      <c r="D407" s="68" t="s">
        <v>330</v>
      </c>
      <c r="E407" s="368">
        <v>2300</v>
      </c>
      <c r="I407" s="58"/>
      <c r="J407" s="58"/>
      <c r="K407" s="58"/>
      <c r="L407" s="58"/>
    </row>
    <row r="408" spans="1:12">
      <c r="A408" s="56"/>
      <c r="B408" s="124" t="s">
        <v>320</v>
      </c>
      <c r="C408" s="68" t="s">
        <v>144</v>
      </c>
      <c r="D408" s="68" t="s">
        <v>327</v>
      </c>
      <c r="E408" s="368">
        <v>4800</v>
      </c>
      <c r="F408" s="56"/>
      <c r="G408" s="56"/>
      <c r="H408" s="56"/>
      <c r="I408" s="58"/>
      <c r="J408" s="58"/>
      <c r="K408" s="58"/>
      <c r="L408" s="58"/>
    </row>
    <row r="409" spans="1:12">
      <c r="A409" s="56"/>
      <c r="B409" s="124" t="s">
        <v>320</v>
      </c>
      <c r="C409" s="68" t="s">
        <v>144</v>
      </c>
      <c r="D409" s="68" t="s">
        <v>328</v>
      </c>
      <c r="E409" s="368">
        <v>2600</v>
      </c>
      <c r="F409" s="56"/>
      <c r="G409" s="56"/>
      <c r="H409" s="56"/>
      <c r="I409" s="58"/>
      <c r="J409" s="58"/>
      <c r="K409" s="58"/>
      <c r="L409" s="58"/>
    </row>
    <row r="410" spans="1:12">
      <c r="A410" s="56"/>
      <c r="B410" s="124" t="s">
        <v>320</v>
      </c>
      <c r="C410" s="68" t="s">
        <v>144</v>
      </c>
      <c r="D410" s="68" t="s">
        <v>329</v>
      </c>
      <c r="E410" s="368">
        <v>2300</v>
      </c>
      <c r="F410" s="56"/>
      <c r="G410" s="56"/>
      <c r="H410" s="56"/>
      <c r="I410" s="58"/>
      <c r="J410" s="58"/>
      <c r="K410" s="58"/>
      <c r="L410" s="58"/>
    </row>
    <row r="411" spans="1:12">
      <c r="A411" s="56"/>
      <c r="B411" s="124" t="s">
        <v>320</v>
      </c>
      <c r="C411" s="68" t="s">
        <v>144</v>
      </c>
      <c r="D411" s="68" t="s">
        <v>330</v>
      </c>
      <c r="E411" s="368">
        <v>2000</v>
      </c>
      <c r="F411" s="56"/>
      <c r="G411" s="56"/>
      <c r="H411" s="56"/>
      <c r="I411" s="58"/>
      <c r="J411" s="58"/>
      <c r="K411" s="58"/>
      <c r="L411" s="58"/>
    </row>
    <row r="412" spans="1:12">
      <c r="A412" s="56"/>
      <c r="B412" s="124" t="s">
        <v>321</v>
      </c>
      <c r="C412" s="68" t="s">
        <v>326</v>
      </c>
      <c r="D412" s="68" t="s">
        <v>327</v>
      </c>
      <c r="E412" s="368">
        <v>15800</v>
      </c>
      <c r="F412" s="56"/>
      <c r="G412" s="56"/>
      <c r="H412" s="56"/>
      <c r="I412" s="58"/>
      <c r="J412" s="58"/>
      <c r="K412" s="58"/>
      <c r="L412" s="58"/>
    </row>
    <row r="413" spans="1:12">
      <c r="A413" s="56"/>
      <c r="B413" s="124" t="s">
        <v>321</v>
      </c>
      <c r="C413" s="68" t="s">
        <v>326</v>
      </c>
      <c r="D413" s="68" t="s">
        <v>328</v>
      </c>
      <c r="E413" s="368">
        <v>8700</v>
      </c>
      <c r="F413" s="56"/>
      <c r="G413" s="56"/>
      <c r="H413" s="56"/>
      <c r="I413" s="58"/>
      <c r="J413" s="58"/>
      <c r="K413" s="58"/>
      <c r="L413" s="58"/>
    </row>
    <row r="414" spans="1:12">
      <c r="A414" s="56"/>
      <c r="B414" s="124" t="s">
        <v>321</v>
      </c>
      <c r="C414" s="68" t="s">
        <v>326</v>
      </c>
      <c r="D414" s="68" t="s">
        <v>329</v>
      </c>
      <c r="E414" s="368">
        <v>7600</v>
      </c>
      <c r="F414" s="56"/>
      <c r="G414" s="56"/>
      <c r="H414" s="56"/>
      <c r="I414" s="58"/>
      <c r="J414" s="58"/>
      <c r="K414" s="58"/>
      <c r="L414" s="58"/>
    </row>
    <row r="415" spans="1:12">
      <c r="A415" s="56"/>
      <c r="B415" s="124" t="s">
        <v>321</v>
      </c>
      <c r="C415" s="68" t="s">
        <v>326</v>
      </c>
      <c r="D415" s="68" t="s">
        <v>330</v>
      </c>
      <c r="E415" s="368">
        <v>6800</v>
      </c>
      <c r="F415" s="56"/>
      <c r="G415" s="56"/>
      <c r="H415" s="56"/>
      <c r="I415" s="58"/>
      <c r="J415" s="58"/>
      <c r="K415" s="58"/>
      <c r="L415" s="58"/>
    </row>
    <row r="416" spans="1:12" s="56" customFormat="1" ht="16.2">
      <c r="A416" s="66"/>
      <c r="B416" s="124" t="s">
        <v>321</v>
      </c>
      <c r="C416" s="68" t="s">
        <v>126</v>
      </c>
      <c r="D416" s="68" t="s">
        <v>327</v>
      </c>
      <c r="E416" s="368">
        <v>10900</v>
      </c>
      <c r="F416" s="66"/>
      <c r="G416" s="66"/>
      <c r="H416" s="66"/>
    </row>
    <row r="417" spans="1:12" s="56" customFormat="1" ht="16.2">
      <c r="A417" s="66"/>
      <c r="B417" s="124" t="s">
        <v>321</v>
      </c>
      <c r="C417" s="68" t="s">
        <v>126</v>
      </c>
      <c r="D417" s="68" t="s">
        <v>328</v>
      </c>
      <c r="E417" s="368">
        <v>6000</v>
      </c>
      <c r="F417" s="66"/>
      <c r="G417" s="66"/>
      <c r="H417" s="66"/>
    </row>
    <row r="418" spans="1:12" s="56" customFormat="1" ht="16.2">
      <c r="A418" s="66"/>
      <c r="B418" s="124" t="s">
        <v>321</v>
      </c>
      <c r="C418" s="68" t="s">
        <v>126</v>
      </c>
      <c r="D418" s="68" t="s">
        <v>329</v>
      </c>
      <c r="E418" s="368">
        <v>5200</v>
      </c>
      <c r="F418" s="66"/>
      <c r="G418" s="66"/>
      <c r="H418" s="66"/>
    </row>
    <row r="419" spans="1:12" s="56" customFormat="1" ht="16.2">
      <c r="A419" s="66"/>
      <c r="B419" s="124" t="s">
        <v>321</v>
      </c>
      <c r="C419" s="68" t="s">
        <v>126</v>
      </c>
      <c r="D419" s="68" t="s">
        <v>330</v>
      </c>
      <c r="E419" s="368">
        <v>4700</v>
      </c>
      <c r="F419" s="66"/>
      <c r="G419" s="66"/>
      <c r="H419" s="66"/>
    </row>
    <row r="420" spans="1:12" s="56" customFormat="1" ht="16.2">
      <c r="A420" s="66"/>
      <c r="B420" s="124" t="s">
        <v>321</v>
      </c>
      <c r="C420" s="68" t="s">
        <v>128</v>
      </c>
      <c r="D420" s="68" t="s">
        <v>327</v>
      </c>
      <c r="E420" s="368">
        <v>9800</v>
      </c>
      <c r="F420" s="66"/>
      <c r="G420" s="66"/>
      <c r="H420" s="66"/>
    </row>
    <row r="421" spans="1:12" s="56" customFormat="1" ht="16.2">
      <c r="A421" s="66"/>
      <c r="B421" s="124" t="s">
        <v>321</v>
      </c>
      <c r="C421" s="68" t="s">
        <v>128</v>
      </c>
      <c r="D421" s="68" t="s">
        <v>328</v>
      </c>
      <c r="E421" s="368">
        <v>5400</v>
      </c>
      <c r="F421" s="66"/>
      <c r="G421" s="66"/>
      <c r="H421" s="66"/>
    </row>
    <row r="422" spans="1:12" s="56" customFormat="1" ht="16.2">
      <c r="A422" s="66"/>
      <c r="B422" s="124" t="s">
        <v>321</v>
      </c>
      <c r="C422" s="68" t="s">
        <v>128</v>
      </c>
      <c r="D422" s="68" t="s">
        <v>329</v>
      </c>
      <c r="E422" s="368">
        <v>4700</v>
      </c>
      <c r="F422" s="66"/>
      <c r="G422" s="66"/>
      <c r="H422" s="66"/>
    </row>
    <row r="423" spans="1:12" s="56" customFormat="1" ht="16.2">
      <c r="A423" s="66"/>
      <c r="B423" s="124" t="s">
        <v>321</v>
      </c>
      <c r="C423" s="68" t="s">
        <v>128</v>
      </c>
      <c r="D423" s="68" t="s">
        <v>330</v>
      </c>
      <c r="E423" s="368">
        <v>4200</v>
      </c>
      <c r="F423" s="66"/>
      <c r="G423" s="66"/>
      <c r="H423" s="66"/>
    </row>
    <row r="424" spans="1:12">
      <c r="B424" s="124" t="s">
        <v>321</v>
      </c>
      <c r="C424" s="68" t="s">
        <v>130</v>
      </c>
      <c r="D424" s="68" t="s">
        <v>327</v>
      </c>
      <c r="E424" s="368">
        <v>8800</v>
      </c>
      <c r="I424" s="58"/>
      <c r="J424" s="58"/>
      <c r="K424" s="58"/>
      <c r="L424" s="58"/>
    </row>
    <row r="425" spans="1:12">
      <c r="B425" s="124" t="s">
        <v>321</v>
      </c>
      <c r="C425" s="68" t="s">
        <v>130</v>
      </c>
      <c r="D425" s="68" t="s">
        <v>328</v>
      </c>
      <c r="E425" s="368">
        <v>4800</v>
      </c>
      <c r="I425" s="58"/>
      <c r="J425" s="58"/>
      <c r="K425" s="58"/>
      <c r="L425" s="58"/>
    </row>
    <row r="426" spans="1:12">
      <c r="B426" s="124" t="s">
        <v>321</v>
      </c>
      <c r="C426" s="68" t="s">
        <v>130</v>
      </c>
      <c r="D426" s="68" t="s">
        <v>329</v>
      </c>
      <c r="E426" s="368">
        <v>4200</v>
      </c>
      <c r="I426" s="58"/>
      <c r="J426" s="58"/>
      <c r="K426" s="58"/>
      <c r="L426" s="58"/>
    </row>
    <row r="427" spans="1:12">
      <c r="B427" s="81" t="s">
        <v>321</v>
      </c>
      <c r="C427" s="68" t="s">
        <v>130</v>
      </c>
      <c r="D427" s="68" t="s">
        <v>330</v>
      </c>
      <c r="E427" s="368">
        <v>3800</v>
      </c>
      <c r="I427" s="58"/>
      <c r="J427" s="58"/>
      <c r="K427" s="58"/>
      <c r="L427" s="58"/>
    </row>
    <row r="428" spans="1:12">
      <c r="B428" s="81" t="s">
        <v>321</v>
      </c>
      <c r="C428" s="68" t="s">
        <v>132</v>
      </c>
      <c r="D428" s="68" t="s">
        <v>327</v>
      </c>
      <c r="E428" s="368">
        <v>7200</v>
      </c>
      <c r="I428" s="58"/>
      <c r="J428" s="58"/>
      <c r="K428" s="58"/>
      <c r="L428" s="58"/>
    </row>
    <row r="429" spans="1:12">
      <c r="B429" s="81" t="s">
        <v>321</v>
      </c>
      <c r="C429" s="68" t="s">
        <v>132</v>
      </c>
      <c r="D429" s="68" t="s">
        <v>328</v>
      </c>
      <c r="E429" s="368">
        <v>4000</v>
      </c>
      <c r="I429" s="58"/>
      <c r="J429" s="58"/>
      <c r="K429" s="58"/>
      <c r="L429" s="58"/>
    </row>
    <row r="430" spans="1:12">
      <c r="B430" s="81" t="s">
        <v>321</v>
      </c>
      <c r="C430" s="68" t="s">
        <v>132</v>
      </c>
      <c r="D430" s="68" t="s">
        <v>329</v>
      </c>
      <c r="E430" s="368">
        <v>3500</v>
      </c>
      <c r="I430" s="58"/>
      <c r="J430" s="58"/>
      <c r="K430" s="58"/>
      <c r="L430" s="58"/>
    </row>
    <row r="431" spans="1:12">
      <c r="B431" s="81" t="s">
        <v>321</v>
      </c>
      <c r="C431" s="68" t="s">
        <v>132</v>
      </c>
      <c r="D431" s="68" t="s">
        <v>330</v>
      </c>
      <c r="E431" s="368">
        <v>3100</v>
      </c>
      <c r="I431" s="58"/>
      <c r="J431" s="58"/>
      <c r="K431" s="58"/>
      <c r="L431" s="58"/>
    </row>
    <row r="432" spans="1:12">
      <c r="B432" s="81" t="s">
        <v>321</v>
      </c>
      <c r="C432" s="68" t="s">
        <v>305</v>
      </c>
      <c r="D432" s="68" t="s">
        <v>327</v>
      </c>
      <c r="E432" s="368">
        <v>6300</v>
      </c>
      <c r="I432" s="58"/>
      <c r="J432" s="58"/>
      <c r="K432" s="58"/>
      <c r="L432" s="58"/>
    </row>
    <row r="433" spans="2:12">
      <c r="B433" s="81" t="s">
        <v>321</v>
      </c>
      <c r="C433" s="70" t="s">
        <v>305</v>
      </c>
      <c r="D433" s="68" t="s">
        <v>328</v>
      </c>
      <c r="E433" s="368">
        <v>3500</v>
      </c>
      <c r="I433" s="58"/>
      <c r="J433" s="58"/>
      <c r="K433" s="58"/>
      <c r="L433" s="58"/>
    </row>
    <row r="434" spans="2:12">
      <c r="B434" s="81" t="s">
        <v>321</v>
      </c>
      <c r="C434" s="70" t="s">
        <v>305</v>
      </c>
      <c r="D434" s="68" t="s">
        <v>329</v>
      </c>
      <c r="E434" s="368">
        <v>3000</v>
      </c>
      <c r="I434" s="58"/>
      <c r="J434" s="58"/>
      <c r="K434" s="58"/>
      <c r="L434" s="58"/>
    </row>
    <row r="435" spans="2:12">
      <c r="B435" s="124" t="s">
        <v>321</v>
      </c>
      <c r="C435" s="70" t="s">
        <v>305</v>
      </c>
      <c r="D435" s="70" t="s">
        <v>330</v>
      </c>
      <c r="E435" s="368">
        <v>2700</v>
      </c>
      <c r="I435" s="58"/>
      <c r="J435" s="58"/>
      <c r="K435" s="58"/>
      <c r="L435" s="58"/>
    </row>
    <row r="436" spans="2:12">
      <c r="B436" s="124" t="s">
        <v>321</v>
      </c>
      <c r="C436" s="70" t="s">
        <v>306</v>
      </c>
      <c r="D436" s="70" t="s">
        <v>327</v>
      </c>
      <c r="E436" s="368">
        <v>7100</v>
      </c>
      <c r="I436" s="58"/>
      <c r="J436" s="58"/>
      <c r="K436" s="58"/>
      <c r="L436" s="58"/>
    </row>
    <row r="437" spans="2:12">
      <c r="B437" s="124" t="s">
        <v>321</v>
      </c>
      <c r="C437" s="70" t="s">
        <v>306</v>
      </c>
      <c r="D437" s="70" t="s">
        <v>328</v>
      </c>
      <c r="E437" s="368">
        <v>3900</v>
      </c>
      <c r="I437" s="58"/>
      <c r="J437" s="58"/>
      <c r="K437" s="58"/>
      <c r="L437" s="58"/>
    </row>
    <row r="438" spans="2:12">
      <c r="B438" s="124" t="s">
        <v>321</v>
      </c>
      <c r="C438" s="70" t="s">
        <v>306</v>
      </c>
      <c r="D438" s="70" t="s">
        <v>329</v>
      </c>
      <c r="E438" s="368">
        <v>3400</v>
      </c>
      <c r="I438" s="58"/>
      <c r="J438" s="58"/>
      <c r="K438" s="58"/>
      <c r="L438" s="58"/>
    </row>
    <row r="439" spans="2:12">
      <c r="B439" s="124" t="s">
        <v>321</v>
      </c>
      <c r="C439" s="70" t="s">
        <v>306</v>
      </c>
      <c r="D439" s="70" t="s">
        <v>330</v>
      </c>
      <c r="E439" s="368">
        <v>3000</v>
      </c>
      <c r="I439" s="58"/>
      <c r="J439" s="58"/>
      <c r="K439" s="58"/>
      <c r="L439" s="58"/>
    </row>
    <row r="440" spans="2:12">
      <c r="B440" s="124" t="s">
        <v>321</v>
      </c>
      <c r="C440" s="70" t="s">
        <v>307</v>
      </c>
      <c r="D440" s="70" t="s">
        <v>327</v>
      </c>
      <c r="E440" s="368">
        <v>6300</v>
      </c>
      <c r="I440" s="58"/>
      <c r="J440" s="58"/>
      <c r="K440" s="58"/>
      <c r="L440" s="58"/>
    </row>
    <row r="441" spans="2:12">
      <c r="B441" s="124" t="s">
        <v>321</v>
      </c>
      <c r="C441" s="68" t="s">
        <v>307</v>
      </c>
      <c r="D441" s="70" t="s">
        <v>328</v>
      </c>
      <c r="E441" s="368">
        <v>3500</v>
      </c>
      <c r="I441" s="58"/>
      <c r="J441" s="58"/>
      <c r="K441" s="58"/>
      <c r="L441" s="58"/>
    </row>
    <row r="442" spans="2:12">
      <c r="B442" s="124" t="s">
        <v>321</v>
      </c>
      <c r="C442" s="68" t="s">
        <v>307</v>
      </c>
      <c r="D442" s="70" t="s">
        <v>329</v>
      </c>
      <c r="E442" s="368">
        <v>3000</v>
      </c>
      <c r="I442" s="58"/>
      <c r="J442" s="58"/>
      <c r="K442" s="58"/>
      <c r="L442" s="58"/>
    </row>
    <row r="443" spans="2:12">
      <c r="B443" s="124" t="s">
        <v>321</v>
      </c>
      <c r="C443" s="68" t="s">
        <v>307</v>
      </c>
      <c r="D443" s="68" t="s">
        <v>330</v>
      </c>
      <c r="E443" s="368">
        <v>2700</v>
      </c>
      <c r="I443" s="58"/>
      <c r="J443" s="58"/>
      <c r="K443" s="58"/>
      <c r="L443" s="58"/>
    </row>
    <row r="444" spans="2:12">
      <c r="B444" s="124" t="s">
        <v>321</v>
      </c>
      <c r="C444" s="68" t="s">
        <v>308</v>
      </c>
      <c r="D444" s="68" t="s">
        <v>327</v>
      </c>
      <c r="E444" s="368">
        <v>5500</v>
      </c>
      <c r="I444" s="58"/>
      <c r="J444" s="58"/>
      <c r="K444" s="58"/>
      <c r="L444" s="58"/>
    </row>
    <row r="445" spans="2:12">
      <c r="B445" s="124" t="s">
        <v>321</v>
      </c>
      <c r="C445" s="68" t="s">
        <v>308</v>
      </c>
      <c r="D445" s="68" t="s">
        <v>328</v>
      </c>
      <c r="E445" s="368">
        <v>3000</v>
      </c>
      <c r="I445" s="58"/>
      <c r="J445" s="58"/>
      <c r="K445" s="58"/>
      <c r="L445" s="58"/>
    </row>
    <row r="446" spans="2:12">
      <c r="B446" s="124" t="s">
        <v>321</v>
      </c>
      <c r="C446" s="68" t="s">
        <v>308</v>
      </c>
      <c r="D446" s="68" t="s">
        <v>329</v>
      </c>
      <c r="E446" s="368">
        <v>2600</v>
      </c>
      <c r="I446" s="58"/>
      <c r="J446" s="58"/>
      <c r="K446" s="58"/>
      <c r="L446" s="58"/>
    </row>
    <row r="447" spans="2:12">
      <c r="B447" s="124" t="s">
        <v>321</v>
      </c>
      <c r="C447" s="68" t="s">
        <v>308</v>
      </c>
      <c r="D447" s="68" t="s">
        <v>330</v>
      </c>
      <c r="E447" s="368">
        <v>2400</v>
      </c>
      <c r="I447" s="58"/>
      <c r="J447" s="58"/>
      <c r="K447" s="58"/>
      <c r="L447" s="58"/>
    </row>
    <row r="448" spans="2:12">
      <c r="B448" s="124" t="s">
        <v>321</v>
      </c>
      <c r="C448" s="68" t="s">
        <v>309</v>
      </c>
      <c r="D448" s="68" t="s">
        <v>327</v>
      </c>
      <c r="E448" s="368">
        <v>6100</v>
      </c>
      <c r="I448" s="58"/>
      <c r="J448" s="58"/>
      <c r="K448" s="58"/>
      <c r="L448" s="58"/>
    </row>
    <row r="449" spans="2:12">
      <c r="B449" s="124" t="s">
        <v>321</v>
      </c>
      <c r="C449" s="68" t="s">
        <v>309</v>
      </c>
      <c r="D449" s="68" t="s">
        <v>328</v>
      </c>
      <c r="E449" s="368">
        <v>3300</v>
      </c>
      <c r="I449" s="58"/>
      <c r="J449" s="58"/>
      <c r="K449" s="58"/>
      <c r="L449" s="58"/>
    </row>
    <row r="450" spans="2:12">
      <c r="B450" s="124" t="s">
        <v>321</v>
      </c>
      <c r="C450" s="68" t="s">
        <v>309</v>
      </c>
      <c r="D450" s="68" t="s">
        <v>329</v>
      </c>
      <c r="E450" s="368">
        <v>2900</v>
      </c>
      <c r="I450" s="58"/>
      <c r="J450" s="58"/>
      <c r="K450" s="58"/>
      <c r="L450" s="58"/>
    </row>
    <row r="451" spans="2:12">
      <c r="B451" s="124" t="s">
        <v>321</v>
      </c>
      <c r="C451" s="68" t="s">
        <v>309</v>
      </c>
      <c r="D451" s="68" t="s">
        <v>330</v>
      </c>
      <c r="E451" s="368">
        <v>2600</v>
      </c>
      <c r="I451" s="58"/>
      <c r="J451" s="58"/>
      <c r="K451" s="58"/>
      <c r="L451" s="58"/>
    </row>
    <row r="452" spans="2:12">
      <c r="B452" s="124" t="s">
        <v>321</v>
      </c>
      <c r="C452" s="68" t="s">
        <v>310</v>
      </c>
      <c r="D452" s="68" t="s">
        <v>327</v>
      </c>
      <c r="E452" s="368">
        <v>5500</v>
      </c>
      <c r="I452" s="58"/>
      <c r="J452" s="58"/>
      <c r="K452" s="58"/>
      <c r="L452" s="58"/>
    </row>
    <row r="453" spans="2:12">
      <c r="B453" s="124" t="s">
        <v>321</v>
      </c>
      <c r="C453" s="68" t="s">
        <v>310</v>
      </c>
      <c r="D453" s="68" t="s">
        <v>328</v>
      </c>
      <c r="E453" s="368">
        <v>3000</v>
      </c>
      <c r="I453" s="58"/>
      <c r="J453" s="58"/>
      <c r="K453" s="58"/>
      <c r="L453" s="58"/>
    </row>
    <row r="454" spans="2:12">
      <c r="B454" s="124" t="s">
        <v>321</v>
      </c>
      <c r="C454" s="68" t="s">
        <v>310</v>
      </c>
      <c r="D454" s="68" t="s">
        <v>329</v>
      </c>
      <c r="E454" s="368">
        <v>2600</v>
      </c>
      <c r="I454" s="58"/>
      <c r="J454" s="58"/>
      <c r="K454" s="58"/>
      <c r="L454" s="58"/>
    </row>
    <row r="455" spans="2:12">
      <c r="B455" s="124" t="s">
        <v>321</v>
      </c>
      <c r="C455" s="68" t="s">
        <v>310</v>
      </c>
      <c r="D455" s="68" t="s">
        <v>330</v>
      </c>
      <c r="E455" s="368">
        <v>2400</v>
      </c>
      <c r="I455" s="58"/>
      <c r="J455" s="58"/>
      <c r="K455" s="58"/>
      <c r="L455" s="58"/>
    </row>
    <row r="456" spans="2:12">
      <c r="B456" s="124" t="s">
        <v>321</v>
      </c>
      <c r="C456" s="68" t="s">
        <v>311</v>
      </c>
      <c r="D456" s="68" t="s">
        <v>327</v>
      </c>
      <c r="E456" s="368">
        <v>5100</v>
      </c>
      <c r="I456" s="58"/>
      <c r="J456" s="58"/>
      <c r="K456" s="58"/>
      <c r="L456" s="58"/>
    </row>
    <row r="457" spans="2:12">
      <c r="B457" s="124" t="s">
        <v>321</v>
      </c>
      <c r="C457" s="68" t="s">
        <v>311</v>
      </c>
      <c r="D457" s="68" t="s">
        <v>328</v>
      </c>
      <c r="E457" s="368">
        <v>2800</v>
      </c>
      <c r="I457" s="58"/>
      <c r="J457" s="58"/>
      <c r="K457" s="58"/>
      <c r="L457" s="58"/>
    </row>
    <row r="458" spans="2:12">
      <c r="B458" s="124" t="s">
        <v>321</v>
      </c>
      <c r="C458" s="68" t="s">
        <v>311</v>
      </c>
      <c r="D458" s="68" t="s">
        <v>329</v>
      </c>
      <c r="E458" s="368">
        <v>2400</v>
      </c>
      <c r="I458" s="58"/>
      <c r="J458" s="58"/>
      <c r="K458" s="58"/>
      <c r="L458" s="58"/>
    </row>
    <row r="459" spans="2:12">
      <c r="B459" s="124" t="s">
        <v>321</v>
      </c>
      <c r="C459" s="68" t="s">
        <v>311</v>
      </c>
      <c r="D459" s="68" t="s">
        <v>330</v>
      </c>
      <c r="E459" s="368">
        <v>2200</v>
      </c>
      <c r="I459" s="58"/>
      <c r="J459" s="58"/>
      <c r="K459" s="58"/>
      <c r="L459" s="58"/>
    </row>
    <row r="460" spans="2:12">
      <c r="B460" s="124" t="s">
        <v>321</v>
      </c>
      <c r="C460" s="68" t="s">
        <v>312</v>
      </c>
      <c r="D460" s="68" t="s">
        <v>327</v>
      </c>
      <c r="E460" s="368">
        <v>5500</v>
      </c>
      <c r="I460" s="58"/>
      <c r="J460" s="58"/>
      <c r="K460" s="58"/>
      <c r="L460" s="58"/>
    </row>
    <row r="461" spans="2:12">
      <c r="B461" s="124" t="s">
        <v>321</v>
      </c>
      <c r="C461" s="68" t="s">
        <v>312</v>
      </c>
      <c r="D461" s="68" t="s">
        <v>328</v>
      </c>
      <c r="E461" s="368">
        <v>3000</v>
      </c>
      <c r="I461" s="58"/>
      <c r="J461" s="58"/>
      <c r="K461" s="58"/>
      <c r="L461" s="58"/>
    </row>
    <row r="462" spans="2:12">
      <c r="B462" s="124" t="s">
        <v>321</v>
      </c>
      <c r="C462" s="68" t="s">
        <v>312</v>
      </c>
      <c r="D462" s="68" t="s">
        <v>329</v>
      </c>
      <c r="E462" s="368">
        <v>2600</v>
      </c>
      <c r="I462" s="58"/>
      <c r="J462" s="58"/>
      <c r="K462" s="58"/>
      <c r="L462" s="58"/>
    </row>
    <row r="463" spans="2:12">
      <c r="B463" s="124" t="s">
        <v>321</v>
      </c>
      <c r="C463" s="68" t="s">
        <v>312</v>
      </c>
      <c r="D463" s="68" t="s">
        <v>330</v>
      </c>
      <c r="E463" s="368">
        <v>2400</v>
      </c>
      <c r="I463" s="58"/>
      <c r="J463" s="58"/>
      <c r="K463" s="58"/>
      <c r="L463" s="58"/>
    </row>
    <row r="464" spans="2:12">
      <c r="B464" s="124" t="s">
        <v>321</v>
      </c>
      <c r="C464" s="68" t="s">
        <v>313</v>
      </c>
      <c r="D464" s="68" t="s">
        <v>327</v>
      </c>
      <c r="E464" s="368">
        <v>5400</v>
      </c>
      <c r="I464" s="58"/>
      <c r="J464" s="58"/>
      <c r="K464" s="58"/>
      <c r="L464" s="58"/>
    </row>
    <row r="465" spans="1:12">
      <c r="B465" s="124" t="s">
        <v>321</v>
      </c>
      <c r="C465" s="68" t="s">
        <v>313</v>
      </c>
      <c r="D465" s="68" t="s">
        <v>328</v>
      </c>
      <c r="E465" s="368">
        <v>2900</v>
      </c>
      <c r="I465" s="58"/>
      <c r="J465" s="58"/>
      <c r="K465" s="58"/>
      <c r="L465" s="58"/>
    </row>
    <row r="466" spans="1:12">
      <c r="B466" s="124" t="s">
        <v>321</v>
      </c>
      <c r="C466" s="68" t="s">
        <v>313</v>
      </c>
      <c r="D466" s="68" t="s">
        <v>329</v>
      </c>
      <c r="E466" s="368">
        <v>2500</v>
      </c>
      <c r="I466" s="58"/>
      <c r="J466" s="58"/>
      <c r="K466" s="58"/>
      <c r="L466" s="58"/>
    </row>
    <row r="467" spans="1:12">
      <c r="B467" s="124" t="s">
        <v>321</v>
      </c>
      <c r="C467" s="68" t="s">
        <v>313</v>
      </c>
      <c r="D467" s="68" t="s">
        <v>330</v>
      </c>
      <c r="E467" s="368">
        <v>2300</v>
      </c>
      <c r="I467" s="58"/>
      <c r="J467" s="58"/>
      <c r="K467" s="58"/>
      <c r="L467" s="58"/>
    </row>
    <row r="468" spans="1:12">
      <c r="B468" s="124" t="s">
        <v>321</v>
      </c>
      <c r="C468" s="68" t="s">
        <v>314</v>
      </c>
      <c r="D468" s="68" t="s">
        <v>327</v>
      </c>
      <c r="E468" s="368">
        <v>4800</v>
      </c>
      <c r="I468" s="58"/>
      <c r="J468" s="58"/>
      <c r="K468" s="58"/>
      <c r="L468" s="58"/>
    </row>
    <row r="469" spans="1:12">
      <c r="B469" s="124" t="s">
        <v>321</v>
      </c>
      <c r="C469" s="68" t="s">
        <v>314</v>
      </c>
      <c r="D469" s="68" t="s">
        <v>328</v>
      </c>
      <c r="E469" s="368">
        <v>2600</v>
      </c>
      <c r="I469" s="58"/>
      <c r="J469" s="58"/>
      <c r="K469" s="58"/>
      <c r="L469" s="58"/>
    </row>
    <row r="470" spans="1:12">
      <c r="B470" s="124" t="s">
        <v>321</v>
      </c>
      <c r="C470" s="68" t="s">
        <v>314</v>
      </c>
      <c r="D470" s="68" t="s">
        <v>329</v>
      </c>
      <c r="E470" s="368">
        <v>2300</v>
      </c>
      <c r="I470" s="58"/>
      <c r="J470" s="58"/>
      <c r="K470" s="58"/>
      <c r="L470" s="58"/>
    </row>
    <row r="471" spans="1:12">
      <c r="B471" s="124" t="s">
        <v>321</v>
      </c>
      <c r="C471" s="68" t="s">
        <v>314</v>
      </c>
      <c r="D471" s="68" t="s">
        <v>330</v>
      </c>
      <c r="E471" s="368">
        <v>2000</v>
      </c>
      <c r="I471" s="58"/>
      <c r="J471" s="58"/>
      <c r="K471" s="58"/>
      <c r="L471" s="58"/>
    </row>
    <row r="472" spans="1:12">
      <c r="B472" s="124" t="s">
        <v>321</v>
      </c>
      <c r="C472" s="68" t="s">
        <v>315</v>
      </c>
      <c r="D472" s="68" t="s">
        <v>327</v>
      </c>
      <c r="E472" s="368">
        <v>5400</v>
      </c>
      <c r="I472" s="58"/>
      <c r="J472" s="58"/>
      <c r="K472" s="58"/>
      <c r="L472" s="58"/>
    </row>
    <row r="473" spans="1:12">
      <c r="B473" s="124" t="s">
        <v>321</v>
      </c>
      <c r="C473" s="68" t="s">
        <v>315</v>
      </c>
      <c r="D473" s="68" t="s">
        <v>328</v>
      </c>
      <c r="E473" s="368">
        <v>2900</v>
      </c>
      <c r="I473" s="58"/>
      <c r="J473" s="58"/>
      <c r="K473" s="58"/>
      <c r="L473" s="58"/>
    </row>
    <row r="474" spans="1:12">
      <c r="B474" s="124" t="s">
        <v>321</v>
      </c>
      <c r="C474" s="68" t="s">
        <v>315</v>
      </c>
      <c r="D474" s="68" t="s">
        <v>329</v>
      </c>
      <c r="E474" s="368">
        <v>2500</v>
      </c>
      <c r="I474" s="58"/>
      <c r="J474" s="58"/>
      <c r="K474" s="58"/>
      <c r="L474" s="58"/>
    </row>
    <row r="475" spans="1:12">
      <c r="B475" s="124" t="s">
        <v>321</v>
      </c>
      <c r="C475" s="68" t="s">
        <v>315</v>
      </c>
      <c r="D475" s="68" t="s">
        <v>330</v>
      </c>
      <c r="E475" s="368">
        <v>2300</v>
      </c>
      <c r="I475" s="58"/>
      <c r="J475" s="58"/>
      <c r="K475" s="58"/>
      <c r="L475" s="58"/>
    </row>
    <row r="476" spans="1:12">
      <c r="A476" s="56"/>
      <c r="B476" s="124" t="s">
        <v>321</v>
      </c>
      <c r="C476" s="68" t="s">
        <v>144</v>
      </c>
      <c r="D476" s="68" t="s">
        <v>327</v>
      </c>
      <c r="E476" s="368">
        <v>4800</v>
      </c>
      <c r="F476" s="56"/>
      <c r="G476" s="56"/>
      <c r="H476" s="56"/>
      <c r="I476" s="58"/>
      <c r="J476" s="58"/>
      <c r="K476" s="58"/>
      <c r="L476" s="58"/>
    </row>
    <row r="477" spans="1:12">
      <c r="A477" s="56"/>
      <c r="B477" s="124" t="s">
        <v>321</v>
      </c>
      <c r="C477" s="68" t="s">
        <v>144</v>
      </c>
      <c r="D477" s="68" t="s">
        <v>328</v>
      </c>
      <c r="E477" s="368">
        <v>2600</v>
      </c>
      <c r="F477" s="56"/>
      <c r="G477" s="56"/>
      <c r="H477" s="56"/>
      <c r="I477" s="58"/>
      <c r="J477" s="58"/>
      <c r="K477" s="58"/>
      <c r="L477" s="58"/>
    </row>
    <row r="478" spans="1:12">
      <c r="A478" s="56"/>
      <c r="B478" s="124" t="s">
        <v>321</v>
      </c>
      <c r="C478" s="68" t="s">
        <v>144</v>
      </c>
      <c r="D478" s="68" t="s">
        <v>329</v>
      </c>
      <c r="E478" s="368">
        <v>2300</v>
      </c>
      <c r="F478" s="56"/>
      <c r="G478" s="56"/>
      <c r="H478" s="56"/>
      <c r="I478" s="58"/>
      <c r="J478" s="58"/>
      <c r="K478" s="58"/>
      <c r="L478" s="58"/>
    </row>
    <row r="479" spans="1:12">
      <c r="A479" s="56"/>
      <c r="B479" s="124" t="s">
        <v>321</v>
      </c>
      <c r="C479" s="68" t="s">
        <v>144</v>
      </c>
      <c r="D479" s="68" t="s">
        <v>330</v>
      </c>
      <c r="E479" s="368">
        <v>2000</v>
      </c>
      <c r="F479" s="56"/>
      <c r="G479" s="56"/>
      <c r="H479" s="56"/>
      <c r="I479" s="58"/>
      <c r="J479" s="58"/>
      <c r="K479" s="58"/>
      <c r="L479" s="58"/>
    </row>
    <row r="480" spans="1:12">
      <c r="A480" s="56"/>
      <c r="B480" s="124" t="s">
        <v>322</v>
      </c>
      <c r="C480" s="68" t="s">
        <v>326</v>
      </c>
      <c r="D480" s="68" t="s">
        <v>327</v>
      </c>
      <c r="E480" s="368">
        <v>15800</v>
      </c>
      <c r="F480" s="56"/>
      <c r="G480" s="56"/>
      <c r="H480" s="56"/>
      <c r="I480" s="58"/>
      <c r="J480" s="58"/>
      <c r="K480" s="58"/>
      <c r="L480" s="58"/>
    </row>
    <row r="481" spans="1:12">
      <c r="A481" s="56"/>
      <c r="B481" s="124" t="s">
        <v>322</v>
      </c>
      <c r="C481" s="68" t="s">
        <v>326</v>
      </c>
      <c r="D481" s="68" t="s">
        <v>328</v>
      </c>
      <c r="E481" s="368">
        <v>8700</v>
      </c>
      <c r="F481" s="56"/>
      <c r="G481" s="56"/>
      <c r="H481" s="56"/>
      <c r="I481" s="58"/>
      <c r="J481" s="58"/>
      <c r="K481" s="58"/>
      <c r="L481" s="58"/>
    </row>
    <row r="482" spans="1:12">
      <c r="A482" s="56"/>
      <c r="B482" s="124" t="s">
        <v>322</v>
      </c>
      <c r="C482" s="68" t="s">
        <v>326</v>
      </c>
      <c r="D482" s="68" t="s">
        <v>329</v>
      </c>
      <c r="E482" s="368">
        <v>7600</v>
      </c>
      <c r="F482" s="56"/>
      <c r="G482" s="56"/>
      <c r="H482" s="56"/>
      <c r="I482" s="58"/>
      <c r="J482" s="58"/>
      <c r="K482" s="58"/>
      <c r="L482" s="58"/>
    </row>
    <row r="483" spans="1:12">
      <c r="A483" s="56"/>
      <c r="B483" s="124" t="s">
        <v>322</v>
      </c>
      <c r="C483" s="68" t="s">
        <v>326</v>
      </c>
      <c r="D483" s="68" t="s">
        <v>330</v>
      </c>
      <c r="E483" s="368">
        <v>6800</v>
      </c>
      <c r="F483" s="56"/>
      <c r="G483" s="56"/>
      <c r="H483" s="56"/>
      <c r="I483" s="58"/>
      <c r="J483" s="58"/>
      <c r="K483" s="58"/>
      <c r="L483" s="58"/>
    </row>
    <row r="484" spans="1:12" s="56" customFormat="1" ht="16.2">
      <c r="A484" s="66"/>
      <c r="B484" s="124" t="s">
        <v>322</v>
      </c>
      <c r="C484" s="68" t="s">
        <v>126</v>
      </c>
      <c r="D484" s="68" t="s">
        <v>327</v>
      </c>
      <c r="E484" s="368">
        <v>10900</v>
      </c>
      <c r="F484" s="66"/>
      <c r="G484" s="66"/>
      <c r="H484" s="66"/>
    </row>
    <row r="485" spans="1:12" s="56" customFormat="1" ht="16.2">
      <c r="A485" s="66"/>
      <c r="B485" s="124" t="s">
        <v>322</v>
      </c>
      <c r="C485" s="68" t="s">
        <v>126</v>
      </c>
      <c r="D485" s="68" t="s">
        <v>328</v>
      </c>
      <c r="E485" s="368">
        <v>6000</v>
      </c>
      <c r="F485" s="66"/>
      <c r="G485" s="66"/>
      <c r="H485" s="66"/>
    </row>
    <row r="486" spans="1:12" s="56" customFormat="1" ht="16.2">
      <c r="A486" s="66"/>
      <c r="B486" s="124" t="s">
        <v>322</v>
      </c>
      <c r="C486" s="68" t="s">
        <v>126</v>
      </c>
      <c r="D486" s="68" t="s">
        <v>329</v>
      </c>
      <c r="E486" s="368">
        <v>5200</v>
      </c>
      <c r="F486" s="66"/>
      <c r="G486" s="66"/>
      <c r="H486" s="66"/>
    </row>
    <row r="487" spans="1:12" s="56" customFormat="1" ht="16.2">
      <c r="A487" s="66"/>
      <c r="B487" s="124" t="s">
        <v>322</v>
      </c>
      <c r="C487" s="68" t="s">
        <v>126</v>
      </c>
      <c r="D487" s="68" t="s">
        <v>330</v>
      </c>
      <c r="E487" s="368">
        <v>4700</v>
      </c>
      <c r="F487" s="66"/>
      <c r="G487" s="66"/>
      <c r="H487" s="66"/>
    </row>
    <row r="488" spans="1:12" s="56" customFormat="1" ht="16.2">
      <c r="A488" s="66"/>
      <c r="B488" s="124" t="s">
        <v>322</v>
      </c>
      <c r="C488" s="68" t="s">
        <v>128</v>
      </c>
      <c r="D488" s="68" t="s">
        <v>327</v>
      </c>
      <c r="E488" s="368">
        <v>9800</v>
      </c>
      <c r="F488" s="66"/>
      <c r="G488" s="66"/>
      <c r="H488" s="66"/>
    </row>
    <row r="489" spans="1:12" s="56" customFormat="1" ht="16.2">
      <c r="A489" s="66"/>
      <c r="B489" s="124" t="s">
        <v>322</v>
      </c>
      <c r="C489" s="68" t="s">
        <v>128</v>
      </c>
      <c r="D489" s="68" t="s">
        <v>328</v>
      </c>
      <c r="E489" s="368">
        <v>5400</v>
      </c>
      <c r="F489" s="66"/>
      <c r="G489" s="66"/>
      <c r="H489" s="66"/>
    </row>
    <row r="490" spans="1:12" s="56" customFormat="1" ht="16.2">
      <c r="A490" s="66"/>
      <c r="B490" s="124" t="s">
        <v>322</v>
      </c>
      <c r="C490" s="68" t="s">
        <v>128</v>
      </c>
      <c r="D490" s="68" t="s">
        <v>329</v>
      </c>
      <c r="E490" s="368">
        <v>4700</v>
      </c>
      <c r="F490" s="66"/>
      <c r="G490" s="66"/>
      <c r="H490" s="66"/>
    </row>
    <row r="491" spans="1:12" s="56" customFormat="1" ht="16.2">
      <c r="A491" s="66"/>
      <c r="B491" s="124" t="s">
        <v>322</v>
      </c>
      <c r="C491" s="68" t="s">
        <v>128</v>
      </c>
      <c r="D491" s="68" t="s">
        <v>330</v>
      </c>
      <c r="E491" s="368">
        <v>4200</v>
      </c>
      <c r="F491" s="66"/>
      <c r="G491" s="66"/>
      <c r="H491" s="66"/>
    </row>
    <row r="492" spans="1:12">
      <c r="B492" s="124" t="s">
        <v>322</v>
      </c>
      <c r="C492" s="68" t="s">
        <v>130</v>
      </c>
      <c r="D492" s="68" t="s">
        <v>327</v>
      </c>
      <c r="E492" s="368">
        <v>8800</v>
      </c>
      <c r="I492" s="58"/>
      <c r="J492" s="58"/>
      <c r="K492" s="58"/>
      <c r="L492" s="58"/>
    </row>
    <row r="493" spans="1:12">
      <c r="B493" s="124" t="s">
        <v>322</v>
      </c>
      <c r="C493" s="68" t="s">
        <v>130</v>
      </c>
      <c r="D493" s="68" t="s">
        <v>328</v>
      </c>
      <c r="E493" s="368">
        <v>4800</v>
      </c>
      <c r="I493" s="58"/>
      <c r="J493" s="58"/>
      <c r="K493" s="58"/>
      <c r="L493" s="58"/>
    </row>
    <row r="494" spans="1:12">
      <c r="B494" s="124" t="s">
        <v>322</v>
      </c>
      <c r="C494" s="68" t="s">
        <v>130</v>
      </c>
      <c r="D494" s="68" t="s">
        <v>329</v>
      </c>
      <c r="E494" s="368">
        <v>4200</v>
      </c>
      <c r="I494" s="58"/>
      <c r="J494" s="58"/>
      <c r="K494" s="58"/>
      <c r="L494" s="58"/>
    </row>
    <row r="495" spans="1:12">
      <c r="B495" s="81" t="s">
        <v>322</v>
      </c>
      <c r="C495" s="68" t="s">
        <v>130</v>
      </c>
      <c r="D495" s="68" t="s">
        <v>330</v>
      </c>
      <c r="E495" s="368">
        <v>3800</v>
      </c>
      <c r="I495" s="58"/>
      <c r="J495" s="58"/>
      <c r="K495" s="58"/>
      <c r="L495" s="58"/>
    </row>
    <row r="496" spans="1:12">
      <c r="B496" s="81" t="s">
        <v>322</v>
      </c>
      <c r="C496" s="68" t="s">
        <v>132</v>
      </c>
      <c r="D496" s="68" t="s">
        <v>327</v>
      </c>
      <c r="E496" s="368">
        <v>7200</v>
      </c>
      <c r="I496" s="58"/>
      <c r="J496" s="58"/>
      <c r="K496" s="58"/>
      <c r="L496" s="58"/>
    </row>
    <row r="497" spans="2:12">
      <c r="B497" s="81" t="s">
        <v>322</v>
      </c>
      <c r="C497" s="68" t="s">
        <v>132</v>
      </c>
      <c r="D497" s="68" t="s">
        <v>328</v>
      </c>
      <c r="E497" s="368">
        <v>4000</v>
      </c>
      <c r="I497" s="58"/>
      <c r="J497" s="58"/>
      <c r="K497" s="58"/>
      <c r="L497" s="58"/>
    </row>
    <row r="498" spans="2:12">
      <c r="B498" s="81" t="s">
        <v>322</v>
      </c>
      <c r="C498" s="68" t="s">
        <v>132</v>
      </c>
      <c r="D498" s="68" t="s">
        <v>329</v>
      </c>
      <c r="E498" s="368">
        <v>3500</v>
      </c>
      <c r="I498" s="58"/>
      <c r="J498" s="58"/>
      <c r="K498" s="58"/>
      <c r="L498" s="58"/>
    </row>
    <row r="499" spans="2:12">
      <c r="B499" s="81" t="s">
        <v>322</v>
      </c>
      <c r="C499" s="68" t="s">
        <v>132</v>
      </c>
      <c r="D499" s="68" t="s">
        <v>330</v>
      </c>
      <c r="E499" s="368">
        <v>3100</v>
      </c>
      <c r="I499" s="58"/>
      <c r="J499" s="58"/>
      <c r="K499" s="58"/>
      <c r="L499" s="58"/>
    </row>
    <row r="500" spans="2:12">
      <c r="B500" s="81" t="s">
        <v>322</v>
      </c>
      <c r="C500" s="68" t="s">
        <v>305</v>
      </c>
      <c r="D500" s="68" t="s">
        <v>327</v>
      </c>
      <c r="E500" s="368">
        <v>6300</v>
      </c>
      <c r="I500" s="58"/>
      <c r="J500" s="58"/>
      <c r="K500" s="58"/>
      <c r="L500" s="58"/>
    </row>
    <row r="501" spans="2:12">
      <c r="B501" s="81" t="s">
        <v>322</v>
      </c>
      <c r="C501" s="68" t="s">
        <v>305</v>
      </c>
      <c r="D501" s="68" t="s">
        <v>328</v>
      </c>
      <c r="E501" s="368">
        <v>3500</v>
      </c>
      <c r="I501" s="58"/>
      <c r="J501" s="58"/>
      <c r="K501" s="58"/>
      <c r="L501" s="58"/>
    </row>
    <row r="502" spans="2:12">
      <c r="B502" s="81" t="s">
        <v>322</v>
      </c>
      <c r="C502" s="68" t="s">
        <v>305</v>
      </c>
      <c r="D502" s="68" t="s">
        <v>329</v>
      </c>
      <c r="E502" s="368">
        <v>3000</v>
      </c>
      <c r="I502" s="58"/>
      <c r="J502" s="58"/>
      <c r="K502" s="58"/>
      <c r="L502" s="58"/>
    </row>
    <row r="503" spans="2:12">
      <c r="B503" s="124" t="s">
        <v>322</v>
      </c>
      <c r="C503" s="68" t="s">
        <v>305</v>
      </c>
      <c r="D503" s="68" t="s">
        <v>330</v>
      </c>
      <c r="E503" s="368">
        <v>2700</v>
      </c>
      <c r="I503" s="58"/>
      <c r="J503" s="58"/>
      <c r="K503" s="58"/>
      <c r="L503" s="58"/>
    </row>
    <row r="504" spans="2:12">
      <c r="B504" s="124" t="s">
        <v>322</v>
      </c>
      <c r="C504" s="68" t="s">
        <v>306</v>
      </c>
      <c r="D504" s="68" t="s">
        <v>327</v>
      </c>
      <c r="E504" s="368">
        <v>7100</v>
      </c>
      <c r="I504" s="58"/>
      <c r="J504" s="58"/>
      <c r="K504" s="58"/>
      <c r="L504" s="58"/>
    </row>
    <row r="505" spans="2:12">
      <c r="B505" s="124" t="s">
        <v>322</v>
      </c>
      <c r="C505" s="68" t="s">
        <v>306</v>
      </c>
      <c r="D505" s="68" t="s">
        <v>328</v>
      </c>
      <c r="E505" s="368">
        <v>3900</v>
      </c>
      <c r="I505" s="58"/>
      <c r="J505" s="58"/>
      <c r="K505" s="58"/>
      <c r="L505" s="58"/>
    </row>
    <row r="506" spans="2:12">
      <c r="B506" s="124" t="s">
        <v>322</v>
      </c>
      <c r="C506" s="68" t="s">
        <v>306</v>
      </c>
      <c r="D506" s="68" t="s">
        <v>329</v>
      </c>
      <c r="E506" s="368">
        <v>3400</v>
      </c>
      <c r="I506" s="58"/>
      <c r="J506" s="58"/>
      <c r="K506" s="58"/>
      <c r="L506" s="58"/>
    </row>
    <row r="507" spans="2:12">
      <c r="B507" s="124" t="s">
        <v>322</v>
      </c>
      <c r="C507" s="68" t="s">
        <v>306</v>
      </c>
      <c r="D507" s="68" t="s">
        <v>330</v>
      </c>
      <c r="E507" s="368">
        <v>3000</v>
      </c>
      <c r="I507" s="58"/>
      <c r="J507" s="58"/>
      <c r="K507" s="58"/>
      <c r="L507" s="58"/>
    </row>
    <row r="508" spans="2:12">
      <c r="B508" s="124" t="s">
        <v>322</v>
      </c>
      <c r="C508" s="68" t="s">
        <v>307</v>
      </c>
      <c r="D508" s="68" t="s">
        <v>327</v>
      </c>
      <c r="E508" s="368">
        <v>6300</v>
      </c>
      <c r="I508" s="58"/>
      <c r="J508" s="58"/>
      <c r="K508" s="58"/>
      <c r="L508" s="58"/>
    </row>
    <row r="509" spans="2:12">
      <c r="B509" s="124" t="s">
        <v>322</v>
      </c>
      <c r="C509" s="68" t="s">
        <v>307</v>
      </c>
      <c r="D509" s="68" t="s">
        <v>328</v>
      </c>
      <c r="E509" s="368">
        <v>3500</v>
      </c>
      <c r="I509" s="58"/>
      <c r="J509" s="58"/>
      <c r="K509" s="58"/>
      <c r="L509" s="58"/>
    </row>
    <row r="510" spans="2:12">
      <c r="B510" s="124" t="s">
        <v>322</v>
      </c>
      <c r="C510" s="68" t="s">
        <v>307</v>
      </c>
      <c r="D510" s="68" t="s">
        <v>329</v>
      </c>
      <c r="E510" s="368">
        <v>3000</v>
      </c>
      <c r="I510" s="58"/>
      <c r="J510" s="58"/>
      <c r="K510" s="58"/>
      <c r="L510" s="58"/>
    </row>
    <row r="511" spans="2:12">
      <c r="B511" s="124" t="s">
        <v>322</v>
      </c>
      <c r="C511" s="68" t="s">
        <v>307</v>
      </c>
      <c r="D511" s="68" t="s">
        <v>330</v>
      </c>
      <c r="E511" s="368">
        <v>2700</v>
      </c>
      <c r="I511" s="58"/>
      <c r="J511" s="58"/>
      <c r="K511" s="58"/>
      <c r="L511" s="58"/>
    </row>
    <row r="512" spans="2:12">
      <c r="B512" s="124" t="s">
        <v>322</v>
      </c>
      <c r="C512" s="68" t="s">
        <v>308</v>
      </c>
      <c r="D512" s="68" t="s">
        <v>327</v>
      </c>
      <c r="E512" s="368">
        <v>5500</v>
      </c>
      <c r="I512" s="58"/>
      <c r="J512" s="58"/>
      <c r="K512" s="58"/>
      <c r="L512" s="58"/>
    </row>
    <row r="513" spans="2:12">
      <c r="B513" s="124" t="s">
        <v>322</v>
      </c>
      <c r="C513" s="68" t="s">
        <v>308</v>
      </c>
      <c r="D513" s="68" t="s">
        <v>328</v>
      </c>
      <c r="E513" s="368">
        <v>3000</v>
      </c>
      <c r="I513" s="58"/>
      <c r="J513" s="58"/>
      <c r="K513" s="58"/>
      <c r="L513" s="58"/>
    </row>
    <row r="514" spans="2:12">
      <c r="B514" s="124" t="s">
        <v>322</v>
      </c>
      <c r="C514" s="68" t="s">
        <v>308</v>
      </c>
      <c r="D514" s="68" t="s">
        <v>329</v>
      </c>
      <c r="E514" s="368">
        <v>2600</v>
      </c>
      <c r="I514" s="58"/>
      <c r="J514" s="58"/>
      <c r="K514" s="58"/>
      <c r="L514" s="58"/>
    </row>
    <row r="515" spans="2:12">
      <c r="B515" s="124" t="s">
        <v>322</v>
      </c>
      <c r="C515" s="68" t="s">
        <v>308</v>
      </c>
      <c r="D515" s="68" t="s">
        <v>330</v>
      </c>
      <c r="E515" s="368">
        <v>2400</v>
      </c>
      <c r="I515" s="58"/>
      <c r="J515" s="58"/>
      <c r="K515" s="58"/>
      <c r="L515" s="58"/>
    </row>
    <row r="516" spans="2:12">
      <c r="B516" s="124" t="s">
        <v>322</v>
      </c>
      <c r="C516" s="68" t="s">
        <v>309</v>
      </c>
      <c r="D516" s="68" t="s">
        <v>327</v>
      </c>
      <c r="E516" s="368">
        <v>6100</v>
      </c>
      <c r="I516" s="58"/>
      <c r="J516" s="58"/>
      <c r="K516" s="58"/>
      <c r="L516" s="58"/>
    </row>
    <row r="517" spans="2:12">
      <c r="B517" s="124" t="s">
        <v>322</v>
      </c>
      <c r="C517" s="68" t="s">
        <v>309</v>
      </c>
      <c r="D517" s="68" t="s">
        <v>328</v>
      </c>
      <c r="E517" s="368">
        <v>3300</v>
      </c>
      <c r="I517" s="58"/>
      <c r="J517" s="58"/>
      <c r="K517" s="58"/>
      <c r="L517" s="58"/>
    </row>
    <row r="518" spans="2:12">
      <c r="B518" s="124" t="s">
        <v>322</v>
      </c>
      <c r="C518" s="68" t="s">
        <v>309</v>
      </c>
      <c r="D518" s="68" t="s">
        <v>329</v>
      </c>
      <c r="E518" s="368">
        <v>2900</v>
      </c>
      <c r="I518" s="58"/>
      <c r="J518" s="58"/>
      <c r="K518" s="58"/>
      <c r="L518" s="58"/>
    </row>
    <row r="519" spans="2:12">
      <c r="B519" s="124" t="s">
        <v>322</v>
      </c>
      <c r="C519" s="68" t="s">
        <v>309</v>
      </c>
      <c r="D519" s="68" t="s">
        <v>330</v>
      </c>
      <c r="E519" s="368">
        <v>2600</v>
      </c>
      <c r="I519" s="58"/>
      <c r="J519" s="58"/>
      <c r="K519" s="58"/>
      <c r="L519" s="58"/>
    </row>
    <row r="520" spans="2:12">
      <c r="B520" s="124" t="s">
        <v>322</v>
      </c>
      <c r="C520" s="68" t="s">
        <v>310</v>
      </c>
      <c r="D520" s="68" t="s">
        <v>327</v>
      </c>
      <c r="E520" s="368">
        <v>5500</v>
      </c>
      <c r="I520" s="58"/>
      <c r="J520" s="58"/>
      <c r="K520" s="58"/>
      <c r="L520" s="58"/>
    </row>
    <row r="521" spans="2:12">
      <c r="B521" s="124" t="s">
        <v>322</v>
      </c>
      <c r="C521" s="68" t="s">
        <v>310</v>
      </c>
      <c r="D521" s="68" t="s">
        <v>328</v>
      </c>
      <c r="E521" s="368">
        <v>3000</v>
      </c>
      <c r="I521" s="58"/>
      <c r="J521" s="58"/>
      <c r="K521" s="58"/>
      <c r="L521" s="58"/>
    </row>
    <row r="522" spans="2:12">
      <c r="B522" s="124" t="s">
        <v>322</v>
      </c>
      <c r="C522" s="68" t="s">
        <v>310</v>
      </c>
      <c r="D522" s="68" t="s">
        <v>329</v>
      </c>
      <c r="E522" s="368">
        <v>2600</v>
      </c>
      <c r="I522" s="58"/>
      <c r="J522" s="58"/>
      <c r="K522" s="58"/>
      <c r="L522" s="58"/>
    </row>
    <row r="523" spans="2:12">
      <c r="B523" s="124" t="s">
        <v>322</v>
      </c>
      <c r="C523" s="68" t="s">
        <v>310</v>
      </c>
      <c r="D523" s="68" t="s">
        <v>330</v>
      </c>
      <c r="E523" s="368">
        <v>2400</v>
      </c>
      <c r="I523" s="58"/>
      <c r="J523" s="58"/>
      <c r="K523" s="58"/>
      <c r="L523" s="58"/>
    </row>
    <row r="524" spans="2:12">
      <c r="B524" s="124" t="s">
        <v>322</v>
      </c>
      <c r="C524" s="68" t="s">
        <v>311</v>
      </c>
      <c r="D524" s="68" t="s">
        <v>327</v>
      </c>
      <c r="E524" s="368">
        <v>5100</v>
      </c>
      <c r="I524" s="58"/>
      <c r="J524" s="58"/>
      <c r="K524" s="58"/>
      <c r="L524" s="58"/>
    </row>
    <row r="525" spans="2:12">
      <c r="B525" s="124" t="s">
        <v>322</v>
      </c>
      <c r="C525" s="68" t="s">
        <v>311</v>
      </c>
      <c r="D525" s="68" t="s">
        <v>328</v>
      </c>
      <c r="E525" s="368">
        <v>2800</v>
      </c>
      <c r="I525" s="58"/>
      <c r="J525" s="58"/>
      <c r="K525" s="58"/>
      <c r="L525" s="58"/>
    </row>
    <row r="526" spans="2:12">
      <c r="B526" s="124" t="s">
        <v>322</v>
      </c>
      <c r="C526" s="68" t="s">
        <v>311</v>
      </c>
      <c r="D526" s="68" t="s">
        <v>329</v>
      </c>
      <c r="E526" s="368">
        <v>2400</v>
      </c>
      <c r="I526" s="58"/>
      <c r="J526" s="58"/>
      <c r="K526" s="58"/>
      <c r="L526" s="58"/>
    </row>
    <row r="527" spans="2:12">
      <c r="B527" s="124" t="s">
        <v>322</v>
      </c>
      <c r="C527" s="68" t="s">
        <v>311</v>
      </c>
      <c r="D527" s="68" t="s">
        <v>330</v>
      </c>
      <c r="E527" s="368">
        <v>2200</v>
      </c>
      <c r="I527" s="58"/>
      <c r="J527" s="58"/>
      <c r="K527" s="58"/>
      <c r="L527" s="58"/>
    </row>
    <row r="528" spans="2:12">
      <c r="B528" s="124" t="s">
        <v>322</v>
      </c>
      <c r="C528" s="68" t="s">
        <v>312</v>
      </c>
      <c r="D528" s="68" t="s">
        <v>327</v>
      </c>
      <c r="E528" s="368">
        <v>5500</v>
      </c>
      <c r="I528" s="58"/>
      <c r="J528" s="58"/>
      <c r="K528" s="58"/>
      <c r="L528" s="58"/>
    </row>
    <row r="529" spans="1:12">
      <c r="B529" s="124" t="s">
        <v>322</v>
      </c>
      <c r="C529" s="68" t="s">
        <v>312</v>
      </c>
      <c r="D529" s="68" t="s">
        <v>328</v>
      </c>
      <c r="E529" s="368">
        <v>3000</v>
      </c>
      <c r="I529" s="58"/>
      <c r="J529" s="58"/>
      <c r="K529" s="58"/>
      <c r="L529" s="58"/>
    </row>
    <row r="530" spans="1:12">
      <c r="B530" s="124" t="s">
        <v>322</v>
      </c>
      <c r="C530" s="68" t="s">
        <v>312</v>
      </c>
      <c r="D530" s="68" t="s">
        <v>329</v>
      </c>
      <c r="E530" s="368">
        <v>2600</v>
      </c>
      <c r="I530" s="58"/>
      <c r="J530" s="58"/>
      <c r="K530" s="58"/>
      <c r="L530" s="58"/>
    </row>
    <row r="531" spans="1:12">
      <c r="B531" s="124" t="s">
        <v>322</v>
      </c>
      <c r="C531" s="68" t="s">
        <v>312</v>
      </c>
      <c r="D531" s="68" t="s">
        <v>330</v>
      </c>
      <c r="E531" s="368">
        <v>2400</v>
      </c>
      <c r="I531" s="58"/>
      <c r="J531" s="58"/>
      <c r="K531" s="58"/>
      <c r="L531" s="58"/>
    </row>
    <row r="532" spans="1:12">
      <c r="B532" s="124" t="s">
        <v>322</v>
      </c>
      <c r="C532" s="68" t="s">
        <v>313</v>
      </c>
      <c r="D532" s="68" t="s">
        <v>327</v>
      </c>
      <c r="E532" s="368">
        <v>5400</v>
      </c>
      <c r="I532" s="58"/>
      <c r="J532" s="58"/>
      <c r="K532" s="58"/>
      <c r="L532" s="58"/>
    </row>
    <row r="533" spans="1:12">
      <c r="B533" s="124" t="s">
        <v>322</v>
      </c>
      <c r="C533" s="68" t="s">
        <v>313</v>
      </c>
      <c r="D533" s="68" t="s">
        <v>328</v>
      </c>
      <c r="E533" s="368">
        <v>2900</v>
      </c>
      <c r="I533" s="58"/>
      <c r="J533" s="58"/>
      <c r="K533" s="58"/>
      <c r="L533" s="58"/>
    </row>
    <row r="534" spans="1:12">
      <c r="B534" s="124" t="s">
        <v>322</v>
      </c>
      <c r="C534" s="68" t="s">
        <v>313</v>
      </c>
      <c r="D534" s="68" t="s">
        <v>329</v>
      </c>
      <c r="E534" s="368">
        <v>2500</v>
      </c>
      <c r="I534" s="58"/>
      <c r="J534" s="58"/>
      <c r="K534" s="58"/>
      <c r="L534" s="58"/>
    </row>
    <row r="535" spans="1:12">
      <c r="B535" s="124" t="s">
        <v>322</v>
      </c>
      <c r="C535" s="68" t="s">
        <v>313</v>
      </c>
      <c r="D535" s="68" t="s">
        <v>330</v>
      </c>
      <c r="E535" s="368">
        <v>2300</v>
      </c>
      <c r="I535" s="58"/>
      <c r="J535" s="58"/>
      <c r="K535" s="58"/>
      <c r="L535" s="58"/>
    </row>
    <row r="536" spans="1:12">
      <c r="B536" s="124" t="s">
        <v>322</v>
      </c>
      <c r="C536" s="68" t="s">
        <v>314</v>
      </c>
      <c r="D536" s="68" t="s">
        <v>327</v>
      </c>
      <c r="E536" s="368">
        <v>4800</v>
      </c>
      <c r="I536" s="58"/>
      <c r="J536" s="58"/>
      <c r="K536" s="58"/>
      <c r="L536" s="58"/>
    </row>
    <row r="537" spans="1:12">
      <c r="B537" s="124" t="s">
        <v>322</v>
      </c>
      <c r="C537" s="68" t="s">
        <v>314</v>
      </c>
      <c r="D537" s="68" t="s">
        <v>328</v>
      </c>
      <c r="E537" s="368">
        <v>2600</v>
      </c>
      <c r="I537" s="58"/>
      <c r="J537" s="58"/>
      <c r="K537" s="58"/>
      <c r="L537" s="58"/>
    </row>
    <row r="538" spans="1:12">
      <c r="B538" s="124" t="s">
        <v>322</v>
      </c>
      <c r="C538" s="68" t="s">
        <v>314</v>
      </c>
      <c r="D538" s="68" t="s">
        <v>329</v>
      </c>
      <c r="E538" s="368">
        <v>2300</v>
      </c>
      <c r="I538" s="58"/>
      <c r="J538" s="58"/>
      <c r="K538" s="58"/>
      <c r="L538" s="58"/>
    </row>
    <row r="539" spans="1:12">
      <c r="B539" s="124" t="s">
        <v>322</v>
      </c>
      <c r="C539" s="68" t="s">
        <v>314</v>
      </c>
      <c r="D539" s="68" t="s">
        <v>330</v>
      </c>
      <c r="E539" s="368">
        <v>2000</v>
      </c>
      <c r="I539" s="58"/>
      <c r="J539" s="58"/>
      <c r="K539" s="58"/>
      <c r="L539" s="58"/>
    </row>
    <row r="540" spans="1:12">
      <c r="B540" s="124" t="s">
        <v>322</v>
      </c>
      <c r="C540" s="68" t="s">
        <v>315</v>
      </c>
      <c r="D540" s="68" t="s">
        <v>327</v>
      </c>
      <c r="E540" s="368">
        <v>5400</v>
      </c>
      <c r="I540" s="58"/>
      <c r="J540" s="58"/>
      <c r="K540" s="58"/>
      <c r="L540" s="58"/>
    </row>
    <row r="541" spans="1:12">
      <c r="B541" s="124" t="s">
        <v>322</v>
      </c>
      <c r="C541" s="68" t="s">
        <v>315</v>
      </c>
      <c r="D541" s="68" t="s">
        <v>328</v>
      </c>
      <c r="E541" s="368">
        <v>2900</v>
      </c>
      <c r="I541" s="58"/>
      <c r="J541" s="58"/>
      <c r="K541" s="58"/>
      <c r="L541" s="58"/>
    </row>
    <row r="542" spans="1:12">
      <c r="B542" s="124" t="s">
        <v>322</v>
      </c>
      <c r="C542" s="68" t="s">
        <v>315</v>
      </c>
      <c r="D542" s="68" t="s">
        <v>329</v>
      </c>
      <c r="E542" s="368">
        <v>2500</v>
      </c>
      <c r="I542" s="58"/>
      <c r="J542" s="58"/>
      <c r="K542" s="58"/>
      <c r="L542" s="58"/>
    </row>
    <row r="543" spans="1:12">
      <c r="B543" s="124" t="s">
        <v>322</v>
      </c>
      <c r="C543" s="68" t="s">
        <v>315</v>
      </c>
      <c r="D543" s="68" t="s">
        <v>330</v>
      </c>
      <c r="E543" s="368">
        <v>2300</v>
      </c>
      <c r="I543" s="58"/>
      <c r="J543" s="58"/>
      <c r="K543" s="58"/>
      <c r="L543" s="58"/>
    </row>
    <row r="544" spans="1:12">
      <c r="A544" s="56"/>
      <c r="B544" s="124" t="s">
        <v>322</v>
      </c>
      <c r="C544" s="68" t="s">
        <v>144</v>
      </c>
      <c r="D544" s="68" t="s">
        <v>327</v>
      </c>
      <c r="E544" s="368">
        <v>4800</v>
      </c>
      <c r="F544" s="56"/>
      <c r="G544" s="56"/>
      <c r="H544" s="56"/>
      <c r="I544" s="58"/>
      <c r="J544" s="58"/>
      <c r="K544" s="58"/>
      <c r="L544" s="58"/>
    </row>
    <row r="545" spans="1:12">
      <c r="A545" s="56"/>
      <c r="B545" s="124" t="s">
        <v>322</v>
      </c>
      <c r="C545" s="68" t="s">
        <v>144</v>
      </c>
      <c r="D545" s="68" t="s">
        <v>328</v>
      </c>
      <c r="E545" s="368">
        <v>2600</v>
      </c>
      <c r="F545" s="56"/>
      <c r="G545" s="56"/>
      <c r="H545" s="56"/>
      <c r="I545" s="58"/>
      <c r="J545" s="58"/>
      <c r="K545" s="58"/>
      <c r="L545" s="58"/>
    </row>
    <row r="546" spans="1:12">
      <c r="A546" s="56"/>
      <c r="B546" s="124" t="s">
        <v>322</v>
      </c>
      <c r="C546" s="68" t="s">
        <v>144</v>
      </c>
      <c r="D546" s="68" t="s">
        <v>329</v>
      </c>
      <c r="E546" s="368">
        <v>2300</v>
      </c>
      <c r="F546" s="56"/>
      <c r="G546" s="56"/>
      <c r="H546" s="56"/>
      <c r="I546" s="58"/>
      <c r="J546" s="58"/>
      <c r="K546" s="58"/>
      <c r="L546" s="58"/>
    </row>
    <row r="547" spans="1:12">
      <c r="A547" s="56"/>
      <c r="B547" s="124" t="s">
        <v>322</v>
      </c>
      <c r="C547" s="68" t="s">
        <v>144</v>
      </c>
      <c r="D547" s="68" t="s">
        <v>330</v>
      </c>
      <c r="E547" s="368">
        <v>2000</v>
      </c>
      <c r="F547" s="56"/>
      <c r="G547" s="56"/>
      <c r="H547" s="56"/>
      <c r="I547" s="58"/>
      <c r="J547" s="58"/>
      <c r="K547" s="58"/>
      <c r="L547" s="58"/>
    </row>
    <row r="548" spans="1:12">
      <c r="A548" s="56"/>
      <c r="B548" s="124" t="s">
        <v>124</v>
      </c>
      <c r="C548" s="68" t="s">
        <v>326</v>
      </c>
      <c r="D548" s="68" t="s">
        <v>331</v>
      </c>
      <c r="E548" s="368">
        <v>17600</v>
      </c>
      <c r="F548" s="56"/>
      <c r="G548" s="56"/>
      <c r="H548" s="56"/>
      <c r="I548" s="58"/>
      <c r="J548" s="58"/>
      <c r="K548" s="58"/>
      <c r="L548" s="58"/>
    </row>
    <row r="549" spans="1:12">
      <c r="A549" s="56"/>
      <c r="B549" s="124" t="s">
        <v>124</v>
      </c>
      <c r="C549" s="68" t="s">
        <v>326</v>
      </c>
      <c r="D549" s="68" t="s">
        <v>332</v>
      </c>
      <c r="E549" s="368">
        <v>9700</v>
      </c>
      <c r="F549" s="56"/>
      <c r="G549" s="56"/>
      <c r="H549" s="56"/>
      <c r="I549" s="58"/>
      <c r="J549" s="58"/>
      <c r="K549" s="58"/>
      <c r="L549" s="58"/>
    </row>
    <row r="550" spans="1:12">
      <c r="A550" s="56"/>
      <c r="B550" s="124" t="s">
        <v>124</v>
      </c>
      <c r="C550" s="68" t="s">
        <v>326</v>
      </c>
      <c r="D550" s="68" t="s">
        <v>333</v>
      </c>
      <c r="E550" s="368">
        <v>8400</v>
      </c>
      <c r="F550" s="56"/>
      <c r="G550" s="56"/>
      <c r="H550" s="56"/>
      <c r="I550" s="58"/>
      <c r="J550" s="58"/>
      <c r="K550" s="58"/>
      <c r="L550" s="58"/>
    </row>
    <row r="551" spans="1:12">
      <c r="A551" s="56"/>
      <c r="B551" s="124" t="s">
        <v>124</v>
      </c>
      <c r="C551" s="68" t="s">
        <v>326</v>
      </c>
      <c r="D551" s="68" t="s">
        <v>334</v>
      </c>
      <c r="E551" s="368">
        <v>7500</v>
      </c>
      <c r="F551" s="56"/>
      <c r="G551" s="56"/>
      <c r="H551" s="56"/>
      <c r="I551" s="58"/>
      <c r="J551" s="58"/>
      <c r="K551" s="58"/>
      <c r="L551" s="58"/>
    </row>
    <row r="552" spans="1:12">
      <c r="B552" s="124" t="s">
        <v>124</v>
      </c>
      <c r="C552" s="68" t="s">
        <v>126</v>
      </c>
      <c r="D552" s="68" t="s">
        <v>331</v>
      </c>
      <c r="E552" s="368">
        <v>12200</v>
      </c>
      <c r="I552" s="58"/>
      <c r="J552" s="58"/>
      <c r="K552" s="58"/>
      <c r="L552" s="58"/>
    </row>
    <row r="553" spans="1:12">
      <c r="B553" s="124" t="s">
        <v>124</v>
      </c>
      <c r="C553" s="68" t="s">
        <v>126</v>
      </c>
      <c r="D553" s="68" t="s">
        <v>332</v>
      </c>
      <c r="E553" s="368">
        <v>6700</v>
      </c>
      <c r="I553" s="58"/>
      <c r="J553" s="58"/>
      <c r="K553" s="58"/>
      <c r="L553" s="58"/>
    </row>
    <row r="554" spans="1:12">
      <c r="B554" s="124" t="s">
        <v>124</v>
      </c>
      <c r="C554" s="68" t="s">
        <v>126</v>
      </c>
      <c r="D554" s="68" t="s">
        <v>333</v>
      </c>
      <c r="E554" s="368">
        <v>5800</v>
      </c>
      <c r="I554" s="58"/>
      <c r="J554" s="58"/>
      <c r="K554" s="58"/>
      <c r="L554" s="58"/>
    </row>
    <row r="555" spans="1:12">
      <c r="B555" s="124" t="s">
        <v>124</v>
      </c>
      <c r="C555" s="68" t="s">
        <v>126</v>
      </c>
      <c r="D555" s="68" t="s">
        <v>334</v>
      </c>
      <c r="E555" s="368">
        <v>5200</v>
      </c>
      <c r="I555" s="58"/>
      <c r="J555" s="58"/>
      <c r="K555" s="58"/>
      <c r="L555" s="58"/>
    </row>
    <row r="556" spans="1:12">
      <c r="B556" s="124" t="s">
        <v>124</v>
      </c>
      <c r="C556" s="68" t="s">
        <v>128</v>
      </c>
      <c r="D556" s="68" t="s">
        <v>331</v>
      </c>
      <c r="E556" s="368">
        <v>10900</v>
      </c>
      <c r="I556" s="58"/>
      <c r="J556" s="58"/>
      <c r="K556" s="58"/>
      <c r="L556" s="58"/>
    </row>
    <row r="557" spans="1:12">
      <c r="B557" s="124" t="s">
        <v>124</v>
      </c>
      <c r="C557" s="68" t="s">
        <v>128</v>
      </c>
      <c r="D557" s="68" t="s">
        <v>332</v>
      </c>
      <c r="E557" s="368">
        <v>6000</v>
      </c>
      <c r="I557" s="58"/>
      <c r="J557" s="58"/>
      <c r="K557" s="58"/>
      <c r="L557" s="58"/>
    </row>
    <row r="558" spans="1:12">
      <c r="B558" s="124" t="s">
        <v>124</v>
      </c>
      <c r="C558" s="68" t="s">
        <v>128</v>
      </c>
      <c r="D558" s="68" t="s">
        <v>333</v>
      </c>
      <c r="E558" s="368">
        <v>5200</v>
      </c>
      <c r="I558" s="58"/>
      <c r="J558" s="58"/>
      <c r="K558" s="58"/>
      <c r="L558" s="58"/>
    </row>
    <row r="559" spans="1:12">
      <c r="B559" s="124" t="s">
        <v>124</v>
      </c>
      <c r="C559" s="68" t="s">
        <v>128</v>
      </c>
      <c r="D559" s="68" t="s">
        <v>334</v>
      </c>
      <c r="E559" s="368">
        <v>4600</v>
      </c>
      <c r="I559" s="58"/>
      <c r="J559" s="58"/>
      <c r="K559" s="58"/>
      <c r="L559" s="58"/>
    </row>
    <row r="560" spans="1:12">
      <c r="B560" s="124" t="s">
        <v>124</v>
      </c>
      <c r="C560" s="68" t="s">
        <v>130</v>
      </c>
      <c r="D560" s="68" t="s">
        <v>331</v>
      </c>
      <c r="E560" s="368">
        <v>9800</v>
      </c>
      <c r="I560" s="58"/>
      <c r="J560" s="58"/>
      <c r="K560" s="58"/>
      <c r="L560" s="58"/>
    </row>
    <row r="561" spans="2:12">
      <c r="B561" s="124" t="s">
        <v>124</v>
      </c>
      <c r="C561" s="68" t="s">
        <v>130</v>
      </c>
      <c r="D561" s="68" t="s">
        <v>332</v>
      </c>
      <c r="E561" s="368">
        <v>5400</v>
      </c>
      <c r="I561" s="58"/>
      <c r="J561" s="58"/>
      <c r="K561" s="58"/>
      <c r="L561" s="58"/>
    </row>
    <row r="562" spans="2:12">
      <c r="B562" s="124" t="s">
        <v>124</v>
      </c>
      <c r="C562" s="68" t="s">
        <v>130</v>
      </c>
      <c r="D562" s="68" t="s">
        <v>333</v>
      </c>
      <c r="E562" s="368">
        <v>4700</v>
      </c>
      <c r="I562" s="58"/>
      <c r="J562" s="58"/>
      <c r="K562" s="58"/>
      <c r="L562" s="58"/>
    </row>
    <row r="563" spans="2:12">
      <c r="B563" s="124" t="s">
        <v>124</v>
      </c>
      <c r="C563" s="68" t="s">
        <v>130</v>
      </c>
      <c r="D563" s="68" t="s">
        <v>334</v>
      </c>
      <c r="E563" s="368">
        <v>4200</v>
      </c>
      <c r="I563" s="58"/>
      <c r="J563" s="58"/>
      <c r="K563" s="58"/>
      <c r="L563" s="58"/>
    </row>
    <row r="564" spans="2:12">
      <c r="B564" s="124" t="s">
        <v>124</v>
      </c>
      <c r="C564" s="68" t="s">
        <v>132</v>
      </c>
      <c r="D564" s="68" t="s">
        <v>331</v>
      </c>
      <c r="E564" s="368">
        <v>8100</v>
      </c>
      <c r="I564" s="58"/>
      <c r="J564" s="58"/>
      <c r="K564" s="58"/>
      <c r="L564" s="58"/>
    </row>
    <row r="565" spans="2:12">
      <c r="B565" s="124" t="s">
        <v>124</v>
      </c>
      <c r="C565" s="68" t="s">
        <v>132</v>
      </c>
      <c r="D565" s="68" t="s">
        <v>332</v>
      </c>
      <c r="E565" s="368">
        <v>4400</v>
      </c>
      <c r="I565" s="58"/>
      <c r="J565" s="58"/>
      <c r="K565" s="58"/>
      <c r="L565" s="58"/>
    </row>
    <row r="566" spans="2:12">
      <c r="B566" s="124" t="s">
        <v>124</v>
      </c>
      <c r="C566" s="68" t="s">
        <v>132</v>
      </c>
      <c r="D566" s="68" t="s">
        <v>333</v>
      </c>
      <c r="E566" s="368">
        <v>3800</v>
      </c>
      <c r="I566" s="58"/>
      <c r="J566" s="58"/>
      <c r="K566" s="58"/>
      <c r="L566" s="58"/>
    </row>
    <row r="567" spans="2:12">
      <c r="B567" s="124" t="s">
        <v>124</v>
      </c>
      <c r="C567" s="68" t="s">
        <v>132</v>
      </c>
      <c r="D567" s="68" t="s">
        <v>334</v>
      </c>
      <c r="E567" s="368">
        <v>3400</v>
      </c>
      <c r="I567" s="58"/>
      <c r="J567" s="58"/>
      <c r="K567" s="58"/>
      <c r="L567" s="58"/>
    </row>
    <row r="568" spans="2:12">
      <c r="B568" s="124" t="s">
        <v>124</v>
      </c>
      <c r="C568" s="68" t="s">
        <v>305</v>
      </c>
      <c r="D568" s="68" t="s">
        <v>331</v>
      </c>
      <c r="E568" s="368">
        <v>7100</v>
      </c>
      <c r="I568" s="58"/>
      <c r="J568" s="58"/>
      <c r="K568" s="58"/>
      <c r="L568" s="58"/>
    </row>
    <row r="569" spans="2:12">
      <c r="B569" s="124" t="s">
        <v>124</v>
      </c>
      <c r="C569" s="68" t="s">
        <v>305</v>
      </c>
      <c r="D569" s="68" t="s">
        <v>332</v>
      </c>
      <c r="E569" s="368">
        <v>3900</v>
      </c>
      <c r="I569" s="58"/>
      <c r="J569" s="58"/>
      <c r="K569" s="58"/>
      <c r="L569" s="58"/>
    </row>
    <row r="570" spans="2:12">
      <c r="B570" s="124" t="s">
        <v>124</v>
      </c>
      <c r="C570" s="68" t="s">
        <v>305</v>
      </c>
      <c r="D570" s="68" t="s">
        <v>333</v>
      </c>
      <c r="E570" s="368">
        <v>3400</v>
      </c>
      <c r="I570" s="58"/>
      <c r="J570" s="58"/>
      <c r="K570" s="58"/>
      <c r="L570" s="58"/>
    </row>
    <row r="571" spans="2:12">
      <c r="B571" s="124" t="s">
        <v>124</v>
      </c>
      <c r="C571" s="68" t="s">
        <v>305</v>
      </c>
      <c r="D571" s="68" t="s">
        <v>334</v>
      </c>
      <c r="E571" s="368">
        <v>3000</v>
      </c>
      <c r="I571" s="58"/>
      <c r="J571" s="58"/>
      <c r="K571" s="58"/>
      <c r="L571" s="58"/>
    </row>
    <row r="572" spans="2:12">
      <c r="B572" s="124" t="s">
        <v>124</v>
      </c>
      <c r="C572" s="68" t="s">
        <v>306</v>
      </c>
      <c r="D572" s="68" t="s">
        <v>331</v>
      </c>
      <c r="E572" s="368">
        <v>7900</v>
      </c>
      <c r="I572" s="58"/>
      <c r="J572" s="58"/>
      <c r="K572" s="58"/>
      <c r="L572" s="58"/>
    </row>
    <row r="573" spans="2:12">
      <c r="B573" s="124" t="s">
        <v>124</v>
      </c>
      <c r="C573" s="68" t="s">
        <v>306</v>
      </c>
      <c r="D573" s="68" t="s">
        <v>332</v>
      </c>
      <c r="E573" s="368">
        <v>4300</v>
      </c>
      <c r="I573" s="58"/>
      <c r="J573" s="58"/>
      <c r="K573" s="58"/>
      <c r="L573" s="58"/>
    </row>
    <row r="574" spans="2:12">
      <c r="B574" s="124" t="s">
        <v>124</v>
      </c>
      <c r="C574" s="68" t="s">
        <v>306</v>
      </c>
      <c r="D574" s="68" t="s">
        <v>333</v>
      </c>
      <c r="E574" s="368">
        <v>3800</v>
      </c>
      <c r="I574" s="58"/>
      <c r="J574" s="58"/>
      <c r="K574" s="58"/>
      <c r="L574" s="58"/>
    </row>
    <row r="575" spans="2:12">
      <c r="B575" s="124" t="s">
        <v>124</v>
      </c>
      <c r="C575" s="68" t="s">
        <v>306</v>
      </c>
      <c r="D575" s="68" t="s">
        <v>334</v>
      </c>
      <c r="E575" s="368">
        <v>3400</v>
      </c>
      <c r="I575" s="58"/>
      <c r="J575" s="58"/>
      <c r="K575" s="58"/>
      <c r="L575" s="58"/>
    </row>
    <row r="576" spans="2:12">
      <c r="B576" s="124" t="s">
        <v>124</v>
      </c>
      <c r="C576" s="68" t="s">
        <v>307</v>
      </c>
      <c r="D576" s="68" t="s">
        <v>331</v>
      </c>
      <c r="E576" s="368">
        <v>7100</v>
      </c>
      <c r="I576" s="58"/>
      <c r="J576" s="58"/>
      <c r="K576" s="58"/>
      <c r="L576" s="58"/>
    </row>
    <row r="577" spans="2:12">
      <c r="B577" s="124" t="s">
        <v>124</v>
      </c>
      <c r="C577" s="68" t="s">
        <v>307</v>
      </c>
      <c r="D577" s="68" t="s">
        <v>332</v>
      </c>
      <c r="E577" s="368">
        <v>3900</v>
      </c>
      <c r="I577" s="58"/>
      <c r="J577" s="58"/>
      <c r="K577" s="58"/>
      <c r="L577" s="58"/>
    </row>
    <row r="578" spans="2:12">
      <c r="B578" s="124" t="s">
        <v>124</v>
      </c>
      <c r="C578" s="68" t="s">
        <v>307</v>
      </c>
      <c r="D578" s="68" t="s">
        <v>333</v>
      </c>
      <c r="E578" s="368">
        <v>3400</v>
      </c>
      <c r="I578" s="58"/>
      <c r="J578" s="58"/>
      <c r="K578" s="58"/>
      <c r="L578" s="58"/>
    </row>
    <row r="579" spans="2:12">
      <c r="B579" s="124" t="s">
        <v>124</v>
      </c>
      <c r="C579" s="68" t="s">
        <v>307</v>
      </c>
      <c r="D579" s="68" t="s">
        <v>334</v>
      </c>
      <c r="E579" s="368">
        <v>3000</v>
      </c>
      <c r="I579" s="58"/>
      <c r="J579" s="58"/>
      <c r="K579" s="58"/>
      <c r="L579" s="58"/>
    </row>
    <row r="580" spans="2:12">
      <c r="B580" s="124" t="s">
        <v>124</v>
      </c>
      <c r="C580" s="68" t="s">
        <v>308</v>
      </c>
      <c r="D580" s="68" t="s">
        <v>331</v>
      </c>
      <c r="E580" s="368">
        <v>6200</v>
      </c>
      <c r="I580" s="58"/>
      <c r="J580" s="58"/>
      <c r="K580" s="58"/>
      <c r="L580" s="58"/>
    </row>
    <row r="581" spans="2:12">
      <c r="B581" s="124" t="s">
        <v>124</v>
      </c>
      <c r="C581" s="68" t="s">
        <v>308</v>
      </c>
      <c r="D581" s="68" t="s">
        <v>332</v>
      </c>
      <c r="E581" s="368">
        <v>3400</v>
      </c>
      <c r="I581" s="58"/>
      <c r="J581" s="58"/>
      <c r="K581" s="58"/>
      <c r="L581" s="58"/>
    </row>
    <row r="582" spans="2:12">
      <c r="B582" s="124" t="s">
        <v>124</v>
      </c>
      <c r="C582" s="68" t="s">
        <v>308</v>
      </c>
      <c r="D582" s="68" t="s">
        <v>333</v>
      </c>
      <c r="E582" s="368">
        <v>2900</v>
      </c>
      <c r="I582" s="58"/>
      <c r="J582" s="58"/>
      <c r="K582" s="58"/>
      <c r="L582" s="58"/>
    </row>
    <row r="583" spans="2:12">
      <c r="B583" s="124" t="s">
        <v>124</v>
      </c>
      <c r="C583" s="68" t="s">
        <v>308</v>
      </c>
      <c r="D583" s="68" t="s">
        <v>334</v>
      </c>
      <c r="E583" s="368">
        <v>2600</v>
      </c>
      <c r="I583" s="58"/>
      <c r="J583" s="58"/>
      <c r="K583" s="58"/>
      <c r="L583" s="58"/>
    </row>
    <row r="584" spans="2:12">
      <c r="B584" s="124" t="s">
        <v>124</v>
      </c>
      <c r="C584" s="68" t="s">
        <v>309</v>
      </c>
      <c r="D584" s="68" t="s">
        <v>331</v>
      </c>
      <c r="E584" s="368">
        <v>6800</v>
      </c>
      <c r="I584" s="58"/>
      <c r="J584" s="58"/>
      <c r="K584" s="58"/>
      <c r="L584" s="58"/>
    </row>
    <row r="585" spans="2:12">
      <c r="B585" s="124" t="s">
        <v>124</v>
      </c>
      <c r="C585" s="68" t="s">
        <v>309</v>
      </c>
      <c r="D585" s="68" t="s">
        <v>332</v>
      </c>
      <c r="E585" s="368">
        <v>3700</v>
      </c>
      <c r="I585" s="58"/>
      <c r="J585" s="58"/>
      <c r="K585" s="58"/>
      <c r="L585" s="58"/>
    </row>
    <row r="586" spans="2:12">
      <c r="B586" s="124" t="s">
        <v>124</v>
      </c>
      <c r="C586" s="68" t="s">
        <v>309</v>
      </c>
      <c r="D586" s="68" t="s">
        <v>333</v>
      </c>
      <c r="E586" s="368">
        <v>3200</v>
      </c>
      <c r="I586" s="58"/>
      <c r="J586" s="58"/>
      <c r="K586" s="58"/>
      <c r="L586" s="58"/>
    </row>
    <row r="587" spans="2:12">
      <c r="B587" s="124" t="s">
        <v>124</v>
      </c>
      <c r="C587" s="68" t="s">
        <v>309</v>
      </c>
      <c r="D587" s="68" t="s">
        <v>334</v>
      </c>
      <c r="E587" s="368">
        <v>2900</v>
      </c>
      <c r="I587" s="58"/>
      <c r="J587" s="58"/>
      <c r="K587" s="58"/>
      <c r="L587" s="58"/>
    </row>
    <row r="588" spans="2:12">
      <c r="B588" s="124" t="s">
        <v>124</v>
      </c>
      <c r="C588" s="68" t="s">
        <v>310</v>
      </c>
      <c r="D588" s="68" t="s">
        <v>331</v>
      </c>
      <c r="E588" s="368">
        <v>6200</v>
      </c>
      <c r="I588" s="58"/>
      <c r="J588" s="58"/>
      <c r="K588" s="58"/>
      <c r="L588" s="58"/>
    </row>
    <row r="589" spans="2:12">
      <c r="B589" s="124" t="s">
        <v>124</v>
      </c>
      <c r="C589" s="68" t="s">
        <v>310</v>
      </c>
      <c r="D589" s="68" t="s">
        <v>332</v>
      </c>
      <c r="E589" s="368">
        <v>3400</v>
      </c>
      <c r="I589" s="58"/>
      <c r="J589" s="58"/>
      <c r="K589" s="58"/>
      <c r="L589" s="58"/>
    </row>
    <row r="590" spans="2:12">
      <c r="B590" s="124" t="s">
        <v>124</v>
      </c>
      <c r="C590" s="68" t="s">
        <v>310</v>
      </c>
      <c r="D590" s="68" t="s">
        <v>333</v>
      </c>
      <c r="E590" s="368">
        <v>2900</v>
      </c>
      <c r="I590" s="58"/>
      <c r="J590" s="58"/>
      <c r="K590" s="58"/>
      <c r="L590" s="58"/>
    </row>
    <row r="591" spans="2:12">
      <c r="B591" s="124" t="s">
        <v>124</v>
      </c>
      <c r="C591" s="68" t="s">
        <v>310</v>
      </c>
      <c r="D591" s="68" t="s">
        <v>334</v>
      </c>
      <c r="E591" s="368">
        <v>2600</v>
      </c>
      <c r="I591" s="58"/>
      <c r="J591" s="58"/>
      <c r="K591" s="58"/>
      <c r="L591" s="58"/>
    </row>
    <row r="592" spans="2:12">
      <c r="B592" s="124" t="s">
        <v>124</v>
      </c>
      <c r="C592" s="68" t="s">
        <v>311</v>
      </c>
      <c r="D592" s="68" t="s">
        <v>331</v>
      </c>
      <c r="E592" s="368">
        <v>5700</v>
      </c>
      <c r="I592" s="58"/>
      <c r="J592" s="58"/>
      <c r="K592" s="58"/>
      <c r="L592" s="58"/>
    </row>
    <row r="593" spans="2:12">
      <c r="B593" s="124" t="s">
        <v>124</v>
      </c>
      <c r="C593" s="68" t="s">
        <v>311</v>
      </c>
      <c r="D593" s="68" t="s">
        <v>332</v>
      </c>
      <c r="E593" s="368">
        <v>3100</v>
      </c>
      <c r="I593" s="58"/>
      <c r="J593" s="58"/>
      <c r="K593" s="58"/>
      <c r="L593" s="58"/>
    </row>
    <row r="594" spans="2:12">
      <c r="B594" s="124" t="s">
        <v>124</v>
      </c>
      <c r="C594" s="68" t="s">
        <v>311</v>
      </c>
      <c r="D594" s="68" t="s">
        <v>333</v>
      </c>
      <c r="E594" s="368">
        <v>2700</v>
      </c>
      <c r="I594" s="58"/>
      <c r="J594" s="58"/>
      <c r="K594" s="58"/>
      <c r="L594" s="58"/>
    </row>
    <row r="595" spans="2:12">
      <c r="B595" s="124" t="s">
        <v>124</v>
      </c>
      <c r="C595" s="68" t="s">
        <v>311</v>
      </c>
      <c r="D595" s="68" t="s">
        <v>334</v>
      </c>
      <c r="E595" s="368">
        <v>2400</v>
      </c>
      <c r="I595" s="58"/>
      <c r="J595" s="58"/>
      <c r="K595" s="58"/>
      <c r="L595" s="58"/>
    </row>
    <row r="596" spans="2:12">
      <c r="B596" s="124" t="s">
        <v>124</v>
      </c>
      <c r="C596" s="68" t="s">
        <v>312</v>
      </c>
      <c r="D596" s="68" t="s">
        <v>331</v>
      </c>
      <c r="E596" s="368">
        <v>6200</v>
      </c>
      <c r="I596" s="58"/>
      <c r="J596" s="58"/>
      <c r="K596" s="58"/>
      <c r="L596" s="58"/>
    </row>
    <row r="597" spans="2:12">
      <c r="B597" s="124" t="s">
        <v>124</v>
      </c>
      <c r="C597" s="68" t="s">
        <v>312</v>
      </c>
      <c r="D597" s="68" t="s">
        <v>332</v>
      </c>
      <c r="E597" s="368">
        <v>3400</v>
      </c>
      <c r="I597" s="58"/>
      <c r="J597" s="58"/>
      <c r="K597" s="58"/>
      <c r="L597" s="58"/>
    </row>
    <row r="598" spans="2:12">
      <c r="B598" s="124" t="s">
        <v>124</v>
      </c>
      <c r="C598" s="68" t="s">
        <v>312</v>
      </c>
      <c r="D598" s="68" t="s">
        <v>333</v>
      </c>
      <c r="E598" s="368">
        <v>2900</v>
      </c>
      <c r="I598" s="58"/>
      <c r="J598" s="58"/>
      <c r="K598" s="58"/>
      <c r="L598" s="58"/>
    </row>
    <row r="599" spans="2:12">
      <c r="B599" s="124" t="s">
        <v>124</v>
      </c>
      <c r="C599" s="68" t="s">
        <v>312</v>
      </c>
      <c r="D599" s="68" t="s">
        <v>334</v>
      </c>
      <c r="E599" s="368">
        <v>2600</v>
      </c>
      <c r="I599" s="58"/>
      <c r="J599" s="58"/>
      <c r="K599" s="58"/>
      <c r="L599" s="58"/>
    </row>
    <row r="600" spans="2:12">
      <c r="B600" s="124" t="s">
        <v>124</v>
      </c>
      <c r="C600" s="68" t="s">
        <v>313</v>
      </c>
      <c r="D600" s="68" t="s">
        <v>331</v>
      </c>
      <c r="E600" s="368">
        <v>6000</v>
      </c>
      <c r="I600" s="58"/>
      <c r="J600" s="58"/>
      <c r="K600" s="58"/>
      <c r="L600" s="58"/>
    </row>
    <row r="601" spans="2:12">
      <c r="B601" s="124" t="s">
        <v>124</v>
      </c>
      <c r="C601" s="68" t="s">
        <v>313</v>
      </c>
      <c r="D601" s="68" t="s">
        <v>332</v>
      </c>
      <c r="E601" s="368">
        <v>3300</v>
      </c>
      <c r="I601" s="58"/>
      <c r="J601" s="58"/>
      <c r="K601" s="58"/>
      <c r="L601" s="58"/>
    </row>
    <row r="602" spans="2:12">
      <c r="B602" s="124" t="s">
        <v>124</v>
      </c>
      <c r="C602" s="68" t="s">
        <v>313</v>
      </c>
      <c r="D602" s="68" t="s">
        <v>333</v>
      </c>
      <c r="E602" s="368">
        <v>2800</v>
      </c>
      <c r="I602" s="58"/>
      <c r="J602" s="58"/>
      <c r="K602" s="58"/>
      <c r="L602" s="58"/>
    </row>
    <row r="603" spans="2:12">
      <c r="B603" s="124" t="s">
        <v>124</v>
      </c>
      <c r="C603" s="68" t="s">
        <v>313</v>
      </c>
      <c r="D603" s="68" t="s">
        <v>334</v>
      </c>
      <c r="E603" s="368">
        <v>2500</v>
      </c>
      <c r="I603" s="58"/>
      <c r="J603" s="58"/>
      <c r="K603" s="58"/>
      <c r="L603" s="58"/>
    </row>
    <row r="604" spans="2:12">
      <c r="B604" s="124" t="s">
        <v>124</v>
      </c>
      <c r="C604" s="68" t="s">
        <v>314</v>
      </c>
      <c r="D604" s="68" t="s">
        <v>331</v>
      </c>
      <c r="E604" s="368">
        <v>5400</v>
      </c>
      <c r="I604" s="58"/>
      <c r="J604" s="58"/>
      <c r="K604" s="58"/>
      <c r="L604" s="58"/>
    </row>
    <row r="605" spans="2:12">
      <c r="B605" s="124" t="s">
        <v>124</v>
      </c>
      <c r="C605" s="68" t="s">
        <v>314</v>
      </c>
      <c r="D605" s="68" t="s">
        <v>332</v>
      </c>
      <c r="E605" s="368">
        <v>2900</v>
      </c>
      <c r="I605" s="58"/>
      <c r="J605" s="58"/>
      <c r="K605" s="58"/>
      <c r="L605" s="58"/>
    </row>
    <row r="606" spans="2:12">
      <c r="B606" s="124" t="s">
        <v>124</v>
      </c>
      <c r="C606" s="68" t="s">
        <v>314</v>
      </c>
      <c r="D606" s="68" t="s">
        <v>333</v>
      </c>
      <c r="E606" s="368">
        <v>2500</v>
      </c>
      <c r="I606" s="58"/>
      <c r="J606" s="58"/>
      <c r="K606" s="58"/>
      <c r="L606" s="58"/>
    </row>
    <row r="607" spans="2:12">
      <c r="B607" s="124" t="s">
        <v>124</v>
      </c>
      <c r="C607" s="68" t="s">
        <v>314</v>
      </c>
      <c r="D607" s="68" t="s">
        <v>334</v>
      </c>
      <c r="E607" s="368">
        <v>2300</v>
      </c>
      <c r="I607" s="58"/>
      <c r="J607" s="58"/>
      <c r="K607" s="58"/>
      <c r="L607" s="58"/>
    </row>
    <row r="608" spans="2:12">
      <c r="B608" s="124" t="s">
        <v>124</v>
      </c>
      <c r="C608" s="68" t="s">
        <v>315</v>
      </c>
      <c r="D608" s="68" t="s">
        <v>331</v>
      </c>
      <c r="E608" s="368">
        <v>6000</v>
      </c>
      <c r="I608" s="58"/>
      <c r="J608" s="58"/>
      <c r="K608" s="58"/>
      <c r="L608" s="58"/>
    </row>
    <row r="609" spans="2:12">
      <c r="B609" s="124" t="s">
        <v>124</v>
      </c>
      <c r="C609" s="68" t="s">
        <v>315</v>
      </c>
      <c r="D609" s="68" t="s">
        <v>332</v>
      </c>
      <c r="E609" s="368">
        <v>3300</v>
      </c>
      <c r="I609" s="58"/>
      <c r="J609" s="58"/>
      <c r="K609" s="58"/>
      <c r="L609" s="58"/>
    </row>
    <row r="610" spans="2:12">
      <c r="B610" s="124" t="s">
        <v>124</v>
      </c>
      <c r="C610" s="68" t="s">
        <v>315</v>
      </c>
      <c r="D610" s="68" t="s">
        <v>333</v>
      </c>
      <c r="E610" s="368">
        <v>2800</v>
      </c>
      <c r="I610" s="58"/>
      <c r="J610" s="58"/>
      <c r="K610" s="58"/>
      <c r="L610" s="58"/>
    </row>
    <row r="611" spans="2:12">
      <c r="B611" s="124" t="s">
        <v>124</v>
      </c>
      <c r="C611" s="68" t="s">
        <v>315</v>
      </c>
      <c r="D611" s="68" t="s">
        <v>334</v>
      </c>
      <c r="E611" s="368">
        <v>2500</v>
      </c>
      <c r="I611" s="58"/>
      <c r="J611" s="58"/>
      <c r="K611" s="58"/>
      <c r="L611" s="58"/>
    </row>
    <row r="612" spans="2:12">
      <c r="B612" s="124" t="s">
        <v>124</v>
      </c>
      <c r="C612" s="68" t="s">
        <v>144</v>
      </c>
      <c r="D612" s="68" t="s">
        <v>331</v>
      </c>
      <c r="E612" s="368">
        <v>5400</v>
      </c>
      <c r="I612" s="58"/>
      <c r="J612" s="58"/>
      <c r="K612" s="58"/>
      <c r="L612" s="58"/>
    </row>
    <row r="613" spans="2:12">
      <c r="B613" s="124" t="s">
        <v>124</v>
      </c>
      <c r="C613" s="68" t="s">
        <v>144</v>
      </c>
      <c r="D613" s="68" t="s">
        <v>332</v>
      </c>
      <c r="E613" s="368">
        <v>2900</v>
      </c>
      <c r="I613" s="58"/>
      <c r="J613" s="58"/>
      <c r="K613" s="58"/>
      <c r="L613" s="58"/>
    </row>
    <row r="614" spans="2:12">
      <c r="B614" s="124" t="s">
        <v>124</v>
      </c>
      <c r="C614" s="68" t="s">
        <v>144</v>
      </c>
      <c r="D614" s="68" t="s">
        <v>333</v>
      </c>
      <c r="E614" s="368">
        <v>2500</v>
      </c>
      <c r="I614" s="58"/>
      <c r="J614" s="58"/>
      <c r="K614" s="58"/>
      <c r="L614" s="58"/>
    </row>
    <row r="615" spans="2:12">
      <c r="B615" s="124" t="s">
        <v>124</v>
      </c>
      <c r="C615" s="68" t="s">
        <v>144</v>
      </c>
      <c r="D615" s="68" t="s">
        <v>334</v>
      </c>
      <c r="E615" s="368">
        <v>2300</v>
      </c>
      <c r="I615" s="58"/>
      <c r="J615" s="58"/>
      <c r="K615" s="58"/>
      <c r="L615" s="58"/>
    </row>
    <row r="616" spans="2:12">
      <c r="B616" s="124" t="s">
        <v>316</v>
      </c>
      <c r="C616" s="68" t="s">
        <v>326</v>
      </c>
      <c r="D616" s="68" t="s">
        <v>331</v>
      </c>
      <c r="E616" s="368">
        <v>17600</v>
      </c>
      <c r="I616" s="58"/>
      <c r="J616" s="58"/>
      <c r="K616" s="58"/>
      <c r="L616" s="58"/>
    </row>
    <row r="617" spans="2:12">
      <c r="B617" s="124" t="s">
        <v>316</v>
      </c>
      <c r="C617" s="68" t="s">
        <v>326</v>
      </c>
      <c r="D617" s="68" t="s">
        <v>332</v>
      </c>
      <c r="E617" s="368">
        <v>9700</v>
      </c>
      <c r="I617" s="58"/>
      <c r="J617" s="58"/>
      <c r="K617" s="58"/>
      <c r="L617" s="58"/>
    </row>
    <row r="618" spans="2:12">
      <c r="B618" s="124" t="s">
        <v>316</v>
      </c>
      <c r="C618" s="68" t="s">
        <v>326</v>
      </c>
      <c r="D618" s="68" t="s">
        <v>333</v>
      </c>
      <c r="E618" s="368">
        <v>8400</v>
      </c>
      <c r="I618" s="58"/>
      <c r="J618" s="58"/>
      <c r="K618" s="58"/>
      <c r="L618" s="58"/>
    </row>
    <row r="619" spans="2:12">
      <c r="B619" s="124" t="s">
        <v>316</v>
      </c>
      <c r="C619" s="68" t="s">
        <v>326</v>
      </c>
      <c r="D619" s="68" t="s">
        <v>334</v>
      </c>
      <c r="E619" s="368">
        <v>7500</v>
      </c>
      <c r="I619" s="58"/>
      <c r="J619" s="58"/>
      <c r="K619" s="58"/>
      <c r="L619" s="58"/>
    </row>
    <row r="620" spans="2:12">
      <c r="B620" s="124" t="s">
        <v>316</v>
      </c>
      <c r="C620" s="68" t="s">
        <v>126</v>
      </c>
      <c r="D620" s="68" t="s">
        <v>331</v>
      </c>
      <c r="E620" s="368">
        <v>12200</v>
      </c>
      <c r="I620" s="58"/>
      <c r="J620" s="58"/>
      <c r="K620" s="58"/>
      <c r="L620" s="58"/>
    </row>
    <row r="621" spans="2:12">
      <c r="B621" s="124" t="s">
        <v>316</v>
      </c>
      <c r="C621" s="68" t="s">
        <v>126</v>
      </c>
      <c r="D621" s="68" t="s">
        <v>332</v>
      </c>
      <c r="E621" s="368">
        <v>6700</v>
      </c>
      <c r="I621" s="58"/>
      <c r="J621" s="58"/>
      <c r="K621" s="58"/>
      <c r="L621" s="58"/>
    </row>
    <row r="622" spans="2:12">
      <c r="B622" s="124" t="s">
        <v>316</v>
      </c>
      <c r="C622" s="68" t="s">
        <v>126</v>
      </c>
      <c r="D622" s="68" t="s">
        <v>333</v>
      </c>
      <c r="E622" s="368">
        <v>5800</v>
      </c>
      <c r="I622" s="58"/>
      <c r="J622" s="58"/>
      <c r="K622" s="58"/>
      <c r="L622" s="58"/>
    </row>
    <row r="623" spans="2:12">
      <c r="B623" s="124" t="s">
        <v>316</v>
      </c>
      <c r="C623" s="68" t="s">
        <v>126</v>
      </c>
      <c r="D623" s="68" t="s">
        <v>334</v>
      </c>
      <c r="E623" s="368">
        <v>5200</v>
      </c>
      <c r="I623" s="58"/>
      <c r="J623" s="58"/>
      <c r="K623" s="58"/>
      <c r="L623" s="58"/>
    </row>
    <row r="624" spans="2:12">
      <c r="B624" s="124" t="s">
        <v>316</v>
      </c>
      <c r="C624" s="68" t="s">
        <v>128</v>
      </c>
      <c r="D624" s="68" t="s">
        <v>331</v>
      </c>
      <c r="E624" s="368">
        <v>10900</v>
      </c>
      <c r="I624" s="58"/>
      <c r="J624" s="58"/>
      <c r="K624" s="58"/>
      <c r="L624" s="58"/>
    </row>
    <row r="625" spans="2:12">
      <c r="B625" s="124" t="s">
        <v>316</v>
      </c>
      <c r="C625" s="68" t="s">
        <v>128</v>
      </c>
      <c r="D625" s="68" t="s">
        <v>332</v>
      </c>
      <c r="E625" s="368">
        <v>6000</v>
      </c>
      <c r="I625" s="58"/>
      <c r="J625" s="58"/>
      <c r="K625" s="58"/>
      <c r="L625" s="58"/>
    </row>
    <row r="626" spans="2:12">
      <c r="B626" s="124" t="s">
        <v>316</v>
      </c>
      <c r="C626" s="68" t="s">
        <v>128</v>
      </c>
      <c r="D626" s="68" t="s">
        <v>333</v>
      </c>
      <c r="E626" s="368">
        <v>5200</v>
      </c>
      <c r="I626" s="58"/>
      <c r="J626" s="58"/>
      <c r="K626" s="58"/>
      <c r="L626" s="58"/>
    </row>
    <row r="627" spans="2:12">
      <c r="B627" s="124" t="s">
        <v>316</v>
      </c>
      <c r="C627" s="68" t="s">
        <v>128</v>
      </c>
      <c r="D627" s="68" t="s">
        <v>334</v>
      </c>
      <c r="E627" s="368">
        <v>4600</v>
      </c>
      <c r="I627" s="58"/>
      <c r="J627" s="58"/>
      <c r="K627" s="58"/>
      <c r="L627" s="58"/>
    </row>
    <row r="628" spans="2:12">
      <c r="B628" s="124" t="s">
        <v>316</v>
      </c>
      <c r="C628" s="68" t="s">
        <v>130</v>
      </c>
      <c r="D628" s="68" t="s">
        <v>331</v>
      </c>
      <c r="E628" s="368">
        <v>9800</v>
      </c>
      <c r="I628" s="58"/>
      <c r="J628" s="58"/>
      <c r="K628" s="58"/>
      <c r="L628" s="58"/>
    </row>
    <row r="629" spans="2:12">
      <c r="B629" s="124" t="s">
        <v>316</v>
      </c>
      <c r="C629" s="68" t="s">
        <v>130</v>
      </c>
      <c r="D629" s="68" t="s">
        <v>332</v>
      </c>
      <c r="E629" s="368">
        <v>5400</v>
      </c>
      <c r="I629" s="58"/>
      <c r="J629" s="58"/>
      <c r="K629" s="58"/>
      <c r="L629" s="58"/>
    </row>
    <row r="630" spans="2:12">
      <c r="B630" s="124" t="s">
        <v>316</v>
      </c>
      <c r="C630" s="68" t="s">
        <v>130</v>
      </c>
      <c r="D630" s="68" t="s">
        <v>333</v>
      </c>
      <c r="E630" s="368">
        <v>4700</v>
      </c>
      <c r="I630" s="58"/>
      <c r="J630" s="58"/>
      <c r="K630" s="58"/>
      <c r="L630" s="58"/>
    </row>
    <row r="631" spans="2:12">
      <c r="B631" s="124" t="s">
        <v>316</v>
      </c>
      <c r="C631" s="68" t="s">
        <v>130</v>
      </c>
      <c r="D631" s="68" t="s">
        <v>334</v>
      </c>
      <c r="E631" s="368">
        <v>4200</v>
      </c>
      <c r="I631" s="58"/>
      <c r="J631" s="58"/>
      <c r="K631" s="58"/>
      <c r="L631" s="58"/>
    </row>
    <row r="632" spans="2:12">
      <c r="B632" s="124" t="s">
        <v>316</v>
      </c>
      <c r="C632" s="68" t="s">
        <v>132</v>
      </c>
      <c r="D632" s="68" t="s">
        <v>331</v>
      </c>
      <c r="E632" s="368">
        <v>8100</v>
      </c>
      <c r="I632" s="58"/>
      <c r="J632" s="58"/>
      <c r="K632" s="58"/>
      <c r="L632" s="58"/>
    </row>
    <row r="633" spans="2:12">
      <c r="B633" s="124" t="s">
        <v>316</v>
      </c>
      <c r="C633" s="68" t="s">
        <v>132</v>
      </c>
      <c r="D633" s="68" t="s">
        <v>332</v>
      </c>
      <c r="E633" s="368">
        <v>4400</v>
      </c>
      <c r="I633" s="58"/>
      <c r="J633" s="58"/>
      <c r="K633" s="58"/>
      <c r="L633" s="58"/>
    </row>
    <row r="634" spans="2:12">
      <c r="B634" s="124" t="s">
        <v>316</v>
      </c>
      <c r="C634" s="68" t="s">
        <v>132</v>
      </c>
      <c r="D634" s="68" t="s">
        <v>333</v>
      </c>
      <c r="E634" s="368">
        <v>3800</v>
      </c>
      <c r="I634" s="58"/>
      <c r="J634" s="58"/>
      <c r="K634" s="58"/>
      <c r="L634" s="58"/>
    </row>
    <row r="635" spans="2:12">
      <c r="B635" s="124" t="s">
        <v>316</v>
      </c>
      <c r="C635" s="68" t="s">
        <v>132</v>
      </c>
      <c r="D635" s="68" t="s">
        <v>334</v>
      </c>
      <c r="E635" s="368">
        <v>3400</v>
      </c>
      <c r="I635" s="58"/>
      <c r="J635" s="58"/>
      <c r="K635" s="58"/>
      <c r="L635" s="58"/>
    </row>
    <row r="636" spans="2:12">
      <c r="B636" s="124" t="s">
        <v>316</v>
      </c>
      <c r="C636" s="68" t="s">
        <v>305</v>
      </c>
      <c r="D636" s="68" t="s">
        <v>331</v>
      </c>
      <c r="E636" s="368">
        <v>7100</v>
      </c>
      <c r="I636" s="58"/>
      <c r="J636" s="58"/>
      <c r="K636" s="58"/>
      <c r="L636" s="58"/>
    </row>
    <row r="637" spans="2:12">
      <c r="B637" s="124" t="s">
        <v>316</v>
      </c>
      <c r="C637" s="68" t="s">
        <v>305</v>
      </c>
      <c r="D637" s="68" t="s">
        <v>332</v>
      </c>
      <c r="E637" s="368">
        <v>3900</v>
      </c>
      <c r="I637" s="58"/>
      <c r="J637" s="58"/>
      <c r="K637" s="58"/>
      <c r="L637" s="58"/>
    </row>
    <row r="638" spans="2:12">
      <c r="B638" s="124" t="s">
        <v>316</v>
      </c>
      <c r="C638" s="68" t="s">
        <v>305</v>
      </c>
      <c r="D638" s="68" t="s">
        <v>333</v>
      </c>
      <c r="E638" s="368">
        <v>3400</v>
      </c>
      <c r="I638" s="58"/>
      <c r="J638" s="58"/>
      <c r="K638" s="58"/>
      <c r="L638" s="58"/>
    </row>
    <row r="639" spans="2:12">
      <c r="B639" s="124" t="s">
        <v>316</v>
      </c>
      <c r="C639" s="68" t="s">
        <v>305</v>
      </c>
      <c r="D639" s="68" t="s">
        <v>334</v>
      </c>
      <c r="E639" s="368">
        <v>3000</v>
      </c>
      <c r="I639" s="58"/>
      <c r="J639" s="58"/>
      <c r="K639" s="58"/>
      <c r="L639" s="58"/>
    </row>
    <row r="640" spans="2:12">
      <c r="B640" s="124" t="s">
        <v>316</v>
      </c>
      <c r="C640" s="68" t="s">
        <v>306</v>
      </c>
      <c r="D640" s="68" t="s">
        <v>331</v>
      </c>
      <c r="E640" s="368">
        <v>7900</v>
      </c>
      <c r="I640" s="58"/>
      <c r="J640" s="58"/>
      <c r="K640" s="58"/>
      <c r="L640" s="58"/>
    </row>
    <row r="641" spans="2:12">
      <c r="B641" s="124" t="s">
        <v>316</v>
      </c>
      <c r="C641" s="68" t="s">
        <v>306</v>
      </c>
      <c r="D641" s="68" t="s">
        <v>332</v>
      </c>
      <c r="E641" s="368">
        <v>4300</v>
      </c>
      <c r="I641" s="58"/>
      <c r="J641" s="58"/>
      <c r="K641" s="58"/>
      <c r="L641" s="58"/>
    </row>
    <row r="642" spans="2:12">
      <c r="B642" s="124" t="s">
        <v>316</v>
      </c>
      <c r="C642" s="68" t="s">
        <v>306</v>
      </c>
      <c r="D642" s="68" t="s">
        <v>333</v>
      </c>
      <c r="E642" s="368">
        <v>3800</v>
      </c>
      <c r="I642" s="58"/>
      <c r="J642" s="58"/>
      <c r="K642" s="58"/>
      <c r="L642" s="58"/>
    </row>
    <row r="643" spans="2:12">
      <c r="B643" s="124" t="s">
        <v>316</v>
      </c>
      <c r="C643" s="68" t="s">
        <v>306</v>
      </c>
      <c r="D643" s="68" t="s">
        <v>334</v>
      </c>
      <c r="E643" s="368">
        <v>3400</v>
      </c>
      <c r="I643" s="58"/>
      <c r="J643" s="58"/>
      <c r="K643" s="58"/>
      <c r="L643" s="58"/>
    </row>
    <row r="644" spans="2:12">
      <c r="B644" s="124" t="s">
        <v>316</v>
      </c>
      <c r="C644" s="68" t="s">
        <v>307</v>
      </c>
      <c r="D644" s="68" t="s">
        <v>331</v>
      </c>
      <c r="E644" s="368">
        <v>7100</v>
      </c>
      <c r="I644" s="58"/>
      <c r="J644" s="58"/>
      <c r="K644" s="58"/>
      <c r="L644" s="58"/>
    </row>
    <row r="645" spans="2:12">
      <c r="B645" s="124" t="s">
        <v>316</v>
      </c>
      <c r="C645" s="68" t="s">
        <v>307</v>
      </c>
      <c r="D645" s="68" t="s">
        <v>332</v>
      </c>
      <c r="E645" s="368">
        <v>3900</v>
      </c>
      <c r="I645" s="58"/>
      <c r="J645" s="58"/>
      <c r="K645" s="58"/>
      <c r="L645" s="58"/>
    </row>
    <row r="646" spans="2:12">
      <c r="B646" s="124" t="s">
        <v>316</v>
      </c>
      <c r="C646" s="68" t="s">
        <v>307</v>
      </c>
      <c r="D646" s="68" t="s">
        <v>333</v>
      </c>
      <c r="E646" s="368">
        <v>3400</v>
      </c>
      <c r="I646" s="58"/>
      <c r="J646" s="58"/>
      <c r="K646" s="58"/>
      <c r="L646" s="58"/>
    </row>
    <row r="647" spans="2:12">
      <c r="B647" s="124" t="s">
        <v>316</v>
      </c>
      <c r="C647" s="68" t="s">
        <v>307</v>
      </c>
      <c r="D647" s="68" t="s">
        <v>334</v>
      </c>
      <c r="E647" s="368">
        <v>3000</v>
      </c>
      <c r="I647" s="58"/>
      <c r="J647" s="58"/>
      <c r="K647" s="58"/>
      <c r="L647" s="58"/>
    </row>
    <row r="648" spans="2:12">
      <c r="B648" s="124" t="s">
        <v>316</v>
      </c>
      <c r="C648" s="68" t="s">
        <v>308</v>
      </c>
      <c r="D648" s="68" t="s">
        <v>331</v>
      </c>
      <c r="E648" s="368">
        <v>6200</v>
      </c>
      <c r="I648" s="58"/>
      <c r="J648" s="58"/>
      <c r="K648" s="58"/>
      <c r="L648" s="58"/>
    </row>
    <row r="649" spans="2:12">
      <c r="B649" s="124" t="s">
        <v>316</v>
      </c>
      <c r="C649" s="68" t="s">
        <v>308</v>
      </c>
      <c r="D649" s="68" t="s">
        <v>332</v>
      </c>
      <c r="E649" s="368">
        <v>3400</v>
      </c>
      <c r="I649" s="58"/>
      <c r="J649" s="58"/>
      <c r="K649" s="58"/>
      <c r="L649" s="58"/>
    </row>
    <row r="650" spans="2:12">
      <c r="B650" s="124" t="s">
        <v>316</v>
      </c>
      <c r="C650" s="68" t="s">
        <v>308</v>
      </c>
      <c r="D650" s="68" t="s">
        <v>333</v>
      </c>
      <c r="E650" s="368">
        <v>2900</v>
      </c>
      <c r="I650" s="58"/>
      <c r="J650" s="58"/>
      <c r="K650" s="58"/>
      <c r="L650" s="58"/>
    </row>
    <row r="651" spans="2:12">
      <c r="B651" s="124" t="s">
        <v>316</v>
      </c>
      <c r="C651" s="68" t="s">
        <v>308</v>
      </c>
      <c r="D651" s="68" t="s">
        <v>334</v>
      </c>
      <c r="E651" s="368">
        <v>2600</v>
      </c>
      <c r="I651" s="58"/>
      <c r="J651" s="58"/>
      <c r="K651" s="58"/>
      <c r="L651" s="58"/>
    </row>
    <row r="652" spans="2:12">
      <c r="B652" s="124" t="s">
        <v>316</v>
      </c>
      <c r="C652" s="68" t="s">
        <v>309</v>
      </c>
      <c r="D652" s="68" t="s">
        <v>331</v>
      </c>
      <c r="E652" s="368">
        <v>6800</v>
      </c>
      <c r="I652" s="58"/>
      <c r="J652" s="58"/>
      <c r="K652" s="58"/>
      <c r="L652" s="58"/>
    </row>
    <row r="653" spans="2:12">
      <c r="B653" s="124" t="s">
        <v>316</v>
      </c>
      <c r="C653" s="68" t="s">
        <v>309</v>
      </c>
      <c r="D653" s="68" t="s">
        <v>332</v>
      </c>
      <c r="E653" s="368">
        <v>3700</v>
      </c>
      <c r="I653" s="58"/>
      <c r="J653" s="58"/>
      <c r="K653" s="58"/>
      <c r="L653" s="58"/>
    </row>
    <row r="654" spans="2:12">
      <c r="B654" s="124" t="s">
        <v>316</v>
      </c>
      <c r="C654" s="68" t="s">
        <v>309</v>
      </c>
      <c r="D654" s="68" t="s">
        <v>333</v>
      </c>
      <c r="E654" s="368">
        <v>3200</v>
      </c>
      <c r="I654" s="58"/>
      <c r="J654" s="58"/>
      <c r="K654" s="58"/>
      <c r="L654" s="58"/>
    </row>
    <row r="655" spans="2:12">
      <c r="B655" s="124" t="s">
        <v>316</v>
      </c>
      <c r="C655" s="68" t="s">
        <v>309</v>
      </c>
      <c r="D655" s="68" t="s">
        <v>334</v>
      </c>
      <c r="E655" s="368">
        <v>2900</v>
      </c>
      <c r="I655" s="58"/>
      <c r="J655" s="58"/>
      <c r="K655" s="58"/>
      <c r="L655" s="58"/>
    </row>
    <row r="656" spans="2:12">
      <c r="B656" s="124" t="s">
        <v>316</v>
      </c>
      <c r="C656" s="68" t="s">
        <v>310</v>
      </c>
      <c r="D656" s="68" t="s">
        <v>331</v>
      </c>
      <c r="E656" s="368">
        <v>6200</v>
      </c>
      <c r="I656" s="58"/>
      <c r="J656" s="58"/>
      <c r="K656" s="58"/>
      <c r="L656" s="58"/>
    </row>
    <row r="657" spans="2:12">
      <c r="B657" s="124" t="s">
        <v>316</v>
      </c>
      <c r="C657" s="68" t="s">
        <v>310</v>
      </c>
      <c r="D657" s="68" t="s">
        <v>332</v>
      </c>
      <c r="E657" s="368">
        <v>3400</v>
      </c>
      <c r="I657" s="58"/>
      <c r="J657" s="58"/>
      <c r="K657" s="58"/>
      <c r="L657" s="58"/>
    </row>
    <row r="658" spans="2:12">
      <c r="B658" s="124" t="s">
        <v>316</v>
      </c>
      <c r="C658" s="68" t="s">
        <v>310</v>
      </c>
      <c r="D658" s="68" t="s">
        <v>333</v>
      </c>
      <c r="E658" s="368">
        <v>2900</v>
      </c>
      <c r="I658" s="58"/>
      <c r="J658" s="58"/>
      <c r="K658" s="58"/>
      <c r="L658" s="58"/>
    </row>
    <row r="659" spans="2:12">
      <c r="B659" s="124" t="s">
        <v>316</v>
      </c>
      <c r="C659" s="68" t="s">
        <v>310</v>
      </c>
      <c r="D659" s="68" t="s">
        <v>334</v>
      </c>
      <c r="E659" s="368">
        <v>2600</v>
      </c>
      <c r="I659" s="58"/>
      <c r="J659" s="58"/>
      <c r="K659" s="58"/>
      <c r="L659" s="58"/>
    </row>
    <row r="660" spans="2:12">
      <c r="B660" s="124" t="s">
        <v>316</v>
      </c>
      <c r="C660" s="68" t="s">
        <v>311</v>
      </c>
      <c r="D660" s="68" t="s">
        <v>331</v>
      </c>
      <c r="E660" s="368">
        <v>5700</v>
      </c>
      <c r="I660" s="58"/>
      <c r="J660" s="58"/>
      <c r="K660" s="58"/>
      <c r="L660" s="58"/>
    </row>
    <row r="661" spans="2:12">
      <c r="B661" s="124" t="s">
        <v>316</v>
      </c>
      <c r="C661" s="68" t="s">
        <v>311</v>
      </c>
      <c r="D661" s="68" t="s">
        <v>332</v>
      </c>
      <c r="E661" s="368">
        <v>3100</v>
      </c>
      <c r="I661" s="58"/>
      <c r="J661" s="58"/>
      <c r="K661" s="58"/>
      <c r="L661" s="58"/>
    </row>
    <row r="662" spans="2:12">
      <c r="B662" s="124" t="s">
        <v>316</v>
      </c>
      <c r="C662" s="68" t="s">
        <v>311</v>
      </c>
      <c r="D662" s="68" t="s">
        <v>333</v>
      </c>
      <c r="E662" s="368">
        <v>2700</v>
      </c>
      <c r="I662" s="58"/>
      <c r="J662" s="58"/>
      <c r="K662" s="58"/>
      <c r="L662" s="58"/>
    </row>
    <row r="663" spans="2:12">
      <c r="B663" s="124" t="s">
        <v>316</v>
      </c>
      <c r="C663" s="68" t="s">
        <v>311</v>
      </c>
      <c r="D663" s="68" t="s">
        <v>334</v>
      </c>
      <c r="E663" s="368">
        <v>2400</v>
      </c>
      <c r="I663" s="58"/>
      <c r="J663" s="58"/>
      <c r="K663" s="58"/>
      <c r="L663" s="58"/>
    </row>
    <row r="664" spans="2:12">
      <c r="B664" s="124" t="s">
        <v>316</v>
      </c>
      <c r="C664" s="68" t="s">
        <v>312</v>
      </c>
      <c r="D664" s="68" t="s">
        <v>331</v>
      </c>
      <c r="E664" s="368">
        <v>6200</v>
      </c>
      <c r="I664" s="58"/>
      <c r="J664" s="58"/>
      <c r="K664" s="58"/>
      <c r="L664" s="58"/>
    </row>
    <row r="665" spans="2:12">
      <c r="B665" s="124" t="s">
        <v>316</v>
      </c>
      <c r="C665" s="68" t="s">
        <v>312</v>
      </c>
      <c r="D665" s="68" t="s">
        <v>332</v>
      </c>
      <c r="E665" s="368">
        <v>3400</v>
      </c>
      <c r="I665" s="58"/>
      <c r="J665" s="58"/>
      <c r="K665" s="58"/>
      <c r="L665" s="58"/>
    </row>
    <row r="666" spans="2:12">
      <c r="B666" s="124" t="s">
        <v>316</v>
      </c>
      <c r="C666" s="68" t="s">
        <v>312</v>
      </c>
      <c r="D666" s="68" t="s">
        <v>333</v>
      </c>
      <c r="E666" s="368">
        <v>2900</v>
      </c>
      <c r="I666" s="58"/>
      <c r="J666" s="58"/>
      <c r="K666" s="58"/>
      <c r="L666" s="58"/>
    </row>
    <row r="667" spans="2:12">
      <c r="B667" s="124" t="s">
        <v>316</v>
      </c>
      <c r="C667" s="68" t="s">
        <v>312</v>
      </c>
      <c r="D667" s="68" t="s">
        <v>334</v>
      </c>
      <c r="E667" s="368">
        <v>2600</v>
      </c>
      <c r="I667" s="58"/>
      <c r="J667" s="58"/>
      <c r="K667" s="58"/>
      <c r="L667" s="58"/>
    </row>
    <row r="668" spans="2:12">
      <c r="B668" s="124" t="s">
        <v>316</v>
      </c>
      <c r="C668" s="68" t="s">
        <v>313</v>
      </c>
      <c r="D668" s="68" t="s">
        <v>331</v>
      </c>
      <c r="E668" s="368">
        <v>6000</v>
      </c>
      <c r="I668" s="58"/>
      <c r="J668" s="58"/>
      <c r="K668" s="58"/>
      <c r="L668" s="58"/>
    </row>
    <row r="669" spans="2:12">
      <c r="B669" s="124" t="s">
        <v>316</v>
      </c>
      <c r="C669" s="68" t="s">
        <v>313</v>
      </c>
      <c r="D669" s="68" t="s">
        <v>332</v>
      </c>
      <c r="E669" s="368">
        <v>3300</v>
      </c>
      <c r="I669" s="58"/>
      <c r="J669" s="58"/>
      <c r="K669" s="58"/>
      <c r="L669" s="58"/>
    </row>
    <row r="670" spans="2:12">
      <c r="B670" s="124" t="s">
        <v>316</v>
      </c>
      <c r="C670" s="68" t="s">
        <v>313</v>
      </c>
      <c r="D670" s="68" t="s">
        <v>333</v>
      </c>
      <c r="E670" s="368">
        <v>2800</v>
      </c>
      <c r="I670" s="58"/>
      <c r="J670" s="58"/>
      <c r="K670" s="58"/>
      <c r="L670" s="58"/>
    </row>
    <row r="671" spans="2:12">
      <c r="B671" s="124" t="s">
        <v>316</v>
      </c>
      <c r="C671" s="68" t="s">
        <v>313</v>
      </c>
      <c r="D671" s="68" t="s">
        <v>334</v>
      </c>
      <c r="E671" s="368">
        <v>2500</v>
      </c>
      <c r="I671" s="58"/>
      <c r="J671" s="58"/>
      <c r="K671" s="58"/>
      <c r="L671" s="58"/>
    </row>
    <row r="672" spans="2:12">
      <c r="B672" s="124" t="s">
        <v>316</v>
      </c>
      <c r="C672" s="68" t="s">
        <v>314</v>
      </c>
      <c r="D672" s="68" t="s">
        <v>331</v>
      </c>
      <c r="E672" s="368">
        <v>5400</v>
      </c>
      <c r="I672" s="58"/>
      <c r="J672" s="58"/>
      <c r="K672" s="58"/>
      <c r="L672" s="58"/>
    </row>
    <row r="673" spans="2:12">
      <c r="B673" s="124" t="s">
        <v>316</v>
      </c>
      <c r="C673" s="68" t="s">
        <v>314</v>
      </c>
      <c r="D673" s="68" t="s">
        <v>332</v>
      </c>
      <c r="E673" s="368">
        <v>2900</v>
      </c>
      <c r="I673" s="58"/>
      <c r="J673" s="58"/>
      <c r="K673" s="58"/>
      <c r="L673" s="58"/>
    </row>
    <row r="674" spans="2:12">
      <c r="B674" s="124" t="s">
        <v>316</v>
      </c>
      <c r="C674" s="68" t="s">
        <v>314</v>
      </c>
      <c r="D674" s="68" t="s">
        <v>333</v>
      </c>
      <c r="E674" s="368">
        <v>2500</v>
      </c>
      <c r="I674" s="58"/>
      <c r="J674" s="58"/>
      <c r="K674" s="58"/>
      <c r="L674" s="58"/>
    </row>
    <row r="675" spans="2:12">
      <c r="B675" s="124" t="s">
        <v>316</v>
      </c>
      <c r="C675" s="68" t="s">
        <v>314</v>
      </c>
      <c r="D675" s="68" t="s">
        <v>334</v>
      </c>
      <c r="E675" s="368">
        <v>2300</v>
      </c>
      <c r="I675" s="58"/>
      <c r="J675" s="58"/>
      <c r="K675" s="58"/>
      <c r="L675" s="58"/>
    </row>
    <row r="676" spans="2:12">
      <c r="B676" s="124" t="s">
        <v>316</v>
      </c>
      <c r="C676" s="68" t="s">
        <v>315</v>
      </c>
      <c r="D676" s="68" t="s">
        <v>331</v>
      </c>
      <c r="E676" s="368">
        <v>6000</v>
      </c>
      <c r="I676" s="58"/>
      <c r="J676" s="58"/>
      <c r="K676" s="58"/>
      <c r="L676" s="58"/>
    </row>
    <row r="677" spans="2:12">
      <c r="B677" s="124" t="s">
        <v>316</v>
      </c>
      <c r="C677" s="68" t="s">
        <v>315</v>
      </c>
      <c r="D677" s="68" t="s">
        <v>332</v>
      </c>
      <c r="E677" s="368">
        <v>3300</v>
      </c>
      <c r="I677" s="58"/>
      <c r="J677" s="58"/>
      <c r="K677" s="58"/>
      <c r="L677" s="58"/>
    </row>
    <row r="678" spans="2:12">
      <c r="B678" s="124" t="s">
        <v>316</v>
      </c>
      <c r="C678" s="68" t="s">
        <v>315</v>
      </c>
      <c r="D678" s="68" t="s">
        <v>333</v>
      </c>
      <c r="E678" s="368">
        <v>2800</v>
      </c>
      <c r="I678" s="58"/>
      <c r="J678" s="58"/>
      <c r="K678" s="58"/>
      <c r="L678" s="58"/>
    </row>
    <row r="679" spans="2:12">
      <c r="B679" s="124" t="s">
        <v>316</v>
      </c>
      <c r="C679" s="68" t="s">
        <v>315</v>
      </c>
      <c r="D679" s="68" t="s">
        <v>334</v>
      </c>
      <c r="E679" s="368">
        <v>2500</v>
      </c>
      <c r="I679" s="58"/>
      <c r="J679" s="58"/>
      <c r="K679" s="58"/>
      <c r="L679" s="58"/>
    </row>
    <row r="680" spans="2:12">
      <c r="B680" s="124" t="s">
        <v>316</v>
      </c>
      <c r="C680" s="68" t="s">
        <v>144</v>
      </c>
      <c r="D680" s="68" t="s">
        <v>331</v>
      </c>
      <c r="E680" s="368">
        <v>5400</v>
      </c>
      <c r="I680" s="58"/>
      <c r="J680" s="58"/>
      <c r="K680" s="58"/>
      <c r="L680" s="58"/>
    </row>
    <row r="681" spans="2:12">
      <c r="B681" s="124" t="s">
        <v>316</v>
      </c>
      <c r="C681" s="68" t="s">
        <v>144</v>
      </c>
      <c r="D681" s="68" t="s">
        <v>332</v>
      </c>
      <c r="E681" s="368">
        <v>2900</v>
      </c>
      <c r="I681" s="58"/>
      <c r="J681" s="58"/>
      <c r="K681" s="58"/>
      <c r="L681" s="58"/>
    </row>
    <row r="682" spans="2:12">
      <c r="B682" s="124" t="s">
        <v>316</v>
      </c>
      <c r="C682" s="68" t="s">
        <v>144</v>
      </c>
      <c r="D682" s="68" t="s">
        <v>333</v>
      </c>
      <c r="E682" s="368">
        <v>2500</v>
      </c>
      <c r="I682" s="58"/>
      <c r="J682" s="58"/>
      <c r="K682" s="58"/>
      <c r="L682" s="58"/>
    </row>
    <row r="683" spans="2:12">
      <c r="B683" s="124" t="s">
        <v>316</v>
      </c>
      <c r="C683" s="68" t="s">
        <v>144</v>
      </c>
      <c r="D683" s="68" t="s">
        <v>334</v>
      </c>
      <c r="E683" s="368">
        <v>2300</v>
      </c>
      <c r="I683" s="58"/>
      <c r="J683" s="58"/>
      <c r="K683" s="58"/>
      <c r="L683" s="58"/>
    </row>
    <row r="684" spans="2:12">
      <c r="B684" s="124" t="s">
        <v>317</v>
      </c>
      <c r="C684" s="68" t="s">
        <v>326</v>
      </c>
      <c r="D684" s="68" t="s">
        <v>331</v>
      </c>
      <c r="E684" s="368">
        <v>17600</v>
      </c>
      <c r="I684" s="58"/>
      <c r="J684" s="58"/>
      <c r="K684" s="58"/>
      <c r="L684" s="58"/>
    </row>
    <row r="685" spans="2:12">
      <c r="B685" s="124" t="s">
        <v>317</v>
      </c>
      <c r="C685" s="68" t="s">
        <v>326</v>
      </c>
      <c r="D685" s="68" t="s">
        <v>332</v>
      </c>
      <c r="E685" s="368">
        <v>9700</v>
      </c>
      <c r="I685" s="58"/>
      <c r="J685" s="58"/>
      <c r="K685" s="58"/>
      <c r="L685" s="58"/>
    </row>
    <row r="686" spans="2:12">
      <c r="B686" s="124" t="s">
        <v>317</v>
      </c>
      <c r="C686" s="68" t="s">
        <v>326</v>
      </c>
      <c r="D686" s="68" t="s">
        <v>333</v>
      </c>
      <c r="E686" s="368">
        <v>8400</v>
      </c>
      <c r="I686" s="58"/>
      <c r="J686" s="58"/>
      <c r="K686" s="58"/>
      <c r="L686" s="58"/>
    </row>
    <row r="687" spans="2:12">
      <c r="B687" s="124" t="s">
        <v>317</v>
      </c>
      <c r="C687" s="68" t="s">
        <v>326</v>
      </c>
      <c r="D687" s="68" t="s">
        <v>334</v>
      </c>
      <c r="E687" s="368">
        <v>7500</v>
      </c>
      <c r="I687" s="58"/>
      <c r="J687" s="58"/>
      <c r="K687" s="58"/>
      <c r="L687" s="58"/>
    </row>
    <row r="688" spans="2:12">
      <c r="B688" s="124" t="s">
        <v>317</v>
      </c>
      <c r="C688" s="68" t="s">
        <v>126</v>
      </c>
      <c r="D688" s="68" t="s">
        <v>331</v>
      </c>
      <c r="E688" s="368">
        <v>12200</v>
      </c>
      <c r="I688" s="58"/>
      <c r="J688" s="58"/>
      <c r="K688" s="58"/>
      <c r="L688" s="58"/>
    </row>
    <row r="689" spans="2:12">
      <c r="B689" s="124" t="s">
        <v>317</v>
      </c>
      <c r="C689" s="68" t="s">
        <v>126</v>
      </c>
      <c r="D689" s="68" t="s">
        <v>332</v>
      </c>
      <c r="E689" s="368">
        <v>6700</v>
      </c>
      <c r="I689" s="58"/>
      <c r="J689" s="58"/>
      <c r="K689" s="58"/>
      <c r="L689" s="58"/>
    </row>
    <row r="690" spans="2:12">
      <c r="B690" s="124" t="s">
        <v>317</v>
      </c>
      <c r="C690" s="68" t="s">
        <v>126</v>
      </c>
      <c r="D690" s="68" t="s">
        <v>333</v>
      </c>
      <c r="E690" s="368">
        <v>5800</v>
      </c>
      <c r="I690" s="58"/>
      <c r="J690" s="58"/>
      <c r="K690" s="58"/>
      <c r="L690" s="58"/>
    </row>
    <row r="691" spans="2:12">
      <c r="B691" s="124" t="s">
        <v>317</v>
      </c>
      <c r="C691" s="68" t="s">
        <v>126</v>
      </c>
      <c r="D691" s="68" t="s">
        <v>334</v>
      </c>
      <c r="E691" s="368">
        <v>5200</v>
      </c>
      <c r="I691" s="58"/>
      <c r="J691" s="58"/>
      <c r="K691" s="58"/>
      <c r="L691" s="58"/>
    </row>
    <row r="692" spans="2:12">
      <c r="B692" s="124" t="s">
        <v>317</v>
      </c>
      <c r="C692" s="68" t="s">
        <v>128</v>
      </c>
      <c r="D692" s="68" t="s">
        <v>331</v>
      </c>
      <c r="E692" s="368">
        <v>10900</v>
      </c>
      <c r="I692" s="58"/>
      <c r="J692" s="58"/>
      <c r="K692" s="58"/>
      <c r="L692" s="58"/>
    </row>
    <row r="693" spans="2:12">
      <c r="B693" s="124" t="s">
        <v>317</v>
      </c>
      <c r="C693" s="68" t="s">
        <v>128</v>
      </c>
      <c r="D693" s="68" t="s">
        <v>332</v>
      </c>
      <c r="E693" s="368">
        <v>6000</v>
      </c>
      <c r="I693" s="58"/>
      <c r="J693" s="58"/>
      <c r="K693" s="58"/>
      <c r="L693" s="58"/>
    </row>
    <row r="694" spans="2:12">
      <c r="B694" s="124" t="s">
        <v>317</v>
      </c>
      <c r="C694" s="68" t="s">
        <v>128</v>
      </c>
      <c r="D694" s="68" t="s">
        <v>333</v>
      </c>
      <c r="E694" s="368">
        <v>5200</v>
      </c>
      <c r="I694" s="58"/>
      <c r="J694" s="58"/>
      <c r="K694" s="58"/>
      <c r="L694" s="58"/>
    </row>
    <row r="695" spans="2:12">
      <c r="B695" s="124" t="s">
        <v>317</v>
      </c>
      <c r="C695" s="68" t="s">
        <v>128</v>
      </c>
      <c r="D695" s="68" t="s">
        <v>334</v>
      </c>
      <c r="E695" s="368">
        <v>4600</v>
      </c>
      <c r="I695" s="58"/>
      <c r="J695" s="58"/>
      <c r="K695" s="58"/>
      <c r="L695" s="58"/>
    </row>
    <row r="696" spans="2:12">
      <c r="B696" s="124" t="s">
        <v>317</v>
      </c>
      <c r="C696" s="68" t="s">
        <v>130</v>
      </c>
      <c r="D696" s="68" t="s">
        <v>331</v>
      </c>
      <c r="E696" s="368">
        <v>9800</v>
      </c>
      <c r="I696" s="58"/>
      <c r="J696" s="58"/>
      <c r="K696" s="58"/>
      <c r="L696" s="58"/>
    </row>
    <row r="697" spans="2:12">
      <c r="B697" s="124" t="s">
        <v>317</v>
      </c>
      <c r="C697" s="68" t="s">
        <v>130</v>
      </c>
      <c r="D697" s="68" t="s">
        <v>332</v>
      </c>
      <c r="E697" s="368">
        <v>5400</v>
      </c>
      <c r="I697" s="58"/>
      <c r="J697" s="58"/>
      <c r="K697" s="58"/>
      <c r="L697" s="58"/>
    </row>
    <row r="698" spans="2:12">
      <c r="B698" s="124" t="s">
        <v>317</v>
      </c>
      <c r="C698" s="68" t="s">
        <v>130</v>
      </c>
      <c r="D698" s="68" t="s">
        <v>333</v>
      </c>
      <c r="E698" s="368">
        <v>4700</v>
      </c>
      <c r="I698" s="58"/>
      <c r="J698" s="58"/>
      <c r="K698" s="58"/>
      <c r="L698" s="58"/>
    </row>
    <row r="699" spans="2:12">
      <c r="B699" s="124" t="s">
        <v>317</v>
      </c>
      <c r="C699" s="68" t="s">
        <v>130</v>
      </c>
      <c r="D699" s="68" t="s">
        <v>334</v>
      </c>
      <c r="E699" s="368">
        <v>4200</v>
      </c>
      <c r="I699" s="58"/>
      <c r="J699" s="58"/>
      <c r="K699" s="58"/>
      <c r="L699" s="58"/>
    </row>
    <row r="700" spans="2:12">
      <c r="B700" s="124" t="s">
        <v>317</v>
      </c>
      <c r="C700" s="68" t="s">
        <v>132</v>
      </c>
      <c r="D700" s="68" t="s">
        <v>331</v>
      </c>
      <c r="E700" s="368">
        <v>8100</v>
      </c>
      <c r="I700" s="58"/>
      <c r="J700" s="58"/>
      <c r="K700" s="58"/>
      <c r="L700" s="58"/>
    </row>
    <row r="701" spans="2:12">
      <c r="B701" s="124" t="s">
        <v>317</v>
      </c>
      <c r="C701" s="68" t="s">
        <v>132</v>
      </c>
      <c r="D701" s="68" t="s">
        <v>332</v>
      </c>
      <c r="E701" s="368">
        <v>4400</v>
      </c>
      <c r="I701" s="58"/>
      <c r="J701" s="58"/>
      <c r="K701" s="58"/>
      <c r="L701" s="58"/>
    </row>
    <row r="702" spans="2:12">
      <c r="B702" s="124" t="s">
        <v>317</v>
      </c>
      <c r="C702" s="68" t="s">
        <v>132</v>
      </c>
      <c r="D702" s="68" t="s">
        <v>333</v>
      </c>
      <c r="E702" s="368">
        <v>3800</v>
      </c>
      <c r="I702" s="58"/>
      <c r="J702" s="58"/>
      <c r="K702" s="58"/>
      <c r="L702" s="58"/>
    </row>
    <row r="703" spans="2:12">
      <c r="B703" s="124" t="s">
        <v>317</v>
      </c>
      <c r="C703" s="68" t="s">
        <v>132</v>
      </c>
      <c r="D703" s="68" t="s">
        <v>334</v>
      </c>
      <c r="E703" s="368">
        <v>3400</v>
      </c>
      <c r="I703" s="58"/>
      <c r="J703" s="58"/>
      <c r="K703" s="58"/>
      <c r="L703" s="58"/>
    </row>
    <row r="704" spans="2:12">
      <c r="B704" s="124" t="s">
        <v>317</v>
      </c>
      <c r="C704" s="68" t="s">
        <v>305</v>
      </c>
      <c r="D704" s="68" t="s">
        <v>331</v>
      </c>
      <c r="E704" s="368">
        <v>7100</v>
      </c>
      <c r="I704" s="58"/>
      <c r="J704" s="58"/>
      <c r="K704" s="58"/>
      <c r="L704" s="58"/>
    </row>
    <row r="705" spans="2:12">
      <c r="B705" s="124" t="s">
        <v>317</v>
      </c>
      <c r="C705" s="68" t="s">
        <v>305</v>
      </c>
      <c r="D705" s="68" t="s">
        <v>332</v>
      </c>
      <c r="E705" s="368">
        <v>3900</v>
      </c>
      <c r="I705" s="58"/>
      <c r="J705" s="58"/>
      <c r="K705" s="58"/>
      <c r="L705" s="58"/>
    </row>
    <row r="706" spans="2:12">
      <c r="B706" s="124" t="s">
        <v>317</v>
      </c>
      <c r="C706" s="68" t="s">
        <v>305</v>
      </c>
      <c r="D706" s="68" t="s">
        <v>333</v>
      </c>
      <c r="E706" s="368">
        <v>3400</v>
      </c>
      <c r="I706" s="58"/>
      <c r="J706" s="58"/>
      <c r="K706" s="58"/>
      <c r="L706" s="58"/>
    </row>
    <row r="707" spans="2:12">
      <c r="B707" s="124" t="s">
        <v>317</v>
      </c>
      <c r="C707" s="68" t="s">
        <v>305</v>
      </c>
      <c r="D707" s="68" t="s">
        <v>334</v>
      </c>
      <c r="E707" s="368">
        <v>3000</v>
      </c>
      <c r="I707" s="58"/>
      <c r="J707" s="58"/>
      <c r="K707" s="58"/>
      <c r="L707" s="58"/>
    </row>
    <row r="708" spans="2:12">
      <c r="B708" s="124" t="s">
        <v>317</v>
      </c>
      <c r="C708" s="68" t="s">
        <v>306</v>
      </c>
      <c r="D708" s="68" t="s">
        <v>331</v>
      </c>
      <c r="E708" s="368">
        <v>7900</v>
      </c>
      <c r="I708" s="58"/>
      <c r="J708" s="58"/>
      <c r="K708" s="58"/>
      <c r="L708" s="58"/>
    </row>
    <row r="709" spans="2:12">
      <c r="B709" s="124" t="s">
        <v>317</v>
      </c>
      <c r="C709" s="68" t="s">
        <v>306</v>
      </c>
      <c r="D709" s="68" t="s">
        <v>332</v>
      </c>
      <c r="E709" s="368">
        <v>4300</v>
      </c>
      <c r="I709" s="58"/>
      <c r="J709" s="58"/>
      <c r="K709" s="58"/>
      <c r="L709" s="58"/>
    </row>
    <row r="710" spans="2:12">
      <c r="B710" s="124" t="s">
        <v>317</v>
      </c>
      <c r="C710" s="68" t="s">
        <v>306</v>
      </c>
      <c r="D710" s="68" t="s">
        <v>333</v>
      </c>
      <c r="E710" s="368">
        <v>3800</v>
      </c>
      <c r="I710" s="58"/>
      <c r="J710" s="58"/>
      <c r="K710" s="58"/>
      <c r="L710" s="58"/>
    </row>
    <row r="711" spans="2:12">
      <c r="B711" s="124" t="s">
        <v>317</v>
      </c>
      <c r="C711" s="68" t="s">
        <v>306</v>
      </c>
      <c r="D711" s="68" t="s">
        <v>334</v>
      </c>
      <c r="E711" s="368">
        <v>3400</v>
      </c>
      <c r="I711" s="58"/>
      <c r="J711" s="58"/>
      <c r="K711" s="58"/>
      <c r="L711" s="58"/>
    </row>
    <row r="712" spans="2:12">
      <c r="B712" s="124" t="s">
        <v>317</v>
      </c>
      <c r="C712" s="68" t="s">
        <v>307</v>
      </c>
      <c r="D712" s="68" t="s">
        <v>331</v>
      </c>
      <c r="E712" s="368">
        <v>7100</v>
      </c>
      <c r="I712" s="58"/>
      <c r="J712" s="58"/>
      <c r="K712" s="58"/>
      <c r="L712" s="58"/>
    </row>
    <row r="713" spans="2:12">
      <c r="B713" s="124" t="s">
        <v>317</v>
      </c>
      <c r="C713" s="68" t="s">
        <v>307</v>
      </c>
      <c r="D713" s="68" t="s">
        <v>332</v>
      </c>
      <c r="E713" s="368">
        <v>3900</v>
      </c>
      <c r="I713" s="58"/>
      <c r="J713" s="58"/>
      <c r="K713" s="58"/>
      <c r="L713" s="58"/>
    </row>
    <row r="714" spans="2:12">
      <c r="B714" s="124" t="s">
        <v>317</v>
      </c>
      <c r="C714" s="68" t="s">
        <v>307</v>
      </c>
      <c r="D714" s="68" t="s">
        <v>333</v>
      </c>
      <c r="E714" s="368">
        <v>3400</v>
      </c>
      <c r="I714" s="58"/>
      <c r="J714" s="58"/>
      <c r="K714" s="58"/>
      <c r="L714" s="58"/>
    </row>
    <row r="715" spans="2:12">
      <c r="B715" s="124" t="s">
        <v>317</v>
      </c>
      <c r="C715" s="68" t="s">
        <v>307</v>
      </c>
      <c r="D715" s="68" t="s">
        <v>334</v>
      </c>
      <c r="E715" s="368">
        <v>3000</v>
      </c>
      <c r="I715" s="58"/>
      <c r="J715" s="58"/>
      <c r="K715" s="58"/>
      <c r="L715" s="58"/>
    </row>
    <row r="716" spans="2:12">
      <c r="B716" s="124" t="s">
        <v>317</v>
      </c>
      <c r="C716" s="68" t="s">
        <v>308</v>
      </c>
      <c r="D716" s="68" t="s">
        <v>331</v>
      </c>
      <c r="E716" s="368">
        <v>6200</v>
      </c>
      <c r="I716" s="58"/>
      <c r="J716" s="58"/>
      <c r="K716" s="58"/>
      <c r="L716" s="58"/>
    </row>
    <row r="717" spans="2:12">
      <c r="B717" s="124" t="s">
        <v>317</v>
      </c>
      <c r="C717" s="68" t="s">
        <v>308</v>
      </c>
      <c r="D717" s="68" t="s">
        <v>332</v>
      </c>
      <c r="E717" s="368">
        <v>3400</v>
      </c>
      <c r="I717" s="58"/>
      <c r="J717" s="58"/>
      <c r="K717" s="58"/>
      <c r="L717" s="58"/>
    </row>
    <row r="718" spans="2:12">
      <c r="B718" s="124" t="s">
        <v>317</v>
      </c>
      <c r="C718" s="68" t="s">
        <v>308</v>
      </c>
      <c r="D718" s="68" t="s">
        <v>333</v>
      </c>
      <c r="E718" s="368">
        <v>2900</v>
      </c>
      <c r="I718" s="58"/>
      <c r="J718" s="58"/>
      <c r="K718" s="58"/>
      <c r="L718" s="58"/>
    </row>
    <row r="719" spans="2:12">
      <c r="B719" s="124" t="s">
        <v>317</v>
      </c>
      <c r="C719" s="68" t="s">
        <v>308</v>
      </c>
      <c r="D719" s="68" t="s">
        <v>334</v>
      </c>
      <c r="E719" s="368">
        <v>2600</v>
      </c>
      <c r="I719" s="58"/>
      <c r="J719" s="58"/>
      <c r="K719" s="58"/>
      <c r="L719" s="58"/>
    </row>
    <row r="720" spans="2:12">
      <c r="B720" s="124" t="s">
        <v>317</v>
      </c>
      <c r="C720" s="68" t="s">
        <v>309</v>
      </c>
      <c r="D720" s="68" t="s">
        <v>331</v>
      </c>
      <c r="E720" s="368">
        <v>6800</v>
      </c>
      <c r="I720" s="58"/>
      <c r="J720" s="58"/>
      <c r="K720" s="58"/>
      <c r="L720" s="58"/>
    </row>
    <row r="721" spans="2:12">
      <c r="B721" s="124" t="s">
        <v>317</v>
      </c>
      <c r="C721" s="68" t="s">
        <v>309</v>
      </c>
      <c r="D721" s="68" t="s">
        <v>332</v>
      </c>
      <c r="E721" s="368">
        <v>3700</v>
      </c>
      <c r="I721" s="58"/>
      <c r="J721" s="58"/>
      <c r="K721" s="58"/>
      <c r="L721" s="58"/>
    </row>
    <row r="722" spans="2:12">
      <c r="B722" s="124" t="s">
        <v>317</v>
      </c>
      <c r="C722" s="68" t="s">
        <v>309</v>
      </c>
      <c r="D722" s="68" t="s">
        <v>333</v>
      </c>
      <c r="E722" s="368">
        <v>3200</v>
      </c>
      <c r="I722" s="58"/>
      <c r="J722" s="58"/>
      <c r="K722" s="58"/>
      <c r="L722" s="58"/>
    </row>
    <row r="723" spans="2:12">
      <c r="B723" s="124" t="s">
        <v>317</v>
      </c>
      <c r="C723" s="68" t="s">
        <v>309</v>
      </c>
      <c r="D723" s="68" t="s">
        <v>334</v>
      </c>
      <c r="E723" s="368">
        <v>2900</v>
      </c>
      <c r="I723" s="58"/>
      <c r="J723" s="58"/>
      <c r="K723" s="58"/>
      <c r="L723" s="58"/>
    </row>
    <row r="724" spans="2:12">
      <c r="B724" s="124" t="s">
        <v>317</v>
      </c>
      <c r="C724" s="68" t="s">
        <v>310</v>
      </c>
      <c r="D724" s="68" t="s">
        <v>331</v>
      </c>
      <c r="E724" s="368">
        <v>6200</v>
      </c>
      <c r="I724" s="58"/>
      <c r="J724" s="58"/>
      <c r="K724" s="58"/>
      <c r="L724" s="58"/>
    </row>
    <row r="725" spans="2:12">
      <c r="B725" s="124" t="s">
        <v>317</v>
      </c>
      <c r="C725" s="68" t="s">
        <v>310</v>
      </c>
      <c r="D725" s="68" t="s">
        <v>332</v>
      </c>
      <c r="E725" s="368">
        <v>3400</v>
      </c>
      <c r="I725" s="58"/>
      <c r="J725" s="58"/>
      <c r="K725" s="58"/>
      <c r="L725" s="58"/>
    </row>
    <row r="726" spans="2:12">
      <c r="B726" s="124" t="s">
        <v>317</v>
      </c>
      <c r="C726" s="68" t="s">
        <v>310</v>
      </c>
      <c r="D726" s="68" t="s">
        <v>333</v>
      </c>
      <c r="E726" s="368">
        <v>2900</v>
      </c>
      <c r="I726" s="58"/>
      <c r="J726" s="58"/>
      <c r="K726" s="58"/>
      <c r="L726" s="58"/>
    </row>
    <row r="727" spans="2:12">
      <c r="B727" s="124" t="s">
        <v>317</v>
      </c>
      <c r="C727" s="68" t="s">
        <v>310</v>
      </c>
      <c r="D727" s="68" t="s">
        <v>334</v>
      </c>
      <c r="E727" s="368">
        <v>2600</v>
      </c>
      <c r="I727" s="58"/>
      <c r="J727" s="58"/>
      <c r="K727" s="58"/>
      <c r="L727" s="58"/>
    </row>
    <row r="728" spans="2:12">
      <c r="B728" s="124" t="s">
        <v>317</v>
      </c>
      <c r="C728" s="68" t="s">
        <v>311</v>
      </c>
      <c r="D728" s="68" t="s">
        <v>331</v>
      </c>
      <c r="E728" s="368">
        <v>5700</v>
      </c>
      <c r="I728" s="58"/>
      <c r="J728" s="58"/>
      <c r="K728" s="58"/>
      <c r="L728" s="58"/>
    </row>
    <row r="729" spans="2:12">
      <c r="B729" s="124" t="s">
        <v>317</v>
      </c>
      <c r="C729" s="68" t="s">
        <v>311</v>
      </c>
      <c r="D729" s="68" t="s">
        <v>332</v>
      </c>
      <c r="E729" s="368">
        <v>3100</v>
      </c>
      <c r="I729" s="58"/>
      <c r="J729" s="58"/>
      <c r="K729" s="58"/>
      <c r="L729" s="58"/>
    </row>
    <row r="730" spans="2:12">
      <c r="B730" s="124" t="s">
        <v>317</v>
      </c>
      <c r="C730" s="68" t="s">
        <v>311</v>
      </c>
      <c r="D730" s="68" t="s">
        <v>333</v>
      </c>
      <c r="E730" s="368">
        <v>2700</v>
      </c>
      <c r="I730" s="58"/>
      <c r="J730" s="58"/>
      <c r="K730" s="58"/>
      <c r="L730" s="58"/>
    </row>
    <row r="731" spans="2:12">
      <c r="B731" s="124" t="s">
        <v>317</v>
      </c>
      <c r="C731" s="68" t="s">
        <v>311</v>
      </c>
      <c r="D731" s="68" t="s">
        <v>334</v>
      </c>
      <c r="E731" s="368">
        <v>2400</v>
      </c>
      <c r="I731" s="58"/>
      <c r="J731" s="58"/>
      <c r="K731" s="58"/>
      <c r="L731" s="58"/>
    </row>
    <row r="732" spans="2:12">
      <c r="B732" s="124" t="s">
        <v>317</v>
      </c>
      <c r="C732" s="68" t="s">
        <v>312</v>
      </c>
      <c r="D732" s="68" t="s">
        <v>331</v>
      </c>
      <c r="E732" s="368">
        <v>6200</v>
      </c>
      <c r="I732" s="58"/>
      <c r="J732" s="58"/>
      <c r="K732" s="58"/>
      <c r="L732" s="58"/>
    </row>
    <row r="733" spans="2:12">
      <c r="B733" s="124" t="s">
        <v>317</v>
      </c>
      <c r="C733" s="68" t="s">
        <v>312</v>
      </c>
      <c r="D733" s="68" t="s">
        <v>332</v>
      </c>
      <c r="E733" s="368">
        <v>3400</v>
      </c>
      <c r="I733" s="58"/>
      <c r="J733" s="58"/>
      <c r="K733" s="58"/>
      <c r="L733" s="58"/>
    </row>
    <row r="734" spans="2:12">
      <c r="B734" s="124" t="s">
        <v>317</v>
      </c>
      <c r="C734" s="68" t="s">
        <v>312</v>
      </c>
      <c r="D734" s="68" t="s">
        <v>333</v>
      </c>
      <c r="E734" s="368">
        <v>2900</v>
      </c>
      <c r="I734" s="58"/>
      <c r="J734" s="58"/>
      <c r="K734" s="58"/>
      <c r="L734" s="58"/>
    </row>
    <row r="735" spans="2:12">
      <c r="B735" s="124" t="s">
        <v>317</v>
      </c>
      <c r="C735" s="68" t="s">
        <v>312</v>
      </c>
      <c r="D735" s="68" t="s">
        <v>334</v>
      </c>
      <c r="E735" s="368">
        <v>2600</v>
      </c>
      <c r="I735" s="58"/>
      <c r="J735" s="58"/>
      <c r="K735" s="58"/>
      <c r="L735" s="58"/>
    </row>
    <row r="736" spans="2:12">
      <c r="B736" s="124" t="s">
        <v>317</v>
      </c>
      <c r="C736" s="68" t="s">
        <v>313</v>
      </c>
      <c r="D736" s="68" t="s">
        <v>331</v>
      </c>
      <c r="E736" s="368">
        <v>6000</v>
      </c>
      <c r="I736" s="58"/>
      <c r="J736" s="58"/>
      <c r="K736" s="58"/>
      <c r="L736" s="58"/>
    </row>
    <row r="737" spans="2:12">
      <c r="B737" s="124" t="s">
        <v>317</v>
      </c>
      <c r="C737" s="68" t="s">
        <v>313</v>
      </c>
      <c r="D737" s="68" t="s">
        <v>332</v>
      </c>
      <c r="E737" s="368">
        <v>3300</v>
      </c>
      <c r="I737" s="58"/>
      <c r="J737" s="58"/>
      <c r="K737" s="58"/>
      <c r="L737" s="58"/>
    </row>
    <row r="738" spans="2:12">
      <c r="B738" s="124" t="s">
        <v>317</v>
      </c>
      <c r="C738" s="68" t="s">
        <v>313</v>
      </c>
      <c r="D738" s="68" t="s">
        <v>333</v>
      </c>
      <c r="E738" s="368">
        <v>2800</v>
      </c>
      <c r="I738" s="58"/>
      <c r="J738" s="58"/>
      <c r="K738" s="58"/>
      <c r="L738" s="58"/>
    </row>
    <row r="739" spans="2:12">
      <c r="B739" s="124" t="s">
        <v>317</v>
      </c>
      <c r="C739" s="68" t="s">
        <v>313</v>
      </c>
      <c r="D739" s="68" t="s">
        <v>334</v>
      </c>
      <c r="E739" s="368">
        <v>2500</v>
      </c>
      <c r="I739" s="58"/>
      <c r="J739" s="58"/>
      <c r="K739" s="58"/>
      <c r="L739" s="58"/>
    </row>
    <row r="740" spans="2:12">
      <c r="B740" s="124" t="s">
        <v>317</v>
      </c>
      <c r="C740" s="68" t="s">
        <v>314</v>
      </c>
      <c r="D740" s="68" t="s">
        <v>331</v>
      </c>
      <c r="E740" s="368">
        <v>5400</v>
      </c>
      <c r="I740" s="58"/>
      <c r="J740" s="58"/>
      <c r="K740" s="58"/>
      <c r="L740" s="58"/>
    </row>
    <row r="741" spans="2:12">
      <c r="B741" s="124" t="s">
        <v>317</v>
      </c>
      <c r="C741" s="68" t="s">
        <v>314</v>
      </c>
      <c r="D741" s="68" t="s">
        <v>332</v>
      </c>
      <c r="E741" s="368">
        <v>2900</v>
      </c>
      <c r="I741" s="58"/>
      <c r="J741" s="58"/>
      <c r="K741" s="58"/>
      <c r="L741" s="58"/>
    </row>
    <row r="742" spans="2:12">
      <c r="B742" s="124" t="s">
        <v>317</v>
      </c>
      <c r="C742" s="68" t="s">
        <v>314</v>
      </c>
      <c r="D742" s="68" t="s">
        <v>333</v>
      </c>
      <c r="E742" s="368">
        <v>2500</v>
      </c>
      <c r="I742" s="58"/>
      <c r="J742" s="58"/>
      <c r="K742" s="58"/>
      <c r="L742" s="58"/>
    </row>
    <row r="743" spans="2:12">
      <c r="B743" s="124" t="s">
        <v>317</v>
      </c>
      <c r="C743" s="68" t="s">
        <v>314</v>
      </c>
      <c r="D743" s="68" t="s">
        <v>334</v>
      </c>
      <c r="E743" s="368">
        <v>2300</v>
      </c>
      <c r="I743" s="58"/>
      <c r="J743" s="58"/>
      <c r="K743" s="58"/>
      <c r="L743" s="58"/>
    </row>
    <row r="744" spans="2:12">
      <c r="B744" s="124" t="s">
        <v>317</v>
      </c>
      <c r="C744" s="68" t="s">
        <v>315</v>
      </c>
      <c r="D744" s="68" t="s">
        <v>331</v>
      </c>
      <c r="E744" s="368">
        <v>6000</v>
      </c>
      <c r="I744" s="58"/>
      <c r="J744" s="58"/>
      <c r="K744" s="58"/>
      <c r="L744" s="58"/>
    </row>
    <row r="745" spans="2:12">
      <c r="B745" s="124" t="s">
        <v>317</v>
      </c>
      <c r="C745" s="68" t="s">
        <v>315</v>
      </c>
      <c r="D745" s="68" t="s">
        <v>332</v>
      </c>
      <c r="E745" s="368">
        <v>3300</v>
      </c>
      <c r="I745" s="58"/>
      <c r="J745" s="58"/>
      <c r="K745" s="58"/>
      <c r="L745" s="58"/>
    </row>
    <row r="746" spans="2:12">
      <c r="B746" s="124" t="s">
        <v>317</v>
      </c>
      <c r="C746" s="68" t="s">
        <v>315</v>
      </c>
      <c r="D746" s="68" t="s">
        <v>333</v>
      </c>
      <c r="E746" s="368">
        <v>2800</v>
      </c>
      <c r="I746" s="58"/>
      <c r="J746" s="58"/>
      <c r="K746" s="58"/>
      <c r="L746" s="58"/>
    </row>
    <row r="747" spans="2:12">
      <c r="B747" s="124" t="s">
        <v>317</v>
      </c>
      <c r="C747" s="68" t="s">
        <v>315</v>
      </c>
      <c r="D747" s="68" t="s">
        <v>334</v>
      </c>
      <c r="E747" s="368">
        <v>2500</v>
      </c>
      <c r="I747" s="58"/>
      <c r="J747" s="58"/>
      <c r="K747" s="58"/>
      <c r="L747" s="58"/>
    </row>
    <row r="748" spans="2:12">
      <c r="B748" s="124" t="s">
        <v>317</v>
      </c>
      <c r="C748" s="68" t="s">
        <v>144</v>
      </c>
      <c r="D748" s="68" t="s">
        <v>331</v>
      </c>
      <c r="E748" s="368">
        <v>5400</v>
      </c>
      <c r="I748" s="58"/>
      <c r="J748" s="58"/>
      <c r="K748" s="58"/>
      <c r="L748" s="58"/>
    </row>
    <row r="749" spans="2:12">
      <c r="B749" s="124" t="s">
        <v>317</v>
      </c>
      <c r="C749" s="68" t="s">
        <v>144</v>
      </c>
      <c r="D749" s="68" t="s">
        <v>332</v>
      </c>
      <c r="E749" s="368">
        <v>2900</v>
      </c>
      <c r="I749" s="58"/>
      <c r="J749" s="58"/>
      <c r="K749" s="58"/>
      <c r="L749" s="58"/>
    </row>
    <row r="750" spans="2:12">
      <c r="B750" s="124" t="s">
        <v>317</v>
      </c>
      <c r="C750" s="68" t="s">
        <v>144</v>
      </c>
      <c r="D750" s="68" t="s">
        <v>333</v>
      </c>
      <c r="E750" s="368">
        <v>2500</v>
      </c>
      <c r="I750" s="58"/>
      <c r="J750" s="58"/>
      <c r="K750" s="58"/>
      <c r="L750" s="58"/>
    </row>
    <row r="751" spans="2:12">
      <c r="B751" s="124" t="s">
        <v>317</v>
      </c>
      <c r="C751" s="68" t="s">
        <v>144</v>
      </c>
      <c r="D751" s="68" t="s">
        <v>334</v>
      </c>
      <c r="E751" s="368">
        <v>2300</v>
      </c>
      <c r="I751" s="58"/>
      <c r="J751" s="58"/>
      <c r="K751" s="58"/>
      <c r="L751" s="58"/>
    </row>
    <row r="752" spans="2:12">
      <c r="B752" s="124" t="s">
        <v>318</v>
      </c>
      <c r="C752" s="68" t="s">
        <v>326</v>
      </c>
      <c r="D752" s="68" t="s">
        <v>331</v>
      </c>
      <c r="E752" s="368">
        <v>17600</v>
      </c>
      <c r="I752" s="58"/>
      <c r="J752" s="58"/>
      <c r="K752" s="58"/>
      <c r="L752" s="58"/>
    </row>
    <row r="753" spans="2:12">
      <c r="B753" s="124" t="s">
        <v>318</v>
      </c>
      <c r="C753" s="68" t="s">
        <v>326</v>
      </c>
      <c r="D753" s="68" t="s">
        <v>332</v>
      </c>
      <c r="E753" s="368">
        <v>9700</v>
      </c>
      <c r="I753" s="58"/>
      <c r="J753" s="58"/>
      <c r="K753" s="58"/>
      <c r="L753" s="58"/>
    </row>
    <row r="754" spans="2:12">
      <c r="B754" s="124" t="s">
        <v>318</v>
      </c>
      <c r="C754" s="68" t="s">
        <v>326</v>
      </c>
      <c r="D754" s="68" t="s">
        <v>333</v>
      </c>
      <c r="E754" s="368">
        <v>8400</v>
      </c>
      <c r="I754" s="58"/>
      <c r="J754" s="58"/>
      <c r="K754" s="58"/>
      <c r="L754" s="58"/>
    </row>
    <row r="755" spans="2:12">
      <c r="B755" s="124" t="s">
        <v>318</v>
      </c>
      <c r="C755" s="68" t="s">
        <v>326</v>
      </c>
      <c r="D755" s="68" t="s">
        <v>334</v>
      </c>
      <c r="E755" s="368">
        <v>7500</v>
      </c>
      <c r="I755" s="58"/>
      <c r="J755" s="58"/>
      <c r="K755" s="58"/>
      <c r="L755" s="58"/>
    </row>
    <row r="756" spans="2:12">
      <c r="B756" s="124" t="s">
        <v>318</v>
      </c>
      <c r="C756" s="68" t="s">
        <v>126</v>
      </c>
      <c r="D756" s="68" t="s">
        <v>331</v>
      </c>
      <c r="E756" s="368">
        <v>12200</v>
      </c>
      <c r="I756" s="58"/>
      <c r="J756" s="58"/>
      <c r="K756" s="58"/>
      <c r="L756" s="58"/>
    </row>
    <row r="757" spans="2:12">
      <c r="B757" s="124" t="s">
        <v>318</v>
      </c>
      <c r="C757" s="68" t="s">
        <v>126</v>
      </c>
      <c r="D757" s="68" t="s">
        <v>332</v>
      </c>
      <c r="E757" s="368">
        <v>6700</v>
      </c>
      <c r="I757" s="58"/>
      <c r="J757" s="58"/>
      <c r="K757" s="58"/>
      <c r="L757" s="58"/>
    </row>
    <row r="758" spans="2:12">
      <c r="B758" s="124" t="s">
        <v>318</v>
      </c>
      <c r="C758" s="68" t="s">
        <v>126</v>
      </c>
      <c r="D758" s="68" t="s">
        <v>333</v>
      </c>
      <c r="E758" s="368">
        <v>5800</v>
      </c>
      <c r="I758" s="58"/>
      <c r="J758" s="58"/>
      <c r="K758" s="58"/>
      <c r="L758" s="58"/>
    </row>
    <row r="759" spans="2:12">
      <c r="B759" s="124" t="s">
        <v>318</v>
      </c>
      <c r="C759" s="68" t="s">
        <v>126</v>
      </c>
      <c r="D759" s="68" t="s">
        <v>334</v>
      </c>
      <c r="E759" s="368">
        <v>5200</v>
      </c>
      <c r="I759" s="58"/>
      <c r="J759" s="58"/>
      <c r="K759" s="58"/>
      <c r="L759" s="58"/>
    </row>
    <row r="760" spans="2:12">
      <c r="B760" s="124" t="s">
        <v>318</v>
      </c>
      <c r="C760" s="68" t="s">
        <v>128</v>
      </c>
      <c r="D760" s="68" t="s">
        <v>331</v>
      </c>
      <c r="E760" s="368">
        <v>10900</v>
      </c>
      <c r="I760" s="58"/>
      <c r="J760" s="58"/>
      <c r="K760" s="58"/>
      <c r="L760" s="58"/>
    </row>
    <row r="761" spans="2:12">
      <c r="B761" s="124" t="s">
        <v>318</v>
      </c>
      <c r="C761" s="68" t="s">
        <v>128</v>
      </c>
      <c r="D761" s="68" t="s">
        <v>332</v>
      </c>
      <c r="E761" s="368">
        <v>6000</v>
      </c>
      <c r="I761" s="58"/>
      <c r="J761" s="58"/>
      <c r="K761" s="58"/>
      <c r="L761" s="58"/>
    </row>
    <row r="762" spans="2:12">
      <c r="B762" s="124" t="s">
        <v>318</v>
      </c>
      <c r="C762" s="68" t="s">
        <v>128</v>
      </c>
      <c r="D762" s="68" t="s">
        <v>333</v>
      </c>
      <c r="E762" s="368">
        <v>5200</v>
      </c>
      <c r="I762" s="58"/>
      <c r="J762" s="58"/>
      <c r="K762" s="58"/>
      <c r="L762" s="58"/>
    </row>
    <row r="763" spans="2:12">
      <c r="B763" s="124" t="s">
        <v>318</v>
      </c>
      <c r="C763" s="68" t="s">
        <v>128</v>
      </c>
      <c r="D763" s="68" t="s">
        <v>334</v>
      </c>
      <c r="E763" s="368">
        <v>4600</v>
      </c>
      <c r="I763" s="58"/>
      <c r="J763" s="58"/>
      <c r="K763" s="58"/>
      <c r="L763" s="58"/>
    </row>
    <row r="764" spans="2:12">
      <c r="B764" s="124" t="s">
        <v>318</v>
      </c>
      <c r="C764" s="68" t="s">
        <v>130</v>
      </c>
      <c r="D764" s="68" t="s">
        <v>331</v>
      </c>
      <c r="E764" s="368">
        <v>9800</v>
      </c>
      <c r="I764" s="58"/>
      <c r="J764" s="58"/>
      <c r="K764" s="58"/>
      <c r="L764" s="58"/>
    </row>
    <row r="765" spans="2:12">
      <c r="B765" s="124" t="s">
        <v>318</v>
      </c>
      <c r="C765" s="68" t="s">
        <v>130</v>
      </c>
      <c r="D765" s="68" t="s">
        <v>332</v>
      </c>
      <c r="E765" s="368">
        <v>5400</v>
      </c>
      <c r="I765" s="58"/>
      <c r="J765" s="58"/>
      <c r="K765" s="58"/>
      <c r="L765" s="58"/>
    </row>
    <row r="766" spans="2:12">
      <c r="B766" s="124" t="s">
        <v>318</v>
      </c>
      <c r="C766" s="68" t="s">
        <v>130</v>
      </c>
      <c r="D766" s="68" t="s">
        <v>333</v>
      </c>
      <c r="E766" s="368">
        <v>4700</v>
      </c>
      <c r="I766" s="58"/>
      <c r="J766" s="58"/>
      <c r="K766" s="58"/>
      <c r="L766" s="58"/>
    </row>
    <row r="767" spans="2:12">
      <c r="B767" s="124" t="s">
        <v>318</v>
      </c>
      <c r="C767" s="68" t="s">
        <v>130</v>
      </c>
      <c r="D767" s="68" t="s">
        <v>334</v>
      </c>
      <c r="E767" s="368">
        <v>4200</v>
      </c>
      <c r="I767" s="58"/>
      <c r="J767" s="58"/>
      <c r="K767" s="58"/>
      <c r="L767" s="58"/>
    </row>
    <row r="768" spans="2:12">
      <c r="B768" s="124" t="s">
        <v>318</v>
      </c>
      <c r="C768" s="68" t="s">
        <v>132</v>
      </c>
      <c r="D768" s="68" t="s">
        <v>331</v>
      </c>
      <c r="E768" s="368">
        <v>8100</v>
      </c>
      <c r="I768" s="58"/>
      <c r="J768" s="58"/>
      <c r="K768" s="58"/>
      <c r="L768" s="58"/>
    </row>
    <row r="769" spans="2:12">
      <c r="B769" s="124" t="s">
        <v>318</v>
      </c>
      <c r="C769" s="68" t="s">
        <v>132</v>
      </c>
      <c r="D769" s="68" t="s">
        <v>332</v>
      </c>
      <c r="E769" s="368">
        <v>4400</v>
      </c>
      <c r="I769" s="58"/>
      <c r="J769" s="58"/>
      <c r="K769" s="58"/>
      <c r="L769" s="58"/>
    </row>
    <row r="770" spans="2:12">
      <c r="B770" s="124" t="s">
        <v>318</v>
      </c>
      <c r="C770" s="68" t="s">
        <v>132</v>
      </c>
      <c r="D770" s="68" t="s">
        <v>333</v>
      </c>
      <c r="E770" s="368">
        <v>3800</v>
      </c>
      <c r="I770" s="58"/>
      <c r="J770" s="58"/>
      <c r="K770" s="58"/>
      <c r="L770" s="58"/>
    </row>
    <row r="771" spans="2:12">
      <c r="B771" s="124" t="s">
        <v>318</v>
      </c>
      <c r="C771" s="68" t="s">
        <v>132</v>
      </c>
      <c r="D771" s="68" t="s">
        <v>334</v>
      </c>
      <c r="E771" s="368">
        <v>3400</v>
      </c>
      <c r="I771" s="58"/>
      <c r="J771" s="58"/>
      <c r="K771" s="58"/>
      <c r="L771" s="58"/>
    </row>
    <row r="772" spans="2:12">
      <c r="B772" s="124" t="s">
        <v>318</v>
      </c>
      <c r="C772" s="68" t="s">
        <v>305</v>
      </c>
      <c r="D772" s="68" t="s">
        <v>331</v>
      </c>
      <c r="E772" s="368">
        <v>7100</v>
      </c>
      <c r="I772" s="58"/>
      <c r="J772" s="58"/>
      <c r="K772" s="58"/>
      <c r="L772" s="58"/>
    </row>
    <row r="773" spans="2:12">
      <c r="B773" s="124" t="s">
        <v>318</v>
      </c>
      <c r="C773" s="68" t="s">
        <v>305</v>
      </c>
      <c r="D773" s="68" t="s">
        <v>332</v>
      </c>
      <c r="E773" s="368">
        <v>3900</v>
      </c>
      <c r="I773" s="58"/>
      <c r="J773" s="58"/>
      <c r="K773" s="58"/>
      <c r="L773" s="58"/>
    </row>
    <row r="774" spans="2:12">
      <c r="B774" s="124" t="s">
        <v>318</v>
      </c>
      <c r="C774" s="68" t="s">
        <v>305</v>
      </c>
      <c r="D774" s="68" t="s">
        <v>333</v>
      </c>
      <c r="E774" s="368">
        <v>3400</v>
      </c>
      <c r="I774" s="58"/>
      <c r="J774" s="58"/>
      <c r="K774" s="58"/>
      <c r="L774" s="58"/>
    </row>
    <row r="775" spans="2:12">
      <c r="B775" s="124" t="s">
        <v>318</v>
      </c>
      <c r="C775" s="68" t="s">
        <v>305</v>
      </c>
      <c r="D775" s="68" t="s">
        <v>334</v>
      </c>
      <c r="E775" s="368">
        <v>3000</v>
      </c>
      <c r="I775" s="58"/>
      <c r="J775" s="58"/>
      <c r="K775" s="58"/>
      <c r="L775" s="58"/>
    </row>
    <row r="776" spans="2:12">
      <c r="B776" s="124" t="s">
        <v>318</v>
      </c>
      <c r="C776" s="68" t="s">
        <v>306</v>
      </c>
      <c r="D776" s="68" t="s">
        <v>331</v>
      </c>
      <c r="E776" s="368">
        <v>7900</v>
      </c>
      <c r="I776" s="58"/>
      <c r="J776" s="58"/>
      <c r="K776" s="58"/>
      <c r="L776" s="58"/>
    </row>
    <row r="777" spans="2:12">
      <c r="B777" s="124" t="s">
        <v>318</v>
      </c>
      <c r="C777" s="68" t="s">
        <v>306</v>
      </c>
      <c r="D777" s="68" t="s">
        <v>332</v>
      </c>
      <c r="E777" s="368">
        <v>4300</v>
      </c>
      <c r="I777" s="58"/>
      <c r="J777" s="58"/>
      <c r="K777" s="58"/>
      <c r="L777" s="58"/>
    </row>
    <row r="778" spans="2:12">
      <c r="B778" s="124" t="s">
        <v>318</v>
      </c>
      <c r="C778" s="68" t="s">
        <v>306</v>
      </c>
      <c r="D778" s="68" t="s">
        <v>333</v>
      </c>
      <c r="E778" s="368">
        <v>3800</v>
      </c>
      <c r="I778" s="58"/>
      <c r="J778" s="58"/>
      <c r="K778" s="58"/>
      <c r="L778" s="58"/>
    </row>
    <row r="779" spans="2:12">
      <c r="B779" s="124" t="s">
        <v>318</v>
      </c>
      <c r="C779" s="68" t="s">
        <v>306</v>
      </c>
      <c r="D779" s="68" t="s">
        <v>334</v>
      </c>
      <c r="E779" s="368">
        <v>3400</v>
      </c>
      <c r="I779" s="58"/>
      <c r="J779" s="58"/>
      <c r="K779" s="58"/>
      <c r="L779" s="58"/>
    </row>
    <row r="780" spans="2:12">
      <c r="B780" s="124" t="s">
        <v>318</v>
      </c>
      <c r="C780" s="68" t="s">
        <v>307</v>
      </c>
      <c r="D780" s="68" t="s">
        <v>331</v>
      </c>
      <c r="E780" s="368">
        <v>7100</v>
      </c>
      <c r="I780" s="58"/>
      <c r="J780" s="58"/>
      <c r="K780" s="58"/>
      <c r="L780" s="58"/>
    </row>
    <row r="781" spans="2:12">
      <c r="B781" s="124" t="s">
        <v>318</v>
      </c>
      <c r="C781" s="68" t="s">
        <v>307</v>
      </c>
      <c r="D781" s="68" t="s">
        <v>332</v>
      </c>
      <c r="E781" s="368">
        <v>3900</v>
      </c>
      <c r="I781" s="58"/>
      <c r="J781" s="58"/>
      <c r="K781" s="58"/>
      <c r="L781" s="58"/>
    </row>
    <row r="782" spans="2:12">
      <c r="B782" s="124" t="s">
        <v>318</v>
      </c>
      <c r="C782" s="68" t="s">
        <v>307</v>
      </c>
      <c r="D782" s="68" t="s">
        <v>333</v>
      </c>
      <c r="E782" s="368">
        <v>3400</v>
      </c>
      <c r="I782" s="58"/>
      <c r="J782" s="58"/>
      <c r="K782" s="58"/>
      <c r="L782" s="58"/>
    </row>
    <row r="783" spans="2:12">
      <c r="B783" s="124" t="s">
        <v>318</v>
      </c>
      <c r="C783" s="68" t="s">
        <v>307</v>
      </c>
      <c r="D783" s="68" t="s">
        <v>334</v>
      </c>
      <c r="E783" s="368">
        <v>3000</v>
      </c>
      <c r="I783" s="58"/>
      <c r="J783" s="58"/>
      <c r="K783" s="58"/>
      <c r="L783" s="58"/>
    </row>
    <row r="784" spans="2:12">
      <c r="B784" s="124" t="s">
        <v>318</v>
      </c>
      <c r="C784" s="68" t="s">
        <v>308</v>
      </c>
      <c r="D784" s="68" t="s">
        <v>331</v>
      </c>
      <c r="E784" s="368">
        <v>6200</v>
      </c>
      <c r="I784" s="58"/>
      <c r="J784" s="58"/>
      <c r="K784" s="58"/>
      <c r="L784" s="58"/>
    </row>
    <row r="785" spans="2:12">
      <c r="B785" s="124" t="s">
        <v>318</v>
      </c>
      <c r="C785" s="68" t="s">
        <v>308</v>
      </c>
      <c r="D785" s="68" t="s">
        <v>332</v>
      </c>
      <c r="E785" s="368">
        <v>3400</v>
      </c>
      <c r="I785" s="58"/>
      <c r="J785" s="58"/>
      <c r="K785" s="58"/>
      <c r="L785" s="58"/>
    </row>
    <row r="786" spans="2:12">
      <c r="B786" s="124" t="s">
        <v>318</v>
      </c>
      <c r="C786" s="68" t="s">
        <v>308</v>
      </c>
      <c r="D786" s="68" t="s">
        <v>333</v>
      </c>
      <c r="E786" s="368">
        <v>2900</v>
      </c>
      <c r="I786" s="58"/>
      <c r="J786" s="58"/>
      <c r="K786" s="58"/>
      <c r="L786" s="58"/>
    </row>
    <row r="787" spans="2:12">
      <c r="B787" s="124" t="s">
        <v>318</v>
      </c>
      <c r="C787" s="68" t="s">
        <v>308</v>
      </c>
      <c r="D787" s="68" t="s">
        <v>334</v>
      </c>
      <c r="E787" s="368">
        <v>2600</v>
      </c>
      <c r="I787" s="58"/>
      <c r="J787" s="58"/>
      <c r="K787" s="58"/>
      <c r="L787" s="58"/>
    </row>
    <row r="788" spans="2:12">
      <c r="B788" s="124" t="s">
        <v>318</v>
      </c>
      <c r="C788" s="68" t="s">
        <v>309</v>
      </c>
      <c r="D788" s="68" t="s">
        <v>331</v>
      </c>
      <c r="E788" s="368">
        <v>6800</v>
      </c>
      <c r="I788" s="58"/>
      <c r="J788" s="58"/>
      <c r="K788" s="58"/>
      <c r="L788" s="58"/>
    </row>
    <row r="789" spans="2:12">
      <c r="B789" s="124" t="s">
        <v>318</v>
      </c>
      <c r="C789" s="68" t="s">
        <v>309</v>
      </c>
      <c r="D789" s="68" t="s">
        <v>332</v>
      </c>
      <c r="E789" s="368">
        <v>3700</v>
      </c>
      <c r="I789" s="58"/>
      <c r="J789" s="58"/>
      <c r="K789" s="58"/>
      <c r="L789" s="58"/>
    </row>
    <row r="790" spans="2:12">
      <c r="B790" s="124" t="s">
        <v>318</v>
      </c>
      <c r="C790" s="68" t="s">
        <v>309</v>
      </c>
      <c r="D790" s="68" t="s">
        <v>333</v>
      </c>
      <c r="E790" s="368">
        <v>3200</v>
      </c>
      <c r="I790" s="58"/>
      <c r="J790" s="58"/>
      <c r="K790" s="58"/>
      <c r="L790" s="58"/>
    </row>
    <row r="791" spans="2:12">
      <c r="B791" s="124" t="s">
        <v>318</v>
      </c>
      <c r="C791" s="68" t="s">
        <v>309</v>
      </c>
      <c r="D791" s="68" t="s">
        <v>334</v>
      </c>
      <c r="E791" s="368">
        <v>2900</v>
      </c>
      <c r="I791" s="58"/>
      <c r="J791" s="58"/>
      <c r="K791" s="58"/>
      <c r="L791" s="58"/>
    </row>
    <row r="792" spans="2:12">
      <c r="B792" s="124" t="s">
        <v>318</v>
      </c>
      <c r="C792" s="68" t="s">
        <v>310</v>
      </c>
      <c r="D792" s="68" t="s">
        <v>331</v>
      </c>
      <c r="E792" s="368">
        <v>6200</v>
      </c>
      <c r="I792" s="58"/>
      <c r="J792" s="58"/>
      <c r="K792" s="58"/>
      <c r="L792" s="58"/>
    </row>
    <row r="793" spans="2:12">
      <c r="B793" s="124" t="s">
        <v>318</v>
      </c>
      <c r="C793" s="68" t="s">
        <v>310</v>
      </c>
      <c r="D793" s="68" t="s">
        <v>332</v>
      </c>
      <c r="E793" s="368">
        <v>3400</v>
      </c>
      <c r="I793" s="58"/>
      <c r="J793" s="58"/>
      <c r="K793" s="58"/>
      <c r="L793" s="58"/>
    </row>
    <row r="794" spans="2:12">
      <c r="B794" s="124" t="s">
        <v>318</v>
      </c>
      <c r="C794" s="68" t="s">
        <v>310</v>
      </c>
      <c r="D794" s="68" t="s">
        <v>333</v>
      </c>
      <c r="E794" s="368">
        <v>2900</v>
      </c>
      <c r="I794" s="58"/>
      <c r="J794" s="58"/>
      <c r="K794" s="58"/>
      <c r="L794" s="58"/>
    </row>
    <row r="795" spans="2:12">
      <c r="B795" s="124" t="s">
        <v>318</v>
      </c>
      <c r="C795" s="68" t="s">
        <v>310</v>
      </c>
      <c r="D795" s="68" t="s">
        <v>334</v>
      </c>
      <c r="E795" s="368">
        <v>2600</v>
      </c>
      <c r="I795" s="58"/>
      <c r="J795" s="58"/>
      <c r="K795" s="58"/>
      <c r="L795" s="58"/>
    </row>
    <row r="796" spans="2:12">
      <c r="B796" s="124" t="s">
        <v>318</v>
      </c>
      <c r="C796" s="68" t="s">
        <v>311</v>
      </c>
      <c r="D796" s="68" t="s">
        <v>331</v>
      </c>
      <c r="E796" s="368">
        <v>5700</v>
      </c>
      <c r="I796" s="58"/>
      <c r="J796" s="58"/>
      <c r="K796" s="58"/>
      <c r="L796" s="58"/>
    </row>
    <row r="797" spans="2:12">
      <c r="B797" s="124" t="s">
        <v>318</v>
      </c>
      <c r="C797" s="68" t="s">
        <v>311</v>
      </c>
      <c r="D797" s="68" t="s">
        <v>332</v>
      </c>
      <c r="E797" s="368">
        <v>3100</v>
      </c>
      <c r="I797" s="58"/>
      <c r="J797" s="58"/>
      <c r="K797" s="58"/>
      <c r="L797" s="58"/>
    </row>
    <row r="798" spans="2:12">
      <c r="B798" s="124" t="s">
        <v>318</v>
      </c>
      <c r="C798" s="68" t="s">
        <v>311</v>
      </c>
      <c r="D798" s="68" t="s">
        <v>333</v>
      </c>
      <c r="E798" s="368">
        <v>2700</v>
      </c>
      <c r="I798" s="58"/>
      <c r="J798" s="58"/>
      <c r="K798" s="58"/>
      <c r="L798" s="58"/>
    </row>
    <row r="799" spans="2:12">
      <c r="B799" s="124" t="s">
        <v>318</v>
      </c>
      <c r="C799" s="68" t="s">
        <v>311</v>
      </c>
      <c r="D799" s="68" t="s">
        <v>334</v>
      </c>
      <c r="E799" s="368">
        <v>2400</v>
      </c>
      <c r="I799" s="58"/>
      <c r="J799" s="58"/>
      <c r="K799" s="58"/>
      <c r="L799" s="58"/>
    </row>
    <row r="800" spans="2:12">
      <c r="B800" s="124" t="s">
        <v>318</v>
      </c>
      <c r="C800" s="68" t="s">
        <v>312</v>
      </c>
      <c r="D800" s="68" t="s">
        <v>331</v>
      </c>
      <c r="E800" s="368">
        <v>6200</v>
      </c>
      <c r="I800" s="58"/>
      <c r="J800" s="58"/>
      <c r="K800" s="58"/>
      <c r="L800" s="58"/>
    </row>
    <row r="801" spans="2:12">
      <c r="B801" s="124" t="s">
        <v>318</v>
      </c>
      <c r="C801" s="68" t="s">
        <v>312</v>
      </c>
      <c r="D801" s="68" t="s">
        <v>332</v>
      </c>
      <c r="E801" s="368">
        <v>3400</v>
      </c>
      <c r="I801" s="58"/>
      <c r="J801" s="58"/>
      <c r="K801" s="58"/>
      <c r="L801" s="58"/>
    </row>
    <row r="802" spans="2:12">
      <c r="B802" s="124" t="s">
        <v>318</v>
      </c>
      <c r="C802" s="68" t="s">
        <v>312</v>
      </c>
      <c r="D802" s="68" t="s">
        <v>333</v>
      </c>
      <c r="E802" s="368">
        <v>2900</v>
      </c>
      <c r="I802" s="58"/>
      <c r="J802" s="58"/>
      <c r="K802" s="58"/>
      <c r="L802" s="58"/>
    </row>
    <row r="803" spans="2:12">
      <c r="B803" s="124" t="s">
        <v>318</v>
      </c>
      <c r="C803" s="68" t="s">
        <v>312</v>
      </c>
      <c r="D803" s="68" t="s">
        <v>334</v>
      </c>
      <c r="E803" s="368">
        <v>2600</v>
      </c>
      <c r="I803" s="58"/>
      <c r="J803" s="58"/>
      <c r="K803" s="58"/>
      <c r="L803" s="58"/>
    </row>
    <row r="804" spans="2:12">
      <c r="B804" s="124" t="s">
        <v>318</v>
      </c>
      <c r="C804" s="68" t="s">
        <v>313</v>
      </c>
      <c r="D804" s="68" t="s">
        <v>331</v>
      </c>
      <c r="E804" s="368">
        <v>6000</v>
      </c>
      <c r="I804" s="58"/>
      <c r="J804" s="58"/>
      <c r="K804" s="58"/>
      <c r="L804" s="58"/>
    </row>
    <row r="805" spans="2:12">
      <c r="B805" s="124" t="s">
        <v>318</v>
      </c>
      <c r="C805" s="68" t="s">
        <v>313</v>
      </c>
      <c r="D805" s="68" t="s">
        <v>332</v>
      </c>
      <c r="E805" s="368">
        <v>3300</v>
      </c>
      <c r="I805" s="58"/>
      <c r="J805" s="58"/>
      <c r="K805" s="58"/>
      <c r="L805" s="58"/>
    </row>
    <row r="806" spans="2:12">
      <c r="B806" s="124" t="s">
        <v>318</v>
      </c>
      <c r="C806" s="68" t="s">
        <v>313</v>
      </c>
      <c r="D806" s="68" t="s">
        <v>333</v>
      </c>
      <c r="E806" s="368">
        <v>2800</v>
      </c>
      <c r="I806" s="58"/>
      <c r="J806" s="58"/>
      <c r="K806" s="58"/>
      <c r="L806" s="58"/>
    </row>
    <row r="807" spans="2:12">
      <c r="B807" s="124" t="s">
        <v>318</v>
      </c>
      <c r="C807" s="68" t="s">
        <v>313</v>
      </c>
      <c r="D807" s="68" t="s">
        <v>334</v>
      </c>
      <c r="E807" s="368">
        <v>2500</v>
      </c>
      <c r="I807" s="58"/>
      <c r="J807" s="58"/>
      <c r="K807" s="58"/>
      <c r="L807" s="58"/>
    </row>
    <row r="808" spans="2:12">
      <c r="B808" s="124" t="s">
        <v>318</v>
      </c>
      <c r="C808" s="68" t="s">
        <v>314</v>
      </c>
      <c r="D808" s="68" t="s">
        <v>331</v>
      </c>
      <c r="E808" s="368">
        <v>5400</v>
      </c>
      <c r="I808" s="58"/>
      <c r="J808" s="58"/>
      <c r="K808" s="58"/>
      <c r="L808" s="58"/>
    </row>
    <row r="809" spans="2:12">
      <c r="B809" s="124" t="s">
        <v>318</v>
      </c>
      <c r="C809" s="68" t="s">
        <v>314</v>
      </c>
      <c r="D809" s="68" t="s">
        <v>332</v>
      </c>
      <c r="E809" s="368">
        <v>2900</v>
      </c>
      <c r="I809" s="58"/>
      <c r="J809" s="58"/>
      <c r="K809" s="58"/>
      <c r="L809" s="58"/>
    </row>
    <row r="810" spans="2:12">
      <c r="B810" s="124" t="s">
        <v>318</v>
      </c>
      <c r="C810" s="68" t="s">
        <v>314</v>
      </c>
      <c r="D810" s="68" t="s">
        <v>333</v>
      </c>
      <c r="E810" s="368">
        <v>2500</v>
      </c>
      <c r="I810" s="58"/>
      <c r="J810" s="58"/>
      <c r="K810" s="58"/>
      <c r="L810" s="58"/>
    </row>
    <row r="811" spans="2:12">
      <c r="B811" s="124" t="s">
        <v>318</v>
      </c>
      <c r="C811" s="68" t="s">
        <v>314</v>
      </c>
      <c r="D811" s="68" t="s">
        <v>334</v>
      </c>
      <c r="E811" s="368">
        <v>2300</v>
      </c>
      <c r="I811" s="58"/>
      <c r="J811" s="58"/>
      <c r="K811" s="58"/>
      <c r="L811" s="58"/>
    </row>
    <row r="812" spans="2:12">
      <c r="B812" s="124" t="s">
        <v>318</v>
      </c>
      <c r="C812" s="68" t="s">
        <v>315</v>
      </c>
      <c r="D812" s="68" t="s">
        <v>331</v>
      </c>
      <c r="E812" s="368">
        <v>6000</v>
      </c>
      <c r="I812" s="58"/>
      <c r="J812" s="58"/>
      <c r="K812" s="58"/>
      <c r="L812" s="58"/>
    </row>
    <row r="813" spans="2:12">
      <c r="B813" s="124" t="s">
        <v>318</v>
      </c>
      <c r="C813" s="68" t="s">
        <v>315</v>
      </c>
      <c r="D813" s="68" t="s">
        <v>332</v>
      </c>
      <c r="E813" s="368">
        <v>3300</v>
      </c>
      <c r="I813" s="58"/>
      <c r="J813" s="58"/>
      <c r="K813" s="58"/>
      <c r="L813" s="58"/>
    </row>
    <row r="814" spans="2:12">
      <c r="B814" s="124" t="s">
        <v>318</v>
      </c>
      <c r="C814" s="68" t="s">
        <v>315</v>
      </c>
      <c r="D814" s="68" t="s">
        <v>333</v>
      </c>
      <c r="E814" s="368">
        <v>2800</v>
      </c>
      <c r="I814" s="58"/>
      <c r="J814" s="58"/>
      <c r="K814" s="58"/>
      <c r="L814" s="58"/>
    </row>
    <row r="815" spans="2:12">
      <c r="B815" s="124" t="s">
        <v>318</v>
      </c>
      <c r="C815" s="68" t="s">
        <v>315</v>
      </c>
      <c r="D815" s="68" t="s">
        <v>334</v>
      </c>
      <c r="E815" s="368">
        <v>2500</v>
      </c>
      <c r="I815" s="58"/>
      <c r="J815" s="58"/>
      <c r="K815" s="58"/>
      <c r="L815" s="58"/>
    </row>
    <row r="816" spans="2:12">
      <c r="B816" s="124" t="s">
        <v>318</v>
      </c>
      <c r="C816" s="68" t="s">
        <v>144</v>
      </c>
      <c r="D816" s="68" t="s">
        <v>331</v>
      </c>
      <c r="E816" s="368">
        <v>5400</v>
      </c>
      <c r="I816" s="58"/>
      <c r="J816" s="58"/>
      <c r="K816" s="58"/>
      <c r="L816" s="58"/>
    </row>
    <row r="817" spans="2:12">
      <c r="B817" s="124" t="s">
        <v>318</v>
      </c>
      <c r="C817" s="68" t="s">
        <v>144</v>
      </c>
      <c r="D817" s="68" t="s">
        <v>332</v>
      </c>
      <c r="E817" s="368">
        <v>2900</v>
      </c>
      <c r="I817" s="58"/>
      <c r="J817" s="58"/>
      <c r="K817" s="58"/>
      <c r="L817" s="58"/>
    </row>
    <row r="818" spans="2:12">
      <c r="B818" s="124" t="s">
        <v>318</v>
      </c>
      <c r="C818" s="68" t="s">
        <v>144</v>
      </c>
      <c r="D818" s="68" t="s">
        <v>333</v>
      </c>
      <c r="E818" s="368">
        <v>2500</v>
      </c>
      <c r="I818" s="58"/>
      <c r="J818" s="58"/>
      <c r="K818" s="58"/>
      <c r="L818" s="58"/>
    </row>
    <row r="819" spans="2:12">
      <c r="B819" s="124" t="s">
        <v>318</v>
      </c>
      <c r="C819" s="68" t="s">
        <v>144</v>
      </c>
      <c r="D819" s="68" t="s">
        <v>334</v>
      </c>
      <c r="E819" s="368">
        <v>2300</v>
      </c>
      <c r="I819" s="58"/>
      <c r="J819" s="58"/>
      <c r="K819" s="58"/>
      <c r="L819" s="58"/>
    </row>
    <row r="820" spans="2:12">
      <c r="B820" s="124" t="s">
        <v>319</v>
      </c>
      <c r="C820" s="68" t="s">
        <v>326</v>
      </c>
      <c r="D820" s="68" t="s">
        <v>331</v>
      </c>
      <c r="E820" s="368">
        <v>17600</v>
      </c>
      <c r="I820" s="58"/>
      <c r="J820" s="58"/>
      <c r="K820" s="58"/>
      <c r="L820" s="58"/>
    </row>
    <row r="821" spans="2:12">
      <c r="B821" s="124" t="s">
        <v>319</v>
      </c>
      <c r="C821" s="68" t="s">
        <v>326</v>
      </c>
      <c r="D821" s="68" t="s">
        <v>332</v>
      </c>
      <c r="E821" s="368">
        <v>9700</v>
      </c>
      <c r="I821" s="58"/>
      <c r="J821" s="58"/>
      <c r="K821" s="58"/>
      <c r="L821" s="58"/>
    </row>
    <row r="822" spans="2:12">
      <c r="B822" s="124" t="s">
        <v>319</v>
      </c>
      <c r="C822" s="68" t="s">
        <v>326</v>
      </c>
      <c r="D822" s="68" t="s">
        <v>333</v>
      </c>
      <c r="E822" s="368">
        <v>8400</v>
      </c>
      <c r="I822" s="58"/>
      <c r="J822" s="58"/>
      <c r="K822" s="58"/>
      <c r="L822" s="58"/>
    </row>
    <row r="823" spans="2:12">
      <c r="B823" s="124" t="s">
        <v>319</v>
      </c>
      <c r="C823" s="68" t="s">
        <v>326</v>
      </c>
      <c r="D823" s="68" t="s">
        <v>334</v>
      </c>
      <c r="E823" s="368">
        <v>7500</v>
      </c>
      <c r="I823" s="58"/>
      <c r="J823" s="58"/>
      <c r="K823" s="58"/>
      <c r="L823" s="58"/>
    </row>
    <row r="824" spans="2:12">
      <c r="B824" s="124" t="s">
        <v>319</v>
      </c>
      <c r="C824" s="68" t="s">
        <v>126</v>
      </c>
      <c r="D824" s="68" t="s">
        <v>331</v>
      </c>
      <c r="E824" s="368">
        <v>12200</v>
      </c>
      <c r="I824" s="58"/>
      <c r="J824" s="58"/>
      <c r="K824" s="58"/>
      <c r="L824" s="58"/>
    </row>
    <row r="825" spans="2:12">
      <c r="B825" s="124" t="s">
        <v>319</v>
      </c>
      <c r="C825" s="68" t="s">
        <v>126</v>
      </c>
      <c r="D825" s="68" t="s">
        <v>332</v>
      </c>
      <c r="E825" s="368">
        <v>6700</v>
      </c>
      <c r="I825" s="58"/>
      <c r="J825" s="58"/>
      <c r="K825" s="58"/>
      <c r="L825" s="58"/>
    </row>
    <row r="826" spans="2:12">
      <c r="B826" s="124" t="s">
        <v>319</v>
      </c>
      <c r="C826" s="68" t="s">
        <v>126</v>
      </c>
      <c r="D826" s="68" t="s">
        <v>333</v>
      </c>
      <c r="E826" s="368">
        <v>5800</v>
      </c>
      <c r="I826" s="58"/>
      <c r="J826" s="58"/>
      <c r="K826" s="58"/>
      <c r="L826" s="58"/>
    </row>
    <row r="827" spans="2:12">
      <c r="B827" s="124" t="s">
        <v>319</v>
      </c>
      <c r="C827" s="68" t="s">
        <v>126</v>
      </c>
      <c r="D827" s="68" t="s">
        <v>334</v>
      </c>
      <c r="E827" s="368">
        <v>5200</v>
      </c>
      <c r="I827" s="58"/>
      <c r="J827" s="58"/>
      <c r="K827" s="58"/>
      <c r="L827" s="58"/>
    </row>
    <row r="828" spans="2:12">
      <c r="B828" s="124" t="s">
        <v>319</v>
      </c>
      <c r="C828" s="68" t="s">
        <v>128</v>
      </c>
      <c r="D828" s="68" t="s">
        <v>331</v>
      </c>
      <c r="E828" s="368">
        <v>10900</v>
      </c>
      <c r="I828" s="58"/>
      <c r="J828" s="58"/>
      <c r="K828" s="58"/>
      <c r="L828" s="58"/>
    </row>
    <row r="829" spans="2:12">
      <c r="B829" s="124" t="s">
        <v>319</v>
      </c>
      <c r="C829" s="68" t="s">
        <v>128</v>
      </c>
      <c r="D829" s="68" t="s">
        <v>332</v>
      </c>
      <c r="E829" s="368">
        <v>6000</v>
      </c>
      <c r="I829" s="58"/>
      <c r="J829" s="58"/>
      <c r="K829" s="58"/>
      <c r="L829" s="58"/>
    </row>
    <row r="830" spans="2:12">
      <c r="B830" s="124" t="s">
        <v>319</v>
      </c>
      <c r="C830" s="68" t="s">
        <v>128</v>
      </c>
      <c r="D830" s="68" t="s">
        <v>333</v>
      </c>
      <c r="E830" s="368">
        <v>5200</v>
      </c>
      <c r="I830" s="58"/>
      <c r="J830" s="58"/>
      <c r="K830" s="58"/>
      <c r="L830" s="58"/>
    </row>
    <row r="831" spans="2:12">
      <c r="B831" s="124" t="s">
        <v>319</v>
      </c>
      <c r="C831" s="68" t="s">
        <v>128</v>
      </c>
      <c r="D831" s="68" t="s">
        <v>334</v>
      </c>
      <c r="E831" s="368">
        <v>4600</v>
      </c>
      <c r="I831" s="58"/>
      <c r="J831" s="58"/>
      <c r="K831" s="58"/>
      <c r="L831" s="58"/>
    </row>
    <row r="832" spans="2:12">
      <c r="B832" s="124" t="s">
        <v>319</v>
      </c>
      <c r="C832" s="68" t="s">
        <v>130</v>
      </c>
      <c r="D832" s="68" t="s">
        <v>331</v>
      </c>
      <c r="E832" s="368">
        <v>9800</v>
      </c>
      <c r="I832" s="58"/>
      <c r="J832" s="58"/>
      <c r="K832" s="58"/>
      <c r="L832" s="58"/>
    </row>
    <row r="833" spans="2:12">
      <c r="B833" s="124" t="s">
        <v>319</v>
      </c>
      <c r="C833" s="68" t="s">
        <v>130</v>
      </c>
      <c r="D833" s="68" t="s">
        <v>332</v>
      </c>
      <c r="E833" s="368">
        <v>5400</v>
      </c>
      <c r="I833" s="58"/>
      <c r="J833" s="58"/>
      <c r="K833" s="58"/>
      <c r="L833" s="58"/>
    </row>
    <row r="834" spans="2:12">
      <c r="B834" s="124" t="s">
        <v>319</v>
      </c>
      <c r="C834" s="68" t="s">
        <v>130</v>
      </c>
      <c r="D834" s="68" t="s">
        <v>333</v>
      </c>
      <c r="E834" s="368">
        <v>4700</v>
      </c>
      <c r="I834" s="58"/>
      <c r="J834" s="58"/>
      <c r="K834" s="58"/>
      <c r="L834" s="58"/>
    </row>
    <row r="835" spans="2:12">
      <c r="B835" s="124" t="s">
        <v>319</v>
      </c>
      <c r="C835" s="68" t="s">
        <v>130</v>
      </c>
      <c r="D835" s="68" t="s">
        <v>334</v>
      </c>
      <c r="E835" s="368">
        <v>4200</v>
      </c>
      <c r="I835" s="58"/>
      <c r="J835" s="58"/>
      <c r="K835" s="58"/>
      <c r="L835" s="58"/>
    </row>
    <row r="836" spans="2:12">
      <c r="B836" s="124" t="s">
        <v>319</v>
      </c>
      <c r="C836" s="68" t="s">
        <v>132</v>
      </c>
      <c r="D836" s="68" t="s">
        <v>331</v>
      </c>
      <c r="E836" s="368">
        <v>8100</v>
      </c>
      <c r="I836" s="58"/>
      <c r="J836" s="58"/>
      <c r="K836" s="58"/>
      <c r="L836" s="58"/>
    </row>
    <row r="837" spans="2:12">
      <c r="B837" s="124" t="s">
        <v>319</v>
      </c>
      <c r="C837" s="68" t="s">
        <v>132</v>
      </c>
      <c r="D837" s="68" t="s">
        <v>332</v>
      </c>
      <c r="E837" s="368">
        <v>4400</v>
      </c>
      <c r="I837" s="58"/>
      <c r="J837" s="58"/>
      <c r="K837" s="58"/>
      <c r="L837" s="58"/>
    </row>
    <row r="838" spans="2:12">
      <c r="B838" s="124" t="s">
        <v>319</v>
      </c>
      <c r="C838" s="68" t="s">
        <v>132</v>
      </c>
      <c r="D838" s="68" t="s">
        <v>333</v>
      </c>
      <c r="E838" s="368">
        <v>3800</v>
      </c>
      <c r="I838" s="58"/>
      <c r="J838" s="58"/>
      <c r="K838" s="58"/>
      <c r="L838" s="58"/>
    </row>
    <row r="839" spans="2:12">
      <c r="B839" s="124" t="s">
        <v>319</v>
      </c>
      <c r="C839" s="68" t="s">
        <v>132</v>
      </c>
      <c r="D839" s="68" t="s">
        <v>334</v>
      </c>
      <c r="E839" s="368">
        <v>3400</v>
      </c>
      <c r="I839" s="58"/>
      <c r="J839" s="58"/>
      <c r="K839" s="58"/>
      <c r="L839" s="58"/>
    </row>
    <row r="840" spans="2:12">
      <c r="B840" s="124" t="s">
        <v>319</v>
      </c>
      <c r="C840" s="68" t="s">
        <v>305</v>
      </c>
      <c r="D840" s="68" t="s">
        <v>331</v>
      </c>
      <c r="E840" s="368">
        <v>7100</v>
      </c>
      <c r="I840" s="58"/>
      <c r="J840" s="58"/>
      <c r="K840" s="58"/>
      <c r="L840" s="58"/>
    </row>
    <row r="841" spans="2:12">
      <c r="B841" s="124" t="s">
        <v>319</v>
      </c>
      <c r="C841" s="68" t="s">
        <v>305</v>
      </c>
      <c r="D841" s="68" t="s">
        <v>332</v>
      </c>
      <c r="E841" s="368">
        <v>3900</v>
      </c>
      <c r="I841" s="58"/>
      <c r="J841" s="58"/>
      <c r="K841" s="58"/>
      <c r="L841" s="58"/>
    </row>
    <row r="842" spans="2:12">
      <c r="B842" s="124" t="s">
        <v>319</v>
      </c>
      <c r="C842" s="68" t="s">
        <v>305</v>
      </c>
      <c r="D842" s="68" t="s">
        <v>333</v>
      </c>
      <c r="E842" s="368">
        <v>3400</v>
      </c>
      <c r="I842" s="58"/>
      <c r="J842" s="58"/>
      <c r="K842" s="58"/>
      <c r="L842" s="58"/>
    </row>
    <row r="843" spans="2:12">
      <c r="B843" s="124" t="s">
        <v>319</v>
      </c>
      <c r="C843" s="68" t="s">
        <v>305</v>
      </c>
      <c r="D843" s="68" t="s">
        <v>334</v>
      </c>
      <c r="E843" s="368">
        <v>3000</v>
      </c>
      <c r="I843" s="58"/>
      <c r="J843" s="58"/>
      <c r="K843" s="58"/>
      <c r="L843" s="58"/>
    </row>
    <row r="844" spans="2:12">
      <c r="B844" s="124" t="s">
        <v>319</v>
      </c>
      <c r="C844" s="68" t="s">
        <v>306</v>
      </c>
      <c r="D844" s="68" t="s">
        <v>331</v>
      </c>
      <c r="E844" s="368">
        <v>7900</v>
      </c>
      <c r="I844" s="58"/>
      <c r="J844" s="58"/>
      <c r="K844" s="58"/>
      <c r="L844" s="58"/>
    </row>
    <row r="845" spans="2:12">
      <c r="B845" s="124" t="s">
        <v>319</v>
      </c>
      <c r="C845" s="68" t="s">
        <v>306</v>
      </c>
      <c r="D845" s="68" t="s">
        <v>332</v>
      </c>
      <c r="E845" s="368">
        <v>4300</v>
      </c>
      <c r="I845" s="58"/>
      <c r="J845" s="58"/>
      <c r="K845" s="58"/>
      <c r="L845" s="58"/>
    </row>
    <row r="846" spans="2:12">
      <c r="B846" s="124" t="s">
        <v>319</v>
      </c>
      <c r="C846" s="68" t="s">
        <v>306</v>
      </c>
      <c r="D846" s="68" t="s">
        <v>333</v>
      </c>
      <c r="E846" s="368">
        <v>3800</v>
      </c>
      <c r="I846" s="58"/>
      <c r="J846" s="58"/>
      <c r="K846" s="58"/>
      <c r="L846" s="58"/>
    </row>
    <row r="847" spans="2:12">
      <c r="B847" s="124" t="s">
        <v>319</v>
      </c>
      <c r="C847" s="68" t="s">
        <v>306</v>
      </c>
      <c r="D847" s="68" t="s">
        <v>334</v>
      </c>
      <c r="E847" s="368">
        <v>3400</v>
      </c>
      <c r="I847" s="58"/>
      <c r="J847" s="58"/>
      <c r="K847" s="58"/>
      <c r="L847" s="58"/>
    </row>
    <row r="848" spans="2:12">
      <c r="B848" s="124" t="s">
        <v>319</v>
      </c>
      <c r="C848" s="68" t="s">
        <v>307</v>
      </c>
      <c r="D848" s="68" t="s">
        <v>331</v>
      </c>
      <c r="E848" s="368">
        <v>7100</v>
      </c>
      <c r="I848" s="58"/>
      <c r="J848" s="58"/>
      <c r="K848" s="58"/>
      <c r="L848" s="58"/>
    </row>
    <row r="849" spans="2:12">
      <c r="B849" s="124" t="s">
        <v>319</v>
      </c>
      <c r="C849" s="68" t="s">
        <v>307</v>
      </c>
      <c r="D849" s="68" t="s">
        <v>332</v>
      </c>
      <c r="E849" s="368">
        <v>3900</v>
      </c>
      <c r="I849" s="58"/>
      <c r="J849" s="58"/>
      <c r="K849" s="58"/>
      <c r="L849" s="58"/>
    </row>
    <row r="850" spans="2:12">
      <c r="B850" s="124" t="s">
        <v>319</v>
      </c>
      <c r="C850" s="68" t="s">
        <v>307</v>
      </c>
      <c r="D850" s="68" t="s">
        <v>333</v>
      </c>
      <c r="E850" s="368">
        <v>3400</v>
      </c>
      <c r="I850" s="58"/>
      <c r="J850" s="58"/>
      <c r="K850" s="58"/>
      <c r="L850" s="58"/>
    </row>
    <row r="851" spans="2:12">
      <c r="B851" s="124" t="s">
        <v>319</v>
      </c>
      <c r="C851" s="68" t="s">
        <v>307</v>
      </c>
      <c r="D851" s="68" t="s">
        <v>334</v>
      </c>
      <c r="E851" s="368">
        <v>3000</v>
      </c>
      <c r="I851" s="58"/>
      <c r="J851" s="58"/>
      <c r="K851" s="58"/>
      <c r="L851" s="58"/>
    </row>
    <row r="852" spans="2:12">
      <c r="B852" s="124" t="s">
        <v>319</v>
      </c>
      <c r="C852" s="68" t="s">
        <v>308</v>
      </c>
      <c r="D852" s="68" t="s">
        <v>331</v>
      </c>
      <c r="E852" s="368">
        <v>6200</v>
      </c>
      <c r="I852" s="58"/>
      <c r="J852" s="58"/>
      <c r="K852" s="58"/>
      <c r="L852" s="58"/>
    </row>
    <row r="853" spans="2:12">
      <c r="B853" s="124" t="s">
        <v>319</v>
      </c>
      <c r="C853" s="68" t="s">
        <v>308</v>
      </c>
      <c r="D853" s="68" t="s">
        <v>332</v>
      </c>
      <c r="E853" s="368">
        <v>3400</v>
      </c>
      <c r="I853" s="58"/>
      <c r="J853" s="58"/>
      <c r="K853" s="58"/>
      <c r="L853" s="58"/>
    </row>
    <row r="854" spans="2:12">
      <c r="B854" s="124" t="s">
        <v>319</v>
      </c>
      <c r="C854" s="68" t="s">
        <v>308</v>
      </c>
      <c r="D854" s="68" t="s">
        <v>333</v>
      </c>
      <c r="E854" s="368">
        <v>2900</v>
      </c>
      <c r="I854" s="58"/>
      <c r="J854" s="58"/>
      <c r="K854" s="58"/>
      <c r="L854" s="58"/>
    </row>
    <row r="855" spans="2:12">
      <c r="B855" s="124" t="s">
        <v>319</v>
      </c>
      <c r="C855" s="68" t="s">
        <v>308</v>
      </c>
      <c r="D855" s="68" t="s">
        <v>334</v>
      </c>
      <c r="E855" s="368">
        <v>2600</v>
      </c>
      <c r="I855" s="58"/>
      <c r="J855" s="58"/>
      <c r="K855" s="58"/>
      <c r="L855" s="58"/>
    </row>
    <row r="856" spans="2:12">
      <c r="B856" s="124" t="s">
        <v>319</v>
      </c>
      <c r="C856" s="68" t="s">
        <v>309</v>
      </c>
      <c r="D856" s="68" t="s">
        <v>331</v>
      </c>
      <c r="E856" s="368">
        <v>6800</v>
      </c>
      <c r="I856" s="58"/>
      <c r="J856" s="58"/>
      <c r="K856" s="58"/>
      <c r="L856" s="58"/>
    </row>
    <row r="857" spans="2:12">
      <c r="B857" s="124" t="s">
        <v>319</v>
      </c>
      <c r="C857" s="68" t="s">
        <v>309</v>
      </c>
      <c r="D857" s="68" t="s">
        <v>332</v>
      </c>
      <c r="E857" s="368">
        <v>3700</v>
      </c>
      <c r="I857" s="58"/>
      <c r="J857" s="58"/>
      <c r="K857" s="58"/>
      <c r="L857" s="58"/>
    </row>
    <row r="858" spans="2:12">
      <c r="B858" s="124" t="s">
        <v>319</v>
      </c>
      <c r="C858" s="68" t="s">
        <v>309</v>
      </c>
      <c r="D858" s="68" t="s">
        <v>333</v>
      </c>
      <c r="E858" s="368">
        <v>3200</v>
      </c>
      <c r="I858" s="58"/>
      <c r="J858" s="58"/>
      <c r="K858" s="58"/>
      <c r="L858" s="58"/>
    </row>
    <row r="859" spans="2:12">
      <c r="B859" s="124" t="s">
        <v>319</v>
      </c>
      <c r="C859" s="68" t="s">
        <v>309</v>
      </c>
      <c r="D859" s="68" t="s">
        <v>334</v>
      </c>
      <c r="E859" s="368">
        <v>2900</v>
      </c>
      <c r="I859" s="58"/>
      <c r="J859" s="58"/>
      <c r="K859" s="58"/>
      <c r="L859" s="58"/>
    </row>
    <row r="860" spans="2:12">
      <c r="B860" s="124" t="s">
        <v>319</v>
      </c>
      <c r="C860" s="68" t="s">
        <v>310</v>
      </c>
      <c r="D860" s="68" t="s">
        <v>331</v>
      </c>
      <c r="E860" s="368">
        <v>6200</v>
      </c>
      <c r="I860" s="58"/>
      <c r="J860" s="58"/>
      <c r="K860" s="58"/>
      <c r="L860" s="58"/>
    </row>
    <row r="861" spans="2:12">
      <c r="B861" s="124" t="s">
        <v>319</v>
      </c>
      <c r="C861" s="68" t="s">
        <v>310</v>
      </c>
      <c r="D861" s="68" t="s">
        <v>332</v>
      </c>
      <c r="E861" s="368">
        <v>3400</v>
      </c>
      <c r="I861" s="58"/>
      <c r="J861" s="58"/>
      <c r="K861" s="58"/>
      <c r="L861" s="58"/>
    </row>
    <row r="862" spans="2:12">
      <c r="B862" s="124" t="s">
        <v>319</v>
      </c>
      <c r="C862" s="68" t="s">
        <v>310</v>
      </c>
      <c r="D862" s="68" t="s">
        <v>333</v>
      </c>
      <c r="E862" s="368">
        <v>2900</v>
      </c>
      <c r="I862" s="58"/>
      <c r="J862" s="58"/>
      <c r="K862" s="58"/>
      <c r="L862" s="58"/>
    </row>
    <row r="863" spans="2:12">
      <c r="B863" s="124" t="s">
        <v>319</v>
      </c>
      <c r="C863" s="68" t="s">
        <v>310</v>
      </c>
      <c r="D863" s="68" t="s">
        <v>334</v>
      </c>
      <c r="E863" s="368">
        <v>2600</v>
      </c>
      <c r="I863" s="58"/>
      <c r="J863" s="58"/>
      <c r="K863" s="58"/>
      <c r="L863" s="58"/>
    </row>
    <row r="864" spans="2:12">
      <c r="B864" s="124" t="s">
        <v>319</v>
      </c>
      <c r="C864" s="68" t="s">
        <v>311</v>
      </c>
      <c r="D864" s="68" t="s">
        <v>331</v>
      </c>
      <c r="E864" s="368">
        <v>5700</v>
      </c>
      <c r="I864" s="58"/>
      <c r="J864" s="58"/>
      <c r="K864" s="58"/>
      <c r="L864" s="58"/>
    </row>
    <row r="865" spans="2:12">
      <c r="B865" s="124" t="s">
        <v>319</v>
      </c>
      <c r="C865" s="68" t="s">
        <v>311</v>
      </c>
      <c r="D865" s="68" t="s">
        <v>332</v>
      </c>
      <c r="E865" s="368">
        <v>3100</v>
      </c>
      <c r="I865" s="58"/>
      <c r="J865" s="58"/>
      <c r="K865" s="58"/>
      <c r="L865" s="58"/>
    </row>
    <row r="866" spans="2:12">
      <c r="B866" s="124" t="s">
        <v>319</v>
      </c>
      <c r="C866" s="68" t="s">
        <v>311</v>
      </c>
      <c r="D866" s="68" t="s">
        <v>333</v>
      </c>
      <c r="E866" s="368">
        <v>2700</v>
      </c>
      <c r="I866" s="58"/>
      <c r="J866" s="58"/>
      <c r="K866" s="58"/>
      <c r="L866" s="58"/>
    </row>
    <row r="867" spans="2:12">
      <c r="B867" s="124" t="s">
        <v>319</v>
      </c>
      <c r="C867" s="68" t="s">
        <v>311</v>
      </c>
      <c r="D867" s="68" t="s">
        <v>334</v>
      </c>
      <c r="E867" s="368">
        <v>2400</v>
      </c>
      <c r="I867" s="58"/>
      <c r="J867" s="58"/>
      <c r="K867" s="58"/>
      <c r="L867" s="58"/>
    </row>
    <row r="868" spans="2:12">
      <c r="B868" s="124" t="s">
        <v>319</v>
      </c>
      <c r="C868" s="68" t="s">
        <v>312</v>
      </c>
      <c r="D868" s="68" t="s">
        <v>331</v>
      </c>
      <c r="E868" s="368">
        <v>6200</v>
      </c>
      <c r="I868" s="58"/>
      <c r="J868" s="58"/>
      <c r="K868" s="58"/>
      <c r="L868" s="58"/>
    </row>
    <row r="869" spans="2:12">
      <c r="B869" s="124" t="s">
        <v>319</v>
      </c>
      <c r="C869" s="68" t="s">
        <v>312</v>
      </c>
      <c r="D869" s="68" t="s">
        <v>332</v>
      </c>
      <c r="E869" s="368">
        <v>3400</v>
      </c>
      <c r="I869" s="58"/>
      <c r="J869" s="58"/>
      <c r="K869" s="58"/>
      <c r="L869" s="58"/>
    </row>
    <row r="870" spans="2:12">
      <c r="B870" s="124" t="s">
        <v>319</v>
      </c>
      <c r="C870" s="68" t="s">
        <v>312</v>
      </c>
      <c r="D870" s="68" t="s">
        <v>333</v>
      </c>
      <c r="E870" s="368">
        <v>2900</v>
      </c>
      <c r="I870" s="58"/>
      <c r="J870" s="58"/>
      <c r="K870" s="58"/>
      <c r="L870" s="58"/>
    </row>
    <row r="871" spans="2:12">
      <c r="B871" s="124" t="s">
        <v>319</v>
      </c>
      <c r="C871" s="68" t="s">
        <v>312</v>
      </c>
      <c r="D871" s="68" t="s">
        <v>334</v>
      </c>
      <c r="E871" s="368">
        <v>2600</v>
      </c>
      <c r="I871" s="58"/>
      <c r="J871" s="58"/>
      <c r="K871" s="58"/>
      <c r="L871" s="58"/>
    </row>
    <row r="872" spans="2:12">
      <c r="B872" s="124" t="s">
        <v>319</v>
      </c>
      <c r="C872" s="68" t="s">
        <v>313</v>
      </c>
      <c r="D872" s="68" t="s">
        <v>331</v>
      </c>
      <c r="E872" s="368">
        <v>6000</v>
      </c>
      <c r="I872" s="58"/>
      <c r="J872" s="58"/>
      <c r="K872" s="58"/>
      <c r="L872" s="58"/>
    </row>
    <row r="873" spans="2:12">
      <c r="B873" s="124" t="s">
        <v>319</v>
      </c>
      <c r="C873" s="68" t="s">
        <v>313</v>
      </c>
      <c r="D873" s="68" t="s">
        <v>332</v>
      </c>
      <c r="E873" s="368">
        <v>3300</v>
      </c>
      <c r="I873" s="58"/>
      <c r="J873" s="58"/>
      <c r="K873" s="58"/>
      <c r="L873" s="58"/>
    </row>
    <row r="874" spans="2:12">
      <c r="B874" s="124" t="s">
        <v>319</v>
      </c>
      <c r="C874" s="68" t="s">
        <v>313</v>
      </c>
      <c r="D874" s="68" t="s">
        <v>333</v>
      </c>
      <c r="E874" s="368">
        <v>2800</v>
      </c>
      <c r="I874" s="58"/>
      <c r="J874" s="58"/>
      <c r="K874" s="58"/>
      <c r="L874" s="58"/>
    </row>
    <row r="875" spans="2:12">
      <c r="B875" s="124" t="s">
        <v>319</v>
      </c>
      <c r="C875" s="68" t="s">
        <v>313</v>
      </c>
      <c r="D875" s="68" t="s">
        <v>334</v>
      </c>
      <c r="E875" s="368">
        <v>2500</v>
      </c>
      <c r="I875" s="58"/>
      <c r="J875" s="58"/>
      <c r="K875" s="58"/>
      <c r="L875" s="58"/>
    </row>
    <row r="876" spans="2:12">
      <c r="B876" s="124" t="s">
        <v>319</v>
      </c>
      <c r="C876" s="68" t="s">
        <v>314</v>
      </c>
      <c r="D876" s="68" t="s">
        <v>331</v>
      </c>
      <c r="E876" s="368">
        <v>5400</v>
      </c>
      <c r="I876" s="58"/>
      <c r="J876" s="58"/>
      <c r="K876" s="58"/>
      <c r="L876" s="58"/>
    </row>
    <row r="877" spans="2:12">
      <c r="B877" s="124" t="s">
        <v>319</v>
      </c>
      <c r="C877" s="68" t="s">
        <v>314</v>
      </c>
      <c r="D877" s="68" t="s">
        <v>332</v>
      </c>
      <c r="E877" s="368">
        <v>2900</v>
      </c>
      <c r="I877" s="58"/>
      <c r="J877" s="58"/>
      <c r="K877" s="58"/>
      <c r="L877" s="58"/>
    </row>
    <row r="878" spans="2:12">
      <c r="B878" s="124" t="s">
        <v>319</v>
      </c>
      <c r="C878" s="68" t="s">
        <v>314</v>
      </c>
      <c r="D878" s="68" t="s">
        <v>333</v>
      </c>
      <c r="E878" s="368">
        <v>2500</v>
      </c>
      <c r="I878" s="58"/>
      <c r="J878" s="58"/>
      <c r="K878" s="58"/>
      <c r="L878" s="58"/>
    </row>
    <row r="879" spans="2:12">
      <c r="B879" s="124" t="s">
        <v>319</v>
      </c>
      <c r="C879" s="68" t="s">
        <v>314</v>
      </c>
      <c r="D879" s="68" t="s">
        <v>334</v>
      </c>
      <c r="E879" s="368">
        <v>2300</v>
      </c>
      <c r="I879" s="58"/>
      <c r="J879" s="58"/>
      <c r="K879" s="58"/>
      <c r="L879" s="58"/>
    </row>
    <row r="880" spans="2:12">
      <c r="B880" s="124" t="s">
        <v>319</v>
      </c>
      <c r="C880" s="68" t="s">
        <v>315</v>
      </c>
      <c r="D880" s="68" t="s">
        <v>331</v>
      </c>
      <c r="E880" s="368">
        <v>6000</v>
      </c>
      <c r="I880" s="58"/>
      <c r="J880" s="58"/>
      <c r="K880" s="58"/>
      <c r="L880" s="58"/>
    </row>
    <row r="881" spans="2:12">
      <c r="B881" s="124" t="s">
        <v>319</v>
      </c>
      <c r="C881" s="68" t="s">
        <v>315</v>
      </c>
      <c r="D881" s="68" t="s">
        <v>332</v>
      </c>
      <c r="E881" s="368">
        <v>3300</v>
      </c>
      <c r="I881" s="58"/>
      <c r="J881" s="58"/>
      <c r="K881" s="58"/>
      <c r="L881" s="58"/>
    </row>
    <row r="882" spans="2:12">
      <c r="B882" s="124" t="s">
        <v>319</v>
      </c>
      <c r="C882" s="68" t="s">
        <v>315</v>
      </c>
      <c r="D882" s="68" t="s">
        <v>333</v>
      </c>
      <c r="E882" s="368">
        <v>2800</v>
      </c>
      <c r="I882" s="58"/>
      <c r="J882" s="58"/>
      <c r="K882" s="58"/>
      <c r="L882" s="58"/>
    </row>
    <row r="883" spans="2:12">
      <c r="B883" s="124" t="s">
        <v>319</v>
      </c>
      <c r="C883" s="68" t="s">
        <v>315</v>
      </c>
      <c r="D883" s="68" t="s">
        <v>334</v>
      </c>
      <c r="E883" s="368">
        <v>2500</v>
      </c>
      <c r="I883" s="58"/>
      <c r="J883" s="58"/>
      <c r="K883" s="58"/>
      <c r="L883" s="58"/>
    </row>
    <row r="884" spans="2:12">
      <c r="B884" s="124" t="s">
        <v>319</v>
      </c>
      <c r="C884" s="68" t="s">
        <v>144</v>
      </c>
      <c r="D884" s="68" t="s">
        <v>331</v>
      </c>
      <c r="E884" s="368">
        <v>5400</v>
      </c>
      <c r="I884" s="58"/>
      <c r="J884" s="58"/>
      <c r="K884" s="58"/>
      <c r="L884" s="58"/>
    </row>
    <row r="885" spans="2:12">
      <c r="B885" s="124" t="s">
        <v>319</v>
      </c>
      <c r="C885" s="68" t="s">
        <v>144</v>
      </c>
      <c r="D885" s="68" t="s">
        <v>332</v>
      </c>
      <c r="E885" s="368">
        <v>2900</v>
      </c>
      <c r="I885" s="58"/>
      <c r="J885" s="58"/>
      <c r="K885" s="58"/>
      <c r="L885" s="58"/>
    </row>
    <row r="886" spans="2:12">
      <c r="B886" s="124" t="s">
        <v>319</v>
      </c>
      <c r="C886" s="68" t="s">
        <v>144</v>
      </c>
      <c r="D886" s="68" t="s">
        <v>333</v>
      </c>
      <c r="E886" s="368">
        <v>2500</v>
      </c>
      <c r="I886" s="58"/>
      <c r="J886" s="58"/>
      <c r="K886" s="58"/>
      <c r="L886" s="58"/>
    </row>
    <row r="887" spans="2:12">
      <c r="B887" s="124" t="s">
        <v>319</v>
      </c>
      <c r="C887" s="68" t="s">
        <v>144</v>
      </c>
      <c r="D887" s="68" t="s">
        <v>334</v>
      </c>
      <c r="E887" s="368">
        <v>2300</v>
      </c>
      <c r="I887" s="58"/>
      <c r="J887" s="58"/>
      <c r="K887" s="58"/>
      <c r="L887" s="58"/>
    </row>
    <row r="888" spans="2:12">
      <c r="B888" s="124" t="s">
        <v>320</v>
      </c>
      <c r="C888" s="68" t="s">
        <v>326</v>
      </c>
      <c r="D888" s="68" t="s">
        <v>331</v>
      </c>
      <c r="E888" s="368">
        <v>17600</v>
      </c>
      <c r="I888" s="58"/>
      <c r="J888" s="58"/>
      <c r="K888" s="58"/>
      <c r="L888" s="58"/>
    </row>
    <row r="889" spans="2:12">
      <c r="B889" s="124" t="s">
        <v>320</v>
      </c>
      <c r="C889" s="68" t="s">
        <v>326</v>
      </c>
      <c r="D889" s="68" t="s">
        <v>332</v>
      </c>
      <c r="E889" s="368">
        <v>9700</v>
      </c>
      <c r="I889" s="58"/>
      <c r="J889" s="58"/>
      <c r="K889" s="58"/>
      <c r="L889" s="58"/>
    </row>
    <row r="890" spans="2:12">
      <c r="B890" s="124" t="s">
        <v>320</v>
      </c>
      <c r="C890" s="68" t="s">
        <v>326</v>
      </c>
      <c r="D890" s="68" t="s">
        <v>333</v>
      </c>
      <c r="E890" s="368">
        <v>8400</v>
      </c>
      <c r="I890" s="58"/>
      <c r="J890" s="58"/>
      <c r="K890" s="58"/>
      <c r="L890" s="58"/>
    </row>
    <row r="891" spans="2:12">
      <c r="B891" s="124" t="s">
        <v>320</v>
      </c>
      <c r="C891" s="68" t="s">
        <v>326</v>
      </c>
      <c r="D891" s="68" t="s">
        <v>334</v>
      </c>
      <c r="E891" s="368">
        <v>7500</v>
      </c>
      <c r="I891" s="58"/>
      <c r="J891" s="58"/>
      <c r="K891" s="58"/>
      <c r="L891" s="58"/>
    </row>
    <row r="892" spans="2:12">
      <c r="B892" s="124" t="s">
        <v>320</v>
      </c>
      <c r="C892" s="68" t="s">
        <v>126</v>
      </c>
      <c r="D892" s="68" t="s">
        <v>331</v>
      </c>
      <c r="E892" s="368">
        <v>12200</v>
      </c>
      <c r="I892" s="58"/>
      <c r="J892" s="58"/>
      <c r="K892" s="58"/>
      <c r="L892" s="58"/>
    </row>
    <row r="893" spans="2:12">
      <c r="B893" s="124" t="s">
        <v>320</v>
      </c>
      <c r="C893" s="68" t="s">
        <v>126</v>
      </c>
      <c r="D893" s="68" t="s">
        <v>332</v>
      </c>
      <c r="E893" s="368">
        <v>6700</v>
      </c>
      <c r="I893" s="58"/>
      <c r="J893" s="58"/>
      <c r="K893" s="58"/>
      <c r="L893" s="58"/>
    </row>
    <row r="894" spans="2:12">
      <c r="B894" s="124" t="s">
        <v>320</v>
      </c>
      <c r="C894" s="68" t="s">
        <v>126</v>
      </c>
      <c r="D894" s="68" t="s">
        <v>333</v>
      </c>
      <c r="E894" s="368">
        <v>5800</v>
      </c>
      <c r="I894" s="58"/>
      <c r="J894" s="58"/>
      <c r="K894" s="58"/>
      <c r="L894" s="58"/>
    </row>
    <row r="895" spans="2:12">
      <c r="B895" s="124" t="s">
        <v>320</v>
      </c>
      <c r="C895" s="68" t="s">
        <v>126</v>
      </c>
      <c r="D895" s="68" t="s">
        <v>334</v>
      </c>
      <c r="E895" s="368">
        <v>5200</v>
      </c>
      <c r="I895" s="58"/>
      <c r="J895" s="58"/>
      <c r="K895" s="58"/>
      <c r="L895" s="58"/>
    </row>
    <row r="896" spans="2:12">
      <c r="B896" s="124" t="s">
        <v>320</v>
      </c>
      <c r="C896" s="68" t="s">
        <v>128</v>
      </c>
      <c r="D896" s="68" t="s">
        <v>331</v>
      </c>
      <c r="E896" s="368">
        <v>10900</v>
      </c>
      <c r="I896" s="58"/>
      <c r="J896" s="58"/>
      <c r="K896" s="58"/>
      <c r="L896" s="58"/>
    </row>
    <row r="897" spans="2:12">
      <c r="B897" s="124" t="s">
        <v>320</v>
      </c>
      <c r="C897" s="68" t="s">
        <v>128</v>
      </c>
      <c r="D897" s="68" t="s">
        <v>332</v>
      </c>
      <c r="E897" s="368">
        <v>6000</v>
      </c>
      <c r="I897" s="58"/>
      <c r="J897" s="58"/>
      <c r="K897" s="58"/>
      <c r="L897" s="58"/>
    </row>
    <row r="898" spans="2:12">
      <c r="B898" s="124" t="s">
        <v>320</v>
      </c>
      <c r="C898" s="68" t="s">
        <v>128</v>
      </c>
      <c r="D898" s="68" t="s">
        <v>333</v>
      </c>
      <c r="E898" s="368">
        <v>5200</v>
      </c>
      <c r="I898" s="58"/>
      <c r="J898" s="58"/>
      <c r="K898" s="58"/>
      <c r="L898" s="58"/>
    </row>
    <row r="899" spans="2:12">
      <c r="B899" s="124" t="s">
        <v>320</v>
      </c>
      <c r="C899" s="68" t="s">
        <v>128</v>
      </c>
      <c r="D899" s="68" t="s">
        <v>334</v>
      </c>
      <c r="E899" s="368">
        <v>4600</v>
      </c>
      <c r="I899" s="58"/>
      <c r="J899" s="58"/>
      <c r="K899" s="58"/>
      <c r="L899" s="58"/>
    </row>
    <row r="900" spans="2:12">
      <c r="B900" s="124" t="s">
        <v>320</v>
      </c>
      <c r="C900" s="68" t="s">
        <v>130</v>
      </c>
      <c r="D900" s="68" t="s">
        <v>331</v>
      </c>
      <c r="E900" s="368">
        <v>9800</v>
      </c>
      <c r="I900" s="58"/>
      <c r="J900" s="58"/>
      <c r="K900" s="58"/>
      <c r="L900" s="58"/>
    </row>
    <row r="901" spans="2:12">
      <c r="B901" s="124" t="s">
        <v>320</v>
      </c>
      <c r="C901" s="68" t="s">
        <v>130</v>
      </c>
      <c r="D901" s="68" t="s">
        <v>332</v>
      </c>
      <c r="E901" s="368">
        <v>5400</v>
      </c>
      <c r="I901" s="58"/>
      <c r="J901" s="58"/>
      <c r="K901" s="58"/>
      <c r="L901" s="58"/>
    </row>
    <row r="902" spans="2:12">
      <c r="B902" s="124" t="s">
        <v>320</v>
      </c>
      <c r="C902" s="68" t="s">
        <v>130</v>
      </c>
      <c r="D902" s="68" t="s">
        <v>333</v>
      </c>
      <c r="E902" s="368">
        <v>4700</v>
      </c>
      <c r="I902" s="58"/>
      <c r="J902" s="58"/>
      <c r="K902" s="58"/>
      <c r="L902" s="58"/>
    </row>
    <row r="903" spans="2:12">
      <c r="B903" s="124" t="s">
        <v>320</v>
      </c>
      <c r="C903" s="68" t="s">
        <v>130</v>
      </c>
      <c r="D903" s="68" t="s">
        <v>334</v>
      </c>
      <c r="E903" s="368">
        <v>4200</v>
      </c>
      <c r="I903" s="58"/>
      <c r="J903" s="58"/>
      <c r="K903" s="58"/>
      <c r="L903" s="58"/>
    </row>
    <row r="904" spans="2:12">
      <c r="B904" s="124" t="s">
        <v>320</v>
      </c>
      <c r="C904" s="68" t="s">
        <v>132</v>
      </c>
      <c r="D904" s="68" t="s">
        <v>331</v>
      </c>
      <c r="E904" s="368">
        <v>8100</v>
      </c>
      <c r="I904" s="58"/>
      <c r="J904" s="58"/>
      <c r="K904" s="58"/>
      <c r="L904" s="58"/>
    </row>
    <row r="905" spans="2:12">
      <c r="B905" s="124" t="s">
        <v>320</v>
      </c>
      <c r="C905" s="68" t="s">
        <v>132</v>
      </c>
      <c r="D905" s="68" t="s">
        <v>332</v>
      </c>
      <c r="E905" s="368">
        <v>4400</v>
      </c>
      <c r="I905" s="58"/>
      <c r="J905" s="58"/>
      <c r="K905" s="58"/>
      <c r="L905" s="58"/>
    </row>
    <row r="906" spans="2:12">
      <c r="B906" s="124" t="s">
        <v>320</v>
      </c>
      <c r="C906" s="68" t="s">
        <v>132</v>
      </c>
      <c r="D906" s="68" t="s">
        <v>333</v>
      </c>
      <c r="E906" s="368">
        <v>3800</v>
      </c>
      <c r="I906" s="58"/>
      <c r="J906" s="58"/>
      <c r="K906" s="58"/>
      <c r="L906" s="58"/>
    </row>
    <row r="907" spans="2:12">
      <c r="B907" s="124" t="s">
        <v>320</v>
      </c>
      <c r="C907" s="68" t="s">
        <v>132</v>
      </c>
      <c r="D907" s="68" t="s">
        <v>334</v>
      </c>
      <c r="E907" s="368">
        <v>3400</v>
      </c>
      <c r="I907" s="58"/>
      <c r="J907" s="58"/>
      <c r="K907" s="58"/>
      <c r="L907" s="58"/>
    </row>
    <row r="908" spans="2:12">
      <c r="B908" s="124" t="s">
        <v>320</v>
      </c>
      <c r="C908" s="68" t="s">
        <v>305</v>
      </c>
      <c r="D908" s="68" t="s">
        <v>331</v>
      </c>
      <c r="E908" s="368">
        <v>7100</v>
      </c>
      <c r="I908" s="58"/>
      <c r="J908" s="58"/>
      <c r="K908" s="58"/>
      <c r="L908" s="58"/>
    </row>
    <row r="909" spans="2:12">
      <c r="B909" s="124" t="s">
        <v>320</v>
      </c>
      <c r="C909" s="68" t="s">
        <v>305</v>
      </c>
      <c r="D909" s="68" t="s">
        <v>332</v>
      </c>
      <c r="E909" s="368">
        <v>3900</v>
      </c>
      <c r="I909" s="58"/>
      <c r="J909" s="58"/>
      <c r="K909" s="58"/>
      <c r="L909" s="58"/>
    </row>
    <row r="910" spans="2:12">
      <c r="B910" s="124" t="s">
        <v>320</v>
      </c>
      <c r="C910" s="68" t="s">
        <v>305</v>
      </c>
      <c r="D910" s="68" t="s">
        <v>333</v>
      </c>
      <c r="E910" s="368">
        <v>3400</v>
      </c>
      <c r="I910" s="58"/>
      <c r="J910" s="58"/>
      <c r="K910" s="58"/>
      <c r="L910" s="58"/>
    </row>
    <row r="911" spans="2:12">
      <c r="B911" s="124" t="s">
        <v>320</v>
      </c>
      <c r="C911" s="68" t="s">
        <v>305</v>
      </c>
      <c r="D911" s="68" t="s">
        <v>334</v>
      </c>
      <c r="E911" s="368">
        <v>3000</v>
      </c>
      <c r="I911" s="58"/>
      <c r="J911" s="58"/>
      <c r="K911" s="58"/>
      <c r="L911" s="58"/>
    </row>
    <row r="912" spans="2:12">
      <c r="B912" s="124" t="s">
        <v>320</v>
      </c>
      <c r="C912" s="68" t="s">
        <v>306</v>
      </c>
      <c r="D912" s="68" t="s">
        <v>331</v>
      </c>
      <c r="E912" s="368">
        <v>7900</v>
      </c>
      <c r="I912" s="58"/>
      <c r="J912" s="58"/>
      <c r="K912" s="58"/>
      <c r="L912" s="58"/>
    </row>
    <row r="913" spans="2:12">
      <c r="B913" s="124" t="s">
        <v>320</v>
      </c>
      <c r="C913" s="68" t="s">
        <v>306</v>
      </c>
      <c r="D913" s="68" t="s">
        <v>332</v>
      </c>
      <c r="E913" s="368">
        <v>4300</v>
      </c>
      <c r="I913" s="58"/>
      <c r="J913" s="58"/>
      <c r="K913" s="58"/>
      <c r="L913" s="58"/>
    </row>
    <row r="914" spans="2:12">
      <c r="B914" s="124" t="s">
        <v>320</v>
      </c>
      <c r="C914" s="68" t="s">
        <v>306</v>
      </c>
      <c r="D914" s="68" t="s">
        <v>333</v>
      </c>
      <c r="E914" s="368">
        <v>3800</v>
      </c>
      <c r="I914" s="58"/>
      <c r="J914" s="58"/>
      <c r="K914" s="58"/>
      <c r="L914" s="58"/>
    </row>
    <row r="915" spans="2:12">
      <c r="B915" s="124" t="s">
        <v>320</v>
      </c>
      <c r="C915" s="68" t="s">
        <v>306</v>
      </c>
      <c r="D915" s="68" t="s">
        <v>334</v>
      </c>
      <c r="E915" s="368">
        <v>3400</v>
      </c>
      <c r="I915" s="58"/>
      <c r="J915" s="58"/>
      <c r="K915" s="58"/>
      <c r="L915" s="58"/>
    </row>
    <row r="916" spans="2:12">
      <c r="B916" s="124" t="s">
        <v>320</v>
      </c>
      <c r="C916" s="68" t="s">
        <v>307</v>
      </c>
      <c r="D916" s="68" t="s">
        <v>331</v>
      </c>
      <c r="E916" s="368">
        <v>7100</v>
      </c>
      <c r="I916" s="58"/>
      <c r="J916" s="58"/>
      <c r="K916" s="58"/>
      <c r="L916" s="58"/>
    </row>
    <row r="917" spans="2:12">
      <c r="B917" s="124" t="s">
        <v>320</v>
      </c>
      <c r="C917" s="68" t="s">
        <v>307</v>
      </c>
      <c r="D917" s="68" t="s">
        <v>332</v>
      </c>
      <c r="E917" s="368">
        <v>3900</v>
      </c>
      <c r="I917" s="58"/>
      <c r="J917" s="58"/>
      <c r="K917" s="58"/>
      <c r="L917" s="58"/>
    </row>
    <row r="918" spans="2:12">
      <c r="B918" s="124" t="s">
        <v>320</v>
      </c>
      <c r="C918" s="68" t="s">
        <v>307</v>
      </c>
      <c r="D918" s="68" t="s">
        <v>333</v>
      </c>
      <c r="E918" s="368">
        <v>3400</v>
      </c>
      <c r="I918" s="58"/>
      <c r="J918" s="58"/>
      <c r="K918" s="58"/>
      <c r="L918" s="58"/>
    </row>
    <row r="919" spans="2:12">
      <c r="B919" s="124" t="s">
        <v>320</v>
      </c>
      <c r="C919" s="68" t="s">
        <v>307</v>
      </c>
      <c r="D919" s="68" t="s">
        <v>334</v>
      </c>
      <c r="E919" s="368">
        <v>3000</v>
      </c>
      <c r="I919" s="58"/>
      <c r="J919" s="58"/>
      <c r="K919" s="58"/>
      <c r="L919" s="58"/>
    </row>
    <row r="920" spans="2:12">
      <c r="B920" s="124" t="s">
        <v>320</v>
      </c>
      <c r="C920" s="68" t="s">
        <v>308</v>
      </c>
      <c r="D920" s="68" t="s">
        <v>331</v>
      </c>
      <c r="E920" s="368">
        <v>6200</v>
      </c>
      <c r="I920" s="58"/>
      <c r="J920" s="58"/>
      <c r="K920" s="58"/>
      <c r="L920" s="58"/>
    </row>
    <row r="921" spans="2:12">
      <c r="B921" s="124" t="s">
        <v>320</v>
      </c>
      <c r="C921" s="68" t="s">
        <v>308</v>
      </c>
      <c r="D921" s="68" t="s">
        <v>332</v>
      </c>
      <c r="E921" s="368">
        <v>3400</v>
      </c>
      <c r="I921" s="58"/>
      <c r="J921" s="58"/>
      <c r="K921" s="58"/>
      <c r="L921" s="58"/>
    </row>
    <row r="922" spans="2:12">
      <c r="B922" s="124" t="s">
        <v>320</v>
      </c>
      <c r="C922" s="68" t="s">
        <v>308</v>
      </c>
      <c r="D922" s="68" t="s">
        <v>333</v>
      </c>
      <c r="E922" s="368">
        <v>2900</v>
      </c>
      <c r="I922" s="58"/>
      <c r="J922" s="58"/>
      <c r="K922" s="58"/>
      <c r="L922" s="58"/>
    </row>
    <row r="923" spans="2:12">
      <c r="B923" s="124" t="s">
        <v>320</v>
      </c>
      <c r="C923" s="68" t="s">
        <v>308</v>
      </c>
      <c r="D923" s="68" t="s">
        <v>334</v>
      </c>
      <c r="E923" s="368">
        <v>2600</v>
      </c>
      <c r="I923" s="58"/>
      <c r="J923" s="58"/>
      <c r="K923" s="58"/>
      <c r="L923" s="58"/>
    </row>
    <row r="924" spans="2:12">
      <c r="B924" s="124" t="s">
        <v>320</v>
      </c>
      <c r="C924" s="68" t="s">
        <v>309</v>
      </c>
      <c r="D924" s="68" t="s">
        <v>331</v>
      </c>
      <c r="E924" s="368">
        <v>6800</v>
      </c>
      <c r="I924" s="58"/>
      <c r="J924" s="58"/>
      <c r="K924" s="58"/>
      <c r="L924" s="58"/>
    </row>
    <row r="925" spans="2:12">
      <c r="B925" s="124" t="s">
        <v>320</v>
      </c>
      <c r="C925" s="68" t="s">
        <v>309</v>
      </c>
      <c r="D925" s="68" t="s">
        <v>332</v>
      </c>
      <c r="E925" s="368">
        <v>3700</v>
      </c>
      <c r="I925" s="58"/>
      <c r="J925" s="58"/>
      <c r="K925" s="58"/>
      <c r="L925" s="58"/>
    </row>
    <row r="926" spans="2:12">
      <c r="B926" s="124" t="s">
        <v>320</v>
      </c>
      <c r="C926" s="68" t="s">
        <v>309</v>
      </c>
      <c r="D926" s="68" t="s">
        <v>333</v>
      </c>
      <c r="E926" s="368">
        <v>3200</v>
      </c>
      <c r="I926" s="58"/>
      <c r="J926" s="58"/>
      <c r="K926" s="58"/>
      <c r="L926" s="58"/>
    </row>
    <row r="927" spans="2:12">
      <c r="B927" s="124" t="s">
        <v>320</v>
      </c>
      <c r="C927" s="68" t="s">
        <v>309</v>
      </c>
      <c r="D927" s="68" t="s">
        <v>334</v>
      </c>
      <c r="E927" s="368">
        <v>2900</v>
      </c>
      <c r="I927" s="58"/>
      <c r="J927" s="58"/>
      <c r="K927" s="58"/>
      <c r="L927" s="58"/>
    </row>
    <row r="928" spans="2:12">
      <c r="B928" s="124" t="s">
        <v>320</v>
      </c>
      <c r="C928" s="68" t="s">
        <v>310</v>
      </c>
      <c r="D928" s="68" t="s">
        <v>331</v>
      </c>
      <c r="E928" s="368">
        <v>6200</v>
      </c>
      <c r="I928" s="58"/>
      <c r="J928" s="58"/>
      <c r="K928" s="58"/>
      <c r="L928" s="58"/>
    </row>
    <row r="929" spans="2:12">
      <c r="B929" s="124" t="s">
        <v>320</v>
      </c>
      <c r="C929" s="68" t="s">
        <v>310</v>
      </c>
      <c r="D929" s="68" t="s">
        <v>332</v>
      </c>
      <c r="E929" s="368">
        <v>3400</v>
      </c>
      <c r="I929" s="58"/>
      <c r="J929" s="58"/>
      <c r="K929" s="58"/>
      <c r="L929" s="58"/>
    </row>
    <row r="930" spans="2:12">
      <c r="B930" s="124" t="s">
        <v>320</v>
      </c>
      <c r="C930" s="68" t="s">
        <v>310</v>
      </c>
      <c r="D930" s="68" t="s">
        <v>333</v>
      </c>
      <c r="E930" s="368">
        <v>2900</v>
      </c>
      <c r="I930" s="58"/>
      <c r="J930" s="58"/>
      <c r="K930" s="58"/>
      <c r="L930" s="58"/>
    </row>
    <row r="931" spans="2:12">
      <c r="B931" s="124" t="s">
        <v>320</v>
      </c>
      <c r="C931" s="68" t="s">
        <v>310</v>
      </c>
      <c r="D931" s="68" t="s">
        <v>334</v>
      </c>
      <c r="E931" s="368">
        <v>2600</v>
      </c>
      <c r="I931" s="58"/>
      <c r="J931" s="58"/>
      <c r="K931" s="58"/>
      <c r="L931" s="58"/>
    </row>
    <row r="932" spans="2:12">
      <c r="B932" s="124" t="s">
        <v>320</v>
      </c>
      <c r="C932" s="68" t="s">
        <v>311</v>
      </c>
      <c r="D932" s="68" t="s">
        <v>331</v>
      </c>
      <c r="E932" s="368">
        <v>5700</v>
      </c>
      <c r="I932" s="58"/>
      <c r="J932" s="58"/>
      <c r="K932" s="58"/>
      <c r="L932" s="58"/>
    </row>
    <row r="933" spans="2:12">
      <c r="B933" s="124" t="s">
        <v>320</v>
      </c>
      <c r="C933" s="68" t="s">
        <v>311</v>
      </c>
      <c r="D933" s="68" t="s">
        <v>332</v>
      </c>
      <c r="E933" s="368">
        <v>3100</v>
      </c>
      <c r="I933" s="58"/>
      <c r="J933" s="58"/>
      <c r="K933" s="58"/>
      <c r="L933" s="58"/>
    </row>
    <row r="934" spans="2:12">
      <c r="B934" s="124" t="s">
        <v>320</v>
      </c>
      <c r="C934" s="68" t="s">
        <v>311</v>
      </c>
      <c r="D934" s="68" t="s">
        <v>333</v>
      </c>
      <c r="E934" s="368">
        <v>2700</v>
      </c>
      <c r="I934" s="58"/>
      <c r="J934" s="58"/>
      <c r="K934" s="58"/>
      <c r="L934" s="58"/>
    </row>
    <row r="935" spans="2:12">
      <c r="B935" s="124" t="s">
        <v>320</v>
      </c>
      <c r="C935" s="68" t="s">
        <v>311</v>
      </c>
      <c r="D935" s="68" t="s">
        <v>334</v>
      </c>
      <c r="E935" s="368">
        <v>2400</v>
      </c>
      <c r="I935" s="58"/>
      <c r="J935" s="58"/>
      <c r="K935" s="58"/>
      <c r="L935" s="58"/>
    </row>
    <row r="936" spans="2:12">
      <c r="B936" s="124" t="s">
        <v>320</v>
      </c>
      <c r="C936" s="68" t="s">
        <v>312</v>
      </c>
      <c r="D936" s="68" t="s">
        <v>331</v>
      </c>
      <c r="E936" s="368">
        <v>6200</v>
      </c>
      <c r="I936" s="58"/>
      <c r="J936" s="58"/>
      <c r="K936" s="58"/>
      <c r="L936" s="58"/>
    </row>
    <row r="937" spans="2:12">
      <c r="B937" s="124" t="s">
        <v>320</v>
      </c>
      <c r="C937" s="68" t="s">
        <v>312</v>
      </c>
      <c r="D937" s="68" t="s">
        <v>332</v>
      </c>
      <c r="E937" s="368">
        <v>3400</v>
      </c>
      <c r="I937" s="58"/>
      <c r="J937" s="58"/>
      <c r="K937" s="58"/>
      <c r="L937" s="58"/>
    </row>
    <row r="938" spans="2:12">
      <c r="B938" s="124" t="s">
        <v>320</v>
      </c>
      <c r="C938" s="68" t="s">
        <v>312</v>
      </c>
      <c r="D938" s="68" t="s">
        <v>333</v>
      </c>
      <c r="E938" s="368">
        <v>2900</v>
      </c>
      <c r="I938" s="58"/>
      <c r="J938" s="58"/>
      <c r="K938" s="58"/>
      <c r="L938" s="58"/>
    </row>
    <row r="939" spans="2:12">
      <c r="B939" s="124" t="s">
        <v>320</v>
      </c>
      <c r="C939" s="68" t="s">
        <v>312</v>
      </c>
      <c r="D939" s="68" t="s">
        <v>334</v>
      </c>
      <c r="E939" s="368">
        <v>2600</v>
      </c>
      <c r="I939" s="58"/>
      <c r="J939" s="58"/>
      <c r="K939" s="58"/>
      <c r="L939" s="58"/>
    </row>
    <row r="940" spans="2:12">
      <c r="B940" s="124" t="s">
        <v>320</v>
      </c>
      <c r="C940" s="68" t="s">
        <v>313</v>
      </c>
      <c r="D940" s="68" t="s">
        <v>331</v>
      </c>
      <c r="E940" s="368">
        <v>6000</v>
      </c>
      <c r="I940" s="58"/>
      <c r="J940" s="58"/>
      <c r="K940" s="58"/>
      <c r="L940" s="58"/>
    </row>
    <row r="941" spans="2:12">
      <c r="B941" s="124" t="s">
        <v>320</v>
      </c>
      <c r="C941" s="68" t="s">
        <v>313</v>
      </c>
      <c r="D941" s="68" t="s">
        <v>332</v>
      </c>
      <c r="E941" s="368">
        <v>3300</v>
      </c>
      <c r="I941" s="58"/>
      <c r="J941" s="58"/>
      <c r="K941" s="58"/>
      <c r="L941" s="58"/>
    </row>
    <row r="942" spans="2:12">
      <c r="B942" s="124" t="s">
        <v>320</v>
      </c>
      <c r="C942" s="68" t="s">
        <v>313</v>
      </c>
      <c r="D942" s="68" t="s">
        <v>333</v>
      </c>
      <c r="E942" s="368">
        <v>2800</v>
      </c>
      <c r="I942" s="58"/>
      <c r="J942" s="58"/>
      <c r="K942" s="58"/>
      <c r="L942" s="58"/>
    </row>
    <row r="943" spans="2:12">
      <c r="B943" s="124" t="s">
        <v>320</v>
      </c>
      <c r="C943" s="68" t="s">
        <v>313</v>
      </c>
      <c r="D943" s="68" t="s">
        <v>334</v>
      </c>
      <c r="E943" s="368">
        <v>2500</v>
      </c>
      <c r="I943" s="58"/>
      <c r="J943" s="58"/>
      <c r="K943" s="58"/>
      <c r="L943" s="58"/>
    </row>
    <row r="944" spans="2:12">
      <c r="B944" s="124" t="s">
        <v>320</v>
      </c>
      <c r="C944" s="68" t="s">
        <v>314</v>
      </c>
      <c r="D944" s="68" t="s">
        <v>331</v>
      </c>
      <c r="E944" s="368">
        <v>5400</v>
      </c>
      <c r="I944" s="58"/>
      <c r="J944" s="58"/>
      <c r="K944" s="58"/>
      <c r="L944" s="58"/>
    </row>
    <row r="945" spans="2:12">
      <c r="B945" s="124" t="s">
        <v>320</v>
      </c>
      <c r="C945" s="68" t="s">
        <v>314</v>
      </c>
      <c r="D945" s="68" t="s">
        <v>332</v>
      </c>
      <c r="E945" s="368">
        <v>2900</v>
      </c>
      <c r="I945" s="58"/>
      <c r="J945" s="58"/>
      <c r="K945" s="58"/>
      <c r="L945" s="58"/>
    </row>
    <row r="946" spans="2:12">
      <c r="B946" s="124" t="s">
        <v>320</v>
      </c>
      <c r="C946" s="68" t="s">
        <v>314</v>
      </c>
      <c r="D946" s="68" t="s">
        <v>333</v>
      </c>
      <c r="E946" s="368">
        <v>2500</v>
      </c>
      <c r="I946" s="58"/>
      <c r="J946" s="58"/>
      <c r="K946" s="58"/>
      <c r="L946" s="58"/>
    </row>
    <row r="947" spans="2:12">
      <c r="B947" s="124" t="s">
        <v>320</v>
      </c>
      <c r="C947" s="68" t="s">
        <v>314</v>
      </c>
      <c r="D947" s="68" t="s">
        <v>334</v>
      </c>
      <c r="E947" s="368">
        <v>2300</v>
      </c>
      <c r="I947" s="58"/>
      <c r="J947" s="58"/>
      <c r="K947" s="58"/>
      <c r="L947" s="58"/>
    </row>
    <row r="948" spans="2:12">
      <c r="B948" s="124" t="s">
        <v>320</v>
      </c>
      <c r="C948" s="68" t="s">
        <v>315</v>
      </c>
      <c r="D948" s="68" t="s">
        <v>331</v>
      </c>
      <c r="E948" s="368">
        <v>6000</v>
      </c>
      <c r="I948" s="58"/>
      <c r="J948" s="58"/>
      <c r="K948" s="58"/>
      <c r="L948" s="58"/>
    </row>
    <row r="949" spans="2:12">
      <c r="B949" s="124" t="s">
        <v>320</v>
      </c>
      <c r="C949" s="68" t="s">
        <v>315</v>
      </c>
      <c r="D949" s="68" t="s">
        <v>332</v>
      </c>
      <c r="E949" s="368">
        <v>3300</v>
      </c>
      <c r="I949" s="58"/>
      <c r="J949" s="58"/>
      <c r="K949" s="58"/>
      <c r="L949" s="58"/>
    </row>
    <row r="950" spans="2:12">
      <c r="B950" s="124" t="s">
        <v>320</v>
      </c>
      <c r="C950" s="68" t="s">
        <v>315</v>
      </c>
      <c r="D950" s="68" t="s">
        <v>333</v>
      </c>
      <c r="E950" s="368">
        <v>2800</v>
      </c>
      <c r="I950" s="58"/>
      <c r="J950" s="58"/>
      <c r="K950" s="58"/>
      <c r="L950" s="58"/>
    </row>
    <row r="951" spans="2:12">
      <c r="B951" s="124" t="s">
        <v>320</v>
      </c>
      <c r="C951" s="68" t="s">
        <v>315</v>
      </c>
      <c r="D951" s="68" t="s">
        <v>334</v>
      </c>
      <c r="E951" s="368">
        <v>2500</v>
      </c>
      <c r="I951" s="58"/>
      <c r="J951" s="58"/>
      <c r="K951" s="58"/>
      <c r="L951" s="58"/>
    </row>
    <row r="952" spans="2:12">
      <c r="B952" s="124" t="s">
        <v>320</v>
      </c>
      <c r="C952" s="68" t="s">
        <v>144</v>
      </c>
      <c r="D952" s="68" t="s">
        <v>331</v>
      </c>
      <c r="E952" s="368">
        <v>5400</v>
      </c>
      <c r="I952" s="58"/>
      <c r="J952" s="58"/>
      <c r="K952" s="58"/>
      <c r="L952" s="58"/>
    </row>
    <row r="953" spans="2:12">
      <c r="B953" s="124" t="s">
        <v>320</v>
      </c>
      <c r="C953" s="68" t="s">
        <v>144</v>
      </c>
      <c r="D953" s="68" t="s">
        <v>332</v>
      </c>
      <c r="E953" s="368">
        <v>2900</v>
      </c>
      <c r="I953" s="58"/>
      <c r="J953" s="58"/>
      <c r="K953" s="58"/>
      <c r="L953" s="58"/>
    </row>
    <row r="954" spans="2:12">
      <c r="B954" s="124" t="s">
        <v>320</v>
      </c>
      <c r="C954" s="68" t="s">
        <v>144</v>
      </c>
      <c r="D954" s="68" t="s">
        <v>333</v>
      </c>
      <c r="E954" s="368">
        <v>2500</v>
      </c>
      <c r="I954" s="58"/>
      <c r="J954" s="58"/>
      <c r="K954" s="58"/>
      <c r="L954" s="58"/>
    </row>
    <row r="955" spans="2:12">
      <c r="B955" s="124" t="s">
        <v>320</v>
      </c>
      <c r="C955" s="68" t="s">
        <v>144</v>
      </c>
      <c r="D955" s="68" t="s">
        <v>334</v>
      </c>
      <c r="E955" s="368">
        <v>2300</v>
      </c>
      <c r="I955" s="58"/>
      <c r="J955" s="58"/>
      <c r="K955" s="58"/>
      <c r="L955" s="58"/>
    </row>
    <row r="956" spans="2:12">
      <c r="B956" s="124" t="s">
        <v>321</v>
      </c>
      <c r="C956" s="68" t="s">
        <v>326</v>
      </c>
      <c r="D956" s="68" t="s">
        <v>331</v>
      </c>
      <c r="E956" s="368">
        <v>17600</v>
      </c>
      <c r="I956" s="58"/>
      <c r="J956" s="58"/>
      <c r="K956" s="58"/>
      <c r="L956" s="58"/>
    </row>
    <row r="957" spans="2:12">
      <c r="B957" s="124" t="s">
        <v>321</v>
      </c>
      <c r="C957" s="68" t="s">
        <v>326</v>
      </c>
      <c r="D957" s="68" t="s">
        <v>332</v>
      </c>
      <c r="E957" s="368">
        <v>9700</v>
      </c>
      <c r="I957" s="58"/>
      <c r="J957" s="58"/>
      <c r="K957" s="58"/>
      <c r="L957" s="58"/>
    </row>
    <row r="958" spans="2:12">
      <c r="B958" s="124" t="s">
        <v>321</v>
      </c>
      <c r="C958" s="68" t="s">
        <v>326</v>
      </c>
      <c r="D958" s="68" t="s">
        <v>333</v>
      </c>
      <c r="E958" s="368">
        <v>8400</v>
      </c>
      <c r="I958" s="58"/>
      <c r="J958" s="58"/>
      <c r="K958" s="58"/>
      <c r="L958" s="58"/>
    </row>
    <row r="959" spans="2:12">
      <c r="B959" s="124" t="s">
        <v>321</v>
      </c>
      <c r="C959" s="68" t="s">
        <v>326</v>
      </c>
      <c r="D959" s="68" t="s">
        <v>334</v>
      </c>
      <c r="E959" s="368">
        <v>7500</v>
      </c>
      <c r="I959" s="58"/>
      <c r="J959" s="58"/>
      <c r="K959" s="58"/>
      <c r="L959" s="58"/>
    </row>
    <row r="960" spans="2:12">
      <c r="B960" s="124" t="s">
        <v>321</v>
      </c>
      <c r="C960" s="68" t="s">
        <v>126</v>
      </c>
      <c r="D960" s="68" t="s">
        <v>331</v>
      </c>
      <c r="E960" s="368">
        <v>12200</v>
      </c>
      <c r="I960" s="58"/>
      <c r="J960" s="58"/>
      <c r="K960" s="58"/>
      <c r="L960" s="58"/>
    </row>
    <row r="961" spans="2:12">
      <c r="B961" s="124" t="s">
        <v>321</v>
      </c>
      <c r="C961" s="68" t="s">
        <v>126</v>
      </c>
      <c r="D961" s="68" t="s">
        <v>332</v>
      </c>
      <c r="E961" s="368">
        <v>6700</v>
      </c>
      <c r="I961" s="58"/>
      <c r="J961" s="58"/>
      <c r="K961" s="58"/>
      <c r="L961" s="58"/>
    </row>
    <row r="962" spans="2:12">
      <c r="B962" s="124" t="s">
        <v>321</v>
      </c>
      <c r="C962" s="68" t="s">
        <v>126</v>
      </c>
      <c r="D962" s="68" t="s">
        <v>333</v>
      </c>
      <c r="E962" s="368">
        <v>5800</v>
      </c>
      <c r="I962" s="58"/>
      <c r="J962" s="58"/>
      <c r="K962" s="58"/>
      <c r="L962" s="58"/>
    </row>
    <row r="963" spans="2:12">
      <c r="B963" s="124" t="s">
        <v>321</v>
      </c>
      <c r="C963" s="68" t="s">
        <v>126</v>
      </c>
      <c r="D963" s="68" t="s">
        <v>334</v>
      </c>
      <c r="E963" s="368">
        <v>5200</v>
      </c>
      <c r="I963" s="58"/>
      <c r="J963" s="58"/>
      <c r="K963" s="58"/>
      <c r="L963" s="58"/>
    </row>
    <row r="964" spans="2:12">
      <c r="B964" s="124" t="s">
        <v>321</v>
      </c>
      <c r="C964" s="68" t="s">
        <v>128</v>
      </c>
      <c r="D964" s="68" t="s">
        <v>331</v>
      </c>
      <c r="E964" s="368">
        <v>10900</v>
      </c>
      <c r="I964" s="58"/>
      <c r="J964" s="58"/>
      <c r="K964" s="58"/>
      <c r="L964" s="58"/>
    </row>
    <row r="965" spans="2:12">
      <c r="B965" s="124" t="s">
        <v>321</v>
      </c>
      <c r="C965" s="68" t="s">
        <v>128</v>
      </c>
      <c r="D965" s="68" t="s">
        <v>332</v>
      </c>
      <c r="E965" s="368">
        <v>6000</v>
      </c>
      <c r="I965" s="58"/>
      <c r="J965" s="58"/>
      <c r="K965" s="58"/>
      <c r="L965" s="58"/>
    </row>
    <row r="966" spans="2:12">
      <c r="B966" s="124" t="s">
        <v>321</v>
      </c>
      <c r="C966" s="68" t="s">
        <v>128</v>
      </c>
      <c r="D966" s="68" t="s">
        <v>333</v>
      </c>
      <c r="E966" s="368">
        <v>5200</v>
      </c>
      <c r="I966" s="58"/>
      <c r="J966" s="58"/>
      <c r="K966" s="58"/>
      <c r="L966" s="58"/>
    </row>
    <row r="967" spans="2:12">
      <c r="B967" s="124" t="s">
        <v>321</v>
      </c>
      <c r="C967" s="68" t="s">
        <v>128</v>
      </c>
      <c r="D967" s="68" t="s">
        <v>334</v>
      </c>
      <c r="E967" s="368">
        <v>4600</v>
      </c>
      <c r="I967" s="58"/>
      <c r="J967" s="58"/>
      <c r="K967" s="58"/>
      <c r="L967" s="58"/>
    </row>
    <row r="968" spans="2:12">
      <c r="B968" s="124" t="s">
        <v>321</v>
      </c>
      <c r="C968" s="68" t="s">
        <v>130</v>
      </c>
      <c r="D968" s="68" t="s">
        <v>331</v>
      </c>
      <c r="E968" s="368">
        <v>9800</v>
      </c>
      <c r="I968" s="58"/>
      <c r="J968" s="58"/>
      <c r="K968" s="58"/>
      <c r="L968" s="58"/>
    </row>
    <row r="969" spans="2:12">
      <c r="B969" s="124" t="s">
        <v>321</v>
      </c>
      <c r="C969" s="68" t="s">
        <v>130</v>
      </c>
      <c r="D969" s="68" t="s">
        <v>332</v>
      </c>
      <c r="E969" s="368">
        <v>5400</v>
      </c>
      <c r="I969" s="58"/>
      <c r="J969" s="58"/>
      <c r="K969" s="58"/>
      <c r="L969" s="58"/>
    </row>
    <row r="970" spans="2:12">
      <c r="B970" s="124" t="s">
        <v>321</v>
      </c>
      <c r="C970" s="68" t="s">
        <v>130</v>
      </c>
      <c r="D970" s="68" t="s">
        <v>333</v>
      </c>
      <c r="E970" s="368">
        <v>4700</v>
      </c>
      <c r="I970" s="58"/>
      <c r="J970" s="58"/>
      <c r="K970" s="58"/>
      <c r="L970" s="58"/>
    </row>
    <row r="971" spans="2:12">
      <c r="B971" s="124" t="s">
        <v>321</v>
      </c>
      <c r="C971" s="68" t="s">
        <v>130</v>
      </c>
      <c r="D971" s="68" t="s">
        <v>334</v>
      </c>
      <c r="E971" s="368">
        <v>4200</v>
      </c>
      <c r="I971" s="58"/>
      <c r="J971" s="58"/>
      <c r="K971" s="58"/>
      <c r="L971" s="58"/>
    </row>
    <row r="972" spans="2:12">
      <c r="B972" s="124" t="s">
        <v>321</v>
      </c>
      <c r="C972" s="68" t="s">
        <v>132</v>
      </c>
      <c r="D972" s="68" t="s">
        <v>331</v>
      </c>
      <c r="E972" s="368">
        <v>8100</v>
      </c>
      <c r="I972" s="58"/>
      <c r="J972" s="58"/>
      <c r="K972" s="58"/>
      <c r="L972" s="58"/>
    </row>
    <row r="973" spans="2:12">
      <c r="B973" s="124" t="s">
        <v>321</v>
      </c>
      <c r="C973" s="68" t="s">
        <v>132</v>
      </c>
      <c r="D973" s="68" t="s">
        <v>332</v>
      </c>
      <c r="E973" s="368">
        <v>4400</v>
      </c>
      <c r="I973" s="58"/>
      <c r="J973" s="58"/>
      <c r="K973" s="58"/>
      <c r="L973" s="58"/>
    </row>
    <row r="974" spans="2:12">
      <c r="B974" s="124" t="s">
        <v>321</v>
      </c>
      <c r="C974" s="68" t="s">
        <v>132</v>
      </c>
      <c r="D974" s="68" t="s">
        <v>333</v>
      </c>
      <c r="E974" s="368">
        <v>3800</v>
      </c>
      <c r="I974" s="58"/>
      <c r="J974" s="58"/>
      <c r="K974" s="58"/>
      <c r="L974" s="58"/>
    </row>
    <row r="975" spans="2:12">
      <c r="B975" s="124" t="s">
        <v>321</v>
      </c>
      <c r="C975" s="68" t="s">
        <v>132</v>
      </c>
      <c r="D975" s="68" t="s">
        <v>334</v>
      </c>
      <c r="E975" s="368">
        <v>3400</v>
      </c>
      <c r="I975" s="58"/>
      <c r="J975" s="58"/>
      <c r="K975" s="58"/>
      <c r="L975" s="58"/>
    </row>
    <row r="976" spans="2:12">
      <c r="B976" s="124" t="s">
        <v>321</v>
      </c>
      <c r="C976" s="68" t="s">
        <v>305</v>
      </c>
      <c r="D976" s="68" t="s">
        <v>331</v>
      </c>
      <c r="E976" s="368">
        <v>7100</v>
      </c>
      <c r="I976" s="58"/>
      <c r="J976" s="58"/>
      <c r="K976" s="58"/>
      <c r="L976" s="58"/>
    </row>
    <row r="977" spans="2:12">
      <c r="B977" s="124" t="s">
        <v>321</v>
      </c>
      <c r="C977" s="68" t="s">
        <v>305</v>
      </c>
      <c r="D977" s="68" t="s">
        <v>332</v>
      </c>
      <c r="E977" s="368">
        <v>3900</v>
      </c>
      <c r="I977" s="58"/>
      <c r="J977" s="58"/>
      <c r="K977" s="58"/>
      <c r="L977" s="58"/>
    </row>
    <row r="978" spans="2:12">
      <c r="B978" s="124" t="s">
        <v>321</v>
      </c>
      <c r="C978" s="68" t="s">
        <v>305</v>
      </c>
      <c r="D978" s="68" t="s">
        <v>333</v>
      </c>
      <c r="E978" s="368">
        <v>3400</v>
      </c>
      <c r="I978" s="58"/>
      <c r="J978" s="58"/>
      <c r="K978" s="58"/>
      <c r="L978" s="58"/>
    </row>
    <row r="979" spans="2:12">
      <c r="B979" s="124" t="s">
        <v>321</v>
      </c>
      <c r="C979" s="68" t="s">
        <v>305</v>
      </c>
      <c r="D979" s="68" t="s">
        <v>334</v>
      </c>
      <c r="E979" s="368">
        <v>3000</v>
      </c>
      <c r="I979" s="58"/>
      <c r="J979" s="58"/>
      <c r="K979" s="58"/>
      <c r="L979" s="58"/>
    </row>
    <row r="980" spans="2:12">
      <c r="B980" s="124" t="s">
        <v>321</v>
      </c>
      <c r="C980" s="68" t="s">
        <v>306</v>
      </c>
      <c r="D980" s="68" t="s">
        <v>331</v>
      </c>
      <c r="E980" s="368">
        <v>7900</v>
      </c>
      <c r="I980" s="58"/>
      <c r="J980" s="58"/>
      <c r="K980" s="58"/>
      <c r="L980" s="58"/>
    </row>
    <row r="981" spans="2:12">
      <c r="B981" s="124" t="s">
        <v>321</v>
      </c>
      <c r="C981" s="68" t="s">
        <v>306</v>
      </c>
      <c r="D981" s="68" t="s">
        <v>332</v>
      </c>
      <c r="E981" s="368">
        <v>4300</v>
      </c>
      <c r="I981" s="58"/>
      <c r="J981" s="58"/>
      <c r="K981" s="58"/>
      <c r="L981" s="58"/>
    </row>
    <row r="982" spans="2:12">
      <c r="B982" s="124" t="s">
        <v>321</v>
      </c>
      <c r="C982" s="68" t="s">
        <v>306</v>
      </c>
      <c r="D982" s="68" t="s">
        <v>333</v>
      </c>
      <c r="E982" s="368">
        <v>3800</v>
      </c>
      <c r="I982" s="58"/>
      <c r="J982" s="58"/>
      <c r="K982" s="58"/>
      <c r="L982" s="58"/>
    </row>
    <row r="983" spans="2:12">
      <c r="B983" s="124" t="s">
        <v>321</v>
      </c>
      <c r="C983" s="68" t="s">
        <v>306</v>
      </c>
      <c r="D983" s="68" t="s">
        <v>334</v>
      </c>
      <c r="E983" s="368">
        <v>3400</v>
      </c>
      <c r="I983" s="58"/>
      <c r="J983" s="58"/>
      <c r="K983" s="58"/>
      <c r="L983" s="58"/>
    </row>
    <row r="984" spans="2:12">
      <c r="B984" s="124" t="s">
        <v>321</v>
      </c>
      <c r="C984" s="68" t="s">
        <v>307</v>
      </c>
      <c r="D984" s="68" t="s">
        <v>331</v>
      </c>
      <c r="E984" s="368">
        <v>7100</v>
      </c>
      <c r="I984" s="58"/>
      <c r="J984" s="58"/>
      <c r="K984" s="58"/>
      <c r="L984" s="58"/>
    </row>
    <row r="985" spans="2:12">
      <c r="B985" s="124" t="s">
        <v>321</v>
      </c>
      <c r="C985" s="68" t="s">
        <v>307</v>
      </c>
      <c r="D985" s="68" t="s">
        <v>332</v>
      </c>
      <c r="E985" s="368">
        <v>3900</v>
      </c>
      <c r="I985" s="58"/>
      <c r="J985" s="58"/>
      <c r="K985" s="58"/>
      <c r="L985" s="58"/>
    </row>
    <row r="986" spans="2:12">
      <c r="B986" s="124" t="s">
        <v>321</v>
      </c>
      <c r="C986" s="68" t="s">
        <v>307</v>
      </c>
      <c r="D986" s="68" t="s">
        <v>333</v>
      </c>
      <c r="E986" s="368">
        <v>3400</v>
      </c>
      <c r="I986" s="58"/>
      <c r="J986" s="58"/>
      <c r="K986" s="58"/>
      <c r="L986" s="58"/>
    </row>
    <row r="987" spans="2:12">
      <c r="B987" s="124" t="s">
        <v>321</v>
      </c>
      <c r="C987" s="68" t="s">
        <v>307</v>
      </c>
      <c r="D987" s="68" t="s">
        <v>334</v>
      </c>
      <c r="E987" s="368">
        <v>3000</v>
      </c>
      <c r="I987" s="58"/>
      <c r="J987" s="58"/>
      <c r="K987" s="58"/>
      <c r="L987" s="58"/>
    </row>
    <row r="988" spans="2:12">
      <c r="B988" s="124" t="s">
        <v>321</v>
      </c>
      <c r="C988" s="68" t="s">
        <v>308</v>
      </c>
      <c r="D988" s="68" t="s">
        <v>331</v>
      </c>
      <c r="E988" s="368">
        <v>6200</v>
      </c>
      <c r="I988" s="58"/>
      <c r="J988" s="58"/>
      <c r="K988" s="58"/>
      <c r="L988" s="58"/>
    </row>
    <row r="989" spans="2:12">
      <c r="B989" s="124" t="s">
        <v>321</v>
      </c>
      <c r="C989" s="68" t="s">
        <v>308</v>
      </c>
      <c r="D989" s="68" t="s">
        <v>332</v>
      </c>
      <c r="E989" s="368">
        <v>3400</v>
      </c>
      <c r="I989" s="58"/>
      <c r="J989" s="58"/>
      <c r="K989" s="58"/>
      <c r="L989" s="58"/>
    </row>
    <row r="990" spans="2:12">
      <c r="B990" s="124" t="s">
        <v>321</v>
      </c>
      <c r="C990" s="68" t="s">
        <v>308</v>
      </c>
      <c r="D990" s="68" t="s">
        <v>333</v>
      </c>
      <c r="E990" s="368">
        <v>2900</v>
      </c>
      <c r="I990" s="58"/>
      <c r="J990" s="58"/>
      <c r="K990" s="58"/>
      <c r="L990" s="58"/>
    </row>
    <row r="991" spans="2:12">
      <c r="B991" s="124" t="s">
        <v>321</v>
      </c>
      <c r="C991" s="68" t="s">
        <v>308</v>
      </c>
      <c r="D991" s="68" t="s">
        <v>334</v>
      </c>
      <c r="E991" s="368">
        <v>2600</v>
      </c>
      <c r="I991" s="58"/>
      <c r="J991" s="58"/>
      <c r="K991" s="58"/>
      <c r="L991" s="58"/>
    </row>
    <row r="992" spans="2:12">
      <c r="B992" s="124" t="s">
        <v>321</v>
      </c>
      <c r="C992" s="68" t="s">
        <v>309</v>
      </c>
      <c r="D992" s="68" t="s">
        <v>331</v>
      </c>
      <c r="E992" s="368">
        <v>6800</v>
      </c>
      <c r="I992" s="58"/>
      <c r="J992" s="58"/>
      <c r="K992" s="58"/>
      <c r="L992" s="58"/>
    </row>
    <row r="993" spans="2:12">
      <c r="B993" s="124" t="s">
        <v>321</v>
      </c>
      <c r="C993" s="68" t="s">
        <v>309</v>
      </c>
      <c r="D993" s="68" t="s">
        <v>332</v>
      </c>
      <c r="E993" s="368">
        <v>3700</v>
      </c>
      <c r="I993" s="58"/>
      <c r="J993" s="58"/>
      <c r="K993" s="58"/>
      <c r="L993" s="58"/>
    </row>
    <row r="994" spans="2:12">
      <c r="B994" s="124" t="s">
        <v>321</v>
      </c>
      <c r="C994" s="68" t="s">
        <v>309</v>
      </c>
      <c r="D994" s="68" t="s">
        <v>333</v>
      </c>
      <c r="E994" s="368">
        <v>3200</v>
      </c>
      <c r="I994" s="58"/>
      <c r="J994" s="58"/>
      <c r="K994" s="58"/>
      <c r="L994" s="58"/>
    </row>
    <row r="995" spans="2:12">
      <c r="B995" s="124" t="s">
        <v>321</v>
      </c>
      <c r="C995" s="68" t="s">
        <v>309</v>
      </c>
      <c r="D995" s="68" t="s">
        <v>334</v>
      </c>
      <c r="E995" s="368">
        <v>2900</v>
      </c>
      <c r="I995" s="58"/>
      <c r="J995" s="58"/>
      <c r="K995" s="58"/>
      <c r="L995" s="58"/>
    </row>
    <row r="996" spans="2:12">
      <c r="B996" s="124" t="s">
        <v>321</v>
      </c>
      <c r="C996" s="68" t="s">
        <v>310</v>
      </c>
      <c r="D996" s="68" t="s">
        <v>331</v>
      </c>
      <c r="E996" s="368">
        <v>6200</v>
      </c>
      <c r="I996" s="58"/>
      <c r="J996" s="58"/>
      <c r="K996" s="58"/>
      <c r="L996" s="58"/>
    </row>
    <row r="997" spans="2:12">
      <c r="B997" s="124" t="s">
        <v>321</v>
      </c>
      <c r="C997" s="68" t="s">
        <v>310</v>
      </c>
      <c r="D997" s="68" t="s">
        <v>332</v>
      </c>
      <c r="E997" s="368">
        <v>3400</v>
      </c>
      <c r="I997" s="58"/>
      <c r="J997" s="58"/>
      <c r="K997" s="58"/>
      <c r="L997" s="58"/>
    </row>
    <row r="998" spans="2:12">
      <c r="B998" s="124" t="s">
        <v>321</v>
      </c>
      <c r="C998" s="68" t="s">
        <v>310</v>
      </c>
      <c r="D998" s="68" t="s">
        <v>333</v>
      </c>
      <c r="E998" s="368">
        <v>2900</v>
      </c>
      <c r="I998" s="58"/>
      <c r="J998" s="58"/>
      <c r="K998" s="58"/>
      <c r="L998" s="58"/>
    </row>
    <row r="999" spans="2:12">
      <c r="B999" s="124" t="s">
        <v>321</v>
      </c>
      <c r="C999" s="68" t="s">
        <v>310</v>
      </c>
      <c r="D999" s="68" t="s">
        <v>334</v>
      </c>
      <c r="E999" s="368">
        <v>2600</v>
      </c>
      <c r="I999" s="58"/>
      <c r="J999" s="58"/>
      <c r="K999" s="58"/>
      <c r="L999" s="58"/>
    </row>
    <row r="1000" spans="2:12">
      <c r="B1000" s="124" t="s">
        <v>321</v>
      </c>
      <c r="C1000" s="68" t="s">
        <v>311</v>
      </c>
      <c r="D1000" s="68" t="s">
        <v>331</v>
      </c>
      <c r="E1000" s="368">
        <v>5700</v>
      </c>
      <c r="I1000" s="58"/>
      <c r="J1000" s="58"/>
      <c r="K1000" s="58"/>
      <c r="L1000" s="58"/>
    </row>
    <row r="1001" spans="2:12">
      <c r="B1001" s="124" t="s">
        <v>321</v>
      </c>
      <c r="C1001" s="68" t="s">
        <v>311</v>
      </c>
      <c r="D1001" s="68" t="s">
        <v>332</v>
      </c>
      <c r="E1001" s="368">
        <v>3100</v>
      </c>
      <c r="I1001" s="58"/>
      <c r="J1001" s="58"/>
      <c r="K1001" s="58"/>
      <c r="L1001" s="58"/>
    </row>
    <row r="1002" spans="2:12">
      <c r="B1002" s="124" t="s">
        <v>321</v>
      </c>
      <c r="C1002" s="68" t="s">
        <v>311</v>
      </c>
      <c r="D1002" s="68" t="s">
        <v>333</v>
      </c>
      <c r="E1002" s="368">
        <v>2700</v>
      </c>
      <c r="I1002" s="58"/>
      <c r="J1002" s="58"/>
      <c r="K1002" s="58"/>
      <c r="L1002" s="58"/>
    </row>
    <row r="1003" spans="2:12">
      <c r="B1003" s="124" t="s">
        <v>321</v>
      </c>
      <c r="C1003" s="68" t="s">
        <v>311</v>
      </c>
      <c r="D1003" s="68" t="s">
        <v>334</v>
      </c>
      <c r="E1003" s="368">
        <v>2400</v>
      </c>
      <c r="I1003" s="58"/>
      <c r="J1003" s="58"/>
      <c r="K1003" s="58"/>
      <c r="L1003" s="58"/>
    </row>
    <row r="1004" spans="2:12">
      <c r="B1004" s="124" t="s">
        <v>321</v>
      </c>
      <c r="C1004" s="68" t="s">
        <v>312</v>
      </c>
      <c r="D1004" s="68" t="s">
        <v>331</v>
      </c>
      <c r="E1004" s="368">
        <v>6200</v>
      </c>
      <c r="I1004" s="58"/>
      <c r="J1004" s="58"/>
      <c r="K1004" s="58"/>
      <c r="L1004" s="58"/>
    </row>
    <row r="1005" spans="2:12">
      <c r="B1005" s="124" t="s">
        <v>321</v>
      </c>
      <c r="C1005" s="68" t="s">
        <v>312</v>
      </c>
      <c r="D1005" s="68" t="s">
        <v>332</v>
      </c>
      <c r="E1005" s="368">
        <v>3400</v>
      </c>
      <c r="I1005" s="58"/>
      <c r="J1005" s="58"/>
      <c r="K1005" s="58"/>
      <c r="L1005" s="58"/>
    </row>
    <row r="1006" spans="2:12">
      <c r="B1006" s="124" t="s">
        <v>321</v>
      </c>
      <c r="C1006" s="68" t="s">
        <v>312</v>
      </c>
      <c r="D1006" s="68" t="s">
        <v>333</v>
      </c>
      <c r="E1006" s="368">
        <v>2900</v>
      </c>
      <c r="I1006" s="58"/>
      <c r="J1006" s="58"/>
      <c r="K1006" s="58"/>
      <c r="L1006" s="58"/>
    </row>
    <row r="1007" spans="2:12">
      <c r="B1007" s="124" t="s">
        <v>321</v>
      </c>
      <c r="C1007" s="68" t="s">
        <v>312</v>
      </c>
      <c r="D1007" s="68" t="s">
        <v>334</v>
      </c>
      <c r="E1007" s="368">
        <v>2600</v>
      </c>
      <c r="I1007" s="58"/>
      <c r="J1007" s="58"/>
      <c r="K1007" s="58"/>
      <c r="L1007" s="58"/>
    </row>
    <row r="1008" spans="2:12">
      <c r="B1008" s="124" t="s">
        <v>321</v>
      </c>
      <c r="C1008" s="68" t="s">
        <v>313</v>
      </c>
      <c r="D1008" s="68" t="s">
        <v>331</v>
      </c>
      <c r="E1008" s="368">
        <v>6000</v>
      </c>
      <c r="I1008" s="58"/>
      <c r="J1008" s="58"/>
      <c r="K1008" s="58"/>
      <c r="L1008" s="58"/>
    </row>
    <row r="1009" spans="2:12">
      <c r="B1009" s="124" t="s">
        <v>321</v>
      </c>
      <c r="C1009" s="68" t="s">
        <v>313</v>
      </c>
      <c r="D1009" s="68" t="s">
        <v>332</v>
      </c>
      <c r="E1009" s="368">
        <v>3300</v>
      </c>
      <c r="I1009" s="58"/>
      <c r="J1009" s="58"/>
      <c r="K1009" s="58"/>
      <c r="L1009" s="58"/>
    </row>
    <row r="1010" spans="2:12">
      <c r="B1010" s="124" t="s">
        <v>321</v>
      </c>
      <c r="C1010" s="68" t="s">
        <v>313</v>
      </c>
      <c r="D1010" s="68" t="s">
        <v>333</v>
      </c>
      <c r="E1010" s="368">
        <v>2800</v>
      </c>
      <c r="I1010" s="58"/>
      <c r="J1010" s="58"/>
      <c r="K1010" s="58"/>
      <c r="L1010" s="58"/>
    </row>
    <row r="1011" spans="2:12">
      <c r="B1011" s="124" t="s">
        <v>321</v>
      </c>
      <c r="C1011" s="68" t="s">
        <v>313</v>
      </c>
      <c r="D1011" s="68" t="s">
        <v>334</v>
      </c>
      <c r="E1011" s="368">
        <v>2500</v>
      </c>
      <c r="I1011" s="58"/>
      <c r="J1011" s="58"/>
      <c r="K1011" s="58"/>
      <c r="L1011" s="58"/>
    </row>
    <row r="1012" spans="2:12">
      <c r="B1012" s="124" t="s">
        <v>321</v>
      </c>
      <c r="C1012" s="68" t="s">
        <v>314</v>
      </c>
      <c r="D1012" s="68" t="s">
        <v>331</v>
      </c>
      <c r="E1012" s="368">
        <v>5400</v>
      </c>
      <c r="I1012" s="58"/>
      <c r="J1012" s="58"/>
      <c r="K1012" s="58"/>
      <c r="L1012" s="58"/>
    </row>
    <row r="1013" spans="2:12">
      <c r="B1013" s="124" t="s">
        <v>321</v>
      </c>
      <c r="C1013" s="68" t="s">
        <v>314</v>
      </c>
      <c r="D1013" s="68" t="s">
        <v>332</v>
      </c>
      <c r="E1013" s="368">
        <v>2900</v>
      </c>
      <c r="I1013" s="58"/>
      <c r="J1013" s="58"/>
      <c r="K1013" s="58"/>
      <c r="L1013" s="58"/>
    </row>
    <row r="1014" spans="2:12">
      <c r="B1014" s="124" t="s">
        <v>321</v>
      </c>
      <c r="C1014" s="68" t="s">
        <v>314</v>
      </c>
      <c r="D1014" s="68" t="s">
        <v>333</v>
      </c>
      <c r="E1014" s="368">
        <v>2500</v>
      </c>
      <c r="I1014" s="58"/>
      <c r="J1014" s="58"/>
      <c r="K1014" s="58"/>
      <c r="L1014" s="58"/>
    </row>
    <row r="1015" spans="2:12">
      <c r="B1015" s="124" t="s">
        <v>321</v>
      </c>
      <c r="C1015" s="68" t="s">
        <v>314</v>
      </c>
      <c r="D1015" s="68" t="s">
        <v>334</v>
      </c>
      <c r="E1015" s="368">
        <v>2300</v>
      </c>
      <c r="I1015" s="58"/>
      <c r="J1015" s="58"/>
      <c r="K1015" s="58"/>
      <c r="L1015" s="58"/>
    </row>
    <row r="1016" spans="2:12">
      <c r="B1016" s="124" t="s">
        <v>321</v>
      </c>
      <c r="C1016" s="68" t="s">
        <v>315</v>
      </c>
      <c r="D1016" s="68" t="s">
        <v>331</v>
      </c>
      <c r="E1016" s="368">
        <v>6000</v>
      </c>
      <c r="I1016" s="58"/>
      <c r="J1016" s="58"/>
      <c r="K1016" s="58"/>
      <c r="L1016" s="58"/>
    </row>
    <row r="1017" spans="2:12">
      <c r="B1017" s="124" t="s">
        <v>321</v>
      </c>
      <c r="C1017" s="68" t="s">
        <v>315</v>
      </c>
      <c r="D1017" s="68" t="s">
        <v>332</v>
      </c>
      <c r="E1017" s="368">
        <v>3300</v>
      </c>
      <c r="I1017" s="58"/>
      <c r="J1017" s="58"/>
      <c r="K1017" s="58"/>
      <c r="L1017" s="58"/>
    </row>
    <row r="1018" spans="2:12">
      <c r="B1018" s="124" t="s">
        <v>321</v>
      </c>
      <c r="C1018" s="68" t="s">
        <v>315</v>
      </c>
      <c r="D1018" s="68" t="s">
        <v>333</v>
      </c>
      <c r="E1018" s="368">
        <v>2800</v>
      </c>
      <c r="I1018" s="58"/>
      <c r="J1018" s="58"/>
      <c r="K1018" s="58"/>
      <c r="L1018" s="58"/>
    </row>
    <row r="1019" spans="2:12">
      <c r="B1019" s="124" t="s">
        <v>321</v>
      </c>
      <c r="C1019" s="68" t="s">
        <v>315</v>
      </c>
      <c r="D1019" s="68" t="s">
        <v>334</v>
      </c>
      <c r="E1019" s="368">
        <v>2500</v>
      </c>
      <c r="I1019" s="58"/>
      <c r="J1019" s="58"/>
      <c r="K1019" s="58"/>
      <c r="L1019" s="58"/>
    </row>
    <row r="1020" spans="2:12">
      <c r="B1020" s="124" t="s">
        <v>321</v>
      </c>
      <c r="C1020" s="68" t="s">
        <v>144</v>
      </c>
      <c r="D1020" s="68" t="s">
        <v>331</v>
      </c>
      <c r="E1020" s="368">
        <v>5400</v>
      </c>
      <c r="I1020" s="58"/>
      <c r="J1020" s="58"/>
      <c r="K1020" s="58"/>
      <c r="L1020" s="58"/>
    </row>
    <row r="1021" spans="2:12">
      <c r="B1021" s="124" t="s">
        <v>321</v>
      </c>
      <c r="C1021" s="68" t="s">
        <v>144</v>
      </c>
      <c r="D1021" s="68" t="s">
        <v>332</v>
      </c>
      <c r="E1021" s="368">
        <v>2900</v>
      </c>
      <c r="I1021" s="58"/>
      <c r="J1021" s="58"/>
      <c r="K1021" s="58"/>
      <c r="L1021" s="58"/>
    </row>
    <row r="1022" spans="2:12">
      <c r="B1022" s="124" t="s">
        <v>321</v>
      </c>
      <c r="C1022" s="68" t="s">
        <v>144</v>
      </c>
      <c r="D1022" s="68" t="s">
        <v>333</v>
      </c>
      <c r="E1022" s="368">
        <v>2500</v>
      </c>
      <c r="I1022" s="58"/>
      <c r="J1022" s="58"/>
      <c r="K1022" s="58"/>
      <c r="L1022" s="58"/>
    </row>
    <row r="1023" spans="2:12">
      <c r="B1023" s="124" t="s">
        <v>321</v>
      </c>
      <c r="C1023" s="68" t="s">
        <v>144</v>
      </c>
      <c r="D1023" s="68" t="s">
        <v>334</v>
      </c>
      <c r="E1023" s="368">
        <v>2300</v>
      </c>
      <c r="I1023" s="58"/>
      <c r="J1023" s="58"/>
      <c r="K1023" s="58"/>
      <c r="L1023" s="58"/>
    </row>
    <row r="1024" spans="2:12">
      <c r="B1024" s="124" t="s">
        <v>322</v>
      </c>
      <c r="C1024" s="68" t="s">
        <v>326</v>
      </c>
      <c r="D1024" s="68" t="s">
        <v>331</v>
      </c>
      <c r="E1024" s="368">
        <v>17600</v>
      </c>
      <c r="I1024" s="58"/>
      <c r="J1024" s="58"/>
      <c r="K1024" s="58"/>
      <c r="L1024" s="58"/>
    </row>
    <row r="1025" spans="2:12">
      <c r="B1025" s="124" t="s">
        <v>322</v>
      </c>
      <c r="C1025" s="68" t="s">
        <v>326</v>
      </c>
      <c r="D1025" s="68" t="s">
        <v>332</v>
      </c>
      <c r="E1025" s="368">
        <v>9700</v>
      </c>
      <c r="I1025" s="58"/>
      <c r="J1025" s="58"/>
      <c r="K1025" s="58"/>
      <c r="L1025" s="58"/>
    </row>
    <row r="1026" spans="2:12">
      <c r="B1026" s="124" t="s">
        <v>322</v>
      </c>
      <c r="C1026" s="68" t="s">
        <v>326</v>
      </c>
      <c r="D1026" s="68" t="s">
        <v>333</v>
      </c>
      <c r="E1026" s="368">
        <v>8400</v>
      </c>
      <c r="I1026" s="58"/>
      <c r="J1026" s="58"/>
      <c r="K1026" s="58"/>
      <c r="L1026" s="58"/>
    </row>
    <row r="1027" spans="2:12">
      <c r="B1027" s="124" t="s">
        <v>322</v>
      </c>
      <c r="C1027" s="68" t="s">
        <v>326</v>
      </c>
      <c r="D1027" s="68" t="s">
        <v>334</v>
      </c>
      <c r="E1027" s="368">
        <v>7500</v>
      </c>
      <c r="I1027" s="58"/>
      <c r="J1027" s="58"/>
      <c r="K1027" s="58"/>
      <c r="L1027" s="58"/>
    </row>
    <row r="1028" spans="2:12">
      <c r="B1028" s="124" t="s">
        <v>322</v>
      </c>
      <c r="C1028" s="68" t="s">
        <v>126</v>
      </c>
      <c r="D1028" s="68" t="s">
        <v>331</v>
      </c>
      <c r="E1028" s="368">
        <v>12200</v>
      </c>
      <c r="I1028" s="58"/>
      <c r="J1028" s="58"/>
      <c r="K1028" s="58"/>
      <c r="L1028" s="58"/>
    </row>
    <row r="1029" spans="2:12">
      <c r="B1029" s="124" t="s">
        <v>322</v>
      </c>
      <c r="C1029" s="68" t="s">
        <v>126</v>
      </c>
      <c r="D1029" s="68" t="s">
        <v>332</v>
      </c>
      <c r="E1029" s="368">
        <v>6700</v>
      </c>
      <c r="I1029" s="58"/>
      <c r="J1029" s="58"/>
      <c r="K1029" s="58"/>
      <c r="L1029" s="58"/>
    </row>
    <row r="1030" spans="2:12">
      <c r="B1030" s="124" t="s">
        <v>322</v>
      </c>
      <c r="C1030" s="68" t="s">
        <v>126</v>
      </c>
      <c r="D1030" s="68" t="s">
        <v>333</v>
      </c>
      <c r="E1030" s="368">
        <v>5800</v>
      </c>
      <c r="I1030" s="58"/>
      <c r="J1030" s="58"/>
      <c r="K1030" s="58"/>
      <c r="L1030" s="58"/>
    </row>
    <row r="1031" spans="2:12">
      <c r="B1031" s="124" t="s">
        <v>322</v>
      </c>
      <c r="C1031" s="68" t="s">
        <v>126</v>
      </c>
      <c r="D1031" s="68" t="s">
        <v>334</v>
      </c>
      <c r="E1031" s="368">
        <v>5200</v>
      </c>
      <c r="I1031" s="58"/>
      <c r="J1031" s="58"/>
      <c r="K1031" s="58"/>
      <c r="L1031" s="58"/>
    </row>
    <row r="1032" spans="2:12">
      <c r="B1032" s="124" t="s">
        <v>322</v>
      </c>
      <c r="C1032" s="68" t="s">
        <v>128</v>
      </c>
      <c r="D1032" s="68" t="s">
        <v>331</v>
      </c>
      <c r="E1032" s="368">
        <v>10900</v>
      </c>
      <c r="I1032" s="58"/>
      <c r="J1032" s="58"/>
      <c r="K1032" s="58"/>
      <c r="L1032" s="58"/>
    </row>
    <row r="1033" spans="2:12">
      <c r="B1033" s="124" t="s">
        <v>322</v>
      </c>
      <c r="C1033" s="68" t="s">
        <v>128</v>
      </c>
      <c r="D1033" s="68" t="s">
        <v>332</v>
      </c>
      <c r="E1033" s="368">
        <v>6000</v>
      </c>
      <c r="I1033" s="58"/>
      <c r="J1033" s="58"/>
      <c r="K1033" s="58"/>
      <c r="L1033" s="58"/>
    </row>
    <row r="1034" spans="2:12">
      <c r="B1034" s="124" t="s">
        <v>322</v>
      </c>
      <c r="C1034" s="68" t="s">
        <v>128</v>
      </c>
      <c r="D1034" s="68" t="s">
        <v>333</v>
      </c>
      <c r="E1034" s="368">
        <v>5200</v>
      </c>
      <c r="I1034" s="58"/>
      <c r="J1034" s="58"/>
      <c r="K1034" s="58"/>
      <c r="L1034" s="58"/>
    </row>
    <row r="1035" spans="2:12">
      <c r="B1035" s="124" t="s">
        <v>322</v>
      </c>
      <c r="C1035" s="68" t="s">
        <v>128</v>
      </c>
      <c r="D1035" s="68" t="s">
        <v>334</v>
      </c>
      <c r="E1035" s="368">
        <v>4600</v>
      </c>
      <c r="I1035" s="58"/>
      <c r="J1035" s="58"/>
      <c r="K1035" s="58"/>
      <c r="L1035" s="58"/>
    </row>
    <row r="1036" spans="2:12">
      <c r="B1036" s="124" t="s">
        <v>322</v>
      </c>
      <c r="C1036" s="68" t="s">
        <v>130</v>
      </c>
      <c r="D1036" s="68" t="s">
        <v>331</v>
      </c>
      <c r="E1036" s="368">
        <v>9800</v>
      </c>
      <c r="I1036" s="58"/>
      <c r="J1036" s="58"/>
      <c r="K1036" s="58"/>
      <c r="L1036" s="58"/>
    </row>
    <row r="1037" spans="2:12">
      <c r="B1037" s="124" t="s">
        <v>322</v>
      </c>
      <c r="C1037" s="68" t="s">
        <v>130</v>
      </c>
      <c r="D1037" s="68" t="s">
        <v>332</v>
      </c>
      <c r="E1037" s="368">
        <v>5400</v>
      </c>
      <c r="I1037" s="58"/>
      <c r="J1037" s="58"/>
      <c r="K1037" s="58"/>
      <c r="L1037" s="58"/>
    </row>
    <row r="1038" spans="2:12">
      <c r="B1038" s="124" t="s">
        <v>322</v>
      </c>
      <c r="C1038" s="68" t="s">
        <v>130</v>
      </c>
      <c r="D1038" s="68" t="s">
        <v>333</v>
      </c>
      <c r="E1038" s="368">
        <v>4700</v>
      </c>
      <c r="I1038" s="58"/>
      <c r="J1038" s="58"/>
      <c r="K1038" s="58"/>
      <c r="L1038" s="58"/>
    </row>
    <row r="1039" spans="2:12">
      <c r="B1039" s="124" t="s">
        <v>322</v>
      </c>
      <c r="C1039" s="68" t="s">
        <v>130</v>
      </c>
      <c r="D1039" s="68" t="s">
        <v>334</v>
      </c>
      <c r="E1039" s="368">
        <v>4200</v>
      </c>
      <c r="I1039" s="58"/>
      <c r="J1039" s="58"/>
      <c r="K1039" s="58"/>
      <c r="L1039" s="58"/>
    </row>
    <row r="1040" spans="2:12">
      <c r="B1040" s="124" t="s">
        <v>322</v>
      </c>
      <c r="C1040" s="68" t="s">
        <v>132</v>
      </c>
      <c r="D1040" s="68" t="s">
        <v>331</v>
      </c>
      <c r="E1040" s="368">
        <v>8100</v>
      </c>
      <c r="I1040" s="58"/>
      <c r="J1040" s="58"/>
      <c r="K1040" s="58"/>
      <c r="L1040" s="58"/>
    </row>
    <row r="1041" spans="2:12">
      <c r="B1041" s="124" t="s">
        <v>322</v>
      </c>
      <c r="C1041" s="68" t="s">
        <v>132</v>
      </c>
      <c r="D1041" s="68" t="s">
        <v>332</v>
      </c>
      <c r="E1041" s="368">
        <v>4400</v>
      </c>
      <c r="I1041" s="58"/>
      <c r="J1041" s="58"/>
      <c r="K1041" s="58"/>
      <c r="L1041" s="58"/>
    </row>
    <row r="1042" spans="2:12">
      <c r="B1042" s="124" t="s">
        <v>322</v>
      </c>
      <c r="C1042" s="68" t="s">
        <v>132</v>
      </c>
      <c r="D1042" s="68" t="s">
        <v>333</v>
      </c>
      <c r="E1042" s="368">
        <v>3800</v>
      </c>
      <c r="I1042" s="58"/>
      <c r="J1042" s="58"/>
      <c r="K1042" s="58"/>
      <c r="L1042" s="58"/>
    </row>
    <row r="1043" spans="2:12">
      <c r="B1043" s="124" t="s">
        <v>322</v>
      </c>
      <c r="C1043" s="68" t="s">
        <v>132</v>
      </c>
      <c r="D1043" s="68" t="s">
        <v>334</v>
      </c>
      <c r="E1043" s="368">
        <v>3400</v>
      </c>
      <c r="I1043" s="58"/>
      <c r="J1043" s="58"/>
      <c r="K1043" s="58"/>
      <c r="L1043" s="58"/>
    </row>
    <row r="1044" spans="2:12">
      <c r="B1044" s="124" t="s">
        <v>322</v>
      </c>
      <c r="C1044" s="68" t="s">
        <v>305</v>
      </c>
      <c r="D1044" s="68" t="s">
        <v>331</v>
      </c>
      <c r="E1044" s="368">
        <v>7100</v>
      </c>
      <c r="I1044" s="58"/>
      <c r="J1044" s="58"/>
      <c r="K1044" s="58"/>
      <c r="L1044" s="58"/>
    </row>
    <row r="1045" spans="2:12">
      <c r="B1045" s="124" t="s">
        <v>322</v>
      </c>
      <c r="C1045" s="68" t="s">
        <v>305</v>
      </c>
      <c r="D1045" s="68" t="s">
        <v>332</v>
      </c>
      <c r="E1045" s="368">
        <v>3900</v>
      </c>
      <c r="I1045" s="58"/>
      <c r="J1045" s="58"/>
      <c r="K1045" s="58"/>
      <c r="L1045" s="58"/>
    </row>
    <row r="1046" spans="2:12">
      <c r="B1046" s="124" t="s">
        <v>322</v>
      </c>
      <c r="C1046" s="68" t="s">
        <v>305</v>
      </c>
      <c r="D1046" s="68" t="s">
        <v>333</v>
      </c>
      <c r="E1046" s="368">
        <v>3400</v>
      </c>
      <c r="I1046" s="58"/>
      <c r="J1046" s="58"/>
      <c r="K1046" s="58"/>
      <c r="L1046" s="58"/>
    </row>
    <row r="1047" spans="2:12">
      <c r="B1047" s="124" t="s">
        <v>322</v>
      </c>
      <c r="C1047" s="68" t="s">
        <v>305</v>
      </c>
      <c r="D1047" s="68" t="s">
        <v>334</v>
      </c>
      <c r="E1047" s="368">
        <v>3000</v>
      </c>
      <c r="I1047" s="58"/>
      <c r="J1047" s="58"/>
      <c r="K1047" s="58"/>
      <c r="L1047" s="58"/>
    </row>
    <row r="1048" spans="2:12">
      <c r="B1048" s="124" t="s">
        <v>322</v>
      </c>
      <c r="C1048" s="68" t="s">
        <v>306</v>
      </c>
      <c r="D1048" s="68" t="s">
        <v>331</v>
      </c>
      <c r="E1048" s="368">
        <v>7900</v>
      </c>
      <c r="I1048" s="58"/>
      <c r="J1048" s="58"/>
      <c r="K1048" s="58"/>
      <c r="L1048" s="58"/>
    </row>
    <row r="1049" spans="2:12">
      <c r="B1049" s="124" t="s">
        <v>322</v>
      </c>
      <c r="C1049" s="68" t="s">
        <v>306</v>
      </c>
      <c r="D1049" s="68" t="s">
        <v>332</v>
      </c>
      <c r="E1049" s="368">
        <v>4300</v>
      </c>
      <c r="I1049" s="58"/>
      <c r="J1049" s="58"/>
      <c r="K1049" s="58"/>
      <c r="L1049" s="58"/>
    </row>
    <row r="1050" spans="2:12">
      <c r="B1050" s="124" t="s">
        <v>322</v>
      </c>
      <c r="C1050" s="68" t="s">
        <v>306</v>
      </c>
      <c r="D1050" s="68" t="s">
        <v>333</v>
      </c>
      <c r="E1050" s="368">
        <v>3800</v>
      </c>
      <c r="I1050" s="58"/>
      <c r="J1050" s="58"/>
      <c r="K1050" s="58"/>
      <c r="L1050" s="58"/>
    </row>
    <row r="1051" spans="2:12">
      <c r="B1051" s="124" t="s">
        <v>322</v>
      </c>
      <c r="C1051" s="68" t="s">
        <v>306</v>
      </c>
      <c r="D1051" s="68" t="s">
        <v>334</v>
      </c>
      <c r="E1051" s="368">
        <v>3400</v>
      </c>
      <c r="I1051" s="58"/>
      <c r="J1051" s="58"/>
      <c r="K1051" s="58"/>
      <c r="L1051" s="58"/>
    </row>
    <row r="1052" spans="2:12">
      <c r="B1052" s="124" t="s">
        <v>322</v>
      </c>
      <c r="C1052" s="68" t="s">
        <v>307</v>
      </c>
      <c r="D1052" s="68" t="s">
        <v>331</v>
      </c>
      <c r="E1052" s="368">
        <v>7100</v>
      </c>
      <c r="I1052" s="58"/>
      <c r="J1052" s="58"/>
      <c r="K1052" s="58"/>
      <c r="L1052" s="58"/>
    </row>
    <row r="1053" spans="2:12">
      <c r="B1053" s="124" t="s">
        <v>322</v>
      </c>
      <c r="C1053" s="68" t="s">
        <v>307</v>
      </c>
      <c r="D1053" s="68" t="s">
        <v>332</v>
      </c>
      <c r="E1053" s="368">
        <v>3900</v>
      </c>
      <c r="I1053" s="58"/>
      <c r="J1053" s="58"/>
      <c r="K1053" s="58"/>
      <c r="L1053" s="58"/>
    </row>
    <row r="1054" spans="2:12">
      <c r="B1054" s="124" t="s">
        <v>322</v>
      </c>
      <c r="C1054" s="68" t="s">
        <v>307</v>
      </c>
      <c r="D1054" s="68" t="s">
        <v>333</v>
      </c>
      <c r="E1054" s="368">
        <v>3400</v>
      </c>
      <c r="I1054" s="58"/>
      <c r="J1054" s="58"/>
      <c r="K1054" s="58"/>
      <c r="L1054" s="58"/>
    </row>
    <row r="1055" spans="2:12">
      <c r="B1055" s="124" t="s">
        <v>322</v>
      </c>
      <c r="C1055" s="68" t="s">
        <v>307</v>
      </c>
      <c r="D1055" s="68" t="s">
        <v>334</v>
      </c>
      <c r="E1055" s="368">
        <v>3000</v>
      </c>
      <c r="I1055" s="58"/>
      <c r="J1055" s="58"/>
      <c r="K1055" s="58"/>
      <c r="L1055" s="58"/>
    </row>
    <row r="1056" spans="2:12">
      <c r="B1056" s="124" t="s">
        <v>322</v>
      </c>
      <c r="C1056" s="68" t="s">
        <v>308</v>
      </c>
      <c r="D1056" s="68" t="s">
        <v>331</v>
      </c>
      <c r="E1056" s="368">
        <v>6200</v>
      </c>
      <c r="I1056" s="58"/>
      <c r="J1056" s="58"/>
      <c r="K1056" s="58"/>
      <c r="L1056" s="58"/>
    </row>
    <row r="1057" spans="2:12">
      <c r="B1057" s="124" t="s">
        <v>322</v>
      </c>
      <c r="C1057" s="68" t="s">
        <v>308</v>
      </c>
      <c r="D1057" s="68" t="s">
        <v>332</v>
      </c>
      <c r="E1057" s="368">
        <v>3400</v>
      </c>
      <c r="I1057" s="58"/>
      <c r="J1057" s="58"/>
      <c r="K1057" s="58"/>
      <c r="L1057" s="58"/>
    </row>
    <row r="1058" spans="2:12">
      <c r="B1058" s="124" t="s">
        <v>322</v>
      </c>
      <c r="C1058" s="68" t="s">
        <v>308</v>
      </c>
      <c r="D1058" s="68" t="s">
        <v>333</v>
      </c>
      <c r="E1058" s="368">
        <v>2900</v>
      </c>
      <c r="I1058" s="58"/>
      <c r="J1058" s="58"/>
      <c r="K1058" s="58"/>
      <c r="L1058" s="58"/>
    </row>
    <row r="1059" spans="2:12">
      <c r="B1059" s="124" t="s">
        <v>322</v>
      </c>
      <c r="C1059" s="68" t="s">
        <v>308</v>
      </c>
      <c r="D1059" s="68" t="s">
        <v>334</v>
      </c>
      <c r="E1059" s="368">
        <v>2600</v>
      </c>
      <c r="I1059" s="58"/>
      <c r="J1059" s="58"/>
      <c r="K1059" s="58"/>
      <c r="L1059" s="58"/>
    </row>
    <row r="1060" spans="2:12">
      <c r="B1060" s="124" t="s">
        <v>322</v>
      </c>
      <c r="C1060" s="68" t="s">
        <v>309</v>
      </c>
      <c r="D1060" s="68" t="s">
        <v>331</v>
      </c>
      <c r="E1060" s="368">
        <v>6800</v>
      </c>
      <c r="I1060" s="58"/>
      <c r="J1060" s="58"/>
      <c r="K1060" s="58"/>
      <c r="L1060" s="58"/>
    </row>
    <row r="1061" spans="2:12">
      <c r="B1061" s="124" t="s">
        <v>322</v>
      </c>
      <c r="C1061" s="68" t="s">
        <v>309</v>
      </c>
      <c r="D1061" s="68" t="s">
        <v>332</v>
      </c>
      <c r="E1061" s="368">
        <v>3700</v>
      </c>
      <c r="I1061" s="58"/>
      <c r="J1061" s="58"/>
      <c r="K1061" s="58"/>
      <c r="L1061" s="58"/>
    </row>
    <row r="1062" spans="2:12">
      <c r="B1062" s="124" t="s">
        <v>322</v>
      </c>
      <c r="C1062" s="68" t="s">
        <v>309</v>
      </c>
      <c r="D1062" s="68" t="s">
        <v>333</v>
      </c>
      <c r="E1062" s="368">
        <v>3200</v>
      </c>
      <c r="I1062" s="58"/>
      <c r="J1062" s="58"/>
      <c r="K1062" s="58"/>
      <c r="L1062" s="58"/>
    </row>
    <row r="1063" spans="2:12">
      <c r="B1063" s="124" t="s">
        <v>322</v>
      </c>
      <c r="C1063" s="68" t="s">
        <v>309</v>
      </c>
      <c r="D1063" s="68" t="s">
        <v>334</v>
      </c>
      <c r="E1063" s="368">
        <v>2900</v>
      </c>
      <c r="I1063" s="58"/>
      <c r="J1063" s="58"/>
      <c r="K1063" s="58"/>
      <c r="L1063" s="58"/>
    </row>
    <row r="1064" spans="2:12">
      <c r="B1064" s="124" t="s">
        <v>322</v>
      </c>
      <c r="C1064" s="68" t="s">
        <v>310</v>
      </c>
      <c r="D1064" s="68" t="s">
        <v>331</v>
      </c>
      <c r="E1064" s="368">
        <v>6200</v>
      </c>
      <c r="I1064" s="58"/>
      <c r="J1064" s="58"/>
      <c r="K1064" s="58"/>
      <c r="L1064" s="58"/>
    </row>
    <row r="1065" spans="2:12">
      <c r="B1065" s="124" t="s">
        <v>322</v>
      </c>
      <c r="C1065" s="68" t="s">
        <v>310</v>
      </c>
      <c r="D1065" s="68" t="s">
        <v>332</v>
      </c>
      <c r="E1065" s="368">
        <v>3400</v>
      </c>
      <c r="I1065" s="58"/>
      <c r="J1065" s="58"/>
      <c r="K1065" s="58"/>
      <c r="L1065" s="58"/>
    </row>
    <row r="1066" spans="2:12">
      <c r="B1066" s="124" t="s">
        <v>322</v>
      </c>
      <c r="C1066" s="68" t="s">
        <v>310</v>
      </c>
      <c r="D1066" s="68" t="s">
        <v>333</v>
      </c>
      <c r="E1066" s="368">
        <v>2900</v>
      </c>
      <c r="I1066" s="58"/>
      <c r="J1066" s="58"/>
      <c r="K1066" s="58"/>
      <c r="L1066" s="58"/>
    </row>
    <row r="1067" spans="2:12">
      <c r="B1067" s="124" t="s">
        <v>322</v>
      </c>
      <c r="C1067" s="68" t="s">
        <v>310</v>
      </c>
      <c r="D1067" s="68" t="s">
        <v>334</v>
      </c>
      <c r="E1067" s="368">
        <v>2600</v>
      </c>
      <c r="I1067" s="58"/>
      <c r="J1067" s="58"/>
      <c r="K1067" s="58"/>
      <c r="L1067" s="58"/>
    </row>
    <row r="1068" spans="2:12">
      <c r="B1068" s="124" t="s">
        <v>322</v>
      </c>
      <c r="C1068" s="68" t="s">
        <v>311</v>
      </c>
      <c r="D1068" s="68" t="s">
        <v>331</v>
      </c>
      <c r="E1068" s="368">
        <v>5700</v>
      </c>
      <c r="I1068" s="58"/>
      <c r="J1068" s="58"/>
      <c r="K1068" s="58"/>
      <c r="L1068" s="58"/>
    </row>
    <row r="1069" spans="2:12">
      <c r="B1069" s="124" t="s">
        <v>322</v>
      </c>
      <c r="C1069" s="68" t="s">
        <v>311</v>
      </c>
      <c r="D1069" s="68" t="s">
        <v>332</v>
      </c>
      <c r="E1069" s="368">
        <v>3100</v>
      </c>
      <c r="I1069" s="58"/>
      <c r="J1069" s="58"/>
      <c r="K1069" s="58"/>
      <c r="L1069" s="58"/>
    </row>
    <row r="1070" spans="2:12">
      <c r="B1070" s="124" t="s">
        <v>322</v>
      </c>
      <c r="C1070" s="68" t="s">
        <v>311</v>
      </c>
      <c r="D1070" s="68" t="s">
        <v>333</v>
      </c>
      <c r="E1070" s="368">
        <v>2700</v>
      </c>
      <c r="I1070" s="58"/>
      <c r="J1070" s="58"/>
      <c r="K1070" s="58"/>
      <c r="L1070" s="58"/>
    </row>
    <row r="1071" spans="2:12">
      <c r="B1071" s="124" t="s">
        <v>322</v>
      </c>
      <c r="C1071" s="68" t="s">
        <v>311</v>
      </c>
      <c r="D1071" s="68" t="s">
        <v>334</v>
      </c>
      <c r="E1071" s="368">
        <v>2400</v>
      </c>
      <c r="I1071" s="58"/>
      <c r="J1071" s="58"/>
      <c r="K1071" s="58"/>
      <c r="L1071" s="58"/>
    </row>
    <row r="1072" spans="2:12">
      <c r="B1072" s="124" t="s">
        <v>322</v>
      </c>
      <c r="C1072" s="68" t="s">
        <v>312</v>
      </c>
      <c r="D1072" s="68" t="s">
        <v>331</v>
      </c>
      <c r="E1072" s="368">
        <v>6200</v>
      </c>
      <c r="I1072" s="58"/>
      <c r="J1072" s="58"/>
      <c r="K1072" s="58"/>
      <c r="L1072" s="58"/>
    </row>
    <row r="1073" spans="2:12">
      <c r="B1073" s="124" t="s">
        <v>322</v>
      </c>
      <c r="C1073" s="68" t="s">
        <v>312</v>
      </c>
      <c r="D1073" s="68" t="s">
        <v>332</v>
      </c>
      <c r="E1073" s="368">
        <v>3400</v>
      </c>
      <c r="I1073" s="58"/>
      <c r="J1073" s="58"/>
      <c r="K1073" s="58"/>
      <c r="L1073" s="58"/>
    </row>
    <row r="1074" spans="2:12">
      <c r="B1074" s="124" t="s">
        <v>322</v>
      </c>
      <c r="C1074" s="68" t="s">
        <v>312</v>
      </c>
      <c r="D1074" s="68" t="s">
        <v>333</v>
      </c>
      <c r="E1074" s="368">
        <v>2900</v>
      </c>
      <c r="I1074" s="58"/>
      <c r="J1074" s="58"/>
      <c r="K1074" s="58"/>
      <c r="L1074" s="58"/>
    </row>
    <row r="1075" spans="2:12">
      <c r="B1075" s="124" t="s">
        <v>322</v>
      </c>
      <c r="C1075" s="68" t="s">
        <v>312</v>
      </c>
      <c r="D1075" s="68" t="s">
        <v>334</v>
      </c>
      <c r="E1075" s="368">
        <v>2600</v>
      </c>
      <c r="I1075" s="58"/>
      <c r="J1075" s="58"/>
      <c r="K1075" s="58"/>
      <c r="L1075" s="58"/>
    </row>
    <row r="1076" spans="2:12">
      <c r="B1076" s="124" t="s">
        <v>322</v>
      </c>
      <c r="C1076" s="68" t="s">
        <v>313</v>
      </c>
      <c r="D1076" s="68" t="s">
        <v>331</v>
      </c>
      <c r="E1076" s="368">
        <v>6000</v>
      </c>
      <c r="I1076" s="58"/>
      <c r="J1076" s="58"/>
      <c r="K1076" s="58"/>
      <c r="L1076" s="58"/>
    </row>
    <row r="1077" spans="2:12">
      <c r="B1077" s="124" t="s">
        <v>322</v>
      </c>
      <c r="C1077" s="68" t="s">
        <v>313</v>
      </c>
      <c r="D1077" s="68" t="s">
        <v>332</v>
      </c>
      <c r="E1077" s="368">
        <v>3300</v>
      </c>
      <c r="I1077" s="58"/>
      <c r="J1077" s="58"/>
      <c r="K1077" s="58"/>
      <c r="L1077" s="58"/>
    </row>
    <row r="1078" spans="2:12">
      <c r="B1078" s="124" t="s">
        <v>322</v>
      </c>
      <c r="C1078" s="68" t="s">
        <v>313</v>
      </c>
      <c r="D1078" s="68" t="s">
        <v>333</v>
      </c>
      <c r="E1078" s="368">
        <v>2800</v>
      </c>
      <c r="I1078" s="58"/>
      <c r="J1078" s="58"/>
      <c r="K1078" s="58"/>
      <c r="L1078" s="58"/>
    </row>
    <row r="1079" spans="2:12">
      <c r="B1079" s="124" t="s">
        <v>322</v>
      </c>
      <c r="C1079" s="68" t="s">
        <v>313</v>
      </c>
      <c r="D1079" s="68" t="s">
        <v>334</v>
      </c>
      <c r="E1079" s="368">
        <v>2500</v>
      </c>
      <c r="I1079" s="58"/>
      <c r="J1079" s="58"/>
      <c r="K1079" s="58"/>
      <c r="L1079" s="58"/>
    </row>
    <row r="1080" spans="2:12">
      <c r="B1080" s="124" t="s">
        <v>322</v>
      </c>
      <c r="C1080" s="68" t="s">
        <v>314</v>
      </c>
      <c r="D1080" s="68" t="s">
        <v>331</v>
      </c>
      <c r="E1080" s="368">
        <v>5400</v>
      </c>
      <c r="I1080" s="58"/>
      <c r="J1080" s="58"/>
      <c r="K1080" s="58"/>
      <c r="L1080" s="58"/>
    </row>
    <row r="1081" spans="2:12">
      <c r="B1081" s="124" t="s">
        <v>322</v>
      </c>
      <c r="C1081" s="68" t="s">
        <v>314</v>
      </c>
      <c r="D1081" s="68" t="s">
        <v>332</v>
      </c>
      <c r="E1081" s="368">
        <v>2900</v>
      </c>
      <c r="I1081" s="58"/>
      <c r="J1081" s="58"/>
      <c r="K1081" s="58"/>
      <c r="L1081" s="58"/>
    </row>
    <row r="1082" spans="2:12">
      <c r="B1082" s="124" t="s">
        <v>322</v>
      </c>
      <c r="C1082" s="68" t="s">
        <v>314</v>
      </c>
      <c r="D1082" s="68" t="s">
        <v>333</v>
      </c>
      <c r="E1082" s="368">
        <v>2500</v>
      </c>
      <c r="I1082" s="58"/>
      <c r="J1082" s="58"/>
      <c r="K1082" s="58"/>
      <c r="L1082" s="58"/>
    </row>
    <row r="1083" spans="2:12">
      <c r="B1083" s="124" t="s">
        <v>322</v>
      </c>
      <c r="C1083" s="68" t="s">
        <v>314</v>
      </c>
      <c r="D1083" s="68" t="s">
        <v>334</v>
      </c>
      <c r="E1083" s="368">
        <v>2300</v>
      </c>
      <c r="I1083" s="58"/>
      <c r="J1083" s="58"/>
      <c r="K1083" s="58"/>
      <c r="L1083" s="58"/>
    </row>
    <row r="1084" spans="2:12">
      <c r="B1084" s="124" t="s">
        <v>322</v>
      </c>
      <c r="C1084" s="68" t="s">
        <v>315</v>
      </c>
      <c r="D1084" s="68" t="s">
        <v>331</v>
      </c>
      <c r="E1084" s="368">
        <v>6000</v>
      </c>
      <c r="I1084" s="58"/>
      <c r="J1084" s="58"/>
      <c r="K1084" s="58"/>
      <c r="L1084" s="58"/>
    </row>
    <row r="1085" spans="2:12">
      <c r="B1085" s="124" t="s">
        <v>322</v>
      </c>
      <c r="C1085" s="68" t="s">
        <v>315</v>
      </c>
      <c r="D1085" s="68" t="s">
        <v>332</v>
      </c>
      <c r="E1085" s="368">
        <v>3300</v>
      </c>
      <c r="I1085" s="58"/>
      <c r="J1085" s="58"/>
      <c r="K1085" s="58"/>
      <c r="L1085" s="58"/>
    </row>
    <row r="1086" spans="2:12">
      <c r="B1086" s="124" t="s">
        <v>322</v>
      </c>
      <c r="C1086" s="68" t="s">
        <v>315</v>
      </c>
      <c r="D1086" s="68" t="s">
        <v>333</v>
      </c>
      <c r="E1086" s="368">
        <v>2800</v>
      </c>
      <c r="I1086" s="58"/>
      <c r="J1086" s="58"/>
      <c r="K1086" s="58"/>
      <c r="L1086" s="58"/>
    </row>
    <row r="1087" spans="2:12">
      <c r="B1087" s="124" t="s">
        <v>322</v>
      </c>
      <c r="C1087" s="68" t="s">
        <v>315</v>
      </c>
      <c r="D1087" s="68" t="s">
        <v>334</v>
      </c>
      <c r="E1087" s="368">
        <v>2500</v>
      </c>
      <c r="I1087" s="58"/>
      <c r="J1087" s="58"/>
      <c r="K1087" s="58"/>
      <c r="L1087" s="58"/>
    </row>
    <row r="1088" spans="2:12">
      <c r="B1088" s="124" t="s">
        <v>322</v>
      </c>
      <c r="C1088" s="68" t="s">
        <v>144</v>
      </c>
      <c r="D1088" s="68" t="s">
        <v>331</v>
      </c>
      <c r="E1088" s="368">
        <v>5400</v>
      </c>
      <c r="I1088" s="58"/>
      <c r="J1088" s="58"/>
      <c r="K1088" s="58"/>
      <c r="L1088" s="58"/>
    </row>
    <row r="1089" spans="2:12">
      <c r="B1089" s="124" t="s">
        <v>322</v>
      </c>
      <c r="C1089" s="68" t="s">
        <v>144</v>
      </c>
      <c r="D1089" s="68" t="s">
        <v>332</v>
      </c>
      <c r="E1089" s="368">
        <v>2900</v>
      </c>
      <c r="I1089" s="58"/>
      <c r="J1089" s="58"/>
      <c r="K1089" s="58"/>
      <c r="L1089" s="58"/>
    </row>
    <row r="1090" spans="2:12">
      <c r="B1090" s="124" t="s">
        <v>322</v>
      </c>
      <c r="C1090" s="68" t="s">
        <v>144</v>
      </c>
      <c r="D1090" s="68" t="s">
        <v>333</v>
      </c>
      <c r="E1090" s="368">
        <v>2500</v>
      </c>
      <c r="I1090" s="58"/>
      <c r="J1090" s="58"/>
      <c r="K1090" s="58"/>
      <c r="L1090" s="58"/>
    </row>
    <row r="1091" spans="2:12">
      <c r="B1091" s="124" t="s">
        <v>322</v>
      </c>
      <c r="C1091" s="68" t="s">
        <v>144</v>
      </c>
      <c r="D1091" s="68" t="s">
        <v>334</v>
      </c>
      <c r="E1091" s="368">
        <v>2300</v>
      </c>
      <c r="I1091" s="58"/>
      <c r="J1091" s="58"/>
      <c r="K1091" s="58"/>
      <c r="L1091" s="58"/>
    </row>
    <row r="1092" spans="2:12">
      <c r="I1092" s="58"/>
      <c r="J1092" s="58"/>
      <c r="K1092" s="58"/>
      <c r="L1092" s="58"/>
    </row>
    <row r="1093" spans="2:12">
      <c r="I1093" s="58"/>
      <c r="J1093" s="58"/>
      <c r="K1093" s="58"/>
      <c r="L1093" s="58"/>
    </row>
    <row r="1094" spans="2:12">
      <c r="I1094" s="58"/>
      <c r="J1094" s="58"/>
      <c r="K1094" s="58"/>
      <c r="L1094" s="58"/>
    </row>
    <row r="1095" spans="2:12">
      <c r="I1095" s="58"/>
      <c r="J1095" s="58"/>
      <c r="K1095" s="58"/>
      <c r="L1095" s="58"/>
    </row>
    <row r="1096" spans="2:12">
      <c r="I1096" s="58"/>
      <c r="J1096" s="58"/>
      <c r="K1096" s="58"/>
      <c r="L1096" s="58"/>
    </row>
    <row r="1097" spans="2:12">
      <c r="I1097" s="58"/>
      <c r="J1097" s="58"/>
      <c r="K1097" s="58"/>
      <c r="L1097" s="58"/>
    </row>
    <row r="1098" spans="2:12">
      <c r="I1098" s="58"/>
      <c r="J1098" s="58"/>
      <c r="K1098" s="58"/>
      <c r="L1098" s="58"/>
    </row>
    <row r="1099" spans="2:12">
      <c r="I1099" s="58"/>
      <c r="J1099" s="58"/>
      <c r="K1099" s="58"/>
      <c r="L1099" s="58"/>
    </row>
    <row r="1100" spans="2:12">
      <c r="I1100" s="58"/>
      <c r="J1100" s="58"/>
      <c r="K1100" s="58"/>
      <c r="L1100" s="58"/>
    </row>
    <row r="1101" spans="2:12">
      <c r="I1101" s="58"/>
      <c r="J1101" s="58"/>
      <c r="K1101" s="58"/>
      <c r="L1101" s="58"/>
    </row>
    <row r="1102" spans="2:12">
      <c r="I1102" s="58"/>
      <c r="J1102" s="58"/>
      <c r="K1102" s="58"/>
      <c r="L1102" s="58"/>
    </row>
    <row r="1103" spans="2:12">
      <c r="I1103" s="58"/>
      <c r="J1103" s="58"/>
      <c r="K1103" s="58"/>
      <c r="L1103" s="58"/>
    </row>
    <row r="1104" spans="2:12">
      <c r="I1104" s="58"/>
      <c r="J1104" s="58"/>
      <c r="K1104" s="58"/>
      <c r="L1104" s="58"/>
    </row>
    <row r="1105" spans="9:12">
      <c r="I1105" s="58"/>
      <c r="J1105" s="58"/>
      <c r="K1105" s="58"/>
      <c r="L1105" s="58"/>
    </row>
    <row r="1106" spans="9:12">
      <c r="I1106" s="58"/>
      <c r="J1106" s="58"/>
      <c r="K1106" s="58"/>
      <c r="L1106" s="58"/>
    </row>
    <row r="1107" spans="9:12">
      <c r="I1107" s="58"/>
      <c r="J1107" s="58"/>
      <c r="K1107" s="58"/>
      <c r="L1107" s="58"/>
    </row>
    <row r="1108" spans="9:12">
      <c r="I1108" s="58"/>
      <c r="J1108" s="58"/>
      <c r="K1108" s="58"/>
      <c r="L1108" s="58"/>
    </row>
    <row r="1109" spans="9:12">
      <c r="I1109" s="58"/>
      <c r="J1109" s="58"/>
      <c r="K1109" s="58"/>
      <c r="L1109" s="58"/>
    </row>
    <row r="1110" spans="9:12">
      <c r="I1110" s="58"/>
      <c r="J1110" s="58"/>
      <c r="K1110" s="58"/>
      <c r="L1110" s="58"/>
    </row>
    <row r="1111" spans="9:12">
      <c r="I1111" s="58"/>
      <c r="J1111" s="58"/>
      <c r="K1111" s="58"/>
      <c r="L1111" s="58"/>
    </row>
    <row r="1112" spans="9:12">
      <c r="I1112" s="58"/>
      <c r="J1112" s="58"/>
      <c r="K1112" s="58"/>
      <c r="L1112" s="58"/>
    </row>
    <row r="1113" spans="9:12">
      <c r="I1113" s="58"/>
      <c r="J1113" s="58"/>
      <c r="K1113" s="58"/>
      <c r="L1113" s="58"/>
    </row>
    <row r="1114" spans="9:12">
      <c r="I1114" s="58"/>
      <c r="J1114" s="58"/>
      <c r="K1114" s="58"/>
      <c r="L1114" s="58"/>
    </row>
    <row r="1115" spans="9:12">
      <c r="I1115" s="58"/>
      <c r="J1115" s="58"/>
      <c r="K1115" s="58"/>
      <c r="L1115" s="58"/>
    </row>
    <row r="1116" spans="9:12">
      <c r="I1116" s="58"/>
      <c r="J1116" s="58"/>
      <c r="K1116" s="58"/>
      <c r="L1116" s="58"/>
    </row>
    <row r="1117" spans="9:12">
      <c r="I1117" s="58"/>
      <c r="J1117" s="58"/>
      <c r="K1117" s="58"/>
      <c r="L1117" s="58"/>
    </row>
    <row r="1118" spans="9:12">
      <c r="I1118" s="58"/>
      <c r="J1118" s="58"/>
      <c r="K1118" s="58"/>
      <c r="L1118" s="58"/>
    </row>
    <row r="1119" spans="9:12">
      <c r="I1119" s="58"/>
      <c r="J1119" s="58"/>
      <c r="K1119" s="58"/>
      <c r="L1119" s="58"/>
    </row>
    <row r="1120" spans="9:12">
      <c r="I1120" s="58"/>
      <c r="J1120" s="58"/>
      <c r="K1120" s="58"/>
      <c r="L1120" s="58"/>
    </row>
    <row r="1121" spans="9:12">
      <c r="I1121" s="58"/>
      <c r="J1121" s="58"/>
      <c r="K1121" s="58"/>
      <c r="L1121" s="58"/>
    </row>
    <row r="1122" spans="9:12">
      <c r="I1122" s="58"/>
      <c r="J1122" s="58"/>
      <c r="K1122" s="58"/>
      <c r="L1122" s="58"/>
    </row>
    <row r="1123" spans="9:12">
      <c r="I1123" s="58"/>
      <c r="J1123" s="58"/>
      <c r="K1123" s="58"/>
      <c r="L1123" s="58"/>
    </row>
    <row r="1124" spans="9:12">
      <c r="I1124" s="58"/>
      <c r="J1124" s="58"/>
      <c r="K1124" s="58"/>
      <c r="L1124" s="58"/>
    </row>
    <row r="1125" spans="9:12">
      <c r="I1125" s="58"/>
      <c r="J1125" s="58"/>
      <c r="K1125" s="58"/>
      <c r="L1125" s="58"/>
    </row>
    <row r="1126" spans="9:12">
      <c r="I1126" s="58"/>
      <c r="J1126" s="58"/>
      <c r="K1126" s="58"/>
      <c r="L1126" s="58"/>
    </row>
    <row r="1127" spans="9:12">
      <c r="I1127" s="58"/>
      <c r="J1127" s="58"/>
      <c r="K1127" s="58"/>
      <c r="L1127" s="58"/>
    </row>
    <row r="1128" spans="9:12">
      <c r="I1128" s="58"/>
      <c r="J1128" s="58"/>
      <c r="K1128" s="58"/>
      <c r="L1128" s="58"/>
    </row>
    <row r="1129" spans="9:12">
      <c r="I1129" s="58"/>
      <c r="J1129" s="58"/>
      <c r="K1129" s="58"/>
      <c r="L1129" s="58"/>
    </row>
    <row r="1130" spans="9:12">
      <c r="I1130" s="58"/>
      <c r="J1130" s="58"/>
      <c r="K1130" s="58"/>
      <c r="L1130" s="58"/>
    </row>
    <row r="1131" spans="9:12">
      <c r="I1131" s="58"/>
      <c r="J1131" s="58"/>
      <c r="K1131" s="58"/>
      <c r="L1131" s="58"/>
    </row>
    <row r="1132" spans="9:12">
      <c r="I1132" s="58"/>
      <c r="J1132" s="58"/>
      <c r="K1132" s="58"/>
      <c r="L1132" s="58"/>
    </row>
    <row r="1133" spans="9:12">
      <c r="I1133" s="58"/>
      <c r="J1133" s="58"/>
      <c r="K1133" s="58"/>
      <c r="L1133" s="58"/>
    </row>
    <row r="1134" spans="9:12">
      <c r="I1134" s="58"/>
      <c r="J1134" s="58"/>
      <c r="K1134" s="58"/>
      <c r="L1134" s="58"/>
    </row>
    <row r="1135" spans="9:12">
      <c r="I1135" s="58"/>
      <c r="J1135" s="58"/>
      <c r="K1135" s="58"/>
      <c r="L1135" s="58"/>
    </row>
    <row r="1136" spans="9:12">
      <c r="I1136" s="58"/>
      <c r="J1136" s="58"/>
      <c r="K1136" s="58"/>
      <c r="L1136" s="58"/>
    </row>
    <row r="1137" spans="9:12">
      <c r="I1137" s="58"/>
      <c r="J1137" s="58"/>
      <c r="K1137" s="58"/>
      <c r="L1137" s="58"/>
    </row>
    <row r="1138" spans="9:12">
      <c r="I1138" s="58"/>
      <c r="J1138" s="58"/>
      <c r="K1138" s="58"/>
      <c r="L1138" s="58"/>
    </row>
    <row r="1139" spans="9:12">
      <c r="I1139" s="58"/>
      <c r="J1139" s="58"/>
      <c r="K1139" s="58"/>
      <c r="L1139" s="58"/>
    </row>
    <row r="1140" spans="9:12">
      <c r="I1140" s="58"/>
      <c r="J1140" s="58"/>
      <c r="K1140" s="58"/>
      <c r="L1140" s="58"/>
    </row>
  </sheetData>
  <sheetProtection algorithmName="SHA-512" hashValue="EWRdL+BEkFs1p33zHOknX0+1blNSe/VKMClH3fwnPK31gK/8Xx/ENqkDVxLezpl/aJpqJt/IOEPOD4uOxjQDHA==" saltValue="2PBU5n9ybkANwyc2qwLOEg==" spinCount="100000" sheet="1" objects="1" scenarios="1"/>
  <mergeCells count="24">
    <mergeCell ref="G3:G4"/>
    <mergeCell ref="H3:H4"/>
    <mergeCell ref="H5:H6"/>
    <mergeCell ref="G9:G10"/>
    <mergeCell ref="H9:H10"/>
    <mergeCell ref="G7:G8"/>
    <mergeCell ref="H7:H8"/>
    <mergeCell ref="G5:G6"/>
    <mergeCell ref="G15:G16"/>
    <mergeCell ref="H15:H16"/>
    <mergeCell ref="G13:G14"/>
    <mergeCell ref="H13:H14"/>
    <mergeCell ref="G11:G12"/>
    <mergeCell ref="H11:H12"/>
    <mergeCell ref="G19:G20"/>
    <mergeCell ref="H19:H20"/>
    <mergeCell ref="H21:H22"/>
    <mergeCell ref="G17:G18"/>
    <mergeCell ref="H17:H18"/>
    <mergeCell ref="G25:G26"/>
    <mergeCell ref="H25:H26"/>
    <mergeCell ref="G23:G24"/>
    <mergeCell ref="H23:H24"/>
    <mergeCell ref="G21:G22"/>
  </mergeCells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C293F-9E66-4E45-ACBF-1100C8788C95}">
  <sheetPr>
    <tabColor theme="7" tint="0.79998168889431442"/>
  </sheetPr>
  <dimension ref="A1:V492"/>
  <sheetViews>
    <sheetView zoomScale="90" zoomScaleNormal="90" workbookViewId="0">
      <selection activeCell="E19" sqref="E19"/>
    </sheetView>
  </sheetViews>
  <sheetFormatPr defaultRowHeight="16.2"/>
  <cols>
    <col min="1" max="1" width="2" style="56" customWidth="1"/>
    <col min="2" max="6" width="9" style="56" customWidth="1"/>
    <col min="7" max="108" width="9" style="66"/>
    <col min="109" max="109" width="1.69921875" style="66" customWidth="1"/>
    <col min="110" max="110" width="2.5" style="66" customWidth="1"/>
    <col min="111" max="111" width="3.59765625" style="66" customWidth="1"/>
    <col min="112" max="112" width="2.69921875" style="66" customWidth="1"/>
    <col min="113" max="113" width="0.8984375" style="66" customWidth="1"/>
    <col min="114" max="114" width="1.19921875" style="66" customWidth="1"/>
    <col min="115" max="115" width="5.3984375" style="66" customWidth="1"/>
    <col min="116" max="116" width="6.5" style="66" customWidth="1"/>
    <col min="117" max="117" width="4.09765625" style="66" customWidth="1"/>
    <col min="118" max="118" width="7.8984375" style="66" customWidth="1"/>
    <col min="119" max="119" width="8.69921875" style="66" customWidth="1"/>
    <col min="120" max="123" width="6.19921875" style="66" customWidth="1"/>
    <col min="124" max="124" width="4.8984375" style="66" customWidth="1"/>
    <col min="125" max="125" width="2.5" style="66" customWidth="1"/>
    <col min="126" max="126" width="4.8984375" style="66" customWidth="1"/>
    <col min="127" max="364" width="9" style="66"/>
    <col min="365" max="365" width="1.69921875" style="66" customWidth="1"/>
    <col min="366" max="366" width="2.5" style="66" customWidth="1"/>
    <col min="367" max="367" width="3.59765625" style="66" customWidth="1"/>
    <col min="368" max="368" width="2.69921875" style="66" customWidth="1"/>
    <col min="369" max="369" width="0.8984375" style="66" customWidth="1"/>
    <col min="370" max="370" width="1.19921875" style="66" customWidth="1"/>
    <col min="371" max="371" width="5.3984375" style="66" customWidth="1"/>
    <col min="372" max="372" width="6.5" style="66" customWidth="1"/>
    <col min="373" max="373" width="4.09765625" style="66" customWidth="1"/>
    <col min="374" max="374" width="7.8984375" style="66" customWidth="1"/>
    <col min="375" max="375" width="8.69921875" style="66" customWidth="1"/>
    <col min="376" max="379" width="6.19921875" style="66" customWidth="1"/>
    <col min="380" max="380" width="4.8984375" style="66" customWidth="1"/>
    <col min="381" max="381" width="2.5" style="66" customWidth="1"/>
    <col min="382" max="382" width="4.8984375" style="66" customWidth="1"/>
    <col min="383" max="620" width="9" style="66"/>
    <col min="621" max="621" width="1.69921875" style="66" customWidth="1"/>
    <col min="622" max="622" width="2.5" style="66" customWidth="1"/>
    <col min="623" max="623" width="3.59765625" style="66" customWidth="1"/>
    <col min="624" max="624" width="2.69921875" style="66" customWidth="1"/>
    <col min="625" max="625" width="0.8984375" style="66" customWidth="1"/>
    <col min="626" max="626" width="1.19921875" style="66" customWidth="1"/>
    <col min="627" max="627" width="5.3984375" style="66" customWidth="1"/>
    <col min="628" max="628" width="6.5" style="66" customWidth="1"/>
    <col min="629" max="629" width="4.09765625" style="66" customWidth="1"/>
    <col min="630" max="630" width="7.8984375" style="66" customWidth="1"/>
    <col min="631" max="631" width="8.69921875" style="66" customWidth="1"/>
    <col min="632" max="635" width="6.19921875" style="66" customWidth="1"/>
    <col min="636" max="636" width="4.8984375" style="66" customWidth="1"/>
    <col min="637" max="637" width="2.5" style="66" customWidth="1"/>
    <col min="638" max="638" width="4.8984375" style="66" customWidth="1"/>
    <col min="639" max="876" width="9" style="66"/>
    <col min="877" max="877" width="1.69921875" style="66" customWidth="1"/>
    <col min="878" max="878" width="2.5" style="66" customWidth="1"/>
    <col min="879" max="879" width="3.59765625" style="66" customWidth="1"/>
    <col min="880" max="880" width="2.69921875" style="66" customWidth="1"/>
    <col min="881" max="881" width="0.8984375" style="66" customWidth="1"/>
    <col min="882" max="882" width="1.19921875" style="66" customWidth="1"/>
    <col min="883" max="883" width="5.3984375" style="66" customWidth="1"/>
    <col min="884" max="884" width="6.5" style="66" customWidth="1"/>
    <col min="885" max="885" width="4.09765625" style="66" customWidth="1"/>
    <col min="886" max="886" width="7.8984375" style="66" customWidth="1"/>
    <col min="887" max="887" width="8.69921875" style="66" customWidth="1"/>
    <col min="888" max="891" width="6.19921875" style="66" customWidth="1"/>
    <col min="892" max="892" width="4.8984375" style="66" customWidth="1"/>
    <col min="893" max="893" width="2.5" style="66" customWidth="1"/>
    <col min="894" max="894" width="4.8984375" style="66" customWidth="1"/>
    <col min="895" max="1132" width="9" style="66"/>
    <col min="1133" max="1133" width="1.69921875" style="66" customWidth="1"/>
    <col min="1134" max="1134" width="2.5" style="66" customWidth="1"/>
    <col min="1135" max="1135" width="3.59765625" style="66" customWidth="1"/>
    <col min="1136" max="1136" width="2.69921875" style="66" customWidth="1"/>
    <col min="1137" max="1137" width="0.8984375" style="66" customWidth="1"/>
    <col min="1138" max="1138" width="1.19921875" style="66" customWidth="1"/>
    <col min="1139" max="1139" width="5.3984375" style="66" customWidth="1"/>
    <col min="1140" max="1140" width="6.5" style="66" customWidth="1"/>
    <col min="1141" max="1141" width="4.09765625" style="66" customWidth="1"/>
    <col min="1142" max="1142" width="7.8984375" style="66" customWidth="1"/>
    <col min="1143" max="1143" width="8.69921875" style="66" customWidth="1"/>
    <col min="1144" max="1147" width="6.19921875" style="66" customWidth="1"/>
    <col min="1148" max="1148" width="4.8984375" style="66" customWidth="1"/>
    <col min="1149" max="1149" width="2.5" style="66" customWidth="1"/>
    <col min="1150" max="1150" width="4.8984375" style="66" customWidth="1"/>
    <col min="1151" max="1388" width="9" style="66"/>
    <col min="1389" max="1389" width="1.69921875" style="66" customWidth="1"/>
    <col min="1390" max="1390" width="2.5" style="66" customWidth="1"/>
    <col min="1391" max="1391" width="3.59765625" style="66" customWidth="1"/>
    <col min="1392" max="1392" width="2.69921875" style="66" customWidth="1"/>
    <col min="1393" max="1393" width="0.8984375" style="66" customWidth="1"/>
    <col min="1394" max="1394" width="1.19921875" style="66" customWidth="1"/>
    <col min="1395" max="1395" width="5.3984375" style="66" customWidth="1"/>
    <col min="1396" max="1396" width="6.5" style="66" customWidth="1"/>
    <col min="1397" max="1397" width="4.09765625" style="66" customWidth="1"/>
    <col min="1398" max="1398" width="7.8984375" style="66" customWidth="1"/>
    <col min="1399" max="1399" width="8.69921875" style="66" customWidth="1"/>
    <col min="1400" max="1403" width="6.19921875" style="66" customWidth="1"/>
    <col min="1404" max="1404" width="4.8984375" style="66" customWidth="1"/>
    <col min="1405" max="1405" width="2.5" style="66" customWidth="1"/>
    <col min="1406" max="1406" width="4.8984375" style="66" customWidth="1"/>
    <col min="1407" max="1644" width="9" style="66"/>
    <col min="1645" max="1645" width="1.69921875" style="66" customWidth="1"/>
    <col min="1646" max="1646" width="2.5" style="66" customWidth="1"/>
    <col min="1647" max="1647" width="3.59765625" style="66" customWidth="1"/>
    <col min="1648" max="1648" width="2.69921875" style="66" customWidth="1"/>
    <col min="1649" max="1649" width="0.8984375" style="66" customWidth="1"/>
    <col min="1650" max="1650" width="1.19921875" style="66" customWidth="1"/>
    <col min="1651" max="1651" width="5.3984375" style="66" customWidth="1"/>
    <col min="1652" max="1652" width="6.5" style="66" customWidth="1"/>
    <col min="1653" max="1653" width="4.09765625" style="66" customWidth="1"/>
    <col min="1654" max="1654" width="7.8984375" style="66" customWidth="1"/>
    <col min="1655" max="1655" width="8.69921875" style="66" customWidth="1"/>
    <col min="1656" max="1659" width="6.19921875" style="66" customWidth="1"/>
    <col min="1660" max="1660" width="4.8984375" style="66" customWidth="1"/>
    <col min="1661" max="1661" width="2.5" style="66" customWidth="1"/>
    <col min="1662" max="1662" width="4.8984375" style="66" customWidth="1"/>
    <col min="1663" max="1900" width="9" style="66"/>
    <col min="1901" max="1901" width="1.69921875" style="66" customWidth="1"/>
    <col min="1902" max="1902" width="2.5" style="66" customWidth="1"/>
    <col min="1903" max="1903" width="3.59765625" style="66" customWidth="1"/>
    <col min="1904" max="1904" width="2.69921875" style="66" customWidth="1"/>
    <col min="1905" max="1905" width="0.8984375" style="66" customWidth="1"/>
    <col min="1906" max="1906" width="1.19921875" style="66" customWidth="1"/>
    <col min="1907" max="1907" width="5.3984375" style="66" customWidth="1"/>
    <col min="1908" max="1908" width="6.5" style="66" customWidth="1"/>
    <col min="1909" max="1909" width="4.09765625" style="66" customWidth="1"/>
    <col min="1910" max="1910" width="7.8984375" style="66" customWidth="1"/>
    <col min="1911" max="1911" width="8.69921875" style="66" customWidth="1"/>
    <col min="1912" max="1915" width="6.19921875" style="66" customWidth="1"/>
    <col min="1916" max="1916" width="4.8984375" style="66" customWidth="1"/>
    <col min="1917" max="1917" width="2.5" style="66" customWidth="1"/>
    <col min="1918" max="1918" width="4.8984375" style="66" customWidth="1"/>
    <col min="1919" max="2156" width="9" style="66"/>
    <col min="2157" max="2157" width="1.69921875" style="66" customWidth="1"/>
    <col min="2158" max="2158" width="2.5" style="66" customWidth="1"/>
    <col min="2159" max="2159" width="3.59765625" style="66" customWidth="1"/>
    <col min="2160" max="2160" width="2.69921875" style="66" customWidth="1"/>
    <col min="2161" max="2161" width="0.8984375" style="66" customWidth="1"/>
    <col min="2162" max="2162" width="1.19921875" style="66" customWidth="1"/>
    <col min="2163" max="2163" width="5.3984375" style="66" customWidth="1"/>
    <col min="2164" max="2164" width="6.5" style="66" customWidth="1"/>
    <col min="2165" max="2165" width="4.09765625" style="66" customWidth="1"/>
    <col min="2166" max="2166" width="7.8984375" style="66" customWidth="1"/>
    <col min="2167" max="2167" width="8.69921875" style="66" customWidth="1"/>
    <col min="2168" max="2171" width="6.19921875" style="66" customWidth="1"/>
    <col min="2172" max="2172" width="4.8984375" style="66" customWidth="1"/>
    <col min="2173" max="2173" width="2.5" style="66" customWidth="1"/>
    <col min="2174" max="2174" width="4.8984375" style="66" customWidth="1"/>
    <col min="2175" max="2412" width="9" style="66"/>
    <col min="2413" max="2413" width="1.69921875" style="66" customWidth="1"/>
    <col min="2414" max="2414" width="2.5" style="66" customWidth="1"/>
    <col min="2415" max="2415" width="3.59765625" style="66" customWidth="1"/>
    <col min="2416" max="2416" width="2.69921875" style="66" customWidth="1"/>
    <col min="2417" max="2417" width="0.8984375" style="66" customWidth="1"/>
    <col min="2418" max="2418" width="1.19921875" style="66" customWidth="1"/>
    <col min="2419" max="2419" width="5.3984375" style="66" customWidth="1"/>
    <col min="2420" max="2420" width="6.5" style="66" customWidth="1"/>
    <col min="2421" max="2421" width="4.09765625" style="66" customWidth="1"/>
    <col min="2422" max="2422" width="7.8984375" style="66" customWidth="1"/>
    <col min="2423" max="2423" width="8.69921875" style="66" customWidth="1"/>
    <col min="2424" max="2427" width="6.19921875" style="66" customWidth="1"/>
    <col min="2428" max="2428" width="4.8984375" style="66" customWidth="1"/>
    <col min="2429" max="2429" width="2.5" style="66" customWidth="1"/>
    <col min="2430" max="2430" width="4.8984375" style="66" customWidth="1"/>
    <col min="2431" max="2668" width="9" style="66"/>
    <col min="2669" max="2669" width="1.69921875" style="66" customWidth="1"/>
    <col min="2670" max="2670" width="2.5" style="66" customWidth="1"/>
    <col min="2671" max="2671" width="3.59765625" style="66" customWidth="1"/>
    <col min="2672" max="2672" width="2.69921875" style="66" customWidth="1"/>
    <col min="2673" max="2673" width="0.8984375" style="66" customWidth="1"/>
    <col min="2674" max="2674" width="1.19921875" style="66" customWidth="1"/>
    <col min="2675" max="2675" width="5.3984375" style="66" customWidth="1"/>
    <col min="2676" max="2676" width="6.5" style="66" customWidth="1"/>
    <col min="2677" max="2677" width="4.09765625" style="66" customWidth="1"/>
    <col min="2678" max="2678" width="7.8984375" style="66" customWidth="1"/>
    <col min="2679" max="2679" width="8.69921875" style="66" customWidth="1"/>
    <col min="2680" max="2683" width="6.19921875" style="66" customWidth="1"/>
    <col min="2684" max="2684" width="4.8984375" style="66" customWidth="1"/>
    <col min="2685" max="2685" width="2.5" style="66" customWidth="1"/>
    <col min="2686" max="2686" width="4.8984375" style="66" customWidth="1"/>
    <col min="2687" max="2924" width="9" style="66"/>
    <col min="2925" max="2925" width="1.69921875" style="66" customWidth="1"/>
    <col min="2926" max="2926" width="2.5" style="66" customWidth="1"/>
    <col min="2927" max="2927" width="3.59765625" style="66" customWidth="1"/>
    <col min="2928" max="2928" width="2.69921875" style="66" customWidth="1"/>
    <col min="2929" max="2929" width="0.8984375" style="66" customWidth="1"/>
    <col min="2930" max="2930" width="1.19921875" style="66" customWidth="1"/>
    <col min="2931" max="2931" width="5.3984375" style="66" customWidth="1"/>
    <col min="2932" max="2932" width="6.5" style="66" customWidth="1"/>
    <col min="2933" max="2933" width="4.09765625" style="66" customWidth="1"/>
    <col min="2934" max="2934" width="7.8984375" style="66" customWidth="1"/>
    <col min="2935" max="2935" width="8.69921875" style="66" customWidth="1"/>
    <col min="2936" max="2939" width="6.19921875" style="66" customWidth="1"/>
    <col min="2940" max="2940" width="4.8984375" style="66" customWidth="1"/>
    <col min="2941" max="2941" width="2.5" style="66" customWidth="1"/>
    <col min="2942" max="2942" width="4.8984375" style="66" customWidth="1"/>
    <col min="2943" max="3180" width="9" style="66"/>
    <col min="3181" max="3181" width="1.69921875" style="66" customWidth="1"/>
    <col min="3182" max="3182" width="2.5" style="66" customWidth="1"/>
    <col min="3183" max="3183" width="3.59765625" style="66" customWidth="1"/>
    <col min="3184" max="3184" width="2.69921875" style="66" customWidth="1"/>
    <col min="3185" max="3185" width="0.8984375" style="66" customWidth="1"/>
    <col min="3186" max="3186" width="1.19921875" style="66" customWidth="1"/>
    <col min="3187" max="3187" width="5.3984375" style="66" customWidth="1"/>
    <col min="3188" max="3188" width="6.5" style="66" customWidth="1"/>
    <col min="3189" max="3189" width="4.09765625" style="66" customWidth="1"/>
    <col min="3190" max="3190" width="7.8984375" style="66" customWidth="1"/>
    <col min="3191" max="3191" width="8.69921875" style="66" customWidth="1"/>
    <col min="3192" max="3195" width="6.19921875" style="66" customWidth="1"/>
    <col min="3196" max="3196" width="4.8984375" style="66" customWidth="1"/>
    <col min="3197" max="3197" width="2.5" style="66" customWidth="1"/>
    <col min="3198" max="3198" width="4.8984375" style="66" customWidth="1"/>
    <col min="3199" max="3436" width="9" style="66"/>
    <col min="3437" max="3437" width="1.69921875" style="66" customWidth="1"/>
    <col min="3438" max="3438" width="2.5" style="66" customWidth="1"/>
    <col min="3439" max="3439" width="3.59765625" style="66" customWidth="1"/>
    <col min="3440" max="3440" width="2.69921875" style="66" customWidth="1"/>
    <col min="3441" max="3441" width="0.8984375" style="66" customWidth="1"/>
    <col min="3442" max="3442" width="1.19921875" style="66" customWidth="1"/>
    <col min="3443" max="3443" width="5.3984375" style="66" customWidth="1"/>
    <col min="3444" max="3444" width="6.5" style="66" customWidth="1"/>
    <col min="3445" max="3445" width="4.09765625" style="66" customWidth="1"/>
    <col min="3446" max="3446" width="7.8984375" style="66" customWidth="1"/>
    <col min="3447" max="3447" width="8.69921875" style="66" customWidth="1"/>
    <col min="3448" max="3451" width="6.19921875" style="66" customWidth="1"/>
    <col min="3452" max="3452" width="4.8984375" style="66" customWidth="1"/>
    <col min="3453" max="3453" width="2.5" style="66" customWidth="1"/>
    <col min="3454" max="3454" width="4.8984375" style="66" customWidth="1"/>
    <col min="3455" max="3692" width="9" style="66"/>
    <col min="3693" max="3693" width="1.69921875" style="66" customWidth="1"/>
    <col min="3694" max="3694" width="2.5" style="66" customWidth="1"/>
    <col min="3695" max="3695" width="3.59765625" style="66" customWidth="1"/>
    <col min="3696" max="3696" width="2.69921875" style="66" customWidth="1"/>
    <col min="3697" max="3697" width="0.8984375" style="66" customWidth="1"/>
    <col min="3698" max="3698" width="1.19921875" style="66" customWidth="1"/>
    <col min="3699" max="3699" width="5.3984375" style="66" customWidth="1"/>
    <col min="3700" max="3700" width="6.5" style="66" customWidth="1"/>
    <col min="3701" max="3701" width="4.09765625" style="66" customWidth="1"/>
    <col min="3702" max="3702" width="7.8984375" style="66" customWidth="1"/>
    <col min="3703" max="3703" width="8.69921875" style="66" customWidth="1"/>
    <col min="3704" max="3707" width="6.19921875" style="66" customWidth="1"/>
    <col min="3708" max="3708" width="4.8984375" style="66" customWidth="1"/>
    <col min="3709" max="3709" width="2.5" style="66" customWidth="1"/>
    <col min="3710" max="3710" width="4.8984375" style="66" customWidth="1"/>
    <col min="3711" max="3948" width="9" style="66"/>
    <col min="3949" max="3949" width="1.69921875" style="66" customWidth="1"/>
    <col min="3950" max="3950" width="2.5" style="66" customWidth="1"/>
    <col min="3951" max="3951" width="3.59765625" style="66" customWidth="1"/>
    <col min="3952" max="3952" width="2.69921875" style="66" customWidth="1"/>
    <col min="3953" max="3953" width="0.8984375" style="66" customWidth="1"/>
    <col min="3954" max="3954" width="1.19921875" style="66" customWidth="1"/>
    <col min="3955" max="3955" width="5.3984375" style="66" customWidth="1"/>
    <col min="3956" max="3956" width="6.5" style="66" customWidth="1"/>
    <col min="3957" max="3957" width="4.09765625" style="66" customWidth="1"/>
    <col min="3958" max="3958" width="7.8984375" style="66" customWidth="1"/>
    <col min="3959" max="3959" width="8.69921875" style="66" customWidth="1"/>
    <col min="3960" max="3963" width="6.19921875" style="66" customWidth="1"/>
    <col min="3964" max="3964" width="4.8984375" style="66" customWidth="1"/>
    <col min="3965" max="3965" width="2.5" style="66" customWidth="1"/>
    <col min="3966" max="3966" width="4.8984375" style="66" customWidth="1"/>
    <col min="3967" max="4204" width="9" style="66"/>
    <col min="4205" max="4205" width="1.69921875" style="66" customWidth="1"/>
    <col min="4206" max="4206" width="2.5" style="66" customWidth="1"/>
    <col min="4207" max="4207" width="3.59765625" style="66" customWidth="1"/>
    <col min="4208" max="4208" width="2.69921875" style="66" customWidth="1"/>
    <col min="4209" max="4209" width="0.8984375" style="66" customWidth="1"/>
    <col min="4210" max="4210" width="1.19921875" style="66" customWidth="1"/>
    <col min="4211" max="4211" width="5.3984375" style="66" customWidth="1"/>
    <col min="4212" max="4212" width="6.5" style="66" customWidth="1"/>
    <col min="4213" max="4213" width="4.09765625" style="66" customWidth="1"/>
    <col min="4214" max="4214" width="7.8984375" style="66" customWidth="1"/>
    <col min="4215" max="4215" width="8.69921875" style="66" customWidth="1"/>
    <col min="4216" max="4219" width="6.19921875" style="66" customWidth="1"/>
    <col min="4220" max="4220" width="4.8984375" style="66" customWidth="1"/>
    <col min="4221" max="4221" width="2.5" style="66" customWidth="1"/>
    <col min="4222" max="4222" width="4.8984375" style="66" customWidth="1"/>
    <col min="4223" max="4460" width="9" style="66"/>
    <col min="4461" max="4461" width="1.69921875" style="66" customWidth="1"/>
    <col min="4462" max="4462" width="2.5" style="66" customWidth="1"/>
    <col min="4463" max="4463" width="3.59765625" style="66" customWidth="1"/>
    <col min="4464" max="4464" width="2.69921875" style="66" customWidth="1"/>
    <col min="4465" max="4465" width="0.8984375" style="66" customWidth="1"/>
    <col min="4466" max="4466" width="1.19921875" style="66" customWidth="1"/>
    <col min="4467" max="4467" width="5.3984375" style="66" customWidth="1"/>
    <col min="4468" max="4468" width="6.5" style="66" customWidth="1"/>
    <col min="4469" max="4469" width="4.09765625" style="66" customWidth="1"/>
    <col min="4470" max="4470" width="7.8984375" style="66" customWidth="1"/>
    <col min="4471" max="4471" width="8.69921875" style="66" customWidth="1"/>
    <col min="4472" max="4475" width="6.19921875" style="66" customWidth="1"/>
    <col min="4476" max="4476" width="4.8984375" style="66" customWidth="1"/>
    <col min="4477" max="4477" width="2.5" style="66" customWidth="1"/>
    <col min="4478" max="4478" width="4.8984375" style="66" customWidth="1"/>
    <col min="4479" max="4716" width="9" style="66"/>
    <col min="4717" max="4717" width="1.69921875" style="66" customWidth="1"/>
    <col min="4718" max="4718" width="2.5" style="66" customWidth="1"/>
    <col min="4719" max="4719" width="3.59765625" style="66" customWidth="1"/>
    <col min="4720" max="4720" width="2.69921875" style="66" customWidth="1"/>
    <col min="4721" max="4721" width="0.8984375" style="66" customWidth="1"/>
    <col min="4722" max="4722" width="1.19921875" style="66" customWidth="1"/>
    <col min="4723" max="4723" width="5.3984375" style="66" customWidth="1"/>
    <col min="4724" max="4724" width="6.5" style="66" customWidth="1"/>
    <col min="4725" max="4725" width="4.09765625" style="66" customWidth="1"/>
    <col min="4726" max="4726" width="7.8984375" style="66" customWidth="1"/>
    <col min="4727" max="4727" width="8.69921875" style="66" customWidth="1"/>
    <col min="4728" max="4731" width="6.19921875" style="66" customWidth="1"/>
    <col min="4732" max="4732" width="4.8984375" style="66" customWidth="1"/>
    <col min="4733" max="4733" width="2.5" style="66" customWidth="1"/>
    <col min="4734" max="4734" width="4.8984375" style="66" customWidth="1"/>
    <col min="4735" max="4972" width="9" style="66"/>
    <col min="4973" max="4973" width="1.69921875" style="66" customWidth="1"/>
    <col min="4974" max="4974" width="2.5" style="66" customWidth="1"/>
    <col min="4975" max="4975" width="3.59765625" style="66" customWidth="1"/>
    <col min="4976" max="4976" width="2.69921875" style="66" customWidth="1"/>
    <col min="4977" max="4977" width="0.8984375" style="66" customWidth="1"/>
    <col min="4978" max="4978" width="1.19921875" style="66" customWidth="1"/>
    <col min="4979" max="4979" width="5.3984375" style="66" customWidth="1"/>
    <col min="4980" max="4980" width="6.5" style="66" customWidth="1"/>
    <col min="4981" max="4981" width="4.09765625" style="66" customWidth="1"/>
    <col min="4982" max="4982" width="7.8984375" style="66" customWidth="1"/>
    <col min="4983" max="4983" width="8.69921875" style="66" customWidth="1"/>
    <col min="4984" max="4987" width="6.19921875" style="66" customWidth="1"/>
    <col min="4988" max="4988" width="4.8984375" style="66" customWidth="1"/>
    <col min="4989" max="4989" width="2.5" style="66" customWidth="1"/>
    <col min="4990" max="4990" width="4.8984375" style="66" customWidth="1"/>
    <col min="4991" max="5228" width="9" style="66"/>
    <col min="5229" max="5229" width="1.69921875" style="66" customWidth="1"/>
    <col min="5230" max="5230" width="2.5" style="66" customWidth="1"/>
    <col min="5231" max="5231" width="3.59765625" style="66" customWidth="1"/>
    <col min="5232" max="5232" width="2.69921875" style="66" customWidth="1"/>
    <col min="5233" max="5233" width="0.8984375" style="66" customWidth="1"/>
    <col min="5234" max="5234" width="1.19921875" style="66" customWidth="1"/>
    <col min="5235" max="5235" width="5.3984375" style="66" customWidth="1"/>
    <col min="5236" max="5236" width="6.5" style="66" customWidth="1"/>
    <col min="5237" max="5237" width="4.09765625" style="66" customWidth="1"/>
    <col min="5238" max="5238" width="7.8984375" style="66" customWidth="1"/>
    <col min="5239" max="5239" width="8.69921875" style="66" customWidth="1"/>
    <col min="5240" max="5243" width="6.19921875" style="66" customWidth="1"/>
    <col min="5244" max="5244" width="4.8984375" style="66" customWidth="1"/>
    <col min="5245" max="5245" width="2.5" style="66" customWidth="1"/>
    <col min="5246" max="5246" width="4.8984375" style="66" customWidth="1"/>
    <col min="5247" max="5484" width="9" style="66"/>
    <col min="5485" max="5485" width="1.69921875" style="66" customWidth="1"/>
    <col min="5486" max="5486" width="2.5" style="66" customWidth="1"/>
    <col min="5487" max="5487" width="3.59765625" style="66" customWidth="1"/>
    <col min="5488" max="5488" width="2.69921875" style="66" customWidth="1"/>
    <col min="5489" max="5489" width="0.8984375" style="66" customWidth="1"/>
    <col min="5490" max="5490" width="1.19921875" style="66" customWidth="1"/>
    <col min="5491" max="5491" width="5.3984375" style="66" customWidth="1"/>
    <col min="5492" max="5492" width="6.5" style="66" customWidth="1"/>
    <col min="5493" max="5493" width="4.09765625" style="66" customWidth="1"/>
    <col min="5494" max="5494" width="7.8984375" style="66" customWidth="1"/>
    <col min="5495" max="5495" width="8.69921875" style="66" customWidth="1"/>
    <col min="5496" max="5499" width="6.19921875" style="66" customWidth="1"/>
    <col min="5500" max="5500" width="4.8984375" style="66" customWidth="1"/>
    <col min="5501" max="5501" width="2.5" style="66" customWidth="1"/>
    <col min="5502" max="5502" width="4.8984375" style="66" customWidth="1"/>
    <col min="5503" max="5740" width="9" style="66"/>
    <col min="5741" max="5741" width="1.69921875" style="66" customWidth="1"/>
    <col min="5742" max="5742" width="2.5" style="66" customWidth="1"/>
    <col min="5743" max="5743" width="3.59765625" style="66" customWidth="1"/>
    <col min="5744" max="5744" width="2.69921875" style="66" customWidth="1"/>
    <col min="5745" max="5745" width="0.8984375" style="66" customWidth="1"/>
    <col min="5746" max="5746" width="1.19921875" style="66" customWidth="1"/>
    <col min="5747" max="5747" width="5.3984375" style="66" customWidth="1"/>
    <col min="5748" max="5748" width="6.5" style="66" customWidth="1"/>
    <col min="5749" max="5749" width="4.09765625" style="66" customWidth="1"/>
    <col min="5750" max="5750" width="7.8984375" style="66" customWidth="1"/>
    <col min="5751" max="5751" width="8.69921875" style="66" customWidth="1"/>
    <col min="5752" max="5755" width="6.19921875" style="66" customWidth="1"/>
    <col min="5756" max="5756" width="4.8984375" style="66" customWidth="1"/>
    <col min="5757" max="5757" width="2.5" style="66" customWidth="1"/>
    <col min="5758" max="5758" width="4.8984375" style="66" customWidth="1"/>
    <col min="5759" max="5996" width="9" style="66"/>
    <col min="5997" max="5997" width="1.69921875" style="66" customWidth="1"/>
    <col min="5998" max="5998" width="2.5" style="66" customWidth="1"/>
    <col min="5999" max="5999" width="3.59765625" style="66" customWidth="1"/>
    <col min="6000" max="6000" width="2.69921875" style="66" customWidth="1"/>
    <col min="6001" max="6001" width="0.8984375" style="66" customWidth="1"/>
    <col min="6002" max="6002" width="1.19921875" style="66" customWidth="1"/>
    <col min="6003" max="6003" width="5.3984375" style="66" customWidth="1"/>
    <col min="6004" max="6004" width="6.5" style="66" customWidth="1"/>
    <col min="6005" max="6005" width="4.09765625" style="66" customWidth="1"/>
    <col min="6006" max="6006" width="7.8984375" style="66" customWidth="1"/>
    <col min="6007" max="6007" width="8.69921875" style="66" customWidth="1"/>
    <col min="6008" max="6011" width="6.19921875" style="66" customWidth="1"/>
    <col min="6012" max="6012" width="4.8984375" style="66" customWidth="1"/>
    <col min="6013" max="6013" width="2.5" style="66" customWidth="1"/>
    <col min="6014" max="6014" width="4.8984375" style="66" customWidth="1"/>
    <col min="6015" max="6252" width="9" style="66"/>
    <col min="6253" max="6253" width="1.69921875" style="66" customWidth="1"/>
    <col min="6254" max="6254" width="2.5" style="66" customWidth="1"/>
    <col min="6255" max="6255" width="3.59765625" style="66" customWidth="1"/>
    <col min="6256" max="6256" width="2.69921875" style="66" customWidth="1"/>
    <col min="6257" max="6257" width="0.8984375" style="66" customWidth="1"/>
    <col min="6258" max="6258" width="1.19921875" style="66" customWidth="1"/>
    <col min="6259" max="6259" width="5.3984375" style="66" customWidth="1"/>
    <col min="6260" max="6260" width="6.5" style="66" customWidth="1"/>
    <col min="6261" max="6261" width="4.09765625" style="66" customWidth="1"/>
    <col min="6262" max="6262" width="7.8984375" style="66" customWidth="1"/>
    <col min="6263" max="6263" width="8.69921875" style="66" customWidth="1"/>
    <col min="6264" max="6267" width="6.19921875" style="66" customWidth="1"/>
    <col min="6268" max="6268" width="4.8984375" style="66" customWidth="1"/>
    <col min="6269" max="6269" width="2.5" style="66" customWidth="1"/>
    <col min="6270" max="6270" width="4.8984375" style="66" customWidth="1"/>
    <col min="6271" max="6508" width="9" style="66"/>
    <col min="6509" max="6509" width="1.69921875" style="66" customWidth="1"/>
    <col min="6510" max="6510" width="2.5" style="66" customWidth="1"/>
    <col min="6511" max="6511" width="3.59765625" style="66" customWidth="1"/>
    <col min="6512" max="6512" width="2.69921875" style="66" customWidth="1"/>
    <col min="6513" max="6513" width="0.8984375" style="66" customWidth="1"/>
    <col min="6514" max="6514" width="1.19921875" style="66" customWidth="1"/>
    <col min="6515" max="6515" width="5.3984375" style="66" customWidth="1"/>
    <col min="6516" max="6516" width="6.5" style="66" customWidth="1"/>
    <col min="6517" max="6517" width="4.09765625" style="66" customWidth="1"/>
    <col min="6518" max="6518" width="7.8984375" style="66" customWidth="1"/>
    <col min="6519" max="6519" width="8.69921875" style="66" customWidth="1"/>
    <col min="6520" max="6523" width="6.19921875" style="66" customWidth="1"/>
    <col min="6524" max="6524" width="4.8984375" style="66" customWidth="1"/>
    <col min="6525" max="6525" width="2.5" style="66" customWidth="1"/>
    <col min="6526" max="6526" width="4.8984375" style="66" customWidth="1"/>
    <col min="6527" max="6764" width="9" style="66"/>
    <col min="6765" max="6765" width="1.69921875" style="66" customWidth="1"/>
    <col min="6766" max="6766" width="2.5" style="66" customWidth="1"/>
    <col min="6767" max="6767" width="3.59765625" style="66" customWidth="1"/>
    <col min="6768" max="6768" width="2.69921875" style="66" customWidth="1"/>
    <col min="6769" max="6769" width="0.8984375" style="66" customWidth="1"/>
    <col min="6770" max="6770" width="1.19921875" style="66" customWidth="1"/>
    <col min="6771" max="6771" width="5.3984375" style="66" customWidth="1"/>
    <col min="6772" max="6772" width="6.5" style="66" customWidth="1"/>
    <col min="6773" max="6773" width="4.09765625" style="66" customWidth="1"/>
    <col min="6774" max="6774" width="7.8984375" style="66" customWidth="1"/>
    <col min="6775" max="6775" width="8.69921875" style="66" customWidth="1"/>
    <col min="6776" max="6779" width="6.19921875" style="66" customWidth="1"/>
    <col min="6780" max="6780" width="4.8984375" style="66" customWidth="1"/>
    <col min="6781" max="6781" width="2.5" style="66" customWidth="1"/>
    <col min="6782" max="6782" width="4.8984375" style="66" customWidth="1"/>
    <col min="6783" max="7020" width="9" style="66"/>
    <col min="7021" max="7021" width="1.69921875" style="66" customWidth="1"/>
    <col min="7022" max="7022" width="2.5" style="66" customWidth="1"/>
    <col min="7023" max="7023" width="3.59765625" style="66" customWidth="1"/>
    <col min="7024" max="7024" width="2.69921875" style="66" customWidth="1"/>
    <col min="7025" max="7025" width="0.8984375" style="66" customWidth="1"/>
    <col min="7026" max="7026" width="1.19921875" style="66" customWidth="1"/>
    <col min="7027" max="7027" width="5.3984375" style="66" customWidth="1"/>
    <col min="7028" max="7028" width="6.5" style="66" customWidth="1"/>
    <col min="7029" max="7029" width="4.09765625" style="66" customWidth="1"/>
    <col min="7030" max="7030" width="7.8984375" style="66" customWidth="1"/>
    <col min="7031" max="7031" width="8.69921875" style="66" customWidth="1"/>
    <col min="7032" max="7035" width="6.19921875" style="66" customWidth="1"/>
    <col min="7036" max="7036" width="4.8984375" style="66" customWidth="1"/>
    <col min="7037" max="7037" width="2.5" style="66" customWidth="1"/>
    <col min="7038" max="7038" width="4.8984375" style="66" customWidth="1"/>
    <col min="7039" max="7276" width="9" style="66"/>
    <col min="7277" max="7277" width="1.69921875" style="66" customWidth="1"/>
    <col min="7278" max="7278" width="2.5" style="66" customWidth="1"/>
    <col min="7279" max="7279" width="3.59765625" style="66" customWidth="1"/>
    <col min="7280" max="7280" width="2.69921875" style="66" customWidth="1"/>
    <col min="7281" max="7281" width="0.8984375" style="66" customWidth="1"/>
    <col min="7282" max="7282" width="1.19921875" style="66" customWidth="1"/>
    <col min="7283" max="7283" width="5.3984375" style="66" customWidth="1"/>
    <col min="7284" max="7284" width="6.5" style="66" customWidth="1"/>
    <col min="7285" max="7285" width="4.09765625" style="66" customWidth="1"/>
    <col min="7286" max="7286" width="7.8984375" style="66" customWidth="1"/>
    <col min="7287" max="7287" width="8.69921875" style="66" customWidth="1"/>
    <col min="7288" max="7291" width="6.19921875" style="66" customWidth="1"/>
    <col min="7292" max="7292" width="4.8984375" style="66" customWidth="1"/>
    <col min="7293" max="7293" width="2.5" style="66" customWidth="1"/>
    <col min="7294" max="7294" width="4.8984375" style="66" customWidth="1"/>
    <col min="7295" max="7532" width="9" style="66"/>
    <col min="7533" max="7533" width="1.69921875" style="66" customWidth="1"/>
    <col min="7534" max="7534" width="2.5" style="66" customWidth="1"/>
    <col min="7535" max="7535" width="3.59765625" style="66" customWidth="1"/>
    <col min="7536" max="7536" width="2.69921875" style="66" customWidth="1"/>
    <col min="7537" max="7537" width="0.8984375" style="66" customWidth="1"/>
    <col min="7538" max="7538" width="1.19921875" style="66" customWidth="1"/>
    <col min="7539" max="7539" width="5.3984375" style="66" customWidth="1"/>
    <col min="7540" max="7540" width="6.5" style="66" customWidth="1"/>
    <col min="7541" max="7541" width="4.09765625" style="66" customWidth="1"/>
    <col min="7542" max="7542" width="7.8984375" style="66" customWidth="1"/>
    <col min="7543" max="7543" width="8.69921875" style="66" customWidth="1"/>
    <col min="7544" max="7547" width="6.19921875" style="66" customWidth="1"/>
    <col min="7548" max="7548" width="4.8984375" style="66" customWidth="1"/>
    <col min="7549" max="7549" width="2.5" style="66" customWidth="1"/>
    <col min="7550" max="7550" width="4.8984375" style="66" customWidth="1"/>
    <col min="7551" max="7788" width="9" style="66"/>
    <col min="7789" max="7789" width="1.69921875" style="66" customWidth="1"/>
    <col min="7790" max="7790" width="2.5" style="66" customWidth="1"/>
    <col min="7791" max="7791" width="3.59765625" style="66" customWidth="1"/>
    <col min="7792" max="7792" width="2.69921875" style="66" customWidth="1"/>
    <col min="7793" max="7793" width="0.8984375" style="66" customWidth="1"/>
    <col min="7794" max="7794" width="1.19921875" style="66" customWidth="1"/>
    <col min="7795" max="7795" width="5.3984375" style="66" customWidth="1"/>
    <col min="7796" max="7796" width="6.5" style="66" customWidth="1"/>
    <col min="7797" max="7797" width="4.09765625" style="66" customWidth="1"/>
    <col min="7798" max="7798" width="7.8984375" style="66" customWidth="1"/>
    <col min="7799" max="7799" width="8.69921875" style="66" customWidth="1"/>
    <col min="7800" max="7803" width="6.19921875" style="66" customWidth="1"/>
    <col min="7804" max="7804" width="4.8984375" style="66" customWidth="1"/>
    <col min="7805" max="7805" width="2.5" style="66" customWidth="1"/>
    <col min="7806" max="7806" width="4.8984375" style="66" customWidth="1"/>
    <col min="7807" max="8044" width="9" style="66"/>
    <col min="8045" max="8045" width="1.69921875" style="66" customWidth="1"/>
    <col min="8046" max="8046" width="2.5" style="66" customWidth="1"/>
    <col min="8047" max="8047" width="3.59765625" style="66" customWidth="1"/>
    <col min="8048" max="8048" width="2.69921875" style="66" customWidth="1"/>
    <col min="8049" max="8049" width="0.8984375" style="66" customWidth="1"/>
    <col min="8050" max="8050" width="1.19921875" style="66" customWidth="1"/>
    <col min="8051" max="8051" width="5.3984375" style="66" customWidth="1"/>
    <col min="8052" max="8052" width="6.5" style="66" customWidth="1"/>
    <col min="8053" max="8053" width="4.09765625" style="66" customWidth="1"/>
    <col min="8054" max="8054" width="7.8984375" style="66" customWidth="1"/>
    <col min="8055" max="8055" width="8.69921875" style="66" customWidth="1"/>
    <col min="8056" max="8059" width="6.19921875" style="66" customWidth="1"/>
    <col min="8060" max="8060" width="4.8984375" style="66" customWidth="1"/>
    <col min="8061" max="8061" width="2.5" style="66" customWidth="1"/>
    <col min="8062" max="8062" width="4.8984375" style="66" customWidth="1"/>
    <col min="8063" max="8300" width="9" style="66"/>
    <col min="8301" max="8301" width="1.69921875" style="66" customWidth="1"/>
    <col min="8302" max="8302" width="2.5" style="66" customWidth="1"/>
    <col min="8303" max="8303" width="3.59765625" style="66" customWidth="1"/>
    <col min="8304" max="8304" width="2.69921875" style="66" customWidth="1"/>
    <col min="8305" max="8305" width="0.8984375" style="66" customWidth="1"/>
    <col min="8306" max="8306" width="1.19921875" style="66" customWidth="1"/>
    <col min="8307" max="8307" width="5.3984375" style="66" customWidth="1"/>
    <col min="8308" max="8308" width="6.5" style="66" customWidth="1"/>
    <col min="8309" max="8309" width="4.09765625" style="66" customWidth="1"/>
    <col min="8310" max="8310" width="7.8984375" style="66" customWidth="1"/>
    <col min="8311" max="8311" width="8.69921875" style="66" customWidth="1"/>
    <col min="8312" max="8315" width="6.19921875" style="66" customWidth="1"/>
    <col min="8316" max="8316" width="4.8984375" style="66" customWidth="1"/>
    <col min="8317" max="8317" width="2.5" style="66" customWidth="1"/>
    <col min="8318" max="8318" width="4.8984375" style="66" customWidth="1"/>
    <col min="8319" max="8556" width="9" style="66"/>
    <col min="8557" max="8557" width="1.69921875" style="66" customWidth="1"/>
    <col min="8558" max="8558" width="2.5" style="66" customWidth="1"/>
    <col min="8559" max="8559" width="3.59765625" style="66" customWidth="1"/>
    <col min="8560" max="8560" width="2.69921875" style="66" customWidth="1"/>
    <col min="8561" max="8561" width="0.8984375" style="66" customWidth="1"/>
    <col min="8562" max="8562" width="1.19921875" style="66" customWidth="1"/>
    <col min="8563" max="8563" width="5.3984375" style="66" customWidth="1"/>
    <col min="8564" max="8564" width="6.5" style="66" customWidth="1"/>
    <col min="8565" max="8565" width="4.09765625" style="66" customWidth="1"/>
    <col min="8566" max="8566" width="7.8984375" style="66" customWidth="1"/>
    <col min="8567" max="8567" width="8.69921875" style="66" customWidth="1"/>
    <col min="8568" max="8571" width="6.19921875" style="66" customWidth="1"/>
    <col min="8572" max="8572" width="4.8984375" style="66" customWidth="1"/>
    <col min="8573" max="8573" width="2.5" style="66" customWidth="1"/>
    <col min="8574" max="8574" width="4.8984375" style="66" customWidth="1"/>
    <col min="8575" max="8812" width="9" style="66"/>
    <col min="8813" max="8813" width="1.69921875" style="66" customWidth="1"/>
    <col min="8814" max="8814" width="2.5" style="66" customWidth="1"/>
    <col min="8815" max="8815" width="3.59765625" style="66" customWidth="1"/>
    <col min="8816" max="8816" width="2.69921875" style="66" customWidth="1"/>
    <col min="8817" max="8817" width="0.8984375" style="66" customWidth="1"/>
    <col min="8818" max="8818" width="1.19921875" style="66" customWidth="1"/>
    <col min="8819" max="8819" width="5.3984375" style="66" customWidth="1"/>
    <col min="8820" max="8820" width="6.5" style="66" customWidth="1"/>
    <col min="8821" max="8821" width="4.09765625" style="66" customWidth="1"/>
    <col min="8822" max="8822" width="7.8984375" style="66" customWidth="1"/>
    <col min="8823" max="8823" width="8.69921875" style="66" customWidth="1"/>
    <col min="8824" max="8827" width="6.19921875" style="66" customWidth="1"/>
    <col min="8828" max="8828" width="4.8984375" style="66" customWidth="1"/>
    <col min="8829" max="8829" width="2.5" style="66" customWidth="1"/>
    <col min="8830" max="8830" width="4.8984375" style="66" customWidth="1"/>
    <col min="8831" max="9068" width="9" style="66"/>
    <col min="9069" max="9069" width="1.69921875" style="66" customWidth="1"/>
    <col min="9070" max="9070" width="2.5" style="66" customWidth="1"/>
    <col min="9071" max="9071" width="3.59765625" style="66" customWidth="1"/>
    <col min="9072" max="9072" width="2.69921875" style="66" customWidth="1"/>
    <col min="9073" max="9073" width="0.8984375" style="66" customWidth="1"/>
    <col min="9074" max="9074" width="1.19921875" style="66" customWidth="1"/>
    <col min="9075" max="9075" width="5.3984375" style="66" customWidth="1"/>
    <col min="9076" max="9076" width="6.5" style="66" customWidth="1"/>
    <col min="9077" max="9077" width="4.09765625" style="66" customWidth="1"/>
    <col min="9078" max="9078" width="7.8984375" style="66" customWidth="1"/>
    <col min="9079" max="9079" width="8.69921875" style="66" customWidth="1"/>
    <col min="9080" max="9083" width="6.19921875" style="66" customWidth="1"/>
    <col min="9084" max="9084" width="4.8984375" style="66" customWidth="1"/>
    <col min="9085" max="9085" width="2.5" style="66" customWidth="1"/>
    <col min="9086" max="9086" width="4.8984375" style="66" customWidth="1"/>
    <col min="9087" max="9324" width="9" style="66"/>
    <col min="9325" max="9325" width="1.69921875" style="66" customWidth="1"/>
    <col min="9326" max="9326" width="2.5" style="66" customWidth="1"/>
    <col min="9327" max="9327" width="3.59765625" style="66" customWidth="1"/>
    <col min="9328" max="9328" width="2.69921875" style="66" customWidth="1"/>
    <col min="9329" max="9329" width="0.8984375" style="66" customWidth="1"/>
    <col min="9330" max="9330" width="1.19921875" style="66" customWidth="1"/>
    <col min="9331" max="9331" width="5.3984375" style="66" customWidth="1"/>
    <col min="9332" max="9332" width="6.5" style="66" customWidth="1"/>
    <col min="9333" max="9333" width="4.09765625" style="66" customWidth="1"/>
    <col min="9334" max="9334" width="7.8984375" style="66" customWidth="1"/>
    <col min="9335" max="9335" width="8.69921875" style="66" customWidth="1"/>
    <col min="9336" max="9339" width="6.19921875" style="66" customWidth="1"/>
    <col min="9340" max="9340" width="4.8984375" style="66" customWidth="1"/>
    <col min="9341" max="9341" width="2.5" style="66" customWidth="1"/>
    <col min="9342" max="9342" width="4.8984375" style="66" customWidth="1"/>
    <col min="9343" max="9580" width="9" style="66"/>
    <col min="9581" max="9581" width="1.69921875" style="66" customWidth="1"/>
    <col min="9582" max="9582" width="2.5" style="66" customWidth="1"/>
    <col min="9583" max="9583" width="3.59765625" style="66" customWidth="1"/>
    <col min="9584" max="9584" width="2.69921875" style="66" customWidth="1"/>
    <col min="9585" max="9585" width="0.8984375" style="66" customWidth="1"/>
    <col min="9586" max="9586" width="1.19921875" style="66" customWidth="1"/>
    <col min="9587" max="9587" width="5.3984375" style="66" customWidth="1"/>
    <col min="9588" max="9588" width="6.5" style="66" customWidth="1"/>
    <col min="9589" max="9589" width="4.09765625" style="66" customWidth="1"/>
    <col min="9590" max="9590" width="7.8984375" style="66" customWidth="1"/>
    <col min="9591" max="9591" width="8.69921875" style="66" customWidth="1"/>
    <col min="9592" max="9595" width="6.19921875" style="66" customWidth="1"/>
    <col min="9596" max="9596" width="4.8984375" style="66" customWidth="1"/>
    <col min="9597" max="9597" width="2.5" style="66" customWidth="1"/>
    <col min="9598" max="9598" width="4.8984375" style="66" customWidth="1"/>
    <col min="9599" max="9836" width="9" style="66"/>
    <col min="9837" max="9837" width="1.69921875" style="66" customWidth="1"/>
    <col min="9838" max="9838" width="2.5" style="66" customWidth="1"/>
    <col min="9839" max="9839" width="3.59765625" style="66" customWidth="1"/>
    <col min="9840" max="9840" width="2.69921875" style="66" customWidth="1"/>
    <col min="9841" max="9841" width="0.8984375" style="66" customWidth="1"/>
    <col min="9842" max="9842" width="1.19921875" style="66" customWidth="1"/>
    <col min="9843" max="9843" width="5.3984375" style="66" customWidth="1"/>
    <col min="9844" max="9844" width="6.5" style="66" customWidth="1"/>
    <col min="9845" max="9845" width="4.09765625" style="66" customWidth="1"/>
    <col min="9846" max="9846" width="7.8984375" style="66" customWidth="1"/>
    <col min="9847" max="9847" width="8.69921875" style="66" customWidth="1"/>
    <col min="9848" max="9851" width="6.19921875" style="66" customWidth="1"/>
    <col min="9852" max="9852" width="4.8984375" style="66" customWidth="1"/>
    <col min="9853" max="9853" width="2.5" style="66" customWidth="1"/>
    <col min="9854" max="9854" width="4.8984375" style="66" customWidth="1"/>
    <col min="9855" max="10092" width="9" style="66"/>
    <col min="10093" max="10093" width="1.69921875" style="66" customWidth="1"/>
    <col min="10094" max="10094" width="2.5" style="66" customWidth="1"/>
    <col min="10095" max="10095" width="3.59765625" style="66" customWidth="1"/>
    <col min="10096" max="10096" width="2.69921875" style="66" customWidth="1"/>
    <col min="10097" max="10097" width="0.8984375" style="66" customWidth="1"/>
    <col min="10098" max="10098" width="1.19921875" style="66" customWidth="1"/>
    <col min="10099" max="10099" width="5.3984375" style="66" customWidth="1"/>
    <col min="10100" max="10100" width="6.5" style="66" customWidth="1"/>
    <col min="10101" max="10101" width="4.09765625" style="66" customWidth="1"/>
    <col min="10102" max="10102" width="7.8984375" style="66" customWidth="1"/>
    <col min="10103" max="10103" width="8.69921875" style="66" customWidth="1"/>
    <col min="10104" max="10107" width="6.19921875" style="66" customWidth="1"/>
    <col min="10108" max="10108" width="4.8984375" style="66" customWidth="1"/>
    <col min="10109" max="10109" width="2.5" style="66" customWidth="1"/>
    <col min="10110" max="10110" width="4.8984375" style="66" customWidth="1"/>
    <col min="10111" max="10348" width="9" style="66"/>
    <col min="10349" max="10349" width="1.69921875" style="66" customWidth="1"/>
    <col min="10350" max="10350" width="2.5" style="66" customWidth="1"/>
    <col min="10351" max="10351" width="3.59765625" style="66" customWidth="1"/>
    <col min="10352" max="10352" width="2.69921875" style="66" customWidth="1"/>
    <col min="10353" max="10353" width="0.8984375" style="66" customWidth="1"/>
    <col min="10354" max="10354" width="1.19921875" style="66" customWidth="1"/>
    <col min="10355" max="10355" width="5.3984375" style="66" customWidth="1"/>
    <col min="10356" max="10356" width="6.5" style="66" customWidth="1"/>
    <col min="10357" max="10357" width="4.09765625" style="66" customWidth="1"/>
    <col min="10358" max="10358" width="7.8984375" style="66" customWidth="1"/>
    <col min="10359" max="10359" width="8.69921875" style="66" customWidth="1"/>
    <col min="10360" max="10363" width="6.19921875" style="66" customWidth="1"/>
    <col min="10364" max="10364" width="4.8984375" style="66" customWidth="1"/>
    <col min="10365" max="10365" width="2.5" style="66" customWidth="1"/>
    <col min="10366" max="10366" width="4.8984375" style="66" customWidth="1"/>
    <col min="10367" max="10604" width="9" style="66"/>
    <col min="10605" max="10605" width="1.69921875" style="66" customWidth="1"/>
    <col min="10606" max="10606" width="2.5" style="66" customWidth="1"/>
    <col min="10607" max="10607" width="3.59765625" style="66" customWidth="1"/>
    <col min="10608" max="10608" width="2.69921875" style="66" customWidth="1"/>
    <col min="10609" max="10609" width="0.8984375" style="66" customWidth="1"/>
    <col min="10610" max="10610" width="1.19921875" style="66" customWidth="1"/>
    <col min="10611" max="10611" width="5.3984375" style="66" customWidth="1"/>
    <col min="10612" max="10612" width="6.5" style="66" customWidth="1"/>
    <col min="10613" max="10613" width="4.09765625" style="66" customWidth="1"/>
    <col min="10614" max="10614" width="7.8984375" style="66" customWidth="1"/>
    <col min="10615" max="10615" width="8.69921875" style="66" customWidth="1"/>
    <col min="10616" max="10619" width="6.19921875" style="66" customWidth="1"/>
    <col min="10620" max="10620" width="4.8984375" style="66" customWidth="1"/>
    <col min="10621" max="10621" width="2.5" style="66" customWidth="1"/>
    <col min="10622" max="10622" width="4.8984375" style="66" customWidth="1"/>
    <col min="10623" max="10860" width="9" style="66"/>
    <col min="10861" max="10861" width="1.69921875" style="66" customWidth="1"/>
    <col min="10862" max="10862" width="2.5" style="66" customWidth="1"/>
    <col min="10863" max="10863" width="3.59765625" style="66" customWidth="1"/>
    <col min="10864" max="10864" width="2.69921875" style="66" customWidth="1"/>
    <col min="10865" max="10865" width="0.8984375" style="66" customWidth="1"/>
    <col min="10866" max="10866" width="1.19921875" style="66" customWidth="1"/>
    <col min="10867" max="10867" width="5.3984375" style="66" customWidth="1"/>
    <col min="10868" max="10868" width="6.5" style="66" customWidth="1"/>
    <col min="10869" max="10869" width="4.09765625" style="66" customWidth="1"/>
    <col min="10870" max="10870" width="7.8984375" style="66" customWidth="1"/>
    <col min="10871" max="10871" width="8.69921875" style="66" customWidth="1"/>
    <col min="10872" max="10875" width="6.19921875" style="66" customWidth="1"/>
    <col min="10876" max="10876" width="4.8984375" style="66" customWidth="1"/>
    <col min="10877" max="10877" width="2.5" style="66" customWidth="1"/>
    <col min="10878" max="10878" width="4.8984375" style="66" customWidth="1"/>
    <col min="10879" max="11116" width="9" style="66"/>
    <col min="11117" max="11117" width="1.69921875" style="66" customWidth="1"/>
    <col min="11118" max="11118" width="2.5" style="66" customWidth="1"/>
    <col min="11119" max="11119" width="3.59765625" style="66" customWidth="1"/>
    <col min="11120" max="11120" width="2.69921875" style="66" customWidth="1"/>
    <col min="11121" max="11121" width="0.8984375" style="66" customWidth="1"/>
    <col min="11122" max="11122" width="1.19921875" style="66" customWidth="1"/>
    <col min="11123" max="11123" width="5.3984375" style="66" customWidth="1"/>
    <col min="11124" max="11124" width="6.5" style="66" customWidth="1"/>
    <col min="11125" max="11125" width="4.09765625" style="66" customWidth="1"/>
    <col min="11126" max="11126" width="7.8984375" style="66" customWidth="1"/>
    <col min="11127" max="11127" width="8.69921875" style="66" customWidth="1"/>
    <col min="11128" max="11131" width="6.19921875" style="66" customWidth="1"/>
    <col min="11132" max="11132" width="4.8984375" style="66" customWidth="1"/>
    <col min="11133" max="11133" width="2.5" style="66" customWidth="1"/>
    <col min="11134" max="11134" width="4.8984375" style="66" customWidth="1"/>
    <col min="11135" max="11372" width="9" style="66"/>
    <col min="11373" max="11373" width="1.69921875" style="66" customWidth="1"/>
    <col min="11374" max="11374" width="2.5" style="66" customWidth="1"/>
    <col min="11375" max="11375" width="3.59765625" style="66" customWidth="1"/>
    <col min="11376" max="11376" width="2.69921875" style="66" customWidth="1"/>
    <col min="11377" max="11377" width="0.8984375" style="66" customWidth="1"/>
    <col min="11378" max="11378" width="1.19921875" style="66" customWidth="1"/>
    <col min="11379" max="11379" width="5.3984375" style="66" customWidth="1"/>
    <col min="11380" max="11380" width="6.5" style="66" customWidth="1"/>
    <col min="11381" max="11381" width="4.09765625" style="66" customWidth="1"/>
    <col min="11382" max="11382" width="7.8984375" style="66" customWidth="1"/>
    <col min="11383" max="11383" width="8.69921875" style="66" customWidth="1"/>
    <col min="11384" max="11387" width="6.19921875" style="66" customWidth="1"/>
    <col min="11388" max="11388" width="4.8984375" style="66" customWidth="1"/>
    <col min="11389" max="11389" width="2.5" style="66" customWidth="1"/>
    <col min="11390" max="11390" width="4.8984375" style="66" customWidth="1"/>
    <col min="11391" max="11628" width="9" style="66"/>
    <col min="11629" max="11629" width="1.69921875" style="66" customWidth="1"/>
    <col min="11630" max="11630" width="2.5" style="66" customWidth="1"/>
    <col min="11631" max="11631" width="3.59765625" style="66" customWidth="1"/>
    <col min="11632" max="11632" width="2.69921875" style="66" customWidth="1"/>
    <col min="11633" max="11633" width="0.8984375" style="66" customWidth="1"/>
    <col min="11634" max="11634" width="1.19921875" style="66" customWidth="1"/>
    <col min="11635" max="11635" width="5.3984375" style="66" customWidth="1"/>
    <col min="11636" max="11636" width="6.5" style="66" customWidth="1"/>
    <col min="11637" max="11637" width="4.09765625" style="66" customWidth="1"/>
    <col min="11638" max="11638" width="7.8984375" style="66" customWidth="1"/>
    <col min="11639" max="11639" width="8.69921875" style="66" customWidth="1"/>
    <col min="11640" max="11643" width="6.19921875" style="66" customWidth="1"/>
    <col min="11644" max="11644" width="4.8984375" style="66" customWidth="1"/>
    <col min="11645" max="11645" width="2.5" style="66" customWidth="1"/>
    <col min="11646" max="11646" width="4.8984375" style="66" customWidth="1"/>
    <col min="11647" max="11884" width="9" style="66"/>
    <col min="11885" max="11885" width="1.69921875" style="66" customWidth="1"/>
    <col min="11886" max="11886" width="2.5" style="66" customWidth="1"/>
    <col min="11887" max="11887" width="3.59765625" style="66" customWidth="1"/>
    <col min="11888" max="11888" width="2.69921875" style="66" customWidth="1"/>
    <col min="11889" max="11889" width="0.8984375" style="66" customWidth="1"/>
    <col min="11890" max="11890" width="1.19921875" style="66" customWidth="1"/>
    <col min="11891" max="11891" width="5.3984375" style="66" customWidth="1"/>
    <col min="11892" max="11892" width="6.5" style="66" customWidth="1"/>
    <col min="11893" max="11893" width="4.09765625" style="66" customWidth="1"/>
    <col min="11894" max="11894" width="7.8984375" style="66" customWidth="1"/>
    <col min="11895" max="11895" width="8.69921875" style="66" customWidth="1"/>
    <col min="11896" max="11899" width="6.19921875" style="66" customWidth="1"/>
    <col min="11900" max="11900" width="4.8984375" style="66" customWidth="1"/>
    <col min="11901" max="11901" width="2.5" style="66" customWidth="1"/>
    <col min="11902" max="11902" width="4.8984375" style="66" customWidth="1"/>
    <col min="11903" max="12140" width="9" style="66"/>
    <col min="12141" max="12141" width="1.69921875" style="66" customWidth="1"/>
    <col min="12142" max="12142" width="2.5" style="66" customWidth="1"/>
    <col min="12143" max="12143" width="3.59765625" style="66" customWidth="1"/>
    <col min="12144" max="12144" width="2.69921875" style="66" customWidth="1"/>
    <col min="12145" max="12145" width="0.8984375" style="66" customWidth="1"/>
    <col min="12146" max="12146" width="1.19921875" style="66" customWidth="1"/>
    <col min="12147" max="12147" width="5.3984375" style="66" customWidth="1"/>
    <col min="12148" max="12148" width="6.5" style="66" customWidth="1"/>
    <col min="12149" max="12149" width="4.09765625" style="66" customWidth="1"/>
    <col min="12150" max="12150" width="7.8984375" style="66" customWidth="1"/>
    <col min="12151" max="12151" width="8.69921875" style="66" customWidth="1"/>
    <col min="12152" max="12155" width="6.19921875" style="66" customWidth="1"/>
    <col min="12156" max="12156" width="4.8984375" style="66" customWidth="1"/>
    <col min="12157" max="12157" width="2.5" style="66" customWidth="1"/>
    <col min="12158" max="12158" width="4.8984375" style="66" customWidth="1"/>
    <col min="12159" max="12396" width="9" style="66"/>
    <col min="12397" max="12397" width="1.69921875" style="66" customWidth="1"/>
    <col min="12398" max="12398" width="2.5" style="66" customWidth="1"/>
    <col min="12399" max="12399" width="3.59765625" style="66" customWidth="1"/>
    <col min="12400" max="12400" width="2.69921875" style="66" customWidth="1"/>
    <col min="12401" max="12401" width="0.8984375" style="66" customWidth="1"/>
    <col min="12402" max="12402" width="1.19921875" style="66" customWidth="1"/>
    <col min="12403" max="12403" width="5.3984375" style="66" customWidth="1"/>
    <col min="12404" max="12404" width="6.5" style="66" customWidth="1"/>
    <col min="12405" max="12405" width="4.09765625" style="66" customWidth="1"/>
    <col min="12406" max="12406" width="7.8984375" style="66" customWidth="1"/>
    <col min="12407" max="12407" width="8.69921875" style="66" customWidth="1"/>
    <col min="12408" max="12411" width="6.19921875" style="66" customWidth="1"/>
    <col min="12412" max="12412" width="4.8984375" style="66" customWidth="1"/>
    <col min="12413" max="12413" width="2.5" style="66" customWidth="1"/>
    <col min="12414" max="12414" width="4.8984375" style="66" customWidth="1"/>
    <col min="12415" max="12652" width="9" style="66"/>
    <col min="12653" max="12653" width="1.69921875" style="66" customWidth="1"/>
    <col min="12654" max="12654" width="2.5" style="66" customWidth="1"/>
    <col min="12655" max="12655" width="3.59765625" style="66" customWidth="1"/>
    <col min="12656" max="12656" width="2.69921875" style="66" customWidth="1"/>
    <col min="12657" max="12657" width="0.8984375" style="66" customWidth="1"/>
    <col min="12658" max="12658" width="1.19921875" style="66" customWidth="1"/>
    <col min="12659" max="12659" width="5.3984375" style="66" customWidth="1"/>
    <col min="12660" max="12660" width="6.5" style="66" customWidth="1"/>
    <col min="12661" max="12661" width="4.09765625" style="66" customWidth="1"/>
    <col min="12662" max="12662" width="7.8984375" style="66" customWidth="1"/>
    <col min="12663" max="12663" width="8.69921875" style="66" customWidth="1"/>
    <col min="12664" max="12667" width="6.19921875" style="66" customWidth="1"/>
    <col min="12668" max="12668" width="4.8984375" style="66" customWidth="1"/>
    <col min="12669" max="12669" width="2.5" style="66" customWidth="1"/>
    <col min="12670" max="12670" width="4.8984375" style="66" customWidth="1"/>
    <col min="12671" max="12908" width="9" style="66"/>
    <col min="12909" max="12909" width="1.69921875" style="66" customWidth="1"/>
    <col min="12910" max="12910" width="2.5" style="66" customWidth="1"/>
    <col min="12911" max="12911" width="3.59765625" style="66" customWidth="1"/>
    <col min="12912" max="12912" width="2.69921875" style="66" customWidth="1"/>
    <col min="12913" max="12913" width="0.8984375" style="66" customWidth="1"/>
    <col min="12914" max="12914" width="1.19921875" style="66" customWidth="1"/>
    <col min="12915" max="12915" width="5.3984375" style="66" customWidth="1"/>
    <col min="12916" max="12916" width="6.5" style="66" customWidth="1"/>
    <col min="12917" max="12917" width="4.09765625" style="66" customWidth="1"/>
    <col min="12918" max="12918" width="7.8984375" style="66" customWidth="1"/>
    <col min="12919" max="12919" width="8.69921875" style="66" customWidth="1"/>
    <col min="12920" max="12923" width="6.19921875" style="66" customWidth="1"/>
    <col min="12924" max="12924" width="4.8984375" style="66" customWidth="1"/>
    <col min="12925" max="12925" width="2.5" style="66" customWidth="1"/>
    <col min="12926" max="12926" width="4.8984375" style="66" customWidth="1"/>
    <col min="12927" max="13164" width="9" style="66"/>
    <col min="13165" max="13165" width="1.69921875" style="66" customWidth="1"/>
    <col min="13166" max="13166" width="2.5" style="66" customWidth="1"/>
    <col min="13167" max="13167" width="3.59765625" style="66" customWidth="1"/>
    <col min="13168" max="13168" width="2.69921875" style="66" customWidth="1"/>
    <col min="13169" max="13169" width="0.8984375" style="66" customWidth="1"/>
    <col min="13170" max="13170" width="1.19921875" style="66" customWidth="1"/>
    <col min="13171" max="13171" width="5.3984375" style="66" customWidth="1"/>
    <col min="13172" max="13172" width="6.5" style="66" customWidth="1"/>
    <col min="13173" max="13173" width="4.09765625" style="66" customWidth="1"/>
    <col min="13174" max="13174" width="7.8984375" style="66" customWidth="1"/>
    <col min="13175" max="13175" width="8.69921875" style="66" customWidth="1"/>
    <col min="13176" max="13179" width="6.19921875" style="66" customWidth="1"/>
    <col min="13180" max="13180" width="4.8984375" style="66" customWidth="1"/>
    <col min="13181" max="13181" width="2.5" style="66" customWidth="1"/>
    <col min="13182" max="13182" width="4.8984375" style="66" customWidth="1"/>
    <col min="13183" max="13420" width="9" style="66"/>
    <col min="13421" max="13421" width="1.69921875" style="66" customWidth="1"/>
    <col min="13422" max="13422" width="2.5" style="66" customWidth="1"/>
    <col min="13423" max="13423" width="3.59765625" style="66" customWidth="1"/>
    <col min="13424" max="13424" width="2.69921875" style="66" customWidth="1"/>
    <col min="13425" max="13425" width="0.8984375" style="66" customWidth="1"/>
    <col min="13426" max="13426" width="1.19921875" style="66" customWidth="1"/>
    <col min="13427" max="13427" width="5.3984375" style="66" customWidth="1"/>
    <col min="13428" max="13428" width="6.5" style="66" customWidth="1"/>
    <col min="13429" max="13429" width="4.09765625" style="66" customWidth="1"/>
    <col min="13430" max="13430" width="7.8984375" style="66" customWidth="1"/>
    <col min="13431" max="13431" width="8.69921875" style="66" customWidth="1"/>
    <col min="13432" max="13435" width="6.19921875" style="66" customWidth="1"/>
    <col min="13436" max="13436" width="4.8984375" style="66" customWidth="1"/>
    <col min="13437" max="13437" width="2.5" style="66" customWidth="1"/>
    <col min="13438" max="13438" width="4.8984375" style="66" customWidth="1"/>
    <col min="13439" max="13676" width="9" style="66"/>
    <col min="13677" max="13677" width="1.69921875" style="66" customWidth="1"/>
    <col min="13678" max="13678" width="2.5" style="66" customWidth="1"/>
    <col min="13679" max="13679" width="3.59765625" style="66" customWidth="1"/>
    <col min="13680" max="13680" width="2.69921875" style="66" customWidth="1"/>
    <col min="13681" max="13681" width="0.8984375" style="66" customWidth="1"/>
    <col min="13682" max="13682" width="1.19921875" style="66" customWidth="1"/>
    <col min="13683" max="13683" width="5.3984375" style="66" customWidth="1"/>
    <col min="13684" max="13684" width="6.5" style="66" customWidth="1"/>
    <col min="13685" max="13685" width="4.09765625" style="66" customWidth="1"/>
    <col min="13686" max="13686" width="7.8984375" style="66" customWidth="1"/>
    <col min="13687" max="13687" width="8.69921875" style="66" customWidth="1"/>
    <col min="13688" max="13691" width="6.19921875" style="66" customWidth="1"/>
    <col min="13692" max="13692" width="4.8984375" style="66" customWidth="1"/>
    <col min="13693" max="13693" width="2.5" style="66" customWidth="1"/>
    <col min="13694" max="13694" width="4.8984375" style="66" customWidth="1"/>
    <col min="13695" max="13932" width="9" style="66"/>
    <col min="13933" max="13933" width="1.69921875" style="66" customWidth="1"/>
    <col min="13934" max="13934" width="2.5" style="66" customWidth="1"/>
    <col min="13935" max="13935" width="3.59765625" style="66" customWidth="1"/>
    <col min="13936" max="13936" width="2.69921875" style="66" customWidth="1"/>
    <col min="13937" max="13937" width="0.8984375" style="66" customWidth="1"/>
    <col min="13938" max="13938" width="1.19921875" style="66" customWidth="1"/>
    <col min="13939" max="13939" width="5.3984375" style="66" customWidth="1"/>
    <col min="13940" max="13940" width="6.5" style="66" customWidth="1"/>
    <col min="13941" max="13941" width="4.09765625" style="66" customWidth="1"/>
    <col min="13942" max="13942" width="7.8984375" style="66" customWidth="1"/>
    <col min="13943" max="13943" width="8.69921875" style="66" customWidth="1"/>
    <col min="13944" max="13947" width="6.19921875" style="66" customWidth="1"/>
    <col min="13948" max="13948" width="4.8984375" style="66" customWidth="1"/>
    <col min="13949" max="13949" width="2.5" style="66" customWidth="1"/>
    <col min="13950" max="13950" width="4.8984375" style="66" customWidth="1"/>
    <col min="13951" max="14188" width="9" style="66"/>
    <col min="14189" max="14189" width="1.69921875" style="66" customWidth="1"/>
    <col min="14190" max="14190" width="2.5" style="66" customWidth="1"/>
    <col min="14191" max="14191" width="3.59765625" style="66" customWidth="1"/>
    <col min="14192" max="14192" width="2.69921875" style="66" customWidth="1"/>
    <col min="14193" max="14193" width="0.8984375" style="66" customWidth="1"/>
    <col min="14194" max="14194" width="1.19921875" style="66" customWidth="1"/>
    <col min="14195" max="14195" width="5.3984375" style="66" customWidth="1"/>
    <col min="14196" max="14196" width="6.5" style="66" customWidth="1"/>
    <col min="14197" max="14197" width="4.09765625" style="66" customWidth="1"/>
    <col min="14198" max="14198" width="7.8984375" style="66" customWidth="1"/>
    <col min="14199" max="14199" width="8.69921875" style="66" customWidth="1"/>
    <col min="14200" max="14203" width="6.19921875" style="66" customWidth="1"/>
    <col min="14204" max="14204" width="4.8984375" style="66" customWidth="1"/>
    <col min="14205" max="14205" width="2.5" style="66" customWidth="1"/>
    <col min="14206" max="14206" width="4.8984375" style="66" customWidth="1"/>
    <col min="14207" max="14444" width="9" style="66"/>
    <col min="14445" max="14445" width="1.69921875" style="66" customWidth="1"/>
    <col min="14446" max="14446" width="2.5" style="66" customWidth="1"/>
    <col min="14447" max="14447" width="3.59765625" style="66" customWidth="1"/>
    <col min="14448" max="14448" width="2.69921875" style="66" customWidth="1"/>
    <col min="14449" max="14449" width="0.8984375" style="66" customWidth="1"/>
    <col min="14450" max="14450" width="1.19921875" style="66" customWidth="1"/>
    <col min="14451" max="14451" width="5.3984375" style="66" customWidth="1"/>
    <col min="14452" max="14452" width="6.5" style="66" customWidth="1"/>
    <col min="14453" max="14453" width="4.09765625" style="66" customWidth="1"/>
    <col min="14454" max="14454" width="7.8984375" style="66" customWidth="1"/>
    <col min="14455" max="14455" width="8.69921875" style="66" customWidth="1"/>
    <col min="14456" max="14459" width="6.19921875" style="66" customWidth="1"/>
    <col min="14460" max="14460" width="4.8984375" style="66" customWidth="1"/>
    <col min="14461" max="14461" width="2.5" style="66" customWidth="1"/>
    <col min="14462" max="14462" width="4.8984375" style="66" customWidth="1"/>
    <col min="14463" max="14700" width="9" style="66"/>
    <col min="14701" max="14701" width="1.69921875" style="66" customWidth="1"/>
    <col min="14702" max="14702" width="2.5" style="66" customWidth="1"/>
    <col min="14703" max="14703" width="3.59765625" style="66" customWidth="1"/>
    <col min="14704" max="14704" width="2.69921875" style="66" customWidth="1"/>
    <col min="14705" max="14705" width="0.8984375" style="66" customWidth="1"/>
    <col min="14706" max="14706" width="1.19921875" style="66" customWidth="1"/>
    <col min="14707" max="14707" width="5.3984375" style="66" customWidth="1"/>
    <col min="14708" max="14708" width="6.5" style="66" customWidth="1"/>
    <col min="14709" max="14709" width="4.09765625" style="66" customWidth="1"/>
    <col min="14710" max="14710" width="7.8984375" style="66" customWidth="1"/>
    <col min="14711" max="14711" width="8.69921875" style="66" customWidth="1"/>
    <col min="14712" max="14715" width="6.19921875" style="66" customWidth="1"/>
    <col min="14716" max="14716" width="4.8984375" style="66" customWidth="1"/>
    <col min="14717" max="14717" width="2.5" style="66" customWidth="1"/>
    <col min="14718" max="14718" width="4.8984375" style="66" customWidth="1"/>
    <col min="14719" max="14956" width="9" style="66"/>
    <col min="14957" max="14957" width="1.69921875" style="66" customWidth="1"/>
    <col min="14958" max="14958" width="2.5" style="66" customWidth="1"/>
    <col min="14959" max="14959" width="3.59765625" style="66" customWidth="1"/>
    <col min="14960" max="14960" width="2.69921875" style="66" customWidth="1"/>
    <col min="14961" max="14961" width="0.8984375" style="66" customWidth="1"/>
    <col min="14962" max="14962" width="1.19921875" style="66" customWidth="1"/>
    <col min="14963" max="14963" width="5.3984375" style="66" customWidth="1"/>
    <col min="14964" max="14964" width="6.5" style="66" customWidth="1"/>
    <col min="14965" max="14965" width="4.09765625" style="66" customWidth="1"/>
    <col min="14966" max="14966" width="7.8984375" style="66" customWidth="1"/>
    <col min="14967" max="14967" width="8.69921875" style="66" customWidth="1"/>
    <col min="14968" max="14971" width="6.19921875" style="66" customWidth="1"/>
    <col min="14972" max="14972" width="4.8984375" style="66" customWidth="1"/>
    <col min="14973" max="14973" width="2.5" style="66" customWidth="1"/>
    <col min="14974" max="14974" width="4.8984375" style="66" customWidth="1"/>
    <col min="14975" max="15212" width="9" style="66"/>
    <col min="15213" max="15213" width="1.69921875" style="66" customWidth="1"/>
    <col min="15214" max="15214" width="2.5" style="66" customWidth="1"/>
    <col min="15215" max="15215" width="3.59765625" style="66" customWidth="1"/>
    <col min="15216" max="15216" width="2.69921875" style="66" customWidth="1"/>
    <col min="15217" max="15217" width="0.8984375" style="66" customWidth="1"/>
    <col min="15218" max="15218" width="1.19921875" style="66" customWidth="1"/>
    <col min="15219" max="15219" width="5.3984375" style="66" customWidth="1"/>
    <col min="15220" max="15220" width="6.5" style="66" customWidth="1"/>
    <col min="15221" max="15221" width="4.09765625" style="66" customWidth="1"/>
    <col min="15222" max="15222" width="7.8984375" style="66" customWidth="1"/>
    <col min="15223" max="15223" width="8.69921875" style="66" customWidth="1"/>
    <col min="15224" max="15227" width="6.19921875" style="66" customWidth="1"/>
    <col min="15228" max="15228" width="4.8984375" style="66" customWidth="1"/>
    <col min="15229" max="15229" width="2.5" style="66" customWidth="1"/>
    <col min="15230" max="15230" width="4.8984375" style="66" customWidth="1"/>
    <col min="15231" max="15468" width="9" style="66"/>
    <col min="15469" max="15469" width="1.69921875" style="66" customWidth="1"/>
    <col min="15470" max="15470" width="2.5" style="66" customWidth="1"/>
    <col min="15471" max="15471" width="3.59765625" style="66" customWidth="1"/>
    <col min="15472" max="15472" width="2.69921875" style="66" customWidth="1"/>
    <col min="15473" max="15473" width="0.8984375" style="66" customWidth="1"/>
    <col min="15474" max="15474" width="1.19921875" style="66" customWidth="1"/>
    <col min="15475" max="15475" width="5.3984375" style="66" customWidth="1"/>
    <col min="15476" max="15476" width="6.5" style="66" customWidth="1"/>
    <col min="15477" max="15477" width="4.09765625" style="66" customWidth="1"/>
    <col min="15478" max="15478" width="7.8984375" style="66" customWidth="1"/>
    <col min="15479" max="15479" width="8.69921875" style="66" customWidth="1"/>
    <col min="15480" max="15483" width="6.19921875" style="66" customWidth="1"/>
    <col min="15484" max="15484" width="4.8984375" style="66" customWidth="1"/>
    <col min="15485" max="15485" width="2.5" style="66" customWidth="1"/>
    <col min="15486" max="15486" width="4.8984375" style="66" customWidth="1"/>
    <col min="15487" max="15724" width="9" style="66"/>
    <col min="15725" max="15725" width="1.69921875" style="66" customWidth="1"/>
    <col min="15726" max="15726" width="2.5" style="66" customWidth="1"/>
    <col min="15727" max="15727" width="3.59765625" style="66" customWidth="1"/>
    <col min="15728" max="15728" width="2.69921875" style="66" customWidth="1"/>
    <col min="15729" max="15729" width="0.8984375" style="66" customWidth="1"/>
    <col min="15730" max="15730" width="1.19921875" style="66" customWidth="1"/>
    <col min="15731" max="15731" width="5.3984375" style="66" customWidth="1"/>
    <col min="15732" max="15732" width="6.5" style="66" customWidth="1"/>
    <col min="15733" max="15733" width="4.09765625" style="66" customWidth="1"/>
    <col min="15734" max="15734" width="7.8984375" style="66" customWidth="1"/>
    <col min="15735" max="15735" width="8.69921875" style="66" customWidth="1"/>
    <col min="15736" max="15739" width="6.19921875" style="66" customWidth="1"/>
    <col min="15740" max="15740" width="4.8984375" style="66" customWidth="1"/>
    <col min="15741" max="15741" width="2.5" style="66" customWidth="1"/>
    <col min="15742" max="15742" width="4.8984375" style="66" customWidth="1"/>
    <col min="15743" max="15980" width="9" style="66"/>
    <col min="15981" max="15981" width="1.69921875" style="66" customWidth="1"/>
    <col min="15982" max="15982" width="2.5" style="66" customWidth="1"/>
    <col min="15983" max="15983" width="3.59765625" style="66" customWidth="1"/>
    <col min="15984" max="15984" width="2.69921875" style="66" customWidth="1"/>
    <col min="15985" max="15985" width="0.8984375" style="66" customWidth="1"/>
    <col min="15986" max="15986" width="1.19921875" style="66" customWidth="1"/>
    <col min="15987" max="15987" width="5.3984375" style="66" customWidth="1"/>
    <col min="15988" max="15988" width="6.5" style="66" customWidth="1"/>
    <col min="15989" max="15989" width="4.09765625" style="66" customWidth="1"/>
    <col min="15990" max="15990" width="7.8984375" style="66" customWidth="1"/>
    <col min="15991" max="15991" width="8.69921875" style="66" customWidth="1"/>
    <col min="15992" max="15995" width="6.19921875" style="66" customWidth="1"/>
    <col min="15996" max="15996" width="4.8984375" style="66" customWidth="1"/>
    <col min="15997" max="15997" width="2.5" style="66" customWidth="1"/>
    <col min="15998" max="15998" width="4.8984375" style="66" customWidth="1"/>
    <col min="15999" max="16197" width="9" style="66"/>
    <col min="16198" max="16204" width="9" style="66" customWidth="1"/>
    <col min="16205" max="16384" width="9" style="66"/>
  </cols>
  <sheetData>
    <row r="1" spans="2:22" ht="4.5" customHeight="1"/>
    <row r="2" spans="2:22" ht="18.75" customHeight="1">
      <c r="G2" s="595" t="s">
        <v>337</v>
      </c>
      <c r="H2" s="595"/>
      <c r="I2" s="78">
        <f>IF(基本情報!G5="","",基本情報!G5)</f>
        <v>0</v>
      </c>
      <c r="J2" s="56" t="s">
        <v>7</v>
      </c>
      <c r="K2" s="56"/>
      <c r="L2" s="56"/>
      <c r="M2" s="56"/>
      <c r="T2" s="578" t="s">
        <v>546</v>
      </c>
      <c r="U2" s="575" t="s">
        <v>540</v>
      </c>
      <c r="V2" s="575"/>
    </row>
    <row r="3" spans="2:22" s="54" customFormat="1">
      <c r="B3" s="97" t="s">
        <v>366</v>
      </c>
      <c r="G3" s="97" t="s">
        <v>33</v>
      </c>
      <c r="P3" s="193" t="s">
        <v>412</v>
      </c>
      <c r="Q3" s="177" t="s">
        <v>335</v>
      </c>
      <c r="R3" s="110" t="s">
        <v>336</v>
      </c>
      <c r="T3" s="580"/>
      <c r="U3" s="53" t="s">
        <v>541</v>
      </c>
      <c r="V3" s="53" t="s">
        <v>542</v>
      </c>
    </row>
    <row r="4" spans="2:22" s="54" customFormat="1">
      <c r="B4" s="117" t="s">
        <v>176</v>
      </c>
      <c r="C4" s="120" t="s">
        <v>116</v>
      </c>
      <c r="D4" s="121" t="s">
        <v>165</v>
      </c>
      <c r="E4" s="119" t="s">
        <v>287</v>
      </c>
      <c r="G4" s="595" t="s">
        <v>19</v>
      </c>
      <c r="H4" s="595" t="str">
        <f>IF(加算と減算!I9="","",加算と減算!I9)</f>
        <v/>
      </c>
      <c r="I4" s="79" t="s">
        <v>176</v>
      </c>
      <c r="J4" s="90" t="s">
        <v>116</v>
      </c>
      <c r="K4" s="89" t="s">
        <v>165</v>
      </c>
      <c r="L4" s="80" t="s">
        <v>287</v>
      </c>
      <c r="M4" s="177" t="s">
        <v>335</v>
      </c>
      <c r="N4" s="110" t="s">
        <v>336</v>
      </c>
      <c r="P4" s="78" t="s">
        <v>410</v>
      </c>
      <c r="Q4" s="194">
        <f>M5</f>
        <v>0</v>
      </c>
      <c r="R4" s="194">
        <f>N5</f>
        <v>0</v>
      </c>
      <c r="T4" s="53">
        <f>児童数!AT8</f>
        <v>0</v>
      </c>
      <c r="U4" s="82">
        <f t="shared" ref="U4:U15" si="0">IFERROR(Q4*T4,0)</f>
        <v>0</v>
      </c>
      <c r="V4" s="82">
        <f t="shared" ref="V4:V15" si="1">IFERROR(R4*T4,0)</f>
        <v>0</v>
      </c>
    </row>
    <row r="5" spans="2:22" s="56" customFormat="1">
      <c r="B5" s="70" t="s">
        <v>124</v>
      </c>
      <c r="C5" s="70" t="s">
        <v>304</v>
      </c>
      <c r="D5" s="368">
        <v>24880</v>
      </c>
      <c r="E5" s="368">
        <v>240</v>
      </c>
      <c r="G5" s="595"/>
      <c r="H5" s="595"/>
      <c r="I5" s="68" t="str">
        <f>IF(基本情報!$C$3="","",基本情報!$C$3)</f>
        <v/>
      </c>
      <c r="J5" s="68" t="str">
        <f>利用定員!K13</f>
        <v/>
      </c>
      <c r="K5" s="57">
        <f>IF(H4="",0,DGET($B$4:$E$140,K4,I4:J5))</f>
        <v>0</v>
      </c>
      <c r="L5" s="57">
        <f>IF(H4="",0,DGET($B$4:$E$140,L4,I4:J5))</f>
        <v>0</v>
      </c>
      <c r="M5" s="82">
        <f>IFERROR(K5*H4,0)</f>
        <v>0</v>
      </c>
      <c r="N5" s="82">
        <f>IFERROR(L5*$I$2*H4,0)</f>
        <v>0</v>
      </c>
      <c r="P5" s="78" t="s">
        <v>20</v>
      </c>
      <c r="Q5" s="194">
        <f>M7</f>
        <v>0</v>
      </c>
      <c r="R5" s="194">
        <f>N7</f>
        <v>0</v>
      </c>
      <c r="T5" s="53">
        <f>児童数!AT9</f>
        <v>0</v>
      </c>
      <c r="U5" s="82">
        <f t="shared" si="0"/>
        <v>0</v>
      </c>
      <c r="V5" s="82">
        <f t="shared" si="1"/>
        <v>0</v>
      </c>
    </row>
    <row r="6" spans="2:22" s="56" customFormat="1">
      <c r="B6" s="70" t="s">
        <v>124</v>
      </c>
      <c r="C6" s="70" t="s">
        <v>126</v>
      </c>
      <c r="D6" s="368">
        <v>16580</v>
      </c>
      <c r="E6" s="368">
        <v>160</v>
      </c>
      <c r="G6" s="595" t="s">
        <v>20</v>
      </c>
      <c r="H6" s="595" t="str">
        <f>IF(加算と減算!I10="","",加算と減算!I10)</f>
        <v/>
      </c>
      <c r="I6" s="79" t="s">
        <v>176</v>
      </c>
      <c r="J6" s="90" t="s">
        <v>116</v>
      </c>
      <c r="K6" s="89" t="s">
        <v>165</v>
      </c>
      <c r="L6" s="80" t="s">
        <v>287</v>
      </c>
      <c r="M6" s="177" t="s">
        <v>335</v>
      </c>
      <c r="N6" s="110" t="s">
        <v>336</v>
      </c>
      <c r="P6" s="78" t="s">
        <v>21</v>
      </c>
      <c r="Q6" s="194">
        <f>M9</f>
        <v>0</v>
      </c>
      <c r="R6" s="194">
        <f>N9</f>
        <v>0</v>
      </c>
      <c r="T6" s="53">
        <f>児童数!AT10</f>
        <v>0</v>
      </c>
      <c r="U6" s="82">
        <f t="shared" si="0"/>
        <v>0</v>
      </c>
      <c r="V6" s="82">
        <f t="shared" si="1"/>
        <v>0</v>
      </c>
    </row>
    <row r="7" spans="2:22" s="56" customFormat="1">
      <c r="B7" s="70" t="s">
        <v>124</v>
      </c>
      <c r="C7" s="70" t="s">
        <v>128</v>
      </c>
      <c r="D7" s="368">
        <v>12440</v>
      </c>
      <c r="E7" s="368">
        <v>120</v>
      </c>
      <c r="G7" s="595"/>
      <c r="H7" s="595"/>
      <c r="I7" s="68" t="str">
        <f>IF(基本情報!$C$3="","",基本情報!$C$3)</f>
        <v/>
      </c>
      <c r="J7" s="68" t="str">
        <f>利用定員!K14</f>
        <v/>
      </c>
      <c r="K7" s="57">
        <f>IF(H6="",0,DGET($B$4:$E$140,K6,I6:J7))</f>
        <v>0</v>
      </c>
      <c r="L7" s="57">
        <f>IF(H6="",0,DGET($B$4:$E$140,L6,I6:J7))</f>
        <v>0</v>
      </c>
      <c r="M7" s="82">
        <f>IFERROR(K7*H6,0)</f>
        <v>0</v>
      </c>
      <c r="N7" s="82">
        <f>IFERROR(L7*$I$2*H6,0)</f>
        <v>0</v>
      </c>
      <c r="P7" s="78" t="s">
        <v>22</v>
      </c>
      <c r="Q7" s="194">
        <f>M11</f>
        <v>0</v>
      </c>
      <c r="R7" s="194">
        <f>N11</f>
        <v>0</v>
      </c>
      <c r="T7" s="53">
        <f>児童数!AT11</f>
        <v>0</v>
      </c>
      <c r="U7" s="82">
        <f t="shared" si="0"/>
        <v>0</v>
      </c>
      <c r="V7" s="82">
        <f t="shared" si="1"/>
        <v>0</v>
      </c>
    </row>
    <row r="8" spans="2:22" s="84" customFormat="1">
      <c r="B8" s="70" t="s">
        <v>124</v>
      </c>
      <c r="C8" s="70" t="s">
        <v>130</v>
      </c>
      <c r="D8" s="368">
        <v>9950</v>
      </c>
      <c r="E8" s="368">
        <v>90</v>
      </c>
      <c r="G8" s="595" t="s">
        <v>21</v>
      </c>
      <c r="H8" s="595" t="str">
        <f>IF(加算と減算!I11="","",加算と減算!I11)</f>
        <v/>
      </c>
      <c r="I8" s="79" t="s">
        <v>176</v>
      </c>
      <c r="J8" s="90" t="s">
        <v>116</v>
      </c>
      <c r="K8" s="89" t="s">
        <v>165</v>
      </c>
      <c r="L8" s="80" t="s">
        <v>287</v>
      </c>
      <c r="M8" s="177" t="s">
        <v>335</v>
      </c>
      <c r="N8" s="110" t="s">
        <v>336</v>
      </c>
      <c r="P8" s="78" t="s">
        <v>23</v>
      </c>
      <c r="Q8" s="194">
        <f>M13</f>
        <v>0</v>
      </c>
      <c r="R8" s="194">
        <f>N13</f>
        <v>0</v>
      </c>
      <c r="T8" s="53">
        <f>児童数!AT12</f>
        <v>0</v>
      </c>
      <c r="U8" s="82">
        <f t="shared" si="0"/>
        <v>0</v>
      </c>
      <c r="V8" s="82">
        <f t="shared" si="1"/>
        <v>0</v>
      </c>
    </row>
    <row r="9" spans="2:22" s="56" customFormat="1">
      <c r="B9" s="70" t="s">
        <v>124</v>
      </c>
      <c r="C9" s="70" t="s">
        <v>132</v>
      </c>
      <c r="D9" s="368">
        <v>8290</v>
      </c>
      <c r="E9" s="368">
        <v>80</v>
      </c>
      <c r="G9" s="595"/>
      <c r="H9" s="595"/>
      <c r="I9" s="68" t="str">
        <f>IF(基本情報!$C$3="","",基本情報!$C$3)</f>
        <v/>
      </c>
      <c r="J9" s="68" t="str">
        <f>利用定員!K15</f>
        <v/>
      </c>
      <c r="K9" s="57">
        <f>IF(H8="",0,DGET($B$4:$E$140,K8,I8:J9))</f>
        <v>0</v>
      </c>
      <c r="L9" s="57">
        <f>IF(H8="",0,DGET($B$4:$E$140,L8,I8:J9))</f>
        <v>0</v>
      </c>
      <c r="M9" s="82">
        <f>IFERROR(K9*H8,0)</f>
        <v>0</v>
      </c>
      <c r="N9" s="82">
        <f>IFERROR(L9*$I$2*H8,0)</f>
        <v>0</v>
      </c>
      <c r="P9" s="78" t="s">
        <v>24</v>
      </c>
      <c r="Q9" s="194">
        <f>M15</f>
        <v>0</v>
      </c>
      <c r="R9" s="194">
        <f>N15</f>
        <v>0</v>
      </c>
      <c r="T9" s="53">
        <f>児童数!AT13</f>
        <v>0</v>
      </c>
      <c r="U9" s="82">
        <f t="shared" si="0"/>
        <v>0</v>
      </c>
      <c r="V9" s="82">
        <f t="shared" si="1"/>
        <v>0</v>
      </c>
    </row>
    <row r="10" spans="2:22" s="56" customFormat="1">
      <c r="B10" s="70" t="s">
        <v>124</v>
      </c>
      <c r="C10" s="70" t="s">
        <v>305</v>
      </c>
      <c r="D10" s="368">
        <v>7100</v>
      </c>
      <c r="E10" s="368">
        <v>70</v>
      </c>
      <c r="G10" s="595" t="s">
        <v>22</v>
      </c>
      <c r="H10" s="595" t="str">
        <f>IF(加算と減算!I12="","",加算と減算!I12)</f>
        <v/>
      </c>
      <c r="I10" s="79" t="s">
        <v>176</v>
      </c>
      <c r="J10" s="90" t="s">
        <v>116</v>
      </c>
      <c r="K10" s="89" t="s">
        <v>165</v>
      </c>
      <c r="L10" s="80" t="s">
        <v>287</v>
      </c>
      <c r="M10" s="177" t="s">
        <v>335</v>
      </c>
      <c r="N10" s="110" t="s">
        <v>336</v>
      </c>
      <c r="P10" s="78" t="s">
        <v>224</v>
      </c>
      <c r="Q10" s="194">
        <f>M17</f>
        <v>0</v>
      </c>
      <c r="R10" s="194">
        <f>N17</f>
        <v>0</v>
      </c>
      <c r="T10" s="53">
        <f>児童数!AT14</f>
        <v>0</v>
      </c>
      <c r="U10" s="82">
        <f t="shared" si="0"/>
        <v>0</v>
      </c>
      <c r="V10" s="82">
        <f t="shared" si="1"/>
        <v>0</v>
      </c>
    </row>
    <row r="11" spans="2:22" s="56" customFormat="1">
      <c r="B11" s="70" t="s">
        <v>124</v>
      </c>
      <c r="C11" s="70" t="s">
        <v>306</v>
      </c>
      <c r="D11" s="368">
        <v>6220</v>
      </c>
      <c r="E11" s="368">
        <v>60</v>
      </c>
      <c r="G11" s="595"/>
      <c r="H11" s="595"/>
      <c r="I11" s="68" t="str">
        <f>IF(基本情報!$C$3="","",基本情報!$C$3)</f>
        <v/>
      </c>
      <c r="J11" s="68" t="str">
        <f>利用定員!K16</f>
        <v/>
      </c>
      <c r="K11" s="57">
        <f>IF(H10="",0,DGET($B$4:$E$140,K10,I10:J11))</f>
        <v>0</v>
      </c>
      <c r="L11" s="57">
        <f>IF(H10="",0,DGET($B$4:$E$140,L10,I10:J11))</f>
        <v>0</v>
      </c>
      <c r="M11" s="82">
        <f>IFERROR(K11*H10,0)</f>
        <v>0</v>
      </c>
      <c r="N11" s="82">
        <f>IFERROR(L11*$I$2*H10,0)</f>
        <v>0</v>
      </c>
      <c r="P11" s="78" t="s">
        <v>225</v>
      </c>
      <c r="Q11" s="194">
        <f>M19</f>
        <v>0</v>
      </c>
      <c r="R11" s="194">
        <f>N19</f>
        <v>0</v>
      </c>
      <c r="T11" s="53">
        <f>児童数!AT15</f>
        <v>0</v>
      </c>
      <c r="U11" s="82">
        <f t="shared" si="0"/>
        <v>0</v>
      </c>
      <c r="V11" s="82">
        <f t="shared" si="1"/>
        <v>0</v>
      </c>
    </row>
    <row r="12" spans="2:22" s="56" customFormat="1">
      <c r="B12" s="68" t="s">
        <v>124</v>
      </c>
      <c r="C12" s="68" t="s">
        <v>307</v>
      </c>
      <c r="D12" s="364">
        <v>5520</v>
      </c>
      <c r="E12" s="364">
        <v>50</v>
      </c>
      <c r="G12" s="595" t="s">
        <v>23</v>
      </c>
      <c r="H12" s="595" t="str">
        <f>IF(加算と減算!I13="","",加算と減算!I13)</f>
        <v/>
      </c>
      <c r="I12" s="79" t="s">
        <v>176</v>
      </c>
      <c r="J12" s="90" t="s">
        <v>116</v>
      </c>
      <c r="K12" s="89" t="s">
        <v>165</v>
      </c>
      <c r="L12" s="80" t="s">
        <v>287</v>
      </c>
      <c r="M12" s="177" t="s">
        <v>335</v>
      </c>
      <c r="N12" s="110" t="s">
        <v>336</v>
      </c>
      <c r="P12" s="78" t="s">
        <v>226</v>
      </c>
      <c r="Q12" s="194">
        <f>M21</f>
        <v>0</v>
      </c>
      <c r="R12" s="194">
        <f>N21</f>
        <v>0</v>
      </c>
      <c r="T12" s="53">
        <f>児童数!AT16</f>
        <v>0</v>
      </c>
      <c r="U12" s="82">
        <f t="shared" si="0"/>
        <v>0</v>
      </c>
      <c r="V12" s="82">
        <f t="shared" si="1"/>
        <v>0</v>
      </c>
    </row>
    <row r="13" spans="2:22" s="56" customFormat="1">
      <c r="B13" s="68" t="s">
        <v>124</v>
      </c>
      <c r="C13" s="68" t="s">
        <v>308</v>
      </c>
      <c r="D13" s="364">
        <v>4970</v>
      </c>
      <c r="E13" s="364">
        <v>40</v>
      </c>
      <c r="G13" s="595"/>
      <c r="H13" s="595"/>
      <c r="I13" s="68" t="str">
        <f>IF(基本情報!$C$3="","",基本情報!$C$3)</f>
        <v/>
      </c>
      <c r="J13" s="68" t="str">
        <f>利用定員!K17</f>
        <v/>
      </c>
      <c r="K13" s="57">
        <f>IF(H12="",0,DGET($B$4:$E$140,K12,I12:J13))</f>
        <v>0</v>
      </c>
      <c r="L13" s="57">
        <f>IF(H12="",0,DGET($B$4:$E$140,L12,I12:J13))</f>
        <v>0</v>
      </c>
      <c r="M13" s="82">
        <f>IFERROR(K13*H12,0)</f>
        <v>0</v>
      </c>
      <c r="N13" s="82">
        <f>IFERROR(L13*$I$2*H12,0)</f>
        <v>0</v>
      </c>
      <c r="P13" s="78" t="s">
        <v>28</v>
      </c>
      <c r="Q13" s="194">
        <f>M23</f>
        <v>0</v>
      </c>
      <c r="R13" s="194">
        <f>N23</f>
        <v>0</v>
      </c>
      <c r="T13" s="53">
        <f>児童数!AT17</f>
        <v>0</v>
      </c>
      <c r="U13" s="82">
        <f t="shared" si="0"/>
        <v>0</v>
      </c>
      <c r="V13" s="82">
        <f t="shared" si="1"/>
        <v>0</v>
      </c>
    </row>
    <row r="14" spans="2:22" s="56" customFormat="1">
      <c r="B14" s="68" t="s">
        <v>124</v>
      </c>
      <c r="C14" s="68" t="s">
        <v>309</v>
      </c>
      <c r="D14" s="364">
        <v>4520</v>
      </c>
      <c r="E14" s="364">
        <v>40</v>
      </c>
      <c r="G14" s="595" t="s">
        <v>24</v>
      </c>
      <c r="H14" s="595" t="str">
        <f>IF(加算と減算!I14="","",加算と減算!I14)</f>
        <v/>
      </c>
      <c r="I14" s="79" t="s">
        <v>176</v>
      </c>
      <c r="J14" s="90" t="s">
        <v>116</v>
      </c>
      <c r="K14" s="89" t="s">
        <v>165</v>
      </c>
      <c r="L14" s="80" t="s">
        <v>287</v>
      </c>
      <c r="M14" s="177" t="s">
        <v>335</v>
      </c>
      <c r="N14" s="110" t="s">
        <v>336</v>
      </c>
      <c r="P14" s="78" t="s">
        <v>29</v>
      </c>
      <c r="Q14" s="194">
        <f>M25</f>
        <v>0</v>
      </c>
      <c r="R14" s="194">
        <f>N25</f>
        <v>0</v>
      </c>
      <c r="T14" s="53">
        <f>児童数!AT18</f>
        <v>0</v>
      </c>
      <c r="U14" s="82">
        <f t="shared" si="0"/>
        <v>0</v>
      </c>
      <c r="V14" s="82">
        <f t="shared" si="1"/>
        <v>0</v>
      </c>
    </row>
    <row r="15" spans="2:22" s="56" customFormat="1">
      <c r="B15" s="68" t="s">
        <v>124</v>
      </c>
      <c r="C15" s="68" t="s">
        <v>310</v>
      </c>
      <c r="D15" s="364">
        <v>4140</v>
      </c>
      <c r="E15" s="364">
        <v>40</v>
      </c>
      <c r="G15" s="595"/>
      <c r="H15" s="595"/>
      <c r="I15" s="68" t="str">
        <f>IF(基本情報!$C$3="","",基本情報!$C$3)</f>
        <v/>
      </c>
      <c r="J15" s="68" t="str">
        <f>利用定員!K18</f>
        <v/>
      </c>
      <c r="K15" s="57">
        <f>IF(H14="",0,DGET($B$4:$E$140,K14,I14:J15))</f>
        <v>0</v>
      </c>
      <c r="L15" s="57">
        <f>IF(H14="",0,DGET($B$4:$E$140,L14,I14:J15))</f>
        <v>0</v>
      </c>
      <c r="M15" s="82">
        <f>IFERROR(K15*H14,0)</f>
        <v>0</v>
      </c>
      <c r="N15" s="82">
        <f>IFERROR(L15*$I$2*H14,0)</f>
        <v>0</v>
      </c>
      <c r="P15" s="78" t="s">
        <v>30</v>
      </c>
      <c r="Q15" s="194">
        <f>M27</f>
        <v>0</v>
      </c>
      <c r="R15" s="194">
        <f>N27</f>
        <v>0</v>
      </c>
      <c r="T15" s="53">
        <f>児童数!AT19</f>
        <v>0</v>
      </c>
      <c r="U15" s="82">
        <f t="shared" si="0"/>
        <v>0</v>
      </c>
      <c r="V15" s="82">
        <f t="shared" si="1"/>
        <v>0</v>
      </c>
    </row>
    <row r="16" spans="2:22" s="56" customFormat="1">
      <c r="B16" s="68" t="s">
        <v>124</v>
      </c>
      <c r="C16" s="68" t="s">
        <v>311</v>
      </c>
      <c r="D16" s="364">
        <v>3820</v>
      </c>
      <c r="E16" s="364">
        <v>30</v>
      </c>
      <c r="G16" s="595" t="s">
        <v>25</v>
      </c>
      <c r="H16" s="595" t="str">
        <f>IF(加算と減算!I15="","",加算と減算!I15)</f>
        <v/>
      </c>
      <c r="I16" s="79" t="s">
        <v>176</v>
      </c>
      <c r="J16" s="90" t="s">
        <v>116</v>
      </c>
      <c r="K16" s="89" t="s">
        <v>165</v>
      </c>
      <c r="L16" s="80" t="s">
        <v>287</v>
      </c>
      <c r="M16" s="177" t="s">
        <v>335</v>
      </c>
      <c r="N16" s="110" t="s">
        <v>336</v>
      </c>
      <c r="T16" s="53">
        <f>SUM(T4:T15)</f>
        <v>0</v>
      </c>
      <c r="U16" s="245">
        <f>SUM(U4:U15)</f>
        <v>0</v>
      </c>
      <c r="V16" s="245">
        <f>SUM(V4:V15)</f>
        <v>0</v>
      </c>
    </row>
    <row r="17" spans="2:14" s="56" customFormat="1">
      <c r="B17" s="68" t="s">
        <v>124</v>
      </c>
      <c r="C17" s="68" t="s">
        <v>312</v>
      </c>
      <c r="D17" s="364">
        <v>3550</v>
      </c>
      <c r="E17" s="364">
        <v>30</v>
      </c>
      <c r="G17" s="595"/>
      <c r="H17" s="595"/>
      <c r="I17" s="68" t="str">
        <f>IF(基本情報!$C$3="","",基本情報!$C$3)</f>
        <v/>
      </c>
      <c r="J17" s="68" t="str">
        <f>利用定員!K19</f>
        <v/>
      </c>
      <c r="K17" s="57">
        <f>IF(H16="",0,DGET($B$4:$E$140,K16,I16:J17))</f>
        <v>0</v>
      </c>
      <c r="L17" s="57">
        <f>IF(H16="",0,DGET($B$4:$E$140,L16,I16:J17))</f>
        <v>0</v>
      </c>
      <c r="M17" s="82">
        <f>IFERROR(K17*H16,0)</f>
        <v>0</v>
      </c>
      <c r="N17" s="82">
        <f>IFERROR(L17*$I$2*H16,0)</f>
        <v>0</v>
      </c>
    </row>
    <row r="18" spans="2:14" s="56" customFormat="1">
      <c r="B18" s="68" t="s">
        <v>124</v>
      </c>
      <c r="C18" s="68" t="s">
        <v>313</v>
      </c>
      <c r="D18" s="364">
        <v>3310</v>
      </c>
      <c r="E18" s="364">
        <v>30</v>
      </c>
      <c r="G18" s="595" t="s">
        <v>225</v>
      </c>
      <c r="H18" s="595" t="str">
        <f>IF(加算と減算!I16="","",加算と減算!I16)</f>
        <v/>
      </c>
      <c r="I18" s="79" t="s">
        <v>176</v>
      </c>
      <c r="J18" s="90" t="s">
        <v>116</v>
      </c>
      <c r="K18" s="89" t="s">
        <v>165</v>
      </c>
      <c r="L18" s="80" t="s">
        <v>287</v>
      </c>
      <c r="M18" s="177" t="s">
        <v>335</v>
      </c>
      <c r="N18" s="110" t="s">
        <v>336</v>
      </c>
    </row>
    <row r="19" spans="2:14" s="56" customFormat="1">
      <c r="B19" s="68" t="s">
        <v>124</v>
      </c>
      <c r="C19" s="68" t="s">
        <v>314</v>
      </c>
      <c r="D19" s="364">
        <v>3110</v>
      </c>
      <c r="E19" s="364">
        <v>30</v>
      </c>
      <c r="G19" s="595"/>
      <c r="H19" s="595"/>
      <c r="I19" s="68" t="str">
        <f>IF(基本情報!$C$3="","",基本情報!$C$3)</f>
        <v/>
      </c>
      <c r="J19" s="68" t="str">
        <f>利用定員!K20</f>
        <v/>
      </c>
      <c r="K19" s="57">
        <f>IF(H18="",0,DGET($B$4:$E$140,K18,I18:J19))</f>
        <v>0</v>
      </c>
      <c r="L19" s="57">
        <f>IF(H18="",0,DGET($B$4:$E$140,L18,I18:J19))</f>
        <v>0</v>
      </c>
      <c r="M19" s="82">
        <f>IFERROR(K19*H18,0)</f>
        <v>0</v>
      </c>
      <c r="N19" s="82">
        <f>IFERROR(L19*$I$2*H18,0)</f>
        <v>0</v>
      </c>
    </row>
    <row r="20" spans="2:14" s="56" customFormat="1">
      <c r="B20" s="68" t="s">
        <v>124</v>
      </c>
      <c r="C20" s="68" t="s">
        <v>315</v>
      </c>
      <c r="D20" s="364">
        <v>2920</v>
      </c>
      <c r="E20" s="364">
        <v>20</v>
      </c>
      <c r="G20" s="595" t="s">
        <v>226</v>
      </c>
      <c r="H20" s="595" t="str">
        <f>IF(加算と減算!I17="","",加算と減算!I17)</f>
        <v/>
      </c>
      <c r="I20" s="79" t="s">
        <v>176</v>
      </c>
      <c r="J20" s="90" t="s">
        <v>116</v>
      </c>
      <c r="K20" s="89" t="s">
        <v>165</v>
      </c>
      <c r="L20" s="80" t="s">
        <v>287</v>
      </c>
      <c r="M20" s="177" t="s">
        <v>335</v>
      </c>
      <c r="N20" s="110" t="s">
        <v>336</v>
      </c>
    </row>
    <row r="21" spans="2:14">
      <c r="B21" s="68" t="s">
        <v>124</v>
      </c>
      <c r="C21" s="68" t="s">
        <v>144</v>
      </c>
      <c r="D21" s="364">
        <v>2760</v>
      </c>
      <c r="E21" s="364">
        <v>20</v>
      </c>
      <c r="G21" s="595"/>
      <c r="H21" s="595"/>
      <c r="I21" s="68" t="str">
        <f>IF(基本情報!$C$3="","",基本情報!$C$3)</f>
        <v/>
      </c>
      <c r="J21" s="68" t="str">
        <f>利用定員!K21</f>
        <v/>
      </c>
      <c r="K21" s="57">
        <f>IF(H20="",0,DGET($B$4:$E$140,K20,I20:J21))</f>
        <v>0</v>
      </c>
      <c r="L21" s="57">
        <f>IF(H20="",0,DGET($B$4:$E$140,L20,I20:J21))</f>
        <v>0</v>
      </c>
      <c r="M21" s="82">
        <f>IFERROR(K21*H20,0)</f>
        <v>0</v>
      </c>
      <c r="N21" s="82">
        <f>IFERROR(L21*$I$2*H20,0)</f>
        <v>0</v>
      </c>
    </row>
    <row r="22" spans="2:14">
      <c r="B22" s="68" t="s">
        <v>316</v>
      </c>
      <c r="C22" s="68" t="s">
        <v>304</v>
      </c>
      <c r="D22" s="364">
        <v>24130</v>
      </c>
      <c r="E22" s="364">
        <v>240</v>
      </c>
      <c r="G22" s="595" t="s">
        <v>28</v>
      </c>
      <c r="H22" s="595" t="str">
        <f>IF(加算と減算!I18="","",加算と減算!I18)</f>
        <v/>
      </c>
      <c r="I22" s="79" t="s">
        <v>176</v>
      </c>
      <c r="J22" s="90" t="s">
        <v>116</v>
      </c>
      <c r="K22" s="89" t="s">
        <v>165</v>
      </c>
      <c r="L22" s="80" t="s">
        <v>287</v>
      </c>
      <c r="M22" s="177" t="s">
        <v>335</v>
      </c>
      <c r="N22" s="110" t="s">
        <v>336</v>
      </c>
    </row>
    <row r="23" spans="2:14">
      <c r="B23" s="68" t="s">
        <v>316</v>
      </c>
      <c r="C23" s="68" t="s">
        <v>126</v>
      </c>
      <c r="D23" s="364">
        <v>16080</v>
      </c>
      <c r="E23" s="364">
        <v>160</v>
      </c>
      <c r="G23" s="595"/>
      <c r="H23" s="595"/>
      <c r="I23" s="68" t="str">
        <f>IF(基本情報!$C$3="","",基本情報!$C$3)</f>
        <v/>
      </c>
      <c r="J23" s="68" t="str">
        <f>利用定員!K22</f>
        <v/>
      </c>
      <c r="K23" s="57">
        <f>IF(H22="",0,DGET($B$4:$E$140,K22,I22:J23))</f>
        <v>0</v>
      </c>
      <c r="L23" s="57">
        <f>IF(H22="",0,DGET($B$4:$E$140,L22,I22:J23))</f>
        <v>0</v>
      </c>
      <c r="M23" s="82">
        <f>IFERROR(K23*H22,0)</f>
        <v>0</v>
      </c>
      <c r="N23" s="82">
        <f>IFERROR(L23*$I$2*H22,0)</f>
        <v>0</v>
      </c>
    </row>
    <row r="24" spans="2:14">
      <c r="B24" s="68" t="s">
        <v>316</v>
      </c>
      <c r="C24" s="68" t="s">
        <v>128</v>
      </c>
      <c r="D24" s="364">
        <v>12060</v>
      </c>
      <c r="E24" s="364">
        <v>120</v>
      </c>
      <c r="G24" s="595" t="s">
        <v>29</v>
      </c>
      <c r="H24" s="595" t="str">
        <f>IF(加算と減算!I19="","",加算と減算!I19)</f>
        <v/>
      </c>
      <c r="I24" s="79" t="s">
        <v>176</v>
      </c>
      <c r="J24" s="90" t="s">
        <v>116</v>
      </c>
      <c r="K24" s="89" t="s">
        <v>165</v>
      </c>
      <c r="L24" s="80" t="s">
        <v>287</v>
      </c>
      <c r="M24" s="177" t="s">
        <v>335</v>
      </c>
      <c r="N24" s="110" t="s">
        <v>336</v>
      </c>
    </row>
    <row r="25" spans="2:14">
      <c r="B25" s="68" t="s">
        <v>316</v>
      </c>
      <c r="C25" s="68" t="s">
        <v>130</v>
      </c>
      <c r="D25" s="364">
        <v>9650</v>
      </c>
      <c r="E25" s="364">
        <v>90</v>
      </c>
      <c r="G25" s="595"/>
      <c r="H25" s="595"/>
      <c r="I25" s="68" t="str">
        <f>IF(基本情報!$C$3="","",基本情報!$C$3)</f>
        <v/>
      </c>
      <c r="J25" s="68" t="str">
        <f>利用定員!K23</f>
        <v/>
      </c>
      <c r="K25" s="57">
        <f>IF(H24="",0,DGET($B$4:$E$140,K24,I24:J25))</f>
        <v>0</v>
      </c>
      <c r="L25" s="57">
        <f>IF(H24="",0,DGET($B$4:$E$140,L24,I24:J25))</f>
        <v>0</v>
      </c>
      <c r="M25" s="82">
        <f>IFERROR(K25*H24,0)</f>
        <v>0</v>
      </c>
      <c r="N25" s="82">
        <f>IFERROR(L25*$I$2*H24,0)</f>
        <v>0</v>
      </c>
    </row>
    <row r="26" spans="2:14">
      <c r="B26" s="68" t="s">
        <v>316</v>
      </c>
      <c r="C26" s="68" t="s">
        <v>132</v>
      </c>
      <c r="D26" s="364">
        <v>8040</v>
      </c>
      <c r="E26" s="364">
        <v>80</v>
      </c>
      <c r="G26" s="595" t="s">
        <v>30</v>
      </c>
      <c r="H26" s="595" t="str">
        <f>IF(加算と減算!I20="","",加算と減算!I20)</f>
        <v/>
      </c>
      <c r="I26" s="79" t="s">
        <v>176</v>
      </c>
      <c r="J26" s="90" t="s">
        <v>116</v>
      </c>
      <c r="K26" s="89" t="s">
        <v>165</v>
      </c>
      <c r="L26" s="80" t="s">
        <v>287</v>
      </c>
      <c r="M26" s="177" t="s">
        <v>335</v>
      </c>
      <c r="N26" s="110" t="s">
        <v>336</v>
      </c>
    </row>
    <row r="27" spans="2:14">
      <c r="B27" s="68" t="s">
        <v>316</v>
      </c>
      <c r="C27" s="68" t="s">
        <v>305</v>
      </c>
      <c r="D27" s="364">
        <v>6890</v>
      </c>
      <c r="E27" s="364">
        <v>60</v>
      </c>
      <c r="G27" s="595"/>
      <c r="H27" s="595"/>
      <c r="I27" s="68" t="str">
        <f>IF(基本情報!$C$3="","",基本情報!$C$3)</f>
        <v/>
      </c>
      <c r="J27" s="68" t="str">
        <f>利用定員!K24</f>
        <v/>
      </c>
      <c r="K27" s="57">
        <f>IF(H26="",0,DGET($B$4:$E$140,K26,I26:J27))</f>
        <v>0</v>
      </c>
      <c r="L27" s="57">
        <f>IF(H26="",0,DGET($B$4:$E$140,L26,I26:J27))</f>
        <v>0</v>
      </c>
      <c r="M27" s="82">
        <f>IFERROR(K27*H26,0)</f>
        <v>0</v>
      </c>
      <c r="N27" s="82">
        <f>IFERROR(L27*$I$2*H26,0)</f>
        <v>0</v>
      </c>
    </row>
    <row r="28" spans="2:14">
      <c r="B28" s="68" t="s">
        <v>316</v>
      </c>
      <c r="C28" s="68" t="s">
        <v>306</v>
      </c>
      <c r="D28" s="364">
        <v>6030</v>
      </c>
      <c r="E28" s="364">
        <v>60</v>
      </c>
    </row>
    <row r="29" spans="2:14">
      <c r="B29" s="68" t="s">
        <v>316</v>
      </c>
      <c r="C29" s="68" t="s">
        <v>307</v>
      </c>
      <c r="D29" s="364">
        <v>5360</v>
      </c>
      <c r="E29" s="364">
        <v>50</v>
      </c>
    </row>
    <row r="30" spans="2:14">
      <c r="B30" s="68" t="s">
        <v>316</v>
      </c>
      <c r="C30" s="68" t="s">
        <v>308</v>
      </c>
      <c r="D30" s="364">
        <v>4820</v>
      </c>
      <c r="E30" s="364">
        <v>40</v>
      </c>
    </row>
    <row r="31" spans="2:14">
      <c r="B31" s="68" t="s">
        <v>316</v>
      </c>
      <c r="C31" s="68" t="s">
        <v>309</v>
      </c>
      <c r="D31" s="364">
        <v>4380</v>
      </c>
      <c r="E31" s="364">
        <v>40</v>
      </c>
    </row>
    <row r="32" spans="2:14">
      <c r="B32" s="68" t="s">
        <v>316</v>
      </c>
      <c r="C32" s="68" t="s">
        <v>310</v>
      </c>
      <c r="D32" s="364">
        <v>4020</v>
      </c>
      <c r="E32" s="364">
        <v>40</v>
      </c>
    </row>
    <row r="33" spans="2:5">
      <c r="B33" s="68" t="s">
        <v>316</v>
      </c>
      <c r="C33" s="68" t="s">
        <v>311</v>
      </c>
      <c r="D33" s="364">
        <v>3710</v>
      </c>
      <c r="E33" s="364">
        <v>30</v>
      </c>
    </row>
    <row r="34" spans="2:5">
      <c r="B34" s="68" t="s">
        <v>316</v>
      </c>
      <c r="C34" s="68" t="s">
        <v>312</v>
      </c>
      <c r="D34" s="364">
        <v>3440</v>
      </c>
      <c r="E34" s="364">
        <v>30</v>
      </c>
    </row>
    <row r="35" spans="2:5">
      <c r="B35" s="68" t="s">
        <v>316</v>
      </c>
      <c r="C35" s="68" t="s">
        <v>313</v>
      </c>
      <c r="D35" s="364">
        <v>3210</v>
      </c>
      <c r="E35" s="364">
        <v>30</v>
      </c>
    </row>
    <row r="36" spans="2:5">
      <c r="B36" s="68" t="s">
        <v>316</v>
      </c>
      <c r="C36" s="68" t="s">
        <v>314</v>
      </c>
      <c r="D36" s="364">
        <v>3010</v>
      </c>
      <c r="E36" s="364">
        <v>30</v>
      </c>
    </row>
    <row r="37" spans="2:5">
      <c r="B37" s="68" t="s">
        <v>316</v>
      </c>
      <c r="C37" s="68" t="s">
        <v>315</v>
      </c>
      <c r="D37" s="364">
        <v>2830</v>
      </c>
      <c r="E37" s="364">
        <v>20</v>
      </c>
    </row>
    <row r="38" spans="2:5">
      <c r="B38" s="68" t="s">
        <v>316</v>
      </c>
      <c r="C38" s="68" t="s">
        <v>144</v>
      </c>
      <c r="D38" s="364">
        <v>2680</v>
      </c>
      <c r="E38" s="364">
        <v>20</v>
      </c>
    </row>
    <row r="39" spans="2:5">
      <c r="B39" s="68" t="s">
        <v>317</v>
      </c>
      <c r="C39" s="68" t="s">
        <v>304</v>
      </c>
      <c r="D39" s="364">
        <v>23940</v>
      </c>
      <c r="E39" s="364">
        <v>230</v>
      </c>
    </row>
    <row r="40" spans="2:5">
      <c r="B40" s="68" t="s">
        <v>317</v>
      </c>
      <c r="C40" s="68" t="s">
        <v>126</v>
      </c>
      <c r="D40" s="364">
        <v>15960</v>
      </c>
      <c r="E40" s="364">
        <v>150</v>
      </c>
    </row>
    <row r="41" spans="2:5">
      <c r="B41" s="68" t="s">
        <v>317</v>
      </c>
      <c r="C41" s="68" t="s">
        <v>128</v>
      </c>
      <c r="D41" s="364">
        <v>11970</v>
      </c>
      <c r="E41" s="364">
        <v>110</v>
      </c>
    </row>
    <row r="42" spans="2:5">
      <c r="B42" s="68" t="s">
        <v>317</v>
      </c>
      <c r="C42" s="68" t="s">
        <v>130</v>
      </c>
      <c r="D42" s="364">
        <v>9570</v>
      </c>
      <c r="E42" s="364">
        <v>90</v>
      </c>
    </row>
    <row r="43" spans="2:5">
      <c r="B43" s="68" t="s">
        <v>317</v>
      </c>
      <c r="C43" s="68" t="s">
        <v>132</v>
      </c>
      <c r="D43" s="364">
        <v>7980</v>
      </c>
      <c r="E43" s="364">
        <v>70</v>
      </c>
    </row>
    <row r="44" spans="2:5">
      <c r="B44" s="68" t="s">
        <v>317</v>
      </c>
      <c r="C44" s="68" t="s">
        <v>305</v>
      </c>
      <c r="D44" s="364">
        <v>6840</v>
      </c>
      <c r="E44" s="364">
        <v>60</v>
      </c>
    </row>
    <row r="45" spans="2:5">
      <c r="B45" s="68" t="s">
        <v>317</v>
      </c>
      <c r="C45" s="68" t="s">
        <v>306</v>
      </c>
      <c r="D45" s="364">
        <v>5980</v>
      </c>
      <c r="E45" s="364">
        <v>50</v>
      </c>
    </row>
    <row r="46" spans="2:5">
      <c r="B46" s="68" t="s">
        <v>317</v>
      </c>
      <c r="C46" s="68" t="s">
        <v>307</v>
      </c>
      <c r="D46" s="364">
        <v>5320</v>
      </c>
      <c r="E46" s="364">
        <v>50</v>
      </c>
    </row>
    <row r="47" spans="2:5">
      <c r="B47" s="68" t="s">
        <v>317</v>
      </c>
      <c r="C47" s="68" t="s">
        <v>308</v>
      </c>
      <c r="D47" s="364">
        <v>4780</v>
      </c>
      <c r="E47" s="364">
        <v>40</v>
      </c>
    </row>
    <row r="48" spans="2:5">
      <c r="B48" s="68" t="s">
        <v>317</v>
      </c>
      <c r="C48" s="68" t="s">
        <v>309</v>
      </c>
      <c r="D48" s="364">
        <v>4350</v>
      </c>
      <c r="E48" s="364">
        <v>40</v>
      </c>
    </row>
    <row r="49" spans="2:5">
      <c r="B49" s="68" t="s">
        <v>317</v>
      </c>
      <c r="C49" s="68" t="s">
        <v>310</v>
      </c>
      <c r="D49" s="364">
        <v>3990</v>
      </c>
      <c r="E49" s="364">
        <v>30</v>
      </c>
    </row>
    <row r="50" spans="2:5">
      <c r="B50" s="68" t="s">
        <v>317</v>
      </c>
      <c r="C50" s="68" t="s">
        <v>311</v>
      </c>
      <c r="D50" s="364">
        <v>3680</v>
      </c>
      <c r="E50" s="364">
        <v>30</v>
      </c>
    </row>
    <row r="51" spans="2:5">
      <c r="B51" s="68" t="s">
        <v>317</v>
      </c>
      <c r="C51" s="68" t="s">
        <v>312</v>
      </c>
      <c r="D51" s="364">
        <v>3420</v>
      </c>
      <c r="E51" s="364">
        <v>30</v>
      </c>
    </row>
    <row r="52" spans="2:5">
      <c r="B52" s="68" t="s">
        <v>317</v>
      </c>
      <c r="C52" s="68" t="s">
        <v>313</v>
      </c>
      <c r="D52" s="364">
        <v>3190</v>
      </c>
      <c r="E52" s="364">
        <v>30</v>
      </c>
    </row>
    <row r="53" spans="2:5">
      <c r="B53" s="68" t="s">
        <v>317</v>
      </c>
      <c r="C53" s="68" t="s">
        <v>314</v>
      </c>
      <c r="D53" s="364">
        <v>2990</v>
      </c>
      <c r="E53" s="364">
        <v>20</v>
      </c>
    </row>
    <row r="54" spans="2:5">
      <c r="B54" s="68" t="s">
        <v>317</v>
      </c>
      <c r="C54" s="68" t="s">
        <v>315</v>
      </c>
      <c r="D54" s="364">
        <v>2810</v>
      </c>
      <c r="E54" s="364">
        <v>20</v>
      </c>
    </row>
    <row r="55" spans="2:5">
      <c r="B55" s="68" t="s">
        <v>317</v>
      </c>
      <c r="C55" s="68" t="s">
        <v>144</v>
      </c>
      <c r="D55" s="364">
        <v>2660</v>
      </c>
      <c r="E55" s="364">
        <v>20</v>
      </c>
    </row>
    <row r="56" spans="2:5">
      <c r="B56" s="68" t="s">
        <v>318</v>
      </c>
      <c r="C56" s="68" t="s">
        <v>304</v>
      </c>
      <c r="D56" s="364">
        <v>23380</v>
      </c>
      <c r="E56" s="364">
        <v>230</v>
      </c>
    </row>
    <row r="57" spans="2:5">
      <c r="B57" s="68" t="s">
        <v>318</v>
      </c>
      <c r="C57" s="68" t="s">
        <v>126</v>
      </c>
      <c r="D57" s="364">
        <v>15580</v>
      </c>
      <c r="E57" s="364">
        <v>150</v>
      </c>
    </row>
    <row r="58" spans="2:5">
      <c r="B58" s="68" t="s">
        <v>318</v>
      </c>
      <c r="C58" s="68" t="s">
        <v>128</v>
      </c>
      <c r="D58" s="364">
        <v>11690</v>
      </c>
      <c r="E58" s="364">
        <v>110</v>
      </c>
    </row>
    <row r="59" spans="2:5">
      <c r="B59" s="68" t="s">
        <v>318</v>
      </c>
      <c r="C59" s="68" t="s">
        <v>130</v>
      </c>
      <c r="D59" s="364">
        <v>9350</v>
      </c>
      <c r="E59" s="364">
        <v>90</v>
      </c>
    </row>
    <row r="60" spans="2:5">
      <c r="B60" s="68" t="s">
        <v>318</v>
      </c>
      <c r="C60" s="68" t="s">
        <v>132</v>
      </c>
      <c r="D60" s="364">
        <v>7790</v>
      </c>
      <c r="E60" s="364">
        <v>70</v>
      </c>
    </row>
    <row r="61" spans="2:5">
      <c r="B61" s="68" t="s">
        <v>318</v>
      </c>
      <c r="C61" s="68" t="s">
        <v>305</v>
      </c>
      <c r="D61" s="364">
        <v>6680</v>
      </c>
      <c r="E61" s="364">
        <v>60</v>
      </c>
    </row>
    <row r="62" spans="2:5">
      <c r="B62" s="68" t="s">
        <v>318</v>
      </c>
      <c r="C62" s="68" t="s">
        <v>306</v>
      </c>
      <c r="D62" s="364">
        <v>5840</v>
      </c>
      <c r="E62" s="364">
        <v>50</v>
      </c>
    </row>
    <row r="63" spans="2:5">
      <c r="B63" s="68" t="s">
        <v>318</v>
      </c>
      <c r="C63" s="68" t="s">
        <v>307</v>
      </c>
      <c r="D63" s="364">
        <v>5190</v>
      </c>
      <c r="E63" s="364">
        <v>50</v>
      </c>
    </row>
    <row r="64" spans="2:5">
      <c r="B64" s="68" t="s">
        <v>318</v>
      </c>
      <c r="C64" s="68" t="s">
        <v>308</v>
      </c>
      <c r="D64" s="364">
        <v>4670</v>
      </c>
      <c r="E64" s="364">
        <v>40</v>
      </c>
    </row>
    <row r="65" spans="2:5">
      <c r="B65" s="68" t="s">
        <v>318</v>
      </c>
      <c r="C65" s="68" t="s">
        <v>309</v>
      </c>
      <c r="D65" s="364">
        <v>4250</v>
      </c>
      <c r="E65" s="364">
        <v>40</v>
      </c>
    </row>
    <row r="66" spans="2:5">
      <c r="B66" s="68" t="s">
        <v>318</v>
      </c>
      <c r="C66" s="68" t="s">
        <v>310</v>
      </c>
      <c r="D66" s="364">
        <v>3890</v>
      </c>
      <c r="E66" s="364">
        <v>30</v>
      </c>
    </row>
    <row r="67" spans="2:5">
      <c r="B67" s="68" t="s">
        <v>318</v>
      </c>
      <c r="C67" s="68" t="s">
        <v>311</v>
      </c>
      <c r="D67" s="364">
        <v>3590</v>
      </c>
      <c r="E67" s="364">
        <v>30</v>
      </c>
    </row>
    <row r="68" spans="2:5">
      <c r="B68" s="70" t="s">
        <v>318</v>
      </c>
      <c r="C68" s="70" t="s">
        <v>312</v>
      </c>
      <c r="D68" s="368">
        <v>3340</v>
      </c>
      <c r="E68" s="368">
        <v>30</v>
      </c>
    </row>
    <row r="69" spans="2:5">
      <c r="B69" s="70" t="s">
        <v>318</v>
      </c>
      <c r="C69" s="70" t="s">
        <v>313</v>
      </c>
      <c r="D69" s="368">
        <v>3110</v>
      </c>
      <c r="E69" s="368">
        <v>30</v>
      </c>
    </row>
    <row r="70" spans="2:5">
      <c r="B70" s="70" t="s">
        <v>318</v>
      </c>
      <c r="C70" s="70" t="s">
        <v>314</v>
      </c>
      <c r="D70" s="368">
        <v>2920</v>
      </c>
      <c r="E70" s="368">
        <v>20</v>
      </c>
    </row>
    <row r="71" spans="2:5">
      <c r="B71" s="70" t="s">
        <v>318</v>
      </c>
      <c r="C71" s="70" t="s">
        <v>315</v>
      </c>
      <c r="D71" s="368">
        <v>2750</v>
      </c>
      <c r="E71" s="368">
        <v>20</v>
      </c>
    </row>
    <row r="72" spans="2:5">
      <c r="B72" s="70" t="s">
        <v>318</v>
      </c>
      <c r="C72" s="70" t="s">
        <v>144</v>
      </c>
      <c r="D72" s="368">
        <v>2590</v>
      </c>
      <c r="E72" s="368">
        <v>20</v>
      </c>
    </row>
    <row r="73" spans="2:5">
      <c r="B73" s="70" t="s">
        <v>319</v>
      </c>
      <c r="C73" s="70" t="s">
        <v>304</v>
      </c>
      <c r="D73" s="368">
        <v>23000</v>
      </c>
      <c r="E73" s="368">
        <v>230</v>
      </c>
    </row>
    <row r="74" spans="2:5">
      <c r="B74" s="70" t="s">
        <v>319</v>
      </c>
      <c r="C74" s="70" t="s">
        <v>126</v>
      </c>
      <c r="D74" s="368">
        <v>15330</v>
      </c>
      <c r="E74" s="368">
        <v>150</v>
      </c>
    </row>
    <row r="75" spans="2:5">
      <c r="B75" s="70" t="s">
        <v>319</v>
      </c>
      <c r="C75" s="70" t="s">
        <v>128</v>
      </c>
      <c r="D75" s="368">
        <v>11500</v>
      </c>
      <c r="E75" s="368">
        <v>110</v>
      </c>
    </row>
    <row r="76" spans="2:5">
      <c r="B76" s="68" t="s">
        <v>319</v>
      </c>
      <c r="C76" s="68" t="s">
        <v>130</v>
      </c>
      <c r="D76" s="364">
        <v>9200</v>
      </c>
      <c r="E76" s="364">
        <v>90</v>
      </c>
    </row>
    <row r="77" spans="2:5" s="56" customFormat="1">
      <c r="B77" s="68" t="s">
        <v>319</v>
      </c>
      <c r="C77" s="68" t="s">
        <v>132</v>
      </c>
      <c r="D77" s="364">
        <v>7660</v>
      </c>
      <c r="E77" s="364">
        <v>70</v>
      </c>
    </row>
    <row r="78" spans="2:5" s="56" customFormat="1">
      <c r="B78" s="68" t="s">
        <v>319</v>
      </c>
      <c r="C78" s="68" t="s">
        <v>305</v>
      </c>
      <c r="D78" s="364">
        <v>6570</v>
      </c>
      <c r="E78" s="364">
        <v>60</v>
      </c>
    </row>
    <row r="79" spans="2:5" s="56" customFormat="1">
      <c r="B79" s="68" t="s">
        <v>319</v>
      </c>
      <c r="C79" s="68" t="s">
        <v>306</v>
      </c>
      <c r="D79" s="364">
        <v>5750</v>
      </c>
      <c r="E79" s="364">
        <v>50</v>
      </c>
    </row>
    <row r="80" spans="2:5" s="56" customFormat="1">
      <c r="B80" s="68" t="s">
        <v>319</v>
      </c>
      <c r="C80" s="68" t="s">
        <v>307</v>
      </c>
      <c r="D80" s="364">
        <v>5110</v>
      </c>
      <c r="E80" s="364">
        <v>50</v>
      </c>
    </row>
    <row r="81" spans="2:5" s="56" customFormat="1">
      <c r="B81" s="68" t="s">
        <v>319</v>
      </c>
      <c r="C81" s="68" t="s">
        <v>308</v>
      </c>
      <c r="D81" s="364">
        <v>4600</v>
      </c>
      <c r="E81" s="364">
        <v>40</v>
      </c>
    </row>
    <row r="82" spans="2:5" s="56" customFormat="1">
      <c r="B82" s="68" t="s">
        <v>319</v>
      </c>
      <c r="C82" s="68" t="s">
        <v>309</v>
      </c>
      <c r="D82" s="364">
        <v>4180</v>
      </c>
      <c r="E82" s="364">
        <v>40</v>
      </c>
    </row>
    <row r="83" spans="2:5" s="56" customFormat="1">
      <c r="B83" s="68" t="s">
        <v>319</v>
      </c>
      <c r="C83" s="68" t="s">
        <v>310</v>
      </c>
      <c r="D83" s="364">
        <v>3830</v>
      </c>
      <c r="E83" s="364">
        <v>30</v>
      </c>
    </row>
    <row r="84" spans="2:5" s="56" customFormat="1">
      <c r="B84" s="68" t="s">
        <v>319</v>
      </c>
      <c r="C84" s="68" t="s">
        <v>311</v>
      </c>
      <c r="D84" s="364">
        <v>3530</v>
      </c>
      <c r="E84" s="364">
        <v>30</v>
      </c>
    </row>
    <row r="85" spans="2:5">
      <c r="B85" s="68" t="s">
        <v>319</v>
      </c>
      <c r="C85" s="68" t="s">
        <v>312</v>
      </c>
      <c r="D85" s="364">
        <v>3280</v>
      </c>
      <c r="E85" s="364">
        <v>30</v>
      </c>
    </row>
    <row r="86" spans="2:5">
      <c r="B86" s="68" t="s">
        <v>319</v>
      </c>
      <c r="C86" s="68" t="s">
        <v>313</v>
      </c>
      <c r="D86" s="364">
        <v>3060</v>
      </c>
      <c r="E86" s="364">
        <v>30</v>
      </c>
    </row>
    <row r="87" spans="2:5">
      <c r="B87" s="68" t="s">
        <v>319</v>
      </c>
      <c r="C87" s="68" t="s">
        <v>314</v>
      </c>
      <c r="D87" s="364">
        <v>2870</v>
      </c>
      <c r="E87" s="364">
        <v>20</v>
      </c>
    </row>
    <row r="88" spans="2:5">
      <c r="B88" s="68" t="s">
        <v>319</v>
      </c>
      <c r="C88" s="68" t="s">
        <v>315</v>
      </c>
      <c r="D88" s="364">
        <v>2700</v>
      </c>
      <c r="E88" s="364">
        <v>20</v>
      </c>
    </row>
    <row r="89" spans="2:5">
      <c r="B89" s="68" t="s">
        <v>319</v>
      </c>
      <c r="C89" s="68" t="s">
        <v>144</v>
      </c>
      <c r="D89" s="364">
        <v>2550</v>
      </c>
      <c r="E89" s="364">
        <v>20</v>
      </c>
    </row>
    <row r="90" spans="2:5">
      <c r="B90" s="68" t="s">
        <v>320</v>
      </c>
      <c r="C90" s="68" t="s">
        <v>304</v>
      </c>
      <c r="D90" s="364">
        <v>22250</v>
      </c>
      <c r="E90" s="364">
        <v>220</v>
      </c>
    </row>
    <row r="91" spans="2:5">
      <c r="B91" s="68" t="s">
        <v>320</v>
      </c>
      <c r="C91" s="68" t="s">
        <v>126</v>
      </c>
      <c r="D91" s="364">
        <v>14830</v>
      </c>
      <c r="E91" s="364">
        <v>140</v>
      </c>
    </row>
    <row r="92" spans="2:5">
      <c r="B92" s="68" t="s">
        <v>320</v>
      </c>
      <c r="C92" s="68" t="s">
        <v>128</v>
      </c>
      <c r="D92" s="364">
        <v>11120</v>
      </c>
      <c r="E92" s="364">
        <v>110</v>
      </c>
    </row>
    <row r="93" spans="2:5">
      <c r="B93" s="68" t="s">
        <v>320</v>
      </c>
      <c r="C93" s="68" t="s">
        <v>130</v>
      </c>
      <c r="D93" s="364">
        <v>8900</v>
      </c>
      <c r="E93" s="364">
        <v>80</v>
      </c>
    </row>
    <row r="94" spans="2:5">
      <c r="B94" s="68" t="s">
        <v>320</v>
      </c>
      <c r="C94" s="68" t="s">
        <v>132</v>
      </c>
      <c r="D94" s="364">
        <v>7410</v>
      </c>
      <c r="E94" s="364">
        <v>70</v>
      </c>
    </row>
    <row r="95" spans="2:5">
      <c r="B95" s="68" t="s">
        <v>320</v>
      </c>
      <c r="C95" s="68" t="s">
        <v>305</v>
      </c>
      <c r="D95" s="364">
        <v>6350</v>
      </c>
      <c r="E95" s="364">
        <v>60</v>
      </c>
    </row>
    <row r="96" spans="2:5">
      <c r="B96" s="68" t="s">
        <v>320</v>
      </c>
      <c r="C96" s="68" t="s">
        <v>306</v>
      </c>
      <c r="D96" s="364">
        <v>5560</v>
      </c>
      <c r="E96" s="364">
        <v>50</v>
      </c>
    </row>
    <row r="97" spans="2:5">
      <c r="B97" s="68" t="s">
        <v>320</v>
      </c>
      <c r="C97" s="68" t="s">
        <v>307</v>
      </c>
      <c r="D97" s="364">
        <v>4940</v>
      </c>
      <c r="E97" s="364">
        <v>40</v>
      </c>
    </row>
    <row r="98" spans="2:5">
      <c r="B98" s="68" t="s">
        <v>320</v>
      </c>
      <c r="C98" s="68" t="s">
        <v>308</v>
      </c>
      <c r="D98" s="364">
        <v>4450</v>
      </c>
      <c r="E98" s="364">
        <v>40</v>
      </c>
    </row>
    <row r="99" spans="2:5">
      <c r="B99" s="68" t="s">
        <v>320</v>
      </c>
      <c r="C99" s="68" t="s">
        <v>309</v>
      </c>
      <c r="D99" s="364">
        <v>4040</v>
      </c>
      <c r="E99" s="364">
        <v>40</v>
      </c>
    </row>
    <row r="100" spans="2:5">
      <c r="B100" s="68" t="s">
        <v>320</v>
      </c>
      <c r="C100" s="68" t="s">
        <v>310</v>
      </c>
      <c r="D100" s="364">
        <v>3700</v>
      </c>
      <c r="E100" s="364">
        <v>30</v>
      </c>
    </row>
    <row r="101" spans="2:5">
      <c r="B101" s="68" t="s">
        <v>320</v>
      </c>
      <c r="C101" s="68" t="s">
        <v>311</v>
      </c>
      <c r="D101" s="364">
        <v>3420</v>
      </c>
      <c r="E101" s="364">
        <v>30</v>
      </c>
    </row>
    <row r="102" spans="2:5">
      <c r="B102" s="68" t="s">
        <v>320</v>
      </c>
      <c r="C102" s="68" t="s">
        <v>312</v>
      </c>
      <c r="D102" s="364">
        <v>3170</v>
      </c>
      <c r="E102" s="364">
        <v>30</v>
      </c>
    </row>
    <row r="103" spans="2:5">
      <c r="B103" s="68" t="s">
        <v>320</v>
      </c>
      <c r="C103" s="68" t="s">
        <v>313</v>
      </c>
      <c r="D103" s="364">
        <v>2960</v>
      </c>
      <c r="E103" s="364">
        <v>20</v>
      </c>
    </row>
    <row r="104" spans="2:5">
      <c r="B104" s="68" t="s">
        <v>320</v>
      </c>
      <c r="C104" s="68" t="s">
        <v>314</v>
      </c>
      <c r="D104" s="364">
        <v>2780</v>
      </c>
      <c r="E104" s="364">
        <v>20</v>
      </c>
    </row>
    <row r="105" spans="2:5">
      <c r="B105" s="68" t="s">
        <v>320</v>
      </c>
      <c r="C105" s="68" t="s">
        <v>315</v>
      </c>
      <c r="D105" s="364">
        <v>2610</v>
      </c>
      <c r="E105" s="364">
        <v>20</v>
      </c>
    </row>
    <row r="106" spans="2:5">
      <c r="B106" s="68" t="s">
        <v>320</v>
      </c>
      <c r="C106" s="68" t="s">
        <v>144</v>
      </c>
      <c r="D106" s="364">
        <v>2470</v>
      </c>
      <c r="E106" s="364">
        <v>20</v>
      </c>
    </row>
    <row r="107" spans="2:5">
      <c r="B107" s="68" t="s">
        <v>321</v>
      </c>
      <c r="C107" s="68" t="s">
        <v>304</v>
      </c>
      <c r="D107" s="364">
        <v>21690</v>
      </c>
      <c r="E107" s="364">
        <v>210</v>
      </c>
    </row>
    <row r="108" spans="2:5">
      <c r="B108" s="68" t="s">
        <v>321</v>
      </c>
      <c r="C108" s="68" t="s">
        <v>126</v>
      </c>
      <c r="D108" s="364">
        <v>14460</v>
      </c>
      <c r="E108" s="364">
        <v>140</v>
      </c>
    </row>
    <row r="109" spans="2:5">
      <c r="B109" s="68" t="s">
        <v>321</v>
      </c>
      <c r="C109" s="68" t="s">
        <v>128</v>
      </c>
      <c r="D109" s="364">
        <v>10840</v>
      </c>
      <c r="E109" s="364">
        <v>100</v>
      </c>
    </row>
    <row r="110" spans="2:5">
      <c r="B110" s="68" t="s">
        <v>321</v>
      </c>
      <c r="C110" s="68" t="s">
        <v>130</v>
      </c>
      <c r="D110" s="364">
        <v>8670</v>
      </c>
      <c r="E110" s="364">
        <v>80</v>
      </c>
    </row>
    <row r="111" spans="2:5">
      <c r="B111" s="68" t="s">
        <v>321</v>
      </c>
      <c r="C111" s="68" t="s">
        <v>132</v>
      </c>
      <c r="D111" s="364">
        <v>7230</v>
      </c>
      <c r="E111" s="364">
        <v>70</v>
      </c>
    </row>
    <row r="112" spans="2:5">
      <c r="B112" s="68" t="s">
        <v>321</v>
      </c>
      <c r="C112" s="68" t="s">
        <v>305</v>
      </c>
      <c r="D112" s="364">
        <v>6190</v>
      </c>
      <c r="E112" s="364">
        <v>60</v>
      </c>
    </row>
    <row r="113" spans="2:5">
      <c r="B113" s="68" t="s">
        <v>321</v>
      </c>
      <c r="C113" s="68" t="s">
        <v>306</v>
      </c>
      <c r="D113" s="364">
        <v>5420</v>
      </c>
      <c r="E113" s="364">
        <v>50</v>
      </c>
    </row>
    <row r="114" spans="2:5">
      <c r="B114" s="68" t="s">
        <v>321</v>
      </c>
      <c r="C114" s="68" t="s">
        <v>307</v>
      </c>
      <c r="D114" s="364">
        <v>4820</v>
      </c>
      <c r="E114" s="364">
        <v>40</v>
      </c>
    </row>
    <row r="115" spans="2:5">
      <c r="B115" s="68" t="s">
        <v>321</v>
      </c>
      <c r="C115" s="68" t="s">
        <v>308</v>
      </c>
      <c r="D115" s="364">
        <v>4330</v>
      </c>
      <c r="E115" s="364">
        <v>40</v>
      </c>
    </row>
    <row r="116" spans="2:5">
      <c r="B116" s="68" t="s">
        <v>321</v>
      </c>
      <c r="C116" s="68" t="s">
        <v>309</v>
      </c>
      <c r="D116" s="364">
        <v>3940</v>
      </c>
      <c r="E116" s="364">
        <v>30</v>
      </c>
    </row>
    <row r="117" spans="2:5">
      <c r="B117" s="68" t="s">
        <v>321</v>
      </c>
      <c r="C117" s="68" t="s">
        <v>310</v>
      </c>
      <c r="D117" s="364">
        <v>3610</v>
      </c>
      <c r="E117" s="364">
        <v>30</v>
      </c>
    </row>
    <row r="118" spans="2:5">
      <c r="B118" s="68" t="s">
        <v>321</v>
      </c>
      <c r="C118" s="68" t="s">
        <v>311</v>
      </c>
      <c r="D118" s="364">
        <v>3330</v>
      </c>
      <c r="E118" s="364">
        <v>30</v>
      </c>
    </row>
    <row r="119" spans="2:5">
      <c r="B119" s="68" t="s">
        <v>321</v>
      </c>
      <c r="C119" s="68" t="s">
        <v>312</v>
      </c>
      <c r="D119" s="364">
        <v>3090</v>
      </c>
      <c r="E119" s="364">
        <v>30</v>
      </c>
    </row>
    <row r="120" spans="2:5">
      <c r="B120" s="68" t="s">
        <v>321</v>
      </c>
      <c r="C120" s="68" t="s">
        <v>313</v>
      </c>
      <c r="D120" s="364">
        <v>2890</v>
      </c>
      <c r="E120" s="364">
        <v>20</v>
      </c>
    </row>
    <row r="121" spans="2:5">
      <c r="B121" s="68" t="s">
        <v>321</v>
      </c>
      <c r="C121" s="68" t="s">
        <v>314</v>
      </c>
      <c r="D121" s="364">
        <v>2710</v>
      </c>
      <c r="E121" s="364">
        <v>20</v>
      </c>
    </row>
    <row r="122" spans="2:5">
      <c r="B122" s="68" t="s">
        <v>321</v>
      </c>
      <c r="C122" s="68" t="s">
        <v>315</v>
      </c>
      <c r="D122" s="364">
        <v>2550</v>
      </c>
      <c r="E122" s="364">
        <v>20</v>
      </c>
    </row>
    <row r="123" spans="2:5">
      <c r="B123" s="68" t="s">
        <v>321</v>
      </c>
      <c r="C123" s="68" t="s">
        <v>144</v>
      </c>
      <c r="D123" s="364">
        <v>2410</v>
      </c>
      <c r="E123" s="364">
        <v>20</v>
      </c>
    </row>
    <row r="124" spans="2:5">
      <c r="B124" s="68" t="s">
        <v>322</v>
      </c>
      <c r="C124" s="68" t="s">
        <v>304</v>
      </c>
      <c r="D124" s="364">
        <v>21130</v>
      </c>
      <c r="E124" s="364">
        <v>210</v>
      </c>
    </row>
    <row r="125" spans="2:5">
      <c r="B125" s="68" t="s">
        <v>322</v>
      </c>
      <c r="C125" s="68" t="s">
        <v>126</v>
      </c>
      <c r="D125" s="364">
        <v>14090</v>
      </c>
      <c r="E125" s="364">
        <v>140</v>
      </c>
    </row>
    <row r="126" spans="2:5">
      <c r="B126" s="68" t="s">
        <v>322</v>
      </c>
      <c r="C126" s="68" t="s">
        <v>128</v>
      </c>
      <c r="D126" s="364">
        <v>10560</v>
      </c>
      <c r="E126" s="364">
        <v>100</v>
      </c>
    </row>
    <row r="127" spans="2:5">
      <c r="B127" s="68" t="s">
        <v>322</v>
      </c>
      <c r="C127" s="68" t="s">
        <v>130</v>
      </c>
      <c r="D127" s="364">
        <v>8450</v>
      </c>
      <c r="E127" s="364">
        <v>80</v>
      </c>
    </row>
    <row r="128" spans="2:5">
      <c r="B128" s="68" t="s">
        <v>322</v>
      </c>
      <c r="C128" s="68" t="s">
        <v>132</v>
      </c>
      <c r="D128" s="364">
        <v>7040</v>
      </c>
      <c r="E128" s="364">
        <v>70</v>
      </c>
    </row>
    <row r="129" spans="2:5">
      <c r="B129" s="68" t="s">
        <v>322</v>
      </c>
      <c r="C129" s="68" t="s">
        <v>305</v>
      </c>
      <c r="D129" s="364">
        <v>6030</v>
      </c>
      <c r="E129" s="364">
        <v>60</v>
      </c>
    </row>
    <row r="130" spans="2:5">
      <c r="B130" s="68" t="s">
        <v>322</v>
      </c>
      <c r="C130" s="68" t="s">
        <v>306</v>
      </c>
      <c r="D130" s="364">
        <v>5280</v>
      </c>
      <c r="E130" s="364">
        <v>50</v>
      </c>
    </row>
    <row r="131" spans="2:5">
      <c r="B131" s="68" t="s">
        <v>322</v>
      </c>
      <c r="C131" s="68" t="s">
        <v>307</v>
      </c>
      <c r="D131" s="364">
        <v>4690</v>
      </c>
      <c r="E131" s="364">
        <v>40</v>
      </c>
    </row>
    <row r="132" spans="2:5">
      <c r="B132" s="68" t="s">
        <v>322</v>
      </c>
      <c r="C132" s="68" t="s">
        <v>308</v>
      </c>
      <c r="D132" s="364">
        <v>4220</v>
      </c>
      <c r="E132" s="364">
        <v>40</v>
      </c>
    </row>
    <row r="133" spans="2:5">
      <c r="B133" s="68" t="s">
        <v>322</v>
      </c>
      <c r="C133" s="68" t="s">
        <v>309</v>
      </c>
      <c r="D133" s="364">
        <v>3840</v>
      </c>
      <c r="E133" s="364">
        <v>30</v>
      </c>
    </row>
    <row r="134" spans="2:5">
      <c r="B134" s="68" t="s">
        <v>322</v>
      </c>
      <c r="C134" s="68" t="s">
        <v>310</v>
      </c>
      <c r="D134" s="364">
        <v>3520</v>
      </c>
      <c r="E134" s="364">
        <v>30</v>
      </c>
    </row>
    <row r="135" spans="2:5">
      <c r="B135" s="68" t="s">
        <v>322</v>
      </c>
      <c r="C135" s="68" t="s">
        <v>311</v>
      </c>
      <c r="D135" s="364">
        <v>3250</v>
      </c>
      <c r="E135" s="364">
        <v>30</v>
      </c>
    </row>
    <row r="136" spans="2:5">
      <c r="B136" s="70" t="s">
        <v>322</v>
      </c>
      <c r="C136" s="70" t="s">
        <v>312</v>
      </c>
      <c r="D136" s="368">
        <v>3010</v>
      </c>
      <c r="E136" s="368">
        <v>30</v>
      </c>
    </row>
    <row r="137" spans="2:5">
      <c r="B137" s="70" t="s">
        <v>322</v>
      </c>
      <c r="C137" s="70" t="s">
        <v>313</v>
      </c>
      <c r="D137" s="368">
        <v>2810</v>
      </c>
      <c r="E137" s="368">
        <v>20</v>
      </c>
    </row>
    <row r="138" spans="2:5">
      <c r="B138" s="70" t="s">
        <v>322</v>
      </c>
      <c r="C138" s="70" t="s">
        <v>314</v>
      </c>
      <c r="D138" s="368">
        <v>2640</v>
      </c>
      <c r="E138" s="368">
        <v>20</v>
      </c>
    </row>
    <row r="139" spans="2:5">
      <c r="B139" s="70" t="s">
        <v>322</v>
      </c>
      <c r="C139" s="70" t="s">
        <v>315</v>
      </c>
      <c r="D139" s="368">
        <v>2480</v>
      </c>
      <c r="E139" s="368">
        <v>20</v>
      </c>
    </row>
    <row r="140" spans="2:5">
      <c r="B140" s="70" t="s">
        <v>322</v>
      </c>
      <c r="C140" s="70" t="s">
        <v>144</v>
      </c>
      <c r="D140" s="368">
        <v>2340</v>
      </c>
      <c r="E140" s="368">
        <v>20</v>
      </c>
    </row>
    <row r="145" s="56" customFormat="1"/>
    <row r="146" s="56" customFormat="1"/>
    <row r="147" s="56" customFormat="1"/>
    <row r="148" s="56" customFormat="1"/>
    <row r="149" s="56" customFormat="1"/>
    <row r="150" s="56" customFormat="1"/>
    <row r="151" s="56" customFormat="1"/>
    <row r="152" s="56" customFormat="1"/>
    <row r="213" s="56" customFormat="1"/>
    <row r="214" s="56" customFormat="1"/>
    <row r="215" s="56" customFormat="1"/>
    <row r="216" s="56" customFormat="1"/>
    <row r="217" s="56" customFormat="1"/>
    <row r="218" s="56" customFormat="1"/>
    <row r="219" s="56" customFormat="1"/>
    <row r="220" s="56" customFormat="1"/>
    <row r="281" s="56" customFormat="1"/>
    <row r="282" s="56" customFormat="1"/>
    <row r="283" s="56" customFormat="1"/>
    <row r="284" s="56" customFormat="1"/>
    <row r="285" s="56" customFormat="1"/>
    <row r="286" s="56" customFormat="1"/>
    <row r="287" s="56" customFormat="1"/>
    <row r="288" s="56" customFormat="1"/>
    <row r="349" s="56" customFormat="1"/>
    <row r="350" s="56" customFormat="1"/>
    <row r="351" s="56" customFormat="1"/>
    <row r="352" s="56" customFormat="1"/>
    <row r="353" s="56" customFormat="1"/>
    <row r="354" s="56" customFormat="1"/>
    <row r="355" s="56" customFormat="1"/>
    <row r="356" s="56" customFormat="1"/>
    <row r="417" s="56" customFormat="1"/>
    <row r="418" s="56" customFormat="1"/>
    <row r="419" s="56" customFormat="1"/>
    <row r="420" s="56" customFormat="1"/>
    <row r="421" s="56" customFormat="1"/>
    <row r="422" s="56" customFormat="1"/>
    <row r="423" s="56" customFormat="1"/>
    <row r="424" s="56" customFormat="1"/>
    <row r="485" s="56" customFormat="1"/>
    <row r="486" s="56" customFormat="1"/>
    <row r="487" s="56" customFormat="1"/>
    <row r="488" s="56" customFormat="1"/>
    <row r="489" s="56" customFormat="1"/>
    <row r="490" s="56" customFormat="1"/>
    <row r="491" s="56" customFormat="1"/>
    <row r="492" s="56" customFormat="1"/>
  </sheetData>
  <sheetProtection algorithmName="SHA-512" hashValue="1BOR/QSdMgHj6dNJEmiH4AVJKJXTvtq6Ti9PBL6sJ6t7oNvosTgWsKjtw7QFZ8oJUeQqWWK47o2HlI4eWxj7cg==" saltValue="aq9qcGm1PLMgsll2tjxKJA==" spinCount="100000" sheet="1" objects="1" scenarios="1"/>
  <mergeCells count="27">
    <mergeCell ref="U2:V2"/>
    <mergeCell ref="T2:T3"/>
    <mergeCell ref="G2:H2"/>
    <mergeCell ref="G22:G23"/>
    <mergeCell ref="H22:H23"/>
    <mergeCell ref="G24:G25"/>
    <mergeCell ref="H24:H25"/>
    <mergeCell ref="G16:G17"/>
    <mergeCell ref="H16:H17"/>
    <mergeCell ref="G18:G19"/>
    <mergeCell ref="H18:H19"/>
    <mergeCell ref="G26:G27"/>
    <mergeCell ref="H26:H27"/>
    <mergeCell ref="G20:G21"/>
    <mergeCell ref="H20:H21"/>
    <mergeCell ref="G4:G5"/>
    <mergeCell ref="H4:H5"/>
    <mergeCell ref="G6:G7"/>
    <mergeCell ref="H6:H7"/>
    <mergeCell ref="G8:G9"/>
    <mergeCell ref="H8:H9"/>
    <mergeCell ref="G10:G11"/>
    <mergeCell ref="H10:H11"/>
    <mergeCell ref="G12:G13"/>
    <mergeCell ref="H12:H13"/>
    <mergeCell ref="G14:G15"/>
    <mergeCell ref="H14:H15"/>
  </mergeCells>
  <phoneticPr fontId="1"/>
  <printOptions headings="1"/>
  <pageMargins left="0.78740157480314965" right="0.39370078740157483" top="0.98425196850393704" bottom="0.39370078740157483" header="0.39370078740157483" footer="0.15748031496062992"/>
  <pageSetup paperSize="8" scale="55" pageOrder="overThenDown" orientation="landscape" horizontalDpi="300" verticalDpi="300" r:id="rId1"/>
  <headerFooter differentFirst="1">
    <firstHeader>&amp;L&amp;"ＤＦ特太ゴシック体,標準"&amp;16別表第２　保育所（保育認定）</firstHeader>
  </headerFooter>
  <rowBreaks count="6" manualBreakCount="6">
    <brk id="144" max="16383" man="1"/>
    <brk id="212" max="16383" man="1"/>
    <brk id="280" max="16383" man="1"/>
    <brk id="348" max="16383" man="1"/>
    <brk id="416" max="16383" man="1"/>
    <brk id="48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B453-680B-4240-84C1-418CC770E656}">
  <sheetPr>
    <tabColor theme="7" tint="0.79998168889431442"/>
  </sheetPr>
  <dimension ref="B2:C2"/>
  <sheetViews>
    <sheetView workbookViewId="0">
      <selection activeCell="E19" sqref="E19"/>
    </sheetView>
  </sheetViews>
  <sheetFormatPr defaultColWidth="9" defaultRowHeight="18"/>
  <cols>
    <col min="1" max="16384" width="9" style="73"/>
  </cols>
  <sheetData>
    <row r="2" spans="2:3">
      <c r="B2" s="129" t="s">
        <v>227</v>
      </c>
      <c r="C2" s="369">
        <v>4800</v>
      </c>
    </row>
  </sheetData>
  <sheetProtection algorithmName="SHA-512" hashValue="MfnMwTwpyOt3tQt0g0gryXew5ky1Ak4z4r+xEwWjig3WdRLKQEdAsSxJbQYcOYUI/spKrWVC2rlUKgPsFwYetA==" saltValue="C6HqZTJ7cOLkjDTukirlbw==" spinCount="100000" sheet="1" objects="1" scenarios="1"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A2BC5-980A-4C62-AB92-2C2D777201F8}">
  <sheetPr>
    <tabColor rgb="FFFFCCFF"/>
  </sheetPr>
  <dimension ref="B1:Z25"/>
  <sheetViews>
    <sheetView workbookViewId="0">
      <selection activeCell="N1" sqref="N1:S1048576"/>
    </sheetView>
  </sheetViews>
  <sheetFormatPr defaultRowHeight="18"/>
  <cols>
    <col min="1" max="1" width="1.8984375" customWidth="1"/>
    <col min="2" max="2" width="5.8984375" style="15" customWidth="1"/>
    <col min="3" max="6" width="12.3984375" style="14" customWidth="1"/>
    <col min="7" max="7" width="4.59765625" customWidth="1"/>
    <col min="8" max="13" width="12.3984375" customWidth="1"/>
    <col min="14" max="14" width="12.3984375" hidden="1" customWidth="1"/>
    <col min="15" max="15" width="12.5" style="15" hidden="1" customWidth="1"/>
    <col min="16" max="17" width="9" hidden="1" customWidth="1"/>
    <col min="18" max="18" width="10.8984375" hidden="1" customWidth="1"/>
    <col min="19" max="19" width="9" hidden="1" customWidth="1"/>
    <col min="20" max="21" width="9" customWidth="1"/>
  </cols>
  <sheetData>
    <row r="1" spans="2:26" ht="9" customHeight="1"/>
    <row r="2" spans="2:26" s="14" customFormat="1" ht="16.2">
      <c r="B2" s="455" t="s">
        <v>210</v>
      </c>
      <c r="C2" s="455"/>
      <c r="D2" s="455" t="str">
        <f>IF(基本情報!C2="","",基本情報!C2)</f>
        <v/>
      </c>
      <c r="E2" s="455"/>
      <c r="F2" s="455"/>
      <c r="G2" s="22"/>
      <c r="H2" s="22"/>
      <c r="I2" s="22"/>
      <c r="J2" s="22"/>
      <c r="K2" s="22"/>
      <c r="L2" s="22"/>
      <c r="M2" s="22"/>
      <c r="N2" s="22"/>
      <c r="U2" s="15"/>
    </row>
    <row r="3" spans="2:26" ht="9" customHeight="1" thickBot="1"/>
    <row r="4" spans="2:26" ht="18.600000000000001" thickBot="1">
      <c r="B4" s="453" t="s">
        <v>272</v>
      </c>
      <c r="C4" s="453"/>
      <c r="D4" s="453"/>
      <c r="E4" s="65"/>
      <c r="F4" s="12"/>
      <c r="O4"/>
    </row>
    <row r="5" spans="2:26">
      <c r="B5" s="454" t="str">
        <f>IF(E4="","",IF(E4="はい","下に利用定員数を入力してください。",""))</f>
        <v/>
      </c>
      <c r="C5" s="454"/>
      <c r="D5" s="454"/>
      <c r="E5" s="454"/>
      <c r="F5" s="12"/>
      <c r="O5" s="15" t="s">
        <v>270</v>
      </c>
      <c r="Q5" s="19">
        <v>10</v>
      </c>
      <c r="R5" s="19" t="s">
        <v>153</v>
      </c>
    </row>
    <row r="6" spans="2:26">
      <c r="B6" s="13"/>
      <c r="C6" s="17" t="str">
        <f>IF(E4="","",IF(E4="はい","☟",""))</f>
        <v/>
      </c>
      <c r="D6" s="13"/>
      <c r="E6" s="13"/>
      <c r="F6" s="13"/>
      <c r="O6" s="15" t="s">
        <v>271</v>
      </c>
      <c r="Q6" s="19">
        <v>20</v>
      </c>
      <c r="R6" s="19" t="s">
        <v>153</v>
      </c>
    </row>
    <row r="7" spans="2:26">
      <c r="B7" s="19" t="s">
        <v>98</v>
      </c>
      <c r="C7" s="63"/>
      <c r="D7" s="14" t="s">
        <v>274</v>
      </c>
      <c r="Q7" s="19">
        <v>30</v>
      </c>
      <c r="R7" s="19" t="s">
        <v>154</v>
      </c>
    </row>
    <row r="8" spans="2:26">
      <c r="B8" s="19" t="s">
        <v>2</v>
      </c>
      <c r="C8" s="63"/>
      <c r="D8" s="14" t="s">
        <v>274</v>
      </c>
      <c r="Q8" s="19">
        <v>40</v>
      </c>
      <c r="R8" s="19" t="s">
        <v>155</v>
      </c>
    </row>
    <row r="9" spans="2:26">
      <c r="B9" s="19" t="s">
        <v>31</v>
      </c>
      <c r="C9" s="325" t="str">
        <f>IF(C7+C8=0,"",C7+C8)</f>
        <v/>
      </c>
      <c r="D9" s="14" t="s">
        <v>274</v>
      </c>
      <c r="Q9" s="19">
        <v>50</v>
      </c>
      <c r="R9" s="19" t="s">
        <v>156</v>
      </c>
    </row>
    <row r="10" spans="2:26">
      <c r="B10" s="454" t="str">
        <f>IF(E4="","",IF(E4="いいえ","各月の利用定員数を上書きで入力してください。一度上書き入力すると計算式は消去されますので、その際は手入力してください。",""))</f>
        <v/>
      </c>
      <c r="C10" s="454"/>
      <c r="D10" s="454"/>
      <c r="E10" s="454"/>
      <c r="F10" s="454"/>
      <c r="G10" s="454"/>
      <c r="H10" s="454"/>
      <c r="I10" s="454"/>
      <c r="J10" s="454"/>
      <c r="K10" s="12"/>
      <c r="L10" s="12"/>
      <c r="M10" s="12"/>
      <c r="N10" s="12"/>
      <c r="Q10" s="19">
        <v>60</v>
      </c>
      <c r="R10" s="19" t="s">
        <v>131</v>
      </c>
    </row>
    <row r="11" spans="2:26">
      <c r="B11" s="64" t="s">
        <v>273</v>
      </c>
      <c r="G11" s="14"/>
      <c r="H11" s="64" t="s">
        <v>275</v>
      </c>
      <c r="O11"/>
      <c r="Q11" s="19">
        <v>70</v>
      </c>
      <c r="R11" s="19" t="s">
        <v>133</v>
      </c>
      <c r="S11" s="14"/>
      <c r="T11" s="14"/>
      <c r="U11" s="14"/>
      <c r="V11" s="14"/>
      <c r="W11" s="14"/>
      <c r="X11" s="14"/>
      <c r="Y11" s="14"/>
      <c r="Z11" s="14"/>
    </row>
    <row r="12" spans="2:26">
      <c r="B12" s="326"/>
      <c r="C12" s="327" t="s">
        <v>343</v>
      </c>
      <c r="D12" s="328" t="s">
        <v>346</v>
      </c>
      <c r="E12" s="329" t="s">
        <v>344</v>
      </c>
      <c r="F12" s="329" t="s">
        <v>31</v>
      </c>
      <c r="G12" s="14"/>
      <c r="H12" s="326"/>
      <c r="I12" s="327" t="s">
        <v>98</v>
      </c>
      <c r="J12" s="329" t="s">
        <v>2</v>
      </c>
      <c r="K12" s="329" t="s">
        <v>31</v>
      </c>
      <c r="L12" s="15"/>
      <c r="M12" s="15"/>
      <c r="N12" s="15"/>
      <c r="O12"/>
      <c r="Q12" s="19">
        <v>80</v>
      </c>
      <c r="R12" s="19" t="s">
        <v>134</v>
      </c>
    </row>
    <row r="13" spans="2:26">
      <c r="B13" s="329" t="s">
        <v>19</v>
      </c>
      <c r="C13" s="410" t="str">
        <f t="shared" ref="C13:C24" si="0">IF($E$4="はい",$C$7,"")</f>
        <v/>
      </c>
      <c r="D13" s="325" t="str">
        <f>加算と減算!L9</f>
        <v/>
      </c>
      <c r="E13" s="410" t="str">
        <f>IF(D13="","",IF($E$4="はい",$C$8,""))</f>
        <v/>
      </c>
      <c r="F13" s="325" t="str">
        <f>IFERROR(IF(D13="",C13,C13+E13),"")</f>
        <v/>
      </c>
      <c r="G13" s="14"/>
      <c r="H13" s="329" t="s">
        <v>19</v>
      </c>
      <c r="I13" s="19" t="str">
        <f t="shared" ref="I13:I24" si="1">IFERROR(IF(C13="","",IF(C13&gt;170,"171人以上",VLOOKUP(ROUNDUP(C13,-1),$Q$5:$R$21,2,FALSE))),"")</f>
        <v/>
      </c>
      <c r="J13" s="19" t="str">
        <f>IFERROR(IF(E13="","",IF(E13&gt;170,"171人以上",VLOOKUP(ROUNDUP(E13,-1),$Q$5:$R$21,2,FALSE))),"")</f>
        <v/>
      </c>
      <c r="K13" s="19" t="str">
        <f>IFERROR(IF(F13="","",IF(F13&gt;170,"171人以上",VLOOKUP(ROUNDUP(F13,-1),$Q$5:$R$21,2,FALSE))),"")</f>
        <v/>
      </c>
      <c r="L13" s="15"/>
      <c r="M13" s="15"/>
      <c r="N13" s="15"/>
      <c r="O13"/>
      <c r="Q13" s="19">
        <v>90</v>
      </c>
      <c r="R13" s="19" t="s">
        <v>135</v>
      </c>
    </row>
    <row r="14" spans="2:26">
      <c r="B14" s="329" t="s">
        <v>20</v>
      </c>
      <c r="C14" s="410" t="str">
        <f t="shared" si="0"/>
        <v/>
      </c>
      <c r="D14" s="325" t="str">
        <f>加算と減算!L10</f>
        <v/>
      </c>
      <c r="E14" s="410" t="str">
        <f t="shared" ref="E14:E24" si="2">IF(D14="","",IF($E$4="はい",$C$8,""))</f>
        <v/>
      </c>
      <c r="F14" s="325" t="str">
        <f t="shared" ref="F14:F24" si="3">IFERROR(IF(D14="",C14,C14+E14),"")</f>
        <v/>
      </c>
      <c r="G14" s="14"/>
      <c r="H14" s="329" t="s">
        <v>20</v>
      </c>
      <c r="I14" s="19" t="str">
        <f t="shared" si="1"/>
        <v/>
      </c>
      <c r="J14" s="19" t="str">
        <f t="shared" ref="J14:J24" si="4">IFERROR(IF(E14="","",IF(E14&gt;170,"171人以上",VLOOKUP(ROUNDUP(E14,-1),$Q$5:$R$21,2,FALSE))),"")</f>
        <v/>
      </c>
      <c r="K14" s="19" t="str">
        <f t="shared" ref="K14:K24" si="5">IFERROR(IF(F14="","",IF(F14&gt;170,"171人以上",VLOOKUP(ROUNDUP(F14,-1),$Q$5:$R$21,2,FALSE))),"")</f>
        <v/>
      </c>
      <c r="L14" s="15"/>
      <c r="M14" s="15"/>
      <c r="N14" s="15"/>
      <c r="O14"/>
      <c r="Q14" s="19">
        <v>100</v>
      </c>
      <c r="R14" s="19" t="s">
        <v>136</v>
      </c>
    </row>
    <row r="15" spans="2:26">
      <c r="B15" s="329" t="s">
        <v>21</v>
      </c>
      <c r="C15" s="410" t="str">
        <f t="shared" si="0"/>
        <v/>
      </c>
      <c r="D15" s="325" t="str">
        <f>加算と減算!L11</f>
        <v/>
      </c>
      <c r="E15" s="410" t="str">
        <f t="shared" si="2"/>
        <v/>
      </c>
      <c r="F15" s="325" t="str">
        <f t="shared" si="3"/>
        <v/>
      </c>
      <c r="G15" s="14"/>
      <c r="H15" s="329" t="s">
        <v>21</v>
      </c>
      <c r="I15" s="19" t="str">
        <f t="shared" si="1"/>
        <v/>
      </c>
      <c r="J15" s="19" t="str">
        <f t="shared" si="4"/>
        <v/>
      </c>
      <c r="K15" s="19" t="str">
        <f t="shared" si="5"/>
        <v/>
      </c>
      <c r="L15" s="15"/>
      <c r="M15" s="15"/>
      <c r="N15" s="15"/>
      <c r="O15"/>
      <c r="Q15" s="19">
        <v>110</v>
      </c>
      <c r="R15" s="19" t="s">
        <v>137</v>
      </c>
    </row>
    <row r="16" spans="2:26">
      <c r="B16" s="329" t="s">
        <v>22</v>
      </c>
      <c r="C16" s="410" t="str">
        <f t="shared" si="0"/>
        <v/>
      </c>
      <c r="D16" s="325" t="str">
        <f>加算と減算!L12</f>
        <v/>
      </c>
      <c r="E16" s="410" t="str">
        <f t="shared" si="2"/>
        <v/>
      </c>
      <c r="F16" s="325" t="str">
        <f t="shared" si="3"/>
        <v/>
      </c>
      <c r="G16" s="14"/>
      <c r="H16" s="329" t="s">
        <v>22</v>
      </c>
      <c r="I16" s="19" t="str">
        <f t="shared" si="1"/>
        <v/>
      </c>
      <c r="J16" s="19" t="str">
        <f t="shared" si="4"/>
        <v/>
      </c>
      <c r="K16" s="19" t="str">
        <f t="shared" si="5"/>
        <v/>
      </c>
      <c r="L16" s="15"/>
      <c r="M16" s="15"/>
      <c r="N16" s="15"/>
      <c r="O16"/>
      <c r="Q16" s="19">
        <v>120</v>
      </c>
      <c r="R16" s="19" t="s">
        <v>138</v>
      </c>
    </row>
    <row r="17" spans="2:18">
      <c r="B17" s="329" t="s">
        <v>23</v>
      </c>
      <c r="C17" s="410" t="str">
        <f t="shared" si="0"/>
        <v/>
      </c>
      <c r="D17" s="325" t="str">
        <f>加算と減算!L13</f>
        <v/>
      </c>
      <c r="E17" s="410" t="str">
        <f t="shared" si="2"/>
        <v/>
      </c>
      <c r="F17" s="325" t="str">
        <f t="shared" si="3"/>
        <v/>
      </c>
      <c r="G17" s="14"/>
      <c r="H17" s="329" t="s">
        <v>23</v>
      </c>
      <c r="I17" s="19" t="str">
        <f t="shared" si="1"/>
        <v/>
      </c>
      <c r="J17" s="19" t="str">
        <f t="shared" si="4"/>
        <v/>
      </c>
      <c r="K17" s="19" t="str">
        <f t="shared" si="5"/>
        <v/>
      </c>
      <c r="L17" s="15"/>
      <c r="M17" s="15"/>
      <c r="N17" s="15"/>
      <c r="O17"/>
      <c r="Q17" s="19">
        <v>130</v>
      </c>
      <c r="R17" s="19" t="s">
        <v>139</v>
      </c>
    </row>
    <row r="18" spans="2:18">
      <c r="B18" s="329" t="s">
        <v>24</v>
      </c>
      <c r="C18" s="410" t="str">
        <f t="shared" si="0"/>
        <v/>
      </c>
      <c r="D18" s="325" t="str">
        <f>加算と減算!L14</f>
        <v/>
      </c>
      <c r="E18" s="410" t="str">
        <f t="shared" si="2"/>
        <v/>
      </c>
      <c r="F18" s="325" t="str">
        <f t="shared" si="3"/>
        <v/>
      </c>
      <c r="G18" s="14"/>
      <c r="H18" s="329" t="s">
        <v>24</v>
      </c>
      <c r="I18" s="19" t="str">
        <f t="shared" si="1"/>
        <v/>
      </c>
      <c r="J18" s="19" t="str">
        <f t="shared" si="4"/>
        <v/>
      </c>
      <c r="K18" s="19" t="str">
        <f t="shared" si="5"/>
        <v/>
      </c>
      <c r="L18" s="15"/>
      <c r="M18" s="15"/>
      <c r="N18" s="15"/>
      <c r="O18"/>
      <c r="Q18" s="19">
        <v>140</v>
      </c>
      <c r="R18" s="19" t="s">
        <v>140</v>
      </c>
    </row>
    <row r="19" spans="2:18">
      <c r="B19" s="329" t="s">
        <v>224</v>
      </c>
      <c r="C19" s="410" t="str">
        <f t="shared" si="0"/>
        <v/>
      </c>
      <c r="D19" s="325" t="str">
        <f>加算と減算!L15</f>
        <v/>
      </c>
      <c r="E19" s="410" t="str">
        <f t="shared" si="2"/>
        <v/>
      </c>
      <c r="F19" s="325" t="str">
        <f t="shared" si="3"/>
        <v/>
      </c>
      <c r="G19" s="14"/>
      <c r="H19" s="329" t="s">
        <v>224</v>
      </c>
      <c r="I19" s="19" t="str">
        <f t="shared" si="1"/>
        <v/>
      </c>
      <c r="J19" s="19" t="str">
        <f t="shared" si="4"/>
        <v/>
      </c>
      <c r="K19" s="19" t="str">
        <f t="shared" si="5"/>
        <v/>
      </c>
      <c r="L19" s="15"/>
      <c r="M19" s="15"/>
      <c r="N19" s="15"/>
      <c r="O19"/>
      <c r="Q19" s="19">
        <v>150</v>
      </c>
      <c r="R19" s="19" t="s">
        <v>141</v>
      </c>
    </row>
    <row r="20" spans="2:18">
      <c r="B20" s="329" t="s">
        <v>225</v>
      </c>
      <c r="C20" s="410" t="str">
        <f t="shared" si="0"/>
        <v/>
      </c>
      <c r="D20" s="325" t="str">
        <f>加算と減算!L16</f>
        <v/>
      </c>
      <c r="E20" s="410" t="str">
        <f t="shared" si="2"/>
        <v/>
      </c>
      <c r="F20" s="325" t="str">
        <f t="shared" si="3"/>
        <v/>
      </c>
      <c r="G20" s="14"/>
      <c r="H20" s="329" t="s">
        <v>225</v>
      </c>
      <c r="I20" s="19" t="str">
        <f t="shared" si="1"/>
        <v/>
      </c>
      <c r="J20" s="19" t="str">
        <f t="shared" si="4"/>
        <v/>
      </c>
      <c r="K20" s="19" t="str">
        <f t="shared" si="5"/>
        <v/>
      </c>
      <c r="L20" s="15"/>
      <c r="M20" s="15"/>
      <c r="N20" s="15"/>
      <c r="O20"/>
      <c r="Q20" s="19">
        <v>160</v>
      </c>
      <c r="R20" s="19" t="s">
        <v>142</v>
      </c>
    </row>
    <row r="21" spans="2:18">
      <c r="B21" s="329" t="s">
        <v>226</v>
      </c>
      <c r="C21" s="410" t="str">
        <f t="shared" si="0"/>
        <v/>
      </c>
      <c r="D21" s="325" t="str">
        <f>加算と減算!L17</f>
        <v/>
      </c>
      <c r="E21" s="410" t="str">
        <f t="shared" si="2"/>
        <v/>
      </c>
      <c r="F21" s="325" t="str">
        <f t="shared" si="3"/>
        <v/>
      </c>
      <c r="G21" s="14"/>
      <c r="H21" s="329" t="s">
        <v>226</v>
      </c>
      <c r="I21" s="19" t="str">
        <f t="shared" si="1"/>
        <v/>
      </c>
      <c r="J21" s="19" t="str">
        <f t="shared" si="4"/>
        <v/>
      </c>
      <c r="K21" s="19" t="str">
        <f t="shared" si="5"/>
        <v/>
      </c>
      <c r="L21" s="15"/>
      <c r="M21" s="15"/>
      <c r="N21" s="15"/>
      <c r="O21"/>
      <c r="Q21" s="19">
        <v>170</v>
      </c>
      <c r="R21" s="19" t="s">
        <v>143</v>
      </c>
    </row>
    <row r="22" spans="2:18">
      <c r="B22" s="329" t="s">
        <v>28</v>
      </c>
      <c r="C22" s="410" t="str">
        <f t="shared" si="0"/>
        <v/>
      </c>
      <c r="D22" s="325" t="str">
        <f>加算と減算!L18</f>
        <v/>
      </c>
      <c r="E22" s="410" t="str">
        <f t="shared" si="2"/>
        <v/>
      </c>
      <c r="F22" s="325" t="str">
        <f t="shared" si="3"/>
        <v/>
      </c>
      <c r="G22" s="14"/>
      <c r="H22" s="329" t="s">
        <v>28</v>
      </c>
      <c r="I22" s="19" t="str">
        <f t="shared" si="1"/>
        <v/>
      </c>
      <c r="J22" s="19" t="str">
        <f t="shared" si="4"/>
        <v/>
      </c>
      <c r="K22" s="19" t="str">
        <f t="shared" si="5"/>
        <v/>
      </c>
      <c r="L22" s="15"/>
      <c r="M22" s="15"/>
      <c r="N22" s="15"/>
      <c r="O22"/>
      <c r="P22" s="15"/>
    </row>
    <row r="23" spans="2:18">
      <c r="B23" s="329" t="s">
        <v>29</v>
      </c>
      <c r="C23" s="410" t="str">
        <f t="shared" si="0"/>
        <v/>
      </c>
      <c r="D23" s="325" t="str">
        <f>加算と減算!L19</f>
        <v/>
      </c>
      <c r="E23" s="410" t="str">
        <f t="shared" si="2"/>
        <v/>
      </c>
      <c r="F23" s="325" t="str">
        <f t="shared" si="3"/>
        <v/>
      </c>
      <c r="G23" s="14"/>
      <c r="H23" s="329" t="s">
        <v>29</v>
      </c>
      <c r="I23" s="19" t="str">
        <f t="shared" si="1"/>
        <v/>
      </c>
      <c r="J23" s="19" t="str">
        <f t="shared" si="4"/>
        <v/>
      </c>
      <c r="K23" s="19" t="str">
        <f t="shared" si="5"/>
        <v/>
      </c>
      <c r="L23" s="15"/>
      <c r="M23" s="15"/>
      <c r="N23" s="15"/>
      <c r="O23"/>
      <c r="P23" s="15"/>
    </row>
    <row r="24" spans="2:18">
      <c r="B24" s="329" t="s">
        <v>30</v>
      </c>
      <c r="C24" s="410" t="str">
        <f t="shared" si="0"/>
        <v/>
      </c>
      <c r="D24" s="325" t="str">
        <f>IF(加算と減算!L20="","",加算と減算!L20)</f>
        <v/>
      </c>
      <c r="E24" s="410" t="str">
        <f t="shared" si="2"/>
        <v/>
      </c>
      <c r="F24" s="325" t="str">
        <f t="shared" si="3"/>
        <v/>
      </c>
      <c r="G24" s="14"/>
      <c r="H24" s="329" t="s">
        <v>30</v>
      </c>
      <c r="I24" s="19" t="str">
        <f t="shared" si="1"/>
        <v/>
      </c>
      <c r="J24" s="19" t="str">
        <f t="shared" si="4"/>
        <v/>
      </c>
      <c r="K24" s="19" t="str">
        <f t="shared" si="5"/>
        <v/>
      </c>
      <c r="L24" s="15"/>
      <c r="M24" s="15"/>
      <c r="N24" s="15"/>
      <c r="O24"/>
      <c r="P24" s="15"/>
    </row>
    <row r="25" spans="2:18">
      <c r="G25" s="14"/>
    </row>
  </sheetData>
  <sheetProtection algorithmName="SHA-512" hashValue="07MlSPGjB+ZfJGMydi4e8W/KyvPAVHFTNxbo0TpsC9F0dkBYgEo3Xg08sL88bplrC1EIMTpqWWogk2pbv83ZlA==" saltValue="n5lVv0HZZZeipWubfGpmRA==" spinCount="100000" sheet="1" objects="1" scenarios="1"/>
  <mergeCells count="5">
    <mergeCell ref="B4:D4"/>
    <mergeCell ref="B5:E5"/>
    <mergeCell ref="B2:C2"/>
    <mergeCell ref="D2:F2"/>
    <mergeCell ref="B10:J10"/>
  </mergeCells>
  <phoneticPr fontId="1"/>
  <dataValidations count="1">
    <dataValidation type="list" allowBlank="1" showInputMessage="1" showErrorMessage="1" sqref="E4" xr:uid="{ED1835C0-8FFB-4BFC-98C7-2E75FE2DAE2C}">
      <formula1>$O$4:$O$6</formula1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7BB56-9092-4F09-BE09-FE06F19C1C79}">
  <sheetPr>
    <tabColor theme="5" tint="0.59999389629810485"/>
  </sheetPr>
  <dimension ref="B1:AE46"/>
  <sheetViews>
    <sheetView zoomScale="80" zoomScaleNormal="80" workbookViewId="0">
      <selection activeCell="E19" sqref="E19"/>
    </sheetView>
  </sheetViews>
  <sheetFormatPr defaultColWidth="9" defaultRowHeight="15" customHeight="1"/>
  <cols>
    <col min="1" max="1" width="1.3984375" style="111" customWidth="1"/>
    <col min="2" max="2" width="6.69921875" style="111" customWidth="1"/>
    <col min="3" max="10" width="7.69921875" style="111" customWidth="1"/>
    <col min="11" max="11" width="2.5" style="111" customWidth="1"/>
    <col min="12" max="12" width="6.69921875" style="111" customWidth="1"/>
    <col min="13" max="20" width="7.69921875" style="111" customWidth="1"/>
    <col min="21" max="21" width="2.5" style="111" customWidth="1"/>
    <col min="22" max="22" width="6.69921875" style="111" customWidth="1"/>
    <col min="23" max="30" width="7.69921875" style="111" customWidth="1"/>
    <col min="31" max="31" width="11.59765625" style="111" customWidth="1"/>
    <col min="32" max="16384" width="9" style="111"/>
  </cols>
  <sheetData>
    <row r="1" spans="2:30" ht="3.75" customHeight="1"/>
    <row r="2" spans="2:30" ht="15" customHeight="1">
      <c r="B2" s="2" t="s">
        <v>285</v>
      </c>
      <c r="C2" s="2"/>
      <c r="D2" s="2"/>
      <c r="E2" s="2"/>
      <c r="F2" s="2"/>
      <c r="G2" s="2"/>
      <c r="H2" s="2"/>
      <c r="I2" s="2"/>
      <c r="J2" s="2"/>
      <c r="L2" s="281" t="s">
        <v>600</v>
      </c>
      <c r="V2" s="2" t="s">
        <v>591</v>
      </c>
    </row>
    <row r="3" spans="2:30" ht="15" customHeight="1">
      <c r="B3" s="527"/>
      <c r="C3" s="527" t="s">
        <v>11</v>
      </c>
      <c r="D3" s="527"/>
      <c r="E3" s="527"/>
      <c r="F3" s="527"/>
      <c r="G3" s="527" t="s">
        <v>12</v>
      </c>
      <c r="H3" s="527"/>
      <c r="I3" s="527"/>
      <c r="J3" s="527"/>
      <c r="L3" s="527"/>
      <c r="M3" s="527" t="s">
        <v>11</v>
      </c>
      <c r="N3" s="527"/>
      <c r="O3" s="527"/>
      <c r="P3" s="527"/>
      <c r="Q3" s="527" t="s">
        <v>12</v>
      </c>
      <c r="R3" s="527"/>
      <c r="S3" s="527"/>
      <c r="T3" s="527"/>
      <c r="V3" s="527"/>
      <c r="W3" s="527" t="s">
        <v>11</v>
      </c>
      <c r="X3" s="527"/>
      <c r="Y3" s="527"/>
      <c r="Z3" s="527"/>
      <c r="AA3" s="527" t="s">
        <v>12</v>
      </c>
      <c r="AB3" s="527"/>
      <c r="AC3" s="527"/>
      <c r="AD3" s="527"/>
    </row>
    <row r="4" spans="2:30" ht="15" customHeight="1">
      <c r="B4" s="527"/>
      <c r="C4" s="69" t="s">
        <v>158</v>
      </c>
      <c r="D4" s="69" t="s">
        <v>159</v>
      </c>
      <c r="E4" s="69" t="s">
        <v>160</v>
      </c>
      <c r="F4" s="69" t="s">
        <v>161</v>
      </c>
      <c r="G4" s="69" t="s">
        <v>158</v>
      </c>
      <c r="H4" s="69" t="s">
        <v>159</v>
      </c>
      <c r="I4" s="69" t="s">
        <v>160</v>
      </c>
      <c r="J4" s="69" t="s">
        <v>161</v>
      </c>
      <c r="L4" s="527"/>
      <c r="M4" s="69" t="s">
        <v>158</v>
      </c>
      <c r="N4" s="69" t="s">
        <v>159</v>
      </c>
      <c r="O4" s="69" t="s">
        <v>160</v>
      </c>
      <c r="P4" s="69" t="s">
        <v>161</v>
      </c>
      <c r="Q4" s="69" t="s">
        <v>158</v>
      </c>
      <c r="R4" s="69" t="s">
        <v>159</v>
      </c>
      <c r="S4" s="69" t="s">
        <v>160</v>
      </c>
      <c r="T4" s="69" t="s">
        <v>161</v>
      </c>
      <c r="V4" s="527"/>
      <c r="W4" s="69" t="s">
        <v>158</v>
      </c>
      <c r="X4" s="69" t="s">
        <v>159</v>
      </c>
      <c r="Y4" s="69" t="s">
        <v>160</v>
      </c>
      <c r="Z4" s="69" t="s">
        <v>161</v>
      </c>
      <c r="AA4" s="69" t="s">
        <v>158</v>
      </c>
      <c r="AB4" s="69" t="s">
        <v>159</v>
      </c>
      <c r="AC4" s="69" t="s">
        <v>160</v>
      </c>
      <c r="AD4" s="69" t="s">
        <v>161</v>
      </c>
    </row>
    <row r="5" spans="2:30" ht="15" customHeight="1">
      <c r="B5" s="1" t="s">
        <v>19</v>
      </c>
      <c r="C5" s="264">
        <f>'基本単価（分園）'!N6</f>
        <v>0</v>
      </c>
      <c r="D5" s="264">
        <f>'基本単価（分園）'!O6</f>
        <v>0</v>
      </c>
      <c r="E5" s="264">
        <f>'基本単価（分園）'!P6</f>
        <v>0</v>
      </c>
      <c r="F5" s="264">
        <f>'基本単価（分園）'!Q6</f>
        <v>0</v>
      </c>
      <c r="G5" s="264">
        <f>'基本単価（分園）'!R6</f>
        <v>0</v>
      </c>
      <c r="H5" s="264">
        <f>'基本単価（分園）'!S6</f>
        <v>0</v>
      </c>
      <c r="I5" s="264">
        <f>'基本単価（分園）'!T6</f>
        <v>0</v>
      </c>
      <c r="J5" s="264">
        <f>'基本単価（分園）'!U6</f>
        <v>0</v>
      </c>
      <c r="L5" s="1" t="s">
        <v>19</v>
      </c>
      <c r="M5" s="264">
        <f t="shared" ref="M5:M16" si="0">IFERROR(-ROUNDDOWN(C35*0.1,-1),0)</f>
        <v>0</v>
      </c>
      <c r="N5" s="264">
        <f t="shared" ref="N5:N16" si="1">IFERROR(-ROUNDDOWN(D35*0.1,-1),0)</f>
        <v>0</v>
      </c>
      <c r="O5" s="264">
        <f t="shared" ref="O5:O16" si="2">IFERROR(-ROUNDDOWN(E35*0.1,-1),0)</f>
        <v>0</v>
      </c>
      <c r="P5" s="264">
        <f t="shared" ref="P5:P16" si="3">IFERROR(-ROUNDDOWN(F35*0.1,-1),0)</f>
        <v>0</v>
      </c>
      <c r="Q5" s="264">
        <f t="shared" ref="Q5:Q16" si="4">IFERROR(-ROUNDDOWN(G35*0.1,-1),0)</f>
        <v>0</v>
      </c>
      <c r="R5" s="264">
        <f t="shared" ref="R5:R16" si="5">IFERROR(-ROUNDDOWN(H35*0.1,-1),0)</f>
        <v>0</v>
      </c>
      <c r="S5" s="264">
        <f t="shared" ref="S5:S16" si="6">IFERROR(-ROUNDDOWN(I35*0.1,-1),0)</f>
        <v>0</v>
      </c>
      <c r="T5" s="264">
        <f t="shared" ref="T5:T16" si="7">IFERROR(-ROUNDDOWN(J35*0.1,-1),0)</f>
        <v>0</v>
      </c>
      <c r="V5" s="1" t="s">
        <v>19</v>
      </c>
      <c r="W5" s="30">
        <f>児童数!R8</f>
        <v>0</v>
      </c>
      <c r="X5" s="30">
        <f>児童数!S8</f>
        <v>0</v>
      </c>
      <c r="Y5" s="30">
        <f>児童数!T8</f>
        <v>0</v>
      </c>
      <c r="Z5" s="30">
        <f>児童数!U8</f>
        <v>0</v>
      </c>
      <c r="AA5" s="30">
        <f>児童数!W8</f>
        <v>0</v>
      </c>
      <c r="AB5" s="30">
        <f>児童数!X8</f>
        <v>0</v>
      </c>
      <c r="AC5" s="30">
        <f>児童数!Y8</f>
        <v>0</v>
      </c>
      <c r="AD5" s="30">
        <f>児童数!Z8</f>
        <v>0</v>
      </c>
    </row>
    <row r="6" spans="2:30" ht="15" customHeight="1">
      <c r="B6" s="1" t="s">
        <v>20</v>
      </c>
      <c r="C6" s="264">
        <f>'基本単価（分園）'!N7</f>
        <v>0</v>
      </c>
      <c r="D6" s="264">
        <f>'基本単価（分園）'!O7</f>
        <v>0</v>
      </c>
      <c r="E6" s="264">
        <f>'基本単価（分園）'!P7</f>
        <v>0</v>
      </c>
      <c r="F6" s="264">
        <f>'基本単価（分園）'!Q7</f>
        <v>0</v>
      </c>
      <c r="G6" s="264">
        <f>'基本単価（分園）'!R7</f>
        <v>0</v>
      </c>
      <c r="H6" s="264">
        <f>'基本単価（分園）'!S7</f>
        <v>0</v>
      </c>
      <c r="I6" s="264">
        <f>'基本単価（分園）'!T7</f>
        <v>0</v>
      </c>
      <c r="J6" s="264">
        <f>'基本単価（分園）'!U7</f>
        <v>0</v>
      </c>
      <c r="L6" s="1" t="s">
        <v>20</v>
      </c>
      <c r="M6" s="264">
        <f t="shared" si="0"/>
        <v>0</v>
      </c>
      <c r="N6" s="264">
        <f t="shared" si="1"/>
        <v>0</v>
      </c>
      <c r="O6" s="264">
        <f t="shared" si="2"/>
        <v>0</v>
      </c>
      <c r="P6" s="264">
        <f t="shared" si="3"/>
        <v>0</v>
      </c>
      <c r="Q6" s="264">
        <f t="shared" si="4"/>
        <v>0</v>
      </c>
      <c r="R6" s="264">
        <f t="shared" si="5"/>
        <v>0</v>
      </c>
      <c r="S6" s="264">
        <f t="shared" si="6"/>
        <v>0</v>
      </c>
      <c r="T6" s="264">
        <f t="shared" si="7"/>
        <v>0</v>
      </c>
      <c r="V6" s="1" t="s">
        <v>20</v>
      </c>
      <c r="W6" s="30">
        <f>児童数!R9</f>
        <v>0</v>
      </c>
      <c r="X6" s="30">
        <f>児童数!S9</f>
        <v>0</v>
      </c>
      <c r="Y6" s="30">
        <f>児童数!T9</f>
        <v>0</v>
      </c>
      <c r="Z6" s="30">
        <f>児童数!U9</f>
        <v>0</v>
      </c>
      <c r="AA6" s="30">
        <f>児童数!W9</f>
        <v>0</v>
      </c>
      <c r="AB6" s="30">
        <f>児童数!X9</f>
        <v>0</v>
      </c>
      <c r="AC6" s="30">
        <f>児童数!Y9</f>
        <v>0</v>
      </c>
      <c r="AD6" s="30">
        <f>児童数!Z9</f>
        <v>0</v>
      </c>
    </row>
    <row r="7" spans="2:30" ht="15" customHeight="1">
      <c r="B7" s="1" t="s">
        <v>21</v>
      </c>
      <c r="C7" s="264">
        <f>'基本単価（分園）'!N8</f>
        <v>0</v>
      </c>
      <c r="D7" s="264">
        <f>'基本単価（分園）'!O8</f>
        <v>0</v>
      </c>
      <c r="E7" s="264">
        <f>'基本単価（分園）'!P8</f>
        <v>0</v>
      </c>
      <c r="F7" s="264">
        <f>'基本単価（分園）'!Q8</f>
        <v>0</v>
      </c>
      <c r="G7" s="264">
        <f>'基本単価（分園）'!R8</f>
        <v>0</v>
      </c>
      <c r="H7" s="264">
        <f>'基本単価（分園）'!S8</f>
        <v>0</v>
      </c>
      <c r="I7" s="264">
        <f>'基本単価（分園）'!T8</f>
        <v>0</v>
      </c>
      <c r="J7" s="264">
        <f>'基本単価（分園）'!U8</f>
        <v>0</v>
      </c>
      <c r="L7" s="1" t="s">
        <v>21</v>
      </c>
      <c r="M7" s="264">
        <f t="shared" si="0"/>
        <v>0</v>
      </c>
      <c r="N7" s="264">
        <f t="shared" si="1"/>
        <v>0</v>
      </c>
      <c r="O7" s="264">
        <f t="shared" si="2"/>
        <v>0</v>
      </c>
      <c r="P7" s="264">
        <f t="shared" si="3"/>
        <v>0</v>
      </c>
      <c r="Q7" s="264">
        <f t="shared" si="4"/>
        <v>0</v>
      </c>
      <c r="R7" s="264">
        <f t="shared" si="5"/>
        <v>0</v>
      </c>
      <c r="S7" s="264">
        <f t="shared" si="6"/>
        <v>0</v>
      </c>
      <c r="T7" s="264">
        <f t="shared" si="7"/>
        <v>0</v>
      </c>
      <c r="V7" s="1" t="s">
        <v>21</v>
      </c>
      <c r="W7" s="30">
        <f>児童数!R10</f>
        <v>0</v>
      </c>
      <c r="X7" s="30">
        <f>児童数!S10</f>
        <v>0</v>
      </c>
      <c r="Y7" s="30">
        <f>児童数!T10</f>
        <v>0</v>
      </c>
      <c r="Z7" s="30">
        <f>児童数!U10</f>
        <v>0</v>
      </c>
      <c r="AA7" s="30">
        <f>児童数!W10</f>
        <v>0</v>
      </c>
      <c r="AB7" s="30">
        <f>児童数!X10</f>
        <v>0</v>
      </c>
      <c r="AC7" s="30">
        <f>児童数!Y10</f>
        <v>0</v>
      </c>
      <c r="AD7" s="30">
        <f>児童数!Z10</f>
        <v>0</v>
      </c>
    </row>
    <row r="8" spans="2:30" ht="15" customHeight="1">
      <c r="B8" s="1" t="s">
        <v>22</v>
      </c>
      <c r="C8" s="264">
        <f>'基本単価（分園）'!N9</f>
        <v>0</v>
      </c>
      <c r="D8" s="264">
        <f>'基本単価（分園）'!O9</f>
        <v>0</v>
      </c>
      <c r="E8" s="264">
        <f>'基本単価（分園）'!P9</f>
        <v>0</v>
      </c>
      <c r="F8" s="264">
        <f>'基本単価（分園）'!Q9</f>
        <v>0</v>
      </c>
      <c r="G8" s="264">
        <f>'基本単価（分園）'!R9</f>
        <v>0</v>
      </c>
      <c r="H8" s="264">
        <f>'基本単価（分園）'!S9</f>
        <v>0</v>
      </c>
      <c r="I8" s="264">
        <f>'基本単価（分園）'!T9</f>
        <v>0</v>
      </c>
      <c r="J8" s="264">
        <f>'基本単価（分園）'!U9</f>
        <v>0</v>
      </c>
      <c r="L8" s="1" t="s">
        <v>22</v>
      </c>
      <c r="M8" s="264">
        <f t="shared" si="0"/>
        <v>0</v>
      </c>
      <c r="N8" s="264">
        <f t="shared" si="1"/>
        <v>0</v>
      </c>
      <c r="O8" s="264">
        <f t="shared" si="2"/>
        <v>0</v>
      </c>
      <c r="P8" s="264">
        <f t="shared" si="3"/>
        <v>0</v>
      </c>
      <c r="Q8" s="264">
        <f t="shared" si="4"/>
        <v>0</v>
      </c>
      <c r="R8" s="264">
        <f t="shared" si="5"/>
        <v>0</v>
      </c>
      <c r="S8" s="264">
        <f t="shared" si="6"/>
        <v>0</v>
      </c>
      <c r="T8" s="264">
        <f t="shared" si="7"/>
        <v>0</v>
      </c>
      <c r="V8" s="1" t="s">
        <v>22</v>
      </c>
      <c r="W8" s="30">
        <f>児童数!R11</f>
        <v>0</v>
      </c>
      <c r="X8" s="30">
        <f>児童数!S11</f>
        <v>0</v>
      </c>
      <c r="Y8" s="30">
        <f>児童数!T11</f>
        <v>0</v>
      </c>
      <c r="Z8" s="30">
        <f>児童数!U11</f>
        <v>0</v>
      </c>
      <c r="AA8" s="30">
        <f>児童数!W11</f>
        <v>0</v>
      </c>
      <c r="AB8" s="30">
        <f>児童数!X11</f>
        <v>0</v>
      </c>
      <c r="AC8" s="30">
        <f>児童数!Y11</f>
        <v>0</v>
      </c>
      <c r="AD8" s="30">
        <f>児童数!Z11</f>
        <v>0</v>
      </c>
    </row>
    <row r="9" spans="2:30" ht="15" customHeight="1">
      <c r="B9" s="1" t="s">
        <v>23</v>
      </c>
      <c r="C9" s="264">
        <f>'基本単価（分園）'!N10</f>
        <v>0</v>
      </c>
      <c r="D9" s="264">
        <f>'基本単価（分園）'!O10</f>
        <v>0</v>
      </c>
      <c r="E9" s="264">
        <f>'基本単価（分園）'!P10</f>
        <v>0</v>
      </c>
      <c r="F9" s="264">
        <f>'基本単価（分園）'!Q10</f>
        <v>0</v>
      </c>
      <c r="G9" s="264">
        <f>'基本単価（分園）'!R10</f>
        <v>0</v>
      </c>
      <c r="H9" s="264">
        <f>'基本単価（分園）'!S10</f>
        <v>0</v>
      </c>
      <c r="I9" s="264">
        <f>'基本単価（分園）'!T10</f>
        <v>0</v>
      </c>
      <c r="J9" s="264">
        <f>'基本単価（分園）'!U10</f>
        <v>0</v>
      </c>
      <c r="L9" s="1" t="s">
        <v>23</v>
      </c>
      <c r="M9" s="264">
        <f t="shared" si="0"/>
        <v>0</v>
      </c>
      <c r="N9" s="264">
        <f t="shared" si="1"/>
        <v>0</v>
      </c>
      <c r="O9" s="264">
        <f t="shared" si="2"/>
        <v>0</v>
      </c>
      <c r="P9" s="264">
        <f t="shared" si="3"/>
        <v>0</v>
      </c>
      <c r="Q9" s="264">
        <f t="shared" si="4"/>
        <v>0</v>
      </c>
      <c r="R9" s="264">
        <f t="shared" si="5"/>
        <v>0</v>
      </c>
      <c r="S9" s="264">
        <f t="shared" si="6"/>
        <v>0</v>
      </c>
      <c r="T9" s="264">
        <f t="shared" si="7"/>
        <v>0</v>
      </c>
      <c r="V9" s="1" t="s">
        <v>23</v>
      </c>
      <c r="W9" s="30">
        <f>児童数!R12</f>
        <v>0</v>
      </c>
      <c r="X9" s="30">
        <f>児童数!S12</f>
        <v>0</v>
      </c>
      <c r="Y9" s="30">
        <f>児童数!T12</f>
        <v>0</v>
      </c>
      <c r="Z9" s="30">
        <f>児童数!U12</f>
        <v>0</v>
      </c>
      <c r="AA9" s="30">
        <f>児童数!W12</f>
        <v>0</v>
      </c>
      <c r="AB9" s="30">
        <f>児童数!X12</f>
        <v>0</v>
      </c>
      <c r="AC9" s="30">
        <f>児童数!Y12</f>
        <v>0</v>
      </c>
      <c r="AD9" s="30">
        <f>児童数!Z12</f>
        <v>0</v>
      </c>
    </row>
    <row r="10" spans="2:30" ht="15" customHeight="1">
      <c r="B10" s="1" t="s">
        <v>24</v>
      </c>
      <c r="C10" s="264">
        <f>'基本単価（分園）'!N11</f>
        <v>0</v>
      </c>
      <c r="D10" s="264">
        <f>'基本単価（分園）'!O11</f>
        <v>0</v>
      </c>
      <c r="E10" s="264">
        <f>'基本単価（分園）'!P11</f>
        <v>0</v>
      </c>
      <c r="F10" s="264">
        <f>'基本単価（分園）'!Q11</f>
        <v>0</v>
      </c>
      <c r="G10" s="264">
        <f>'基本単価（分園）'!R11</f>
        <v>0</v>
      </c>
      <c r="H10" s="264">
        <f>'基本単価（分園）'!S11</f>
        <v>0</v>
      </c>
      <c r="I10" s="264">
        <f>'基本単価（分園）'!T11</f>
        <v>0</v>
      </c>
      <c r="J10" s="264">
        <f>'基本単価（分園）'!U11</f>
        <v>0</v>
      </c>
      <c r="L10" s="1" t="s">
        <v>24</v>
      </c>
      <c r="M10" s="264">
        <f t="shared" si="0"/>
        <v>0</v>
      </c>
      <c r="N10" s="264">
        <f t="shared" si="1"/>
        <v>0</v>
      </c>
      <c r="O10" s="264">
        <f t="shared" si="2"/>
        <v>0</v>
      </c>
      <c r="P10" s="264">
        <f t="shared" si="3"/>
        <v>0</v>
      </c>
      <c r="Q10" s="264">
        <f t="shared" si="4"/>
        <v>0</v>
      </c>
      <c r="R10" s="264">
        <f t="shared" si="5"/>
        <v>0</v>
      </c>
      <c r="S10" s="264">
        <f t="shared" si="6"/>
        <v>0</v>
      </c>
      <c r="T10" s="264">
        <f t="shared" si="7"/>
        <v>0</v>
      </c>
      <c r="V10" s="1" t="s">
        <v>24</v>
      </c>
      <c r="W10" s="30">
        <f>児童数!R13</f>
        <v>0</v>
      </c>
      <c r="X10" s="30">
        <f>児童数!S13</f>
        <v>0</v>
      </c>
      <c r="Y10" s="30">
        <f>児童数!T13</f>
        <v>0</v>
      </c>
      <c r="Z10" s="30">
        <f>児童数!U13</f>
        <v>0</v>
      </c>
      <c r="AA10" s="30">
        <f>児童数!W13</f>
        <v>0</v>
      </c>
      <c r="AB10" s="30">
        <f>児童数!X13</f>
        <v>0</v>
      </c>
      <c r="AC10" s="30">
        <f>児童数!Y13</f>
        <v>0</v>
      </c>
      <c r="AD10" s="30">
        <f>児童数!Z13</f>
        <v>0</v>
      </c>
    </row>
    <row r="11" spans="2:30" ht="15" customHeight="1">
      <c r="B11" s="1" t="s">
        <v>224</v>
      </c>
      <c r="C11" s="264">
        <f>'基本単価（分園）'!N12</f>
        <v>0</v>
      </c>
      <c r="D11" s="264">
        <f>'基本単価（分園）'!O12</f>
        <v>0</v>
      </c>
      <c r="E11" s="264">
        <f>'基本単価（分園）'!P12</f>
        <v>0</v>
      </c>
      <c r="F11" s="264">
        <f>'基本単価（分園）'!Q12</f>
        <v>0</v>
      </c>
      <c r="G11" s="264">
        <f>'基本単価（分園）'!R12</f>
        <v>0</v>
      </c>
      <c r="H11" s="264">
        <f>'基本単価（分園）'!S12</f>
        <v>0</v>
      </c>
      <c r="I11" s="264">
        <f>'基本単価（分園）'!T12</f>
        <v>0</v>
      </c>
      <c r="J11" s="264">
        <f>'基本単価（分園）'!U12</f>
        <v>0</v>
      </c>
      <c r="L11" s="1" t="s">
        <v>224</v>
      </c>
      <c r="M11" s="264">
        <f t="shared" si="0"/>
        <v>0</v>
      </c>
      <c r="N11" s="264">
        <f t="shared" si="1"/>
        <v>0</v>
      </c>
      <c r="O11" s="264">
        <f t="shared" si="2"/>
        <v>0</v>
      </c>
      <c r="P11" s="264">
        <f t="shared" si="3"/>
        <v>0</v>
      </c>
      <c r="Q11" s="264">
        <f t="shared" si="4"/>
        <v>0</v>
      </c>
      <c r="R11" s="264">
        <f t="shared" si="5"/>
        <v>0</v>
      </c>
      <c r="S11" s="264">
        <f t="shared" si="6"/>
        <v>0</v>
      </c>
      <c r="T11" s="264">
        <f t="shared" si="7"/>
        <v>0</v>
      </c>
      <c r="V11" s="1" t="s">
        <v>224</v>
      </c>
      <c r="W11" s="30">
        <f>児童数!R14</f>
        <v>0</v>
      </c>
      <c r="X11" s="30">
        <f>児童数!S14</f>
        <v>0</v>
      </c>
      <c r="Y11" s="30">
        <f>児童数!T14</f>
        <v>0</v>
      </c>
      <c r="Z11" s="30">
        <f>児童数!U14</f>
        <v>0</v>
      </c>
      <c r="AA11" s="30">
        <f>児童数!W14</f>
        <v>0</v>
      </c>
      <c r="AB11" s="30">
        <f>児童数!X14</f>
        <v>0</v>
      </c>
      <c r="AC11" s="30">
        <f>児童数!Y14</f>
        <v>0</v>
      </c>
      <c r="AD11" s="30">
        <f>児童数!Z14</f>
        <v>0</v>
      </c>
    </row>
    <row r="12" spans="2:30" ht="15" customHeight="1">
      <c r="B12" s="1" t="s">
        <v>225</v>
      </c>
      <c r="C12" s="264">
        <f>'基本単価（分園）'!N13</f>
        <v>0</v>
      </c>
      <c r="D12" s="264">
        <f>'基本単価（分園）'!O13</f>
        <v>0</v>
      </c>
      <c r="E12" s="264">
        <f>'基本単価（分園）'!P13</f>
        <v>0</v>
      </c>
      <c r="F12" s="264">
        <f>'基本単価（分園）'!Q13</f>
        <v>0</v>
      </c>
      <c r="G12" s="264">
        <f>'基本単価（分園）'!R13</f>
        <v>0</v>
      </c>
      <c r="H12" s="264">
        <f>'基本単価（分園）'!S13</f>
        <v>0</v>
      </c>
      <c r="I12" s="264">
        <f>'基本単価（分園）'!T13</f>
        <v>0</v>
      </c>
      <c r="J12" s="264">
        <f>'基本単価（分園）'!U13</f>
        <v>0</v>
      </c>
      <c r="L12" s="1" t="s">
        <v>225</v>
      </c>
      <c r="M12" s="264">
        <f t="shared" si="0"/>
        <v>0</v>
      </c>
      <c r="N12" s="264">
        <f t="shared" si="1"/>
        <v>0</v>
      </c>
      <c r="O12" s="264">
        <f t="shared" si="2"/>
        <v>0</v>
      </c>
      <c r="P12" s="264">
        <f t="shared" si="3"/>
        <v>0</v>
      </c>
      <c r="Q12" s="264">
        <f t="shared" si="4"/>
        <v>0</v>
      </c>
      <c r="R12" s="264">
        <f t="shared" si="5"/>
        <v>0</v>
      </c>
      <c r="S12" s="264">
        <f t="shared" si="6"/>
        <v>0</v>
      </c>
      <c r="T12" s="264">
        <f t="shared" si="7"/>
        <v>0</v>
      </c>
      <c r="V12" s="1" t="s">
        <v>225</v>
      </c>
      <c r="W12" s="30">
        <f>児童数!R15</f>
        <v>0</v>
      </c>
      <c r="X12" s="30">
        <f>児童数!S15</f>
        <v>0</v>
      </c>
      <c r="Y12" s="30">
        <f>児童数!T15</f>
        <v>0</v>
      </c>
      <c r="Z12" s="30">
        <f>児童数!U15</f>
        <v>0</v>
      </c>
      <c r="AA12" s="30">
        <f>児童数!W15</f>
        <v>0</v>
      </c>
      <c r="AB12" s="30">
        <f>児童数!X15</f>
        <v>0</v>
      </c>
      <c r="AC12" s="30">
        <f>児童数!Y15</f>
        <v>0</v>
      </c>
      <c r="AD12" s="30">
        <f>児童数!Z15</f>
        <v>0</v>
      </c>
    </row>
    <row r="13" spans="2:30" ht="15" customHeight="1">
      <c r="B13" s="1" t="s">
        <v>226</v>
      </c>
      <c r="C13" s="264">
        <f>'基本単価（分園）'!N14</f>
        <v>0</v>
      </c>
      <c r="D13" s="264">
        <f>'基本単価（分園）'!O14</f>
        <v>0</v>
      </c>
      <c r="E13" s="264">
        <f>'基本単価（分園）'!P14</f>
        <v>0</v>
      </c>
      <c r="F13" s="264">
        <f>'基本単価（分園）'!Q14</f>
        <v>0</v>
      </c>
      <c r="G13" s="264">
        <f>'基本単価（分園）'!R14</f>
        <v>0</v>
      </c>
      <c r="H13" s="264">
        <f>'基本単価（分園）'!S14</f>
        <v>0</v>
      </c>
      <c r="I13" s="264">
        <f>'基本単価（分園）'!T14</f>
        <v>0</v>
      </c>
      <c r="J13" s="264">
        <f>'基本単価（分園）'!U14</f>
        <v>0</v>
      </c>
      <c r="L13" s="1" t="s">
        <v>226</v>
      </c>
      <c r="M13" s="264">
        <f t="shared" si="0"/>
        <v>0</v>
      </c>
      <c r="N13" s="264">
        <f t="shared" si="1"/>
        <v>0</v>
      </c>
      <c r="O13" s="264">
        <f t="shared" si="2"/>
        <v>0</v>
      </c>
      <c r="P13" s="264">
        <f t="shared" si="3"/>
        <v>0</v>
      </c>
      <c r="Q13" s="264">
        <f t="shared" si="4"/>
        <v>0</v>
      </c>
      <c r="R13" s="264">
        <f t="shared" si="5"/>
        <v>0</v>
      </c>
      <c r="S13" s="264">
        <f t="shared" si="6"/>
        <v>0</v>
      </c>
      <c r="T13" s="264">
        <f t="shared" si="7"/>
        <v>0</v>
      </c>
      <c r="V13" s="1" t="s">
        <v>226</v>
      </c>
      <c r="W13" s="30">
        <f>児童数!R16</f>
        <v>0</v>
      </c>
      <c r="X13" s="30">
        <f>児童数!S16</f>
        <v>0</v>
      </c>
      <c r="Y13" s="30">
        <f>児童数!T16</f>
        <v>0</v>
      </c>
      <c r="Z13" s="30">
        <f>児童数!U16</f>
        <v>0</v>
      </c>
      <c r="AA13" s="30">
        <f>児童数!W16</f>
        <v>0</v>
      </c>
      <c r="AB13" s="30">
        <f>児童数!X16</f>
        <v>0</v>
      </c>
      <c r="AC13" s="30">
        <f>児童数!Y16</f>
        <v>0</v>
      </c>
      <c r="AD13" s="30">
        <f>児童数!Z16</f>
        <v>0</v>
      </c>
    </row>
    <row r="14" spans="2:30" ht="15" customHeight="1">
      <c r="B14" s="1" t="s">
        <v>28</v>
      </c>
      <c r="C14" s="264">
        <f>'基本単価（分園）'!N15</f>
        <v>0</v>
      </c>
      <c r="D14" s="264">
        <f>'基本単価（分園）'!O15</f>
        <v>0</v>
      </c>
      <c r="E14" s="264">
        <f>'基本単価（分園）'!P15</f>
        <v>0</v>
      </c>
      <c r="F14" s="264">
        <f>'基本単価（分園）'!Q15</f>
        <v>0</v>
      </c>
      <c r="G14" s="264">
        <f>'基本単価（分園）'!R15</f>
        <v>0</v>
      </c>
      <c r="H14" s="264">
        <f>'基本単価（分園）'!S15</f>
        <v>0</v>
      </c>
      <c r="I14" s="264">
        <f>'基本単価（分園）'!T15</f>
        <v>0</v>
      </c>
      <c r="J14" s="264">
        <f>'基本単価（分園）'!U15</f>
        <v>0</v>
      </c>
      <c r="L14" s="1" t="s">
        <v>28</v>
      </c>
      <c r="M14" s="264">
        <f t="shared" si="0"/>
        <v>0</v>
      </c>
      <c r="N14" s="264">
        <f t="shared" si="1"/>
        <v>0</v>
      </c>
      <c r="O14" s="264">
        <f t="shared" si="2"/>
        <v>0</v>
      </c>
      <c r="P14" s="264">
        <f t="shared" si="3"/>
        <v>0</v>
      </c>
      <c r="Q14" s="264">
        <f t="shared" si="4"/>
        <v>0</v>
      </c>
      <c r="R14" s="264">
        <f t="shared" si="5"/>
        <v>0</v>
      </c>
      <c r="S14" s="264">
        <f t="shared" si="6"/>
        <v>0</v>
      </c>
      <c r="T14" s="264">
        <f t="shared" si="7"/>
        <v>0</v>
      </c>
      <c r="V14" s="1" t="s">
        <v>28</v>
      </c>
      <c r="W14" s="30">
        <f>児童数!R17</f>
        <v>0</v>
      </c>
      <c r="X14" s="30">
        <f>児童数!S17</f>
        <v>0</v>
      </c>
      <c r="Y14" s="30">
        <f>児童数!T17</f>
        <v>0</v>
      </c>
      <c r="Z14" s="30">
        <f>児童数!U17</f>
        <v>0</v>
      </c>
      <c r="AA14" s="30">
        <f>児童数!W17</f>
        <v>0</v>
      </c>
      <c r="AB14" s="30">
        <f>児童数!X17</f>
        <v>0</v>
      </c>
      <c r="AC14" s="30">
        <f>児童数!Y17</f>
        <v>0</v>
      </c>
      <c r="AD14" s="30">
        <f>児童数!Z17</f>
        <v>0</v>
      </c>
    </row>
    <row r="15" spans="2:30" ht="15" customHeight="1">
      <c r="B15" s="1" t="s">
        <v>29</v>
      </c>
      <c r="C15" s="264">
        <f>'基本単価（分園）'!N16</f>
        <v>0</v>
      </c>
      <c r="D15" s="264">
        <f>'基本単価（分園）'!O16</f>
        <v>0</v>
      </c>
      <c r="E15" s="264">
        <f>'基本単価（分園）'!P16</f>
        <v>0</v>
      </c>
      <c r="F15" s="264">
        <f>'基本単価（分園）'!Q16</f>
        <v>0</v>
      </c>
      <c r="G15" s="264">
        <f>'基本単価（分園）'!R16</f>
        <v>0</v>
      </c>
      <c r="H15" s="264">
        <f>'基本単価（分園）'!S16</f>
        <v>0</v>
      </c>
      <c r="I15" s="264">
        <f>'基本単価（分園）'!T16</f>
        <v>0</v>
      </c>
      <c r="J15" s="264">
        <f>'基本単価（分園）'!U16</f>
        <v>0</v>
      </c>
      <c r="L15" s="1" t="s">
        <v>29</v>
      </c>
      <c r="M15" s="264">
        <f t="shared" si="0"/>
        <v>0</v>
      </c>
      <c r="N15" s="264">
        <f t="shared" si="1"/>
        <v>0</v>
      </c>
      <c r="O15" s="264">
        <f t="shared" si="2"/>
        <v>0</v>
      </c>
      <c r="P15" s="264">
        <f t="shared" si="3"/>
        <v>0</v>
      </c>
      <c r="Q15" s="264">
        <f t="shared" si="4"/>
        <v>0</v>
      </c>
      <c r="R15" s="264">
        <f t="shared" si="5"/>
        <v>0</v>
      </c>
      <c r="S15" s="264">
        <f t="shared" si="6"/>
        <v>0</v>
      </c>
      <c r="T15" s="264">
        <f t="shared" si="7"/>
        <v>0</v>
      </c>
      <c r="V15" s="1" t="s">
        <v>29</v>
      </c>
      <c r="W15" s="30">
        <f>児童数!R18</f>
        <v>0</v>
      </c>
      <c r="X15" s="30">
        <f>児童数!S18</f>
        <v>0</v>
      </c>
      <c r="Y15" s="30">
        <f>児童数!T18</f>
        <v>0</v>
      </c>
      <c r="Z15" s="30">
        <f>児童数!U18</f>
        <v>0</v>
      </c>
      <c r="AA15" s="30">
        <f>児童数!W18</f>
        <v>0</v>
      </c>
      <c r="AB15" s="30">
        <f>児童数!X18</f>
        <v>0</v>
      </c>
      <c r="AC15" s="30">
        <f>児童数!Y18</f>
        <v>0</v>
      </c>
      <c r="AD15" s="30">
        <f>児童数!Z18</f>
        <v>0</v>
      </c>
    </row>
    <row r="16" spans="2:30" ht="15" customHeight="1">
      <c r="B16" s="1" t="s">
        <v>30</v>
      </c>
      <c r="C16" s="264">
        <f>'基本単価（分園）'!N17</f>
        <v>0</v>
      </c>
      <c r="D16" s="264">
        <f>'基本単価（分園）'!O17</f>
        <v>0</v>
      </c>
      <c r="E16" s="264">
        <f>'基本単価（分園）'!P17</f>
        <v>0</v>
      </c>
      <c r="F16" s="264">
        <f>'基本単価（分園）'!Q17</f>
        <v>0</v>
      </c>
      <c r="G16" s="264">
        <f>'基本単価（分園）'!R17</f>
        <v>0</v>
      </c>
      <c r="H16" s="264">
        <f>'基本単価（分園）'!S17</f>
        <v>0</v>
      </c>
      <c r="I16" s="264">
        <f>'基本単価（分園）'!T17</f>
        <v>0</v>
      </c>
      <c r="J16" s="264">
        <f>'基本単価（分園）'!U17</f>
        <v>0</v>
      </c>
      <c r="L16" s="1" t="s">
        <v>30</v>
      </c>
      <c r="M16" s="264">
        <f t="shared" si="0"/>
        <v>0</v>
      </c>
      <c r="N16" s="264">
        <f t="shared" si="1"/>
        <v>0</v>
      </c>
      <c r="O16" s="264">
        <f t="shared" si="2"/>
        <v>0</v>
      </c>
      <c r="P16" s="264">
        <f t="shared" si="3"/>
        <v>0</v>
      </c>
      <c r="Q16" s="264">
        <f t="shared" si="4"/>
        <v>0</v>
      </c>
      <c r="R16" s="264">
        <f t="shared" si="5"/>
        <v>0</v>
      </c>
      <c r="S16" s="264">
        <f t="shared" si="6"/>
        <v>0</v>
      </c>
      <c r="T16" s="264">
        <f t="shared" si="7"/>
        <v>0</v>
      </c>
      <c r="V16" s="1" t="s">
        <v>30</v>
      </c>
      <c r="W16" s="30">
        <f>児童数!R19</f>
        <v>0</v>
      </c>
      <c r="X16" s="30">
        <f>児童数!S19</f>
        <v>0</v>
      </c>
      <c r="Y16" s="30">
        <f>児童数!T19</f>
        <v>0</v>
      </c>
      <c r="Z16" s="30">
        <f>児童数!U19</f>
        <v>0</v>
      </c>
      <c r="AA16" s="30">
        <f>児童数!W19</f>
        <v>0</v>
      </c>
      <c r="AB16" s="30">
        <f>児童数!X19</f>
        <v>0</v>
      </c>
      <c r="AC16" s="30">
        <f>児童数!Y19</f>
        <v>0</v>
      </c>
      <c r="AD16" s="30">
        <f>児童数!Z19</f>
        <v>0</v>
      </c>
    </row>
    <row r="17" spans="2:31" ht="15" customHeight="1">
      <c r="B17" s="280" t="s">
        <v>598</v>
      </c>
      <c r="L17" s="280" t="s">
        <v>602</v>
      </c>
      <c r="V17" s="280" t="s">
        <v>601</v>
      </c>
    </row>
    <row r="18" spans="2:31" ht="15" customHeight="1">
      <c r="B18" s="527"/>
      <c r="C18" s="527" t="s">
        <v>11</v>
      </c>
      <c r="D18" s="527"/>
      <c r="E18" s="527"/>
      <c r="F18" s="527"/>
      <c r="G18" s="527" t="s">
        <v>12</v>
      </c>
      <c r="H18" s="527"/>
      <c r="I18" s="527"/>
      <c r="J18" s="527"/>
      <c r="L18" s="527"/>
      <c r="M18" s="527" t="s">
        <v>11</v>
      </c>
      <c r="N18" s="527"/>
      <c r="O18" s="527"/>
      <c r="P18" s="527"/>
      <c r="Q18" s="527" t="s">
        <v>12</v>
      </c>
      <c r="R18" s="527"/>
      <c r="S18" s="527"/>
      <c r="T18" s="527"/>
      <c r="V18" s="527"/>
      <c r="W18" s="527" t="s">
        <v>11</v>
      </c>
      <c r="X18" s="527"/>
      <c r="Y18" s="527"/>
      <c r="Z18" s="527"/>
      <c r="AA18" s="527" t="s">
        <v>12</v>
      </c>
      <c r="AB18" s="527"/>
      <c r="AC18" s="527"/>
      <c r="AD18" s="527"/>
    </row>
    <row r="19" spans="2:31" ht="15" customHeight="1">
      <c r="B19" s="527"/>
      <c r="C19" s="69" t="s">
        <v>158</v>
      </c>
      <c r="D19" s="69" t="s">
        <v>159</v>
      </c>
      <c r="E19" s="69" t="s">
        <v>160</v>
      </c>
      <c r="F19" s="69" t="s">
        <v>161</v>
      </c>
      <c r="G19" s="69" t="s">
        <v>158</v>
      </c>
      <c r="H19" s="69" t="s">
        <v>159</v>
      </c>
      <c r="I19" s="69" t="s">
        <v>160</v>
      </c>
      <c r="J19" s="69" t="s">
        <v>161</v>
      </c>
      <c r="L19" s="527"/>
      <c r="M19" s="69" t="s">
        <v>158</v>
      </c>
      <c r="N19" s="69" t="s">
        <v>159</v>
      </c>
      <c r="O19" s="69" t="s">
        <v>160</v>
      </c>
      <c r="P19" s="69" t="s">
        <v>161</v>
      </c>
      <c r="Q19" s="69" t="s">
        <v>158</v>
      </c>
      <c r="R19" s="69" t="s">
        <v>159</v>
      </c>
      <c r="S19" s="69" t="s">
        <v>160</v>
      </c>
      <c r="T19" s="69" t="s">
        <v>161</v>
      </c>
      <c r="V19" s="527"/>
      <c r="W19" s="69" t="s">
        <v>158</v>
      </c>
      <c r="X19" s="69" t="s">
        <v>159</v>
      </c>
      <c r="Y19" s="69" t="s">
        <v>160</v>
      </c>
      <c r="Z19" s="69" t="s">
        <v>161</v>
      </c>
      <c r="AA19" s="69" t="s">
        <v>158</v>
      </c>
      <c r="AB19" s="69" t="s">
        <v>159</v>
      </c>
      <c r="AC19" s="69" t="s">
        <v>160</v>
      </c>
      <c r="AD19" s="69" t="s">
        <v>161</v>
      </c>
    </row>
    <row r="20" spans="2:31" ht="15" customHeight="1">
      <c r="B20" s="1" t="s">
        <v>19</v>
      </c>
      <c r="C20" s="264">
        <f>'基本単価（分園）'!N22</f>
        <v>0</v>
      </c>
      <c r="D20" s="264">
        <f>'基本単価（分園）'!O22</f>
        <v>0</v>
      </c>
      <c r="E20" s="264">
        <f>'基本単価（分園）'!P22</f>
        <v>0</v>
      </c>
      <c r="F20" s="264">
        <f>'基本単価（分園）'!Q22</f>
        <v>0</v>
      </c>
      <c r="G20" s="264">
        <f>'基本単価（分園）'!R22</f>
        <v>0</v>
      </c>
      <c r="H20" s="264">
        <f>'基本単価（分園）'!S22</f>
        <v>0</v>
      </c>
      <c r="I20" s="264">
        <f>'基本単価（分園）'!T22</f>
        <v>0</v>
      </c>
      <c r="J20" s="264">
        <f>'基本単価（分園）'!U22</f>
        <v>0</v>
      </c>
      <c r="L20" s="1" t="s">
        <v>19</v>
      </c>
      <c r="M20" s="264">
        <f t="shared" ref="M20:T31" si="8">IFERROR(M5-M35,0)</f>
        <v>0</v>
      </c>
      <c r="N20" s="264">
        <f t="shared" si="8"/>
        <v>0</v>
      </c>
      <c r="O20" s="264">
        <f t="shared" si="8"/>
        <v>0</v>
      </c>
      <c r="P20" s="264">
        <f t="shared" si="8"/>
        <v>0</v>
      </c>
      <c r="Q20" s="264">
        <f t="shared" si="8"/>
        <v>0</v>
      </c>
      <c r="R20" s="264">
        <f t="shared" si="8"/>
        <v>0</v>
      </c>
      <c r="S20" s="264">
        <f t="shared" si="8"/>
        <v>0</v>
      </c>
      <c r="T20" s="264">
        <f t="shared" si="8"/>
        <v>0</v>
      </c>
      <c r="V20" s="1" t="s">
        <v>19</v>
      </c>
      <c r="W20" s="264">
        <f t="shared" ref="W20:W31" si="9">IFERROR(M20*W5,0)</f>
        <v>0</v>
      </c>
      <c r="X20" s="264">
        <f t="shared" ref="X20:X31" si="10">IFERROR(N20*X5,0)</f>
        <v>0</v>
      </c>
      <c r="Y20" s="264">
        <f t="shared" ref="Y20:Y31" si="11">IFERROR(O20*Y5,0)</f>
        <v>0</v>
      </c>
      <c r="Z20" s="264">
        <f t="shared" ref="Z20:Z31" si="12">IFERROR(P20*Z5,0)</f>
        <v>0</v>
      </c>
      <c r="AA20" s="264">
        <f t="shared" ref="AA20:AA31" si="13">IFERROR(Q20*AA5,0)</f>
        <v>0</v>
      </c>
      <c r="AB20" s="264">
        <f t="shared" ref="AB20:AB31" si="14">IFERROR(R20*AB5,0)</f>
        <v>0</v>
      </c>
      <c r="AC20" s="264">
        <f t="shared" ref="AC20:AC31" si="15">IFERROR(S20*AC5,0)</f>
        <v>0</v>
      </c>
      <c r="AD20" s="264">
        <f t="shared" ref="AD20:AD31" si="16">IFERROR(T20*AD5,0)</f>
        <v>0</v>
      </c>
    </row>
    <row r="21" spans="2:31" ht="15" customHeight="1">
      <c r="B21" s="1" t="s">
        <v>20</v>
      </c>
      <c r="C21" s="264">
        <f>'基本単価（分園）'!N23</f>
        <v>0</v>
      </c>
      <c r="D21" s="264">
        <f>'基本単価（分園）'!O23</f>
        <v>0</v>
      </c>
      <c r="E21" s="264">
        <f>'基本単価（分園）'!P23</f>
        <v>0</v>
      </c>
      <c r="F21" s="264">
        <f>'基本単価（分園）'!Q23</f>
        <v>0</v>
      </c>
      <c r="G21" s="264">
        <f>'基本単価（分園）'!R23</f>
        <v>0</v>
      </c>
      <c r="H21" s="264">
        <f>'基本単価（分園）'!S23</f>
        <v>0</v>
      </c>
      <c r="I21" s="264">
        <f>'基本単価（分園）'!T23</f>
        <v>0</v>
      </c>
      <c r="J21" s="264">
        <f>'基本単価（分園）'!U23</f>
        <v>0</v>
      </c>
      <c r="L21" s="1" t="s">
        <v>20</v>
      </c>
      <c r="M21" s="264">
        <f t="shared" si="8"/>
        <v>0</v>
      </c>
      <c r="N21" s="264">
        <f t="shared" si="8"/>
        <v>0</v>
      </c>
      <c r="O21" s="264">
        <f t="shared" si="8"/>
        <v>0</v>
      </c>
      <c r="P21" s="264">
        <f t="shared" si="8"/>
        <v>0</v>
      </c>
      <c r="Q21" s="264">
        <f t="shared" si="8"/>
        <v>0</v>
      </c>
      <c r="R21" s="264">
        <f t="shared" si="8"/>
        <v>0</v>
      </c>
      <c r="S21" s="264">
        <f t="shared" si="8"/>
        <v>0</v>
      </c>
      <c r="T21" s="264">
        <f t="shared" si="8"/>
        <v>0</v>
      </c>
      <c r="V21" s="1" t="s">
        <v>20</v>
      </c>
      <c r="W21" s="264">
        <f t="shared" si="9"/>
        <v>0</v>
      </c>
      <c r="X21" s="264">
        <f t="shared" si="10"/>
        <v>0</v>
      </c>
      <c r="Y21" s="264">
        <f t="shared" si="11"/>
        <v>0</v>
      </c>
      <c r="Z21" s="264">
        <f t="shared" si="12"/>
        <v>0</v>
      </c>
      <c r="AA21" s="264">
        <f t="shared" si="13"/>
        <v>0</v>
      </c>
      <c r="AB21" s="264">
        <f t="shared" si="14"/>
        <v>0</v>
      </c>
      <c r="AC21" s="264">
        <f t="shared" si="15"/>
        <v>0</v>
      </c>
      <c r="AD21" s="264">
        <f t="shared" si="16"/>
        <v>0</v>
      </c>
    </row>
    <row r="22" spans="2:31" ht="15" customHeight="1">
      <c r="B22" s="1" t="s">
        <v>21</v>
      </c>
      <c r="C22" s="264">
        <f>'基本単価（分園）'!N24</f>
        <v>0</v>
      </c>
      <c r="D22" s="264">
        <f>'基本単価（分園）'!O24</f>
        <v>0</v>
      </c>
      <c r="E22" s="264">
        <f>'基本単価（分園）'!P24</f>
        <v>0</v>
      </c>
      <c r="F22" s="264">
        <f>'基本単価（分園）'!Q24</f>
        <v>0</v>
      </c>
      <c r="G22" s="264">
        <f>'基本単価（分園）'!R24</f>
        <v>0</v>
      </c>
      <c r="H22" s="264">
        <f>'基本単価（分園）'!S24</f>
        <v>0</v>
      </c>
      <c r="I22" s="264">
        <f>'基本単価（分園）'!T24</f>
        <v>0</v>
      </c>
      <c r="J22" s="264">
        <f>'基本単価（分園）'!U24</f>
        <v>0</v>
      </c>
      <c r="L22" s="1" t="s">
        <v>21</v>
      </c>
      <c r="M22" s="264">
        <f t="shared" si="8"/>
        <v>0</v>
      </c>
      <c r="N22" s="264">
        <f t="shared" si="8"/>
        <v>0</v>
      </c>
      <c r="O22" s="264">
        <f t="shared" si="8"/>
        <v>0</v>
      </c>
      <c r="P22" s="264">
        <f t="shared" si="8"/>
        <v>0</v>
      </c>
      <c r="Q22" s="264">
        <f t="shared" si="8"/>
        <v>0</v>
      </c>
      <c r="R22" s="264">
        <f t="shared" si="8"/>
        <v>0</v>
      </c>
      <c r="S22" s="264">
        <f t="shared" si="8"/>
        <v>0</v>
      </c>
      <c r="T22" s="264">
        <f t="shared" si="8"/>
        <v>0</v>
      </c>
      <c r="V22" s="1" t="s">
        <v>21</v>
      </c>
      <c r="W22" s="264">
        <f t="shared" si="9"/>
        <v>0</v>
      </c>
      <c r="X22" s="264">
        <f t="shared" si="10"/>
        <v>0</v>
      </c>
      <c r="Y22" s="264">
        <f t="shared" si="11"/>
        <v>0</v>
      </c>
      <c r="Z22" s="264">
        <f t="shared" si="12"/>
        <v>0</v>
      </c>
      <c r="AA22" s="264">
        <f t="shared" si="13"/>
        <v>0</v>
      </c>
      <c r="AB22" s="264">
        <f t="shared" si="14"/>
        <v>0</v>
      </c>
      <c r="AC22" s="264">
        <f t="shared" si="15"/>
        <v>0</v>
      </c>
      <c r="AD22" s="264">
        <f t="shared" si="16"/>
        <v>0</v>
      </c>
    </row>
    <row r="23" spans="2:31" ht="15" customHeight="1">
      <c r="B23" s="1" t="s">
        <v>22</v>
      </c>
      <c r="C23" s="264">
        <f>'基本単価（分園）'!N25</f>
        <v>0</v>
      </c>
      <c r="D23" s="264">
        <f>'基本単価（分園）'!O25</f>
        <v>0</v>
      </c>
      <c r="E23" s="264">
        <f>'基本単価（分園）'!P25</f>
        <v>0</v>
      </c>
      <c r="F23" s="264">
        <f>'基本単価（分園）'!Q25</f>
        <v>0</v>
      </c>
      <c r="G23" s="264">
        <f>'基本単価（分園）'!R25</f>
        <v>0</v>
      </c>
      <c r="H23" s="264">
        <f>'基本単価（分園）'!S25</f>
        <v>0</v>
      </c>
      <c r="I23" s="264">
        <f>'基本単価（分園）'!T25</f>
        <v>0</v>
      </c>
      <c r="J23" s="264">
        <f>'基本単価（分園）'!U25</f>
        <v>0</v>
      </c>
      <c r="L23" s="1" t="s">
        <v>22</v>
      </c>
      <c r="M23" s="264">
        <f t="shared" si="8"/>
        <v>0</v>
      </c>
      <c r="N23" s="264">
        <f t="shared" si="8"/>
        <v>0</v>
      </c>
      <c r="O23" s="264">
        <f t="shared" si="8"/>
        <v>0</v>
      </c>
      <c r="P23" s="264">
        <f t="shared" si="8"/>
        <v>0</v>
      </c>
      <c r="Q23" s="264">
        <f t="shared" si="8"/>
        <v>0</v>
      </c>
      <c r="R23" s="264">
        <f t="shared" si="8"/>
        <v>0</v>
      </c>
      <c r="S23" s="264">
        <f t="shared" si="8"/>
        <v>0</v>
      </c>
      <c r="T23" s="264">
        <f t="shared" si="8"/>
        <v>0</v>
      </c>
      <c r="V23" s="1" t="s">
        <v>22</v>
      </c>
      <c r="W23" s="264">
        <f t="shared" si="9"/>
        <v>0</v>
      </c>
      <c r="X23" s="264">
        <f t="shared" si="10"/>
        <v>0</v>
      </c>
      <c r="Y23" s="264">
        <f t="shared" si="11"/>
        <v>0</v>
      </c>
      <c r="Z23" s="264">
        <f t="shared" si="12"/>
        <v>0</v>
      </c>
      <c r="AA23" s="264">
        <f t="shared" si="13"/>
        <v>0</v>
      </c>
      <c r="AB23" s="264">
        <f t="shared" si="14"/>
        <v>0</v>
      </c>
      <c r="AC23" s="264">
        <f t="shared" si="15"/>
        <v>0</v>
      </c>
      <c r="AD23" s="264">
        <f t="shared" si="16"/>
        <v>0</v>
      </c>
    </row>
    <row r="24" spans="2:31" ht="15" customHeight="1">
      <c r="B24" s="1" t="s">
        <v>23</v>
      </c>
      <c r="C24" s="264">
        <f>'基本単価（分園）'!N26</f>
        <v>0</v>
      </c>
      <c r="D24" s="264">
        <f>'基本単価（分園）'!O26</f>
        <v>0</v>
      </c>
      <c r="E24" s="264">
        <f>'基本単価（分園）'!P26</f>
        <v>0</v>
      </c>
      <c r="F24" s="264">
        <f>'基本単価（分園）'!Q26</f>
        <v>0</v>
      </c>
      <c r="G24" s="264">
        <f>'基本単価（分園）'!R26</f>
        <v>0</v>
      </c>
      <c r="H24" s="264">
        <f>'基本単価（分園）'!S26</f>
        <v>0</v>
      </c>
      <c r="I24" s="264">
        <f>'基本単価（分園）'!T26</f>
        <v>0</v>
      </c>
      <c r="J24" s="264">
        <f>'基本単価（分園）'!U26</f>
        <v>0</v>
      </c>
      <c r="L24" s="1" t="s">
        <v>23</v>
      </c>
      <c r="M24" s="264">
        <f t="shared" si="8"/>
        <v>0</v>
      </c>
      <c r="N24" s="264">
        <f t="shared" si="8"/>
        <v>0</v>
      </c>
      <c r="O24" s="264">
        <f t="shared" si="8"/>
        <v>0</v>
      </c>
      <c r="P24" s="264">
        <f t="shared" si="8"/>
        <v>0</v>
      </c>
      <c r="Q24" s="264">
        <f t="shared" si="8"/>
        <v>0</v>
      </c>
      <c r="R24" s="264">
        <f t="shared" si="8"/>
        <v>0</v>
      </c>
      <c r="S24" s="264">
        <f t="shared" si="8"/>
        <v>0</v>
      </c>
      <c r="T24" s="264">
        <f t="shared" si="8"/>
        <v>0</v>
      </c>
      <c r="V24" s="1" t="s">
        <v>23</v>
      </c>
      <c r="W24" s="264">
        <f t="shared" si="9"/>
        <v>0</v>
      </c>
      <c r="X24" s="264">
        <f t="shared" si="10"/>
        <v>0</v>
      </c>
      <c r="Y24" s="264">
        <f t="shared" si="11"/>
        <v>0</v>
      </c>
      <c r="Z24" s="264">
        <f t="shared" si="12"/>
        <v>0</v>
      </c>
      <c r="AA24" s="264">
        <f t="shared" si="13"/>
        <v>0</v>
      </c>
      <c r="AB24" s="264">
        <f t="shared" si="14"/>
        <v>0</v>
      </c>
      <c r="AC24" s="264">
        <f t="shared" si="15"/>
        <v>0</v>
      </c>
      <c r="AD24" s="264">
        <f t="shared" si="16"/>
        <v>0</v>
      </c>
    </row>
    <row r="25" spans="2:31" ht="15" customHeight="1">
      <c r="B25" s="1" t="s">
        <v>24</v>
      </c>
      <c r="C25" s="264">
        <f>'基本単価（分園）'!N27</f>
        <v>0</v>
      </c>
      <c r="D25" s="264">
        <f>'基本単価（分園）'!O27</f>
        <v>0</v>
      </c>
      <c r="E25" s="264">
        <f>'基本単価（分園）'!P27</f>
        <v>0</v>
      </c>
      <c r="F25" s="264">
        <f>'基本単価（分園）'!Q27</f>
        <v>0</v>
      </c>
      <c r="G25" s="264">
        <f>'基本単価（分園）'!R27</f>
        <v>0</v>
      </c>
      <c r="H25" s="264">
        <f>'基本単価（分園）'!S27</f>
        <v>0</v>
      </c>
      <c r="I25" s="264">
        <f>'基本単価（分園）'!T27</f>
        <v>0</v>
      </c>
      <c r="J25" s="264">
        <f>'基本単価（分園）'!U27</f>
        <v>0</v>
      </c>
      <c r="L25" s="1" t="s">
        <v>24</v>
      </c>
      <c r="M25" s="264">
        <f t="shared" si="8"/>
        <v>0</v>
      </c>
      <c r="N25" s="264">
        <f t="shared" si="8"/>
        <v>0</v>
      </c>
      <c r="O25" s="264">
        <f t="shared" si="8"/>
        <v>0</v>
      </c>
      <c r="P25" s="264">
        <f t="shared" si="8"/>
        <v>0</v>
      </c>
      <c r="Q25" s="264">
        <f t="shared" si="8"/>
        <v>0</v>
      </c>
      <c r="R25" s="264">
        <f t="shared" si="8"/>
        <v>0</v>
      </c>
      <c r="S25" s="264">
        <f t="shared" si="8"/>
        <v>0</v>
      </c>
      <c r="T25" s="264">
        <f t="shared" si="8"/>
        <v>0</v>
      </c>
      <c r="V25" s="1" t="s">
        <v>24</v>
      </c>
      <c r="W25" s="264">
        <f t="shared" si="9"/>
        <v>0</v>
      </c>
      <c r="X25" s="264">
        <f t="shared" si="10"/>
        <v>0</v>
      </c>
      <c r="Y25" s="264">
        <f t="shared" si="11"/>
        <v>0</v>
      </c>
      <c r="Z25" s="264">
        <f t="shared" si="12"/>
        <v>0</v>
      </c>
      <c r="AA25" s="264">
        <f t="shared" si="13"/>
        <v>0</v>
      </c>
      <c r="AB25" s="264">
        <f t="shared" si="14"/>
        <v>0</v>
      </c>
      <c r="AC25" s="264">
        <f t="shared" si="15"/>
        <v>0</v>
      </c>
      <c r="AD25" s="264">
        <f t="shared" si="16"/>
        <v>0</v>
      </c>
    </row>
    <row r="26" spans="2:31" ht="15" customHeight="1">
      <c r="B26" s="1" t="s">
        <v>224</v>
      </c>
      <c r="C26" s="264">
        <f>'基本単価（分園）'!N28</f>
        <v>0</v>
      </c>
      <c r="D26" s="264">
        <f>'基本単価（分園）'!O28</f>
        <v>0</v>
      </c>
      <c r="E26" s="264">
        <f>'基本単価（分園）'!P28</f>
        <v>0</v>
      </c>
      <c r="F26" s="264">
        <f>'基本単価（分園）'!Q28</f>
        <v>0</v>
      </c>
      <c r="G26" s="264">
        <f>'基本単価（分園）'!R28</f>
        <v>0</v>
      </c>
      <c r="H26" s="264">
        <f>'基本単価（分園）'!S28</f>
        <v>0</v>
      </c>
      <c r="I26" s="264">
        <f>'基本単価（分園）'!T28</f>
        <v>0</v>
      </c>
      <c r="J26" s="264">
        <f>'基本単価（分園）'!U28</f>
        <v>0</v>
      </c>
      <c r="L26" s="1" t="s">
        <v>224</v>
      </c>
      <c r="M26" s="264">
        <f t="shared" si="8"/>
        <v>0</v>
      </c>
      <c r="N26" s="264">
        <f t="shared" si="8"/>
        <v>0</v>
      </c>
      <c r="O26" s="264">
        <f t="shared" si="8"/>
        <v>0</v>
      </c>
      <c r="P26" s="264">
        <f t="shared" si="8"/>
        <v>0</v>
      </c>
      <c r="Q26" s="264">
        <f t="shared" si="8"/>
        <v>0</v>
      </c>
      <c r="R26" s="264">
        <f t="shared" si="8"/>
        <v>0</v>
      </c>
      <c r="S26" s="264">
        <f t="shared" si="8"/>
        <v>0</v>
      </c>
      <c r="T26" s="264">
        <f t="shared" si="8"/>
        <v>0</v>
      </c>
      <c r="V26" s="1" t="s">
        <v>224</v>
      </c>
      <c r="W26" s="264">
        <f t="shared" si="9"/>
        <v>0</v>
      </c>
      <c r="X26" s="264">
        <f t="shared" si="10"/>
        <v>0</v>
      </c>
      <c r="Y26" s="264">
        <f t="shared" si="11"/>
        <v>0</v>
      </c>
      <c r="Z26" s="264">
        <f t="shared" si="12"/>
        <v>0</v>
      </c>
      <c r="AA26" s="264">
        <f t="shared" si="13"/>
        <v>0</v>
      </c>
      <c r="AB26" s="264">
        <f t="shared" si="14"/>
        <v>0</v>
      </c>
      <c r="AC26" s="264">
        <f t="shared" si="15"/>
        <v>0</v>
      </c>
      <c r="AD26" s="264">
        <f t="shared" si="16"/>
        <v>0</v>
      </c>
    </row>
    <row r="27" spans="2:31" ht="15" customHeight="1">
      <c r="B27" s="1" t="s">
        <v>225</v>
      </c>
      <c r="C27" s="264">
        <f>'基本単価（分園）'!N29</f>
        <v>0</v>
      </c>
      <c r="D27" s="264">
        <f>'基本単価（分園）'!O29</f>
        <v>0</v>
      </c>
      <c r="E27" s="264">
        <f>'基本単価（分園）'!P29</f>
        <v>0</v>
      </c>
      <c r="F27" s="264">
        <f>'基本単価（分園）'!Q29</f>
        <v>0</v>
      </c>
      <c r="G27" s="264">
        <f>'基本単価（分園）'!R29</f>
        <v>0</v>
      </c>
      <c r="H27" s="264">
        <f>'基本単価（分園）'!S29</f>
        <v>0</v>
      </c>
      <c r="I27" s="264">
        <f>'基本単価（分園）'!T29</f>
        <v>0</v>
      </c>
      <c r="J27" s="264">
        <f>'基本単価（分園）'!U29</f>
        <v>0</v>
      </c>
      <c r="L27" s="1" t="s">
        <v>225</v>
      </c>
      <c r="M27" s="264">
        <f t="shared" si="8"/>
        <v>0</v>
      </c>
      <c r="N27" s="264">
        <f t="shared" si="8"/>
        <v>0</v>
      </c>
      <c r="O27" s="264">
        <f t="shared" si="8"/>
        <v>0</v>
      </c>
      <c r="P27" s="264">
        <f t="shared" si="8"/>
        <v>0</v>
      </c>
      <c r="Q27" s="264">
        <f t="shared" si="8"/>
        <v>0</v>
      </c>
      <c r="R27" s="264">
        <f t="shared" si="8"/>
        <v>0</v>
      </c>
      <c r="S27" s="264">
        <f t="shared" si="8"/>
        <v>0</v>
      </c>
      <c r="T27" s="264">
        <f t="shared" si="8"/>
        <v>0</v>
      </c>
      <c r="V27" s="1" t="s">
        <v>225</v>
      </c>
      <c r="W27" s="264">
        <f t="shared" si="9"/>
        <v>0</v>
      </c>
      <c r="X27" s="264">
        <f t="shared" si="10"/>
        <v>0</v>
      </c>
      <c r="Y27" s="264">
        <f t="shared" si="11"/>
        <v>0</v>
      </c>
      <c r="Z27" s="264">
        <f t="shared" si="12"/>
        <v>0</v>
      </c>
      <c r="AA27" s="264">
        <f t="shared" si="13"/>
        <v>0</v>
      </c>
      <c r="AB27" s="264">
        <f t="shared" si="14"/>
        <v>0</v>
      </c>
      <c r="AC27" s="264">
        <f t="shared" si="15"/>
        <v>0</v>
      </c>
      <c r="AD27" s="264">
        <f t="shared" si="16"/>
        <v>0</v>
      </c>
    </row>
    <row r="28" spans="2:31" ht="15" customHeight="1">
      <c r="B28" s="1" t="s">
        <v>226</v>
      </c>
      <c r="C28" s="264">
        <f>'基本単価（分園）'!N30</f>
        <v>0</v>
      </c>
      <c r="D28" s="264">
        <f>'基本単価（分園）'!O30</f>
        <v>0</v>
      </c>
      <c r="E28" s="264">
        <f>'基本単価（分園）'!P30</f>
        <v>0</v>
      </c>
      <c r="F28" s="264">
        <f>'基本単価（分園）'!Q30</f>
        <v>0</v>
      </c>
      <c r="G28" s="264">
        <f>'基本単価（分園）'!R30</f>
        <v>0</v>
      </c>
      <c r="H28" s="264">
        <f>'基本単価（分園）'!S30</f>
        <v>0</v>
      </c>
      <c r="I28" s="264">
        <f>'基本単価（分園）'!T30</f>
        <v>0</v>
      </c>
      <c r="J28" s="264">
        <f>'基本単価（分園）'!U30</f>
        <v>0</v>
      </c>
      <c r="L28" s="1" t="s">
        <v>226</v>
      </c>
      <c r="M28" s="264">
        <f t="shared" si="8"/>
        <v>0</v>
      </c>
      <c r="N28" s="264">
        <f t="shared" si="8"/>
        <v>0</v>
      </c>
      <c r="O28" s="264">
        <f t="shared" si="8"/>
        <v>0</v>
      </c>
      <c r="P28" s="264">
        <f t="shared" si="8"/>
        <v>0</v>
      </c>
      <c r="Q28" s="264">
        <f t="shared" si="8"/>
        <v>0</v>
      </c>
      <c r="R28" s="264">
        <f t="shared" si="8"/>
        <v>0</v>
      </c>
      <c r="S28" s="264">
        <f t="shared" si="8"/>
        <v>0</v>
      </c>
      <c r="T28" s="264">
        <f t="shared" si="8"/>
        <v>0</v>
      </c>
      <c r="V28" s="1" t="s">
        <v>226</v>
      </c>
      <c r="W28" s="264">
        <f t="shared" si="9"/>
        <v>0</v>
      </c>
      <c r="X28" s="264">
        <f t="shared" si="10"/>
        <v>0</v>
      </c>
      <c r="Y28" s="264">
        <f t="shared" si="11"/>
        <v>0</v>
      </c>
      <c r="Z28" s="264">
        <f t="shared" si="12"/>
        <v>0</v>
      </c>
      <c r="AA28" s="264">
        <f t="shared" si="13"/>
        <v>0</v>
      </c>
      <c r="AB28" s="264">
        <f t="shared" si="14"/>
        <v>0</v>
      </c>
      <c r="AC28" s="264">
        <f t="shared" si="15"/>
        <v>0</v>
      </c>
      <c r="AD28" s="264">
        <f t="shared" si="16"/>
        <v>0</v>
      </c>
    </row>
    <row r="29" spans="2:31" ht="15" customHeight="1">
      <c r="B29" s="1" t="s">
        <v>28</v>
      </c>
      <c r="C29" s="264">
        <f>'基本単価（分園）'!N31</f>
        <v>0</v>
      </c>
      <c r="D29" s="264">
        <f>'基本単価（分園）'!O31</f>
        <v>0</v>
      </c>
      <c r="E29" s="264">
        <f>'基本単価（分園）'!P31</f>
        <v>0</v>
      </c>
      <c r="F29" s="264">
        <f>'基本単価（分園）'!Q31</f>
        <v>0</v>
      </c>
      <c r="G29" s="264">
        <f>'基本単価（分園）'!R31</f>
        <v>0</v>
      </c>
      <c r="H29" s="264">
        <f>'基本単価（分園）'!S31</f>
        <v>0</v>
      </c>
      <c r="I29" s="264">
        <f>'基本単価（分園）'!T31</f>
        <v>0</v>
      </c>
      <c r="J29" s="264">
        <f>'基本単価（分園）'!U31</f>
        <v>0</v>
      </c>
      <c r="L29" s="1" t="s">
        <v>28</v>
      </c>
      <c r="M29" s="264">
        <f t="shared" si="8"/>
        <v>0</v>
      </c>
      <c r="N29" s="264">
        <f t="shared" si="8"/>
        <v>0</v>
      </c>
      <c r="O29" s="264">
        <f t="shared" si="8"/>
        <v>0</v>
      </c>
      <c r="P29" s="264">
        <f t="shared" si="8"/>
        <v>0</v>
      </c>
      <c r="Q29" s="264">
        <f t="shared" si="8"/>
        <v>0</v>
      </c>
      <c r="R29" s="264">
        <f t="shared" si="8"/>
        <v>0</v>
      </c>
      <c r="S29" s="264">
        <f t="shared" si="8"/>
        <v>0</v>
      </c>
      <c r="T29" s="264">
        <f t="shared" si="8"/>
        <v>0</v>
      </c>
      <c r="V29" s="1" t="s">
        <v>28</v>
      </c>
      <c r="W29" s="264">
        <f t="shared" si="9"/>
        <v>0</v>
      </c>
      <c r="X29" s="264">
        <f t="shared" si="10"/>
        <v>0</v>
      </c>
      <c r="Y29" s="264">
        <f t="shared" si="11"/>
        <v>0</v>
      </c>
      <c r="Z29" s="264">
        <f t="shared" si="12"/>
        <v>0</v>
      </c>
      <c r="AA29" s="264">
        <f t="shared" si="13"/>
        <v>0</v>
      </c>
      <c r="AB29" s="264">
        <f t="shared" si="14"/>
        <v>0</v>
      </c>
      <c r="AC29" s="264">
        <f t="shared" si="15"/>
        <v>0</v>
      </c>
      <c r="AD29" s="264">
        <f t="shared" si="16"/>
        <v>0</v>
      </c>
    </row>
    <row r="30" spans="2:31" ht="15" customHeight="1">
      <c r="B30" s="1" t="s">
        <v>29</v>
      </c>
      <c r="C30" s="264">
        <f>'基本単価（分園）'!N32</f>
        <v>0</v>
      </c>
      <c r="D30" s="264">
        <f>'基本単価（分園）'!O32</f>
        <v>0</v>
      </c>
      <c r="E30" s="264">
        <f>'基本単価（分園）'!P32</f>
        <v>0</v>
      </c>
      <c r="F30" s="264">
        <f>'基本単価（分園）'!Q32</f>
        <v>0</v>
      </c>
      <c r="G30" s="264">
        <f>'基本単価（分園）'!R32</f>
        <v>0</v>
      </c>
      <c r="H30" s="264">
        <f>'基本単価（分園）'!S32</f>
        <v>0</v>
      </c>
      <c r="I30" s="264">
        <f>'基本単価（分園）'!T32</f>
        <v>0</v>
      </c>
      <c r="J30" s="264">
        <f>'基本単価（分園）'!U32</f>
        <v>0</v>
      </c>
      <c r="L30" s="1" t="s">
        <v>29</v>
      </c>
      <c r="M30" s="264">
        <f t="shared" si="8"/>
        <v>0</v>
      </c>
      <c r="N30" s="264">
        <f t="shared" si="8"/>
        <v>0</v>
      </c>
      <c r="O30" s="264">
        <f t="shared" si="8"/>
        <v>0</v>
      </c>
      <c r="P30" s="264">
        <f t="shared" si="8"/>
        <v>0</v>
      </c>
      <c r="Q30" s="264">
        <f t="shared" si="8"/>
        <v>0</v>
      </c>
      <c r="R30" s="264">
        <f t="shared" si="8"/>
        <v>0</v>
      </c>
      <c r="S30" s="264">
        <f t="shared" si="8"/>
        <v>0</v>
      </c>
      <c r="T30" s="264">
        <f t="shared" si="8"/>
        <v>0</v>
      </c>
      <c r="V30" s="1" t="s">
        <v>29</v>
      </c>
      <c r="W30" s="264">
        <f t="shared" si="9"/>
        <v>0</v>
      </c>
      <c r="X30" s="264">
        <f t="shared" si="10"/>
        <v>0</v>
      </c>
      <c r="Y30" s="264">
        <f t="shared" si="11"/>
        <v>0</v>
      </c>
      <c r="Z30" s="264">
        <f t="shared" si="12"/>
        <v>0</v>
      </c>
      <c r="AA30" s="264">
        <f t="shared" si="13"/>
        <v>0</v>
      </c>
      <c r="AB30" s="264">
        <f t="shared" si="14"/>
        <v>0</v>
      </c>
      <c r="AC30" s="264">
        <f t="shared" si="15"/>
        <v>0</v>
      </c>
      <c r="AD30" s="264">
        <f t="shared" si="16"/>
        <v>0</v>
      </c>
      <c r="AE30" s="1" t="s">
        <v>31</v>
      </c>
    </row>
    <row r="31" spans="2:31" ht="15" customHeight="1">
      <c r="B31" s="1" t="s">
        <v>30</v>
      </c>
      <c r="C31" s="264">
        <f>'基本単価（分園）'!N33</f>
        <v>0</v>
      </c>
      <c r="D31" s="264">
        <f>'基本単価（分園）'!O33</f>
        <v>0</v>
      </c>
      <c r="E31" s="264">
        <f>'基本単価（分園）'!P33</f>
        <v>0</v>
      </c>
      <c r="F31" s="264">
        <f>'基本単価（分園）'!Q33</f>
        <v>0</v>
      </c>
      <c r="G31" s="264">
        <f>'基本単価（分園）'!R33</f>
        <v>0</v>
      </c>
      <c r="H31" s="264">
        <f>'基本単価（分園）'!S33</f>
        <v>0</v>
      </c>
      <c r="I31" s="264">
        <f>'基本単価（分園）'!T33</f>
        <v>0</v>
      </c>
      <c r="J31" s="264">
        <f>'基本単価（分園）'!U33</f>
        <v>0</v>
      </c>
      <c r="L31" s="1" t="s">
        <v>30</v>
      </c>
      <c r="M31" s="264">
        <f t="shared" si="8"/>
        <v>0</v>
      </c>
      <c r="N31" s="264">
        <f t="shared" si="8"/>
        <v>0</v>
      </c>
      <c r="O31" s="264">
        <f t="shared" si="8"/>
        <v>0</v>
      </c>
      <c r="P31" s="264">
        <f t="shared" si="8"/>
        <v>0</v>
      </c>
      <c r="Q31" s="264">
        <f t="shared" si="8"/>
        <v>0</v>
      </c>
      <c r="R31" s="264">
        <f t="shared" si="8"/>
        <v>0</v>
      </c>
      <c r="S31" s="264">
        <f t="shared" si="8"/>
        <v>0</v>
      </c>
      <c r="T31" s="264">
        <f t="shared" si="8"/>
        <v>0</v>
      </c>
      <c r="V31" s="1" t="s">
        <v>30</v>
      </c>
      <c r="W31" s="264">
        <f t="shared" si="9"/>
        <v>0</v>
      </c>
      <c r="X31" s="264">
        <f t="shared" si="10"/>
        <v>0</v>
      </c>
      <c r="Y31" s="264">
        <f t="shared" si="11"/>
        <v>0</v>
      </c>
      <c r="Z31" s="264">
        <f t="shared" si="12"/>
        <v>0</v>
      </c>
      <c r="AA31" s="264">
        <f t="shared" si="13"/>
        <v>0</v>
      </c>
      <c r="AB31" s="264">
        <f t="shared" si="14"/>
        <v>0</v>
      </c>
      <c r="AC31" s="264">
        <f t="shared" si="15"/>
        <v>0</v>
      </c>
      <c r="AD31" s="264">
        <f t="shared" si="16"/>
        <v>0</v>
      </c>
      <c r="AE31" s="32">
        <f>SUM(W20:AD31)</f>
        <v>0</v>
      </c>
    </row>
    <row r="32" spans="2:31" ht="15" customHeight="1">
      <c r="B32" s="280" t="s">
        <v>599</v>
      </c>
      <c r="L32" s="280" t="s">
        <v>603</v>
      </c>
      <c r="V32" s="280" t="s">
        <v>606</v>
      </c>
    </row>
    <row r="33" spans="2:31" ht="15" customHeight="1">
      <c r="B33" s="527"/>
      <c r="C33" s="527" t="s">
        <v>11</v>
      </c>
      <c r="D33" s="527"/>
      <c r="E33" s="527"/>
      <c r="F33" s="527"/>
      <c r="G33" s="527" t="s">
        <v>12</v>
      </c>
      <c r="H33" s="527"/>
      <c r="I33" s="527"/>
      <c r="J33" s="527"/>
      <c r="L33" s="527"/>
      <c r="M33" s="527" t="s">
        <v>11</v>
      </c>
      <c r="N33" s="527"/>
      <c r="O33" s="527"/>
      <c r="P33" s="527"/>
      <c r="Q33" s="527" t="s">
        <v>12</v>
      </c>
      <c r="R33" s="527"/>
      <c r="S33" s="527"/>
      <c r="T33" s="527"/>
      <c r="V33" s="527"/>
      <c r="W33" s="527" t="s">
        <v>11</v>
      </c>
      <c r="X33" s="527"/>
      <c r="Y33" s="527"/>
      <c r="Z33" s="527"/>
      <c r="AA33" s="527" t="s">
        <v>12</v>
      </c>
      <c r="AB33" s="527"/>
      <c r="AC33" s="527"/>
      <c r="AD33" s="527"/>
    </row>
    <row r="34" spans="2:31" ht="15" customHeight="1">
      <c r="B34" s="527"/>
      <c r="C34" s="69" t="s">
        <v>158</v>
      </c>
      <c r="D34" s="69" t="s">
        <v>159</v>
      </c>
      <c r="E34" s="69" t="s">
        <v>160</v>
      </c>
      <c r="F34" s="69" t="s">
        <v>161</v>
      </c>
      <c r="G34" s="69" t="s">
        <v>158</v>
      </c>
      <c r="H34" s="69" t="s">
        <v>159</v>
      </c>
      <c r="I34" s="69" t="s">
        <v>160</v>
      </c>
      <c r="J34" s="69" t="s">
        <v>161</v>
      </c>
      <c r="L34" s="527"/>
      <c r="M34" s="69" t="s">
        <v>158</v>
      </c>
      <c r="N34" s="69" t="s">
        <v>159</v>
      </c>
      <c r="O34" s="69" t="s">
        <v>160</v>
      </c>
      <c r="P34" s="69" t="s">
        <v>161</v>
      </c>
      <c r="Q34" s="69" t="s">
        <v>158</v>
      </c>
      <c r="R34" s="69" t="s">
        <v>159</v>
      </c>
      <c r="S34" s="69" t="s">
        <v>160</v>
      </c>
      <c r="T34" s="69" t="s">
        <v>161</v>
      </c>
      <c r="V34" s="527"/>
      <c r="W34" s="69" t="s">
        <v>158</v>
      </c>
      <c r="X34" s="69" t="s">
        <v>159</v>
      </c>
      <c r="Y34" s="69" t="s">
        <v>160</v>
      </c>
      <c r="Z34" s="69" t="s">
        <v>161</v>
      </c>
      <c r="AA34" s="69" t="s">
        <v>158</v>
      </c>
      <c r="AB34" s="69" t="s">
        <v>159</v>
      </c>
      <c r="AC34" s="69" t="s">
        <v>160</v>
      </c>
      <c r="AD34" s="69" t="s">
        <v>161</v>
      </c>
    </row>
    <row r="35" spans="2:31" ht="15" customHeight="1">
      <c r="B35" s="1" t="s">
        <v>19</v>
      </c>
      <c r="C35" s="264">
        <f t="shared" ref="C35:J46" si="17">IFERROR(C5+C20,0)</f>
        <v>0</v>
      </c>
      <c r="D35" s="264">
        <f t="shared" si="17"/>
        <v>0</v>
      </c>
      <c r="E35" s="264">
        <f t="shared" si="17"/>
        <v>0</v>
      </c>
      <c r="F35" s="264">
        <f t="shared" si="17"/>
        <v>0</v>
      </c>
      <c r="G35" s="264">
        <f t="shared" si="17"/>
        <v>0</v>
      </c>
      <c r="H35" s="264">
        <f t="shared" si="17"/>
        <v>0</v>
      </c>
      <c r="I35" s="264">
        <f t="shared" si="17"/>
        <v>0</v>
      </c>
      <c r="J35" s="264">
        <f t="shared" si="17"/>
        <v>0</v>
      </c>
      <c r="L35" s="1" t="s">
        <v>19</v>
      </c>
      <c r="M35" s="264">
        <f t="shared" ref="M35:M46" si="18">IFERROR(-C20*0.1,0)</f>
        <v>0</v>
      </c>
      <c r="N35" s="264">
        <f t="shared" ref="N35:N46" si="19">IFERROR(-D20*0.1,0)</f>
        <v>0</v>
      </c>
      <c r="O35" s="264">
        <f t="shared" ref="O35:O46" si="20">IFERROR(-E20*0.1,0)</f>
        <v>0</v>
      </c>
      <c r="P35" s="264">
        <f t="shared" ref="P35:P46" si="21">IFERROR(-F20*0.1,0)</f>
        <v>0</v>
      </c>
      <c r="Q35" s="264">
        <f t="shared" ref="Q35:Q46" si="22">IFERROR(-G20*0.1,0)</f>
        <v>0</v>
      </c>
      <c r="R35" s="264">
        <f t="shared" ref="R35:R46" si="23">IFERROR(-H20*0.1,0)</f>
        <v>0</v>
      </c>
      <c r="S35" s="264">
        <f t="shared" ref="S35:S46" si="24">IFERROR(-I20*0.1,0)</f>
        <v>0</v>
      </c>
      <c r="T35" s="264">
        <f t="shared" ref="T35:T46" si="25">IFERROR(-J20*0.1,0)</f>
        <v>0</v>
      </c>
      <c r="V35" s="1" t="s">
        <v>19</v>
      </c>
      <c r="W35" s="264">
        <f t="shared" ref="W35:W46" si="26">IFERROR(M35*W5,0)</f>
        <v>0</v>
      </c>
      <c r="X35" s="264">
        <f t="shared" ref="X35:X46" si="27">IFERROR(N35*X5,0)</f>
        <v>0</v>
      </c>
      <c r="Y35" s="264">
        <f t="shared" ref="Y35:Y46" si="28">IFERROR(O35*Y5,0)</f>
        <v>0</v>
      </c>
      <c r="Z35" s="264">
        <f t="shared" ref="Z35:Z46" si="29">IFERROR(P35*Z5,0)</f>
        <v>0</v>
      </c>
      <c r="AA35" s="264">
        <f t="shared" ref="AA35:AA46" si="30">IFERROR(Q35*AA5,0)</f>
        <v>0</v>
      </c>
      <c r="AB35" s="264">
        <f t="shared" ref="AB35:AB46" si="31">IFERROR(R35*AB5,0)</f>
        <v>0</v>
      </c>
      <c r="AC35" s="264">
        <f t="shared" ref="AC35:AC46" si="32">IFERROR(S35*AC5,0)</f>
        <v>0</v>
      </c>
      <c r="AD35" s="264">
        <f t="shared" ref="AD35:AD46" si="33">IFERROR(T35*AD5,0)</f>
        <v>0</v>
      </c>
    </row>
    <row r="36" spans="2:31" ht="15" customHeight="1">
      <c r="B36" s="1" t="s">
        <v>20</v>
      </c>
      <c r="C36" s="264">
        <f t="shared" si="17"/>
        <v>0</v>
      </c>
      <c r="D36" s="264">
        <f t="shared" si="17"/>
        <v>0</v>
      </c>
      <c r="E36" s="264">
        <f t="shared" si="17"/>
        <v>0</v>
      </c>
      <c r="F36" s="264">
        <f t="shared" si="17"/>
        <v>0</v>
      </c>
      <c r="G36" s="264">
        <f t="shared" si="17"/>
        <v>0</v>
      </c>
      <c r="H36" s="264">
        <f t="shared" si="17"/>
        <v>0</v>
      </c>
      <c r="I36" s="264">
        <f t="shared" si="17"/>
        <v>0</v>
      </c>
      <c r="J36" s="264">
        <f t="shared" si="17"/>
        <v>0</v>
      </c>
      <c r="L36" s="1" t="s">
        <v>20</v>
      </c>
      <c r="M36" s="264">
        <f t="shared" si="18"/>
        <v>0</v>
      </c>
      <c r="N36" s="264">
        <f t="shared" si="19"/>
        <v>0</v>
      </c>
      <c r="O36" s="264">
        <f t="shared" si="20"/>
        <v>0</v>
      </c>
      <c r="P36" s="264">
        <f t="shared" si="21"/>
        <v>0</v>
      </c>
      <c r="Q36" s="264">
        <f t="shared" si="22"/>
        <v>0</v>
      </c>
      <c r="R36" s="264">
        <f t="shared" si="23"/>
        <v>0</v>
      </c>
      <c r="S36" s="264">
        <f t="shared" si="24"/>
        <v>0</v>
      </c>
      <c r="T36" s="264">
        <f t="shared" si="25"/>
        <v>0</v>
      </c>
      <c r="V36" s="1" t="s">
        <v>20</v>
      </c>
      <c r="W36" s="264">
        <f t="shared" si="26"/>
        <v>0</v>
      </c>
      <c r="X36" s="264">
        <f t="shared" si="27"/>
        <v>0</v>
      </c>
      <c r="Y36" s="264">
        <f t="shared" si="28"/>
        <v>0</v>
      </c>
      <c r="Z36" s="264">
        <f t="shared" si="29"/>
        <v>0</v>
      </c>
      <c r="AA36" s="264">
        <f t="shared" si="30"/>
        <v>0</v>
      </c>
      <c r="AB36" s="264">
        <f t="shared" si="31"/>
        <v>0</v>
      </c>
      <c r="AC36" s="264">
        <f t="shared" si="32"/>
        <v>0</v>
      </c>
      <c r="AD36" s="264">
        <f t="shared" si="33"/>
        <v>0</v>
      </c>
    </row>
    <row r="37" spans="2:31" ht="15" customHeight="1">
      <c r="B37" s="1" t="s">
        <v>21</v>
      </c>
      <c r="C37" s="264">
        <f t="shared" si="17"/>
        <v>0</v>
      </c>
      <c r="D37" s="264">
        <f t="shared" si="17"/>
        <v>0</v>
      </c>
      <c r="E37" s="264">
        <f t="shared" si="17"/>
        <v>0</v>
      </c>
      <c r="F37" s="264">
        <f t="shared" si="17"/>
        <v>0</v>
      </c>
      <c r="G37" s="264">
        <f t="shared" si="17"/>
        <v>0</v>
      </c>
      <c r="H37" s="264">
        <f t="shared" si="17"/>
        <v>0</v>
      </c>
      <c r="I37" s="264">
        <f t="shared" si="17"/>
        <v>0</v>
      </c>
      <c r="J37" s="264">
        <f t="shared" si="17"/>
        <v>0</v>
      </c>
      <c r="L37" s="1" t="s">
        <v>21</v>
      </c>
      <c r="M37" s="264">
        <f t="shared" si="18"/>
        <v>0</v>
      </c>
      <c r="N37" s="264">
        <f t="shared" si="19"/>
        <v>0</v>
      </c>
      <c r="O37" s="264">
        <f t="shared" si="20"/>
        <v>0</v>
      </c>
      <c r="P37" s="264">
        <f t="shared" si="21"/>
        <v>0</v>
      </c>
      <c r="Q37" s="264">
        <f t="shared" si="22"/>
        <v>0</v>
      </c>
      <c r="R37" s="264">
        <f t="shared" si="23"/>
        <v>0</v>
      </c>
      <c r="S37" s="264">
        <f t="shared" si="24"/>
        <v>0</v>
      </c>
      <c r="T37" s="264">
        <f t="shared" si="25"/>
        <v>0</v>
      </c>
      <c r="V37" s="1" t="s">
        <v>21</v>
      </c>
      <c r="W37" s="264">
        <f t="shared" si="26"/>
        <v>0</v>
      </c>
      <c r="X37" s="264">
        <f t="shared" si="27"/>
        <v>0</v>
      </c>
      <c r="Y37" s="264">
        <f t="shared" si="28"/>
        <v>0</v>
      </c>
      <c r="Z37" s="264">
        <f t="shared" si="29"/>
        <v>0</v>
      </c>
      <c r="AA37" s="264">
        <f t="shared" si="30"/>
        <v>0</v>
      </c>
      <c r="AB37" s="264">
        <f t="shared" si="31"/>
        <v>0</v>
      </c>
      <c r="AC37" s="264">
        <f t="shared" si="32"/>
        <v>0</v>
      </c>
      <c r="AD37" s="264">
        <f t="shared" si="33"/>
        <v>0</v>
      </c>
    </row>
    <row r="38" spans="2:31" ht="15" customHeight="1">
      <c r="B38" s="1" t="s">
        <v>22</v>
      </c>
      <c r="C38" s="264">
        <f t="shared" si="17"/>
        <v>0</v>
      </c>
      <c r="D38" s="264">
        <f t="shared" si="17"/>
        <v>0</v>
      </c>
      <c r="E38" s="264">
        <f t="shared" si="17"/>
        <v>0</v>
      </c>
      <c r="F38" s="264">
        <f t="shared" si="17"/>
        <v>0</v>
      </c>
      <c r="G38" s="264">
        <f t="shared" si="17"/>
        <v>0</v>
      </c>
      <c r="H38" s="264">
        <f t="shared" si="17"/>
        <v>0</v>
      </c>
      <c r="I38" s="264">
        <f t="shared" si="17"/>
        <v>0</v>
      </c>
      <c r="J38" s="264">
        <f t="shared" si="17"/>
        <v>0</v>
      </c>
      <c r="L38" s="1" t="s">
        <v>22</v>
      </c>
      <c r="M38" s="264">
        <f t="shared" si="18"/>
        <v>0</v>
      </c>
      <c r="N38" s="264">
        <f t="shared" si="19"/>
        <v>0</v>
      </c>
      <c r="O38" s="264">
        <f t="shared" si="20"/>
        <v>0</v>
      </c>
      <c r="P38" s="264">
        <f t="shared" si="21"/>
        <v>0</v>
      </c>
      <c r="Q38" s="264">
        <f t="shared" si="22"/>
        <v>0</v>
      </c>
      <c r="R38" s="264">
        <f t="shared" si="23"/>
        <v>0</v>
      </c>
      <c r="S38" s="264">
        <f t="shared" si="24"/>
        <v>0</v>
      </c>
      <c r="T38" s="264">
        <f t="shared" si="25"/>
        <v>0</v>
      </c>
      <c r="V38" s="1" t="s">
        <v>22</v>
      </c>
      <c r="W38" s="264">
        <f t="shared" si="26"/>
        <v>0</v>
      </c>
      <c r="X38" s="264">
        <f t="shared" si="27"/>
        <v>0</v>
      </c>
      <c r="Y38" s="264">
        <f t="shared" si="28"/>
        <v>0</v>
      </c>
      <c r="Z38" s="264">
        <f t="shared" si="29"/>
        <v>0</v>
      </c>
      <c r="AA38" s="264">
        <f t="shared" si="30"/>
        <v>0</v>
      </c>
      <c r="AB38" s="264">
        <f t="shared" si="31"/>
        <v>0</v>
      </c>
      <c r="AC38" s="264">
        <f t="shared" si="32"/>
        <v>0</v>
      </c>
      <c r="AD38" s="264">
        <f t="shared" si="33"/>
        <v>0</v>
      </c>
    </row>
    <row r="39" spans="2:31" ht="15" customHeight="1">
      <c r="B39" s="1" t="s">
        <v>23</v>
      </c>
      <c r="C39" s="264">
        <f t="shared" si="17"/>
        <v>0</v>
      </c>
      <c r="D39" s="264">
        <f t="shared" si="17"/>
        <v>0</v>
      </c>
      <c r="E39" s="264">
        <f t="shared" si="17"/>
        <v>0</v>
      </c>
      <c r="F39" s="264">
        <f t="shared" si="17"/>
        <v>0</v>
      </c>
      <c r="G39" s="264">
        <f t="shared" si="17"/>
        <v>0</v>
      </c>
      <c r="H39" s="264">
        <f t="shared" si="17"/>
        <v>0</v>
      </c>
      <c r="I39" s="264">
        <f t="shared" si="17"/>
        <v>0</v>
      </c>
      <c r="J39" s="264">
        <f t="shared" si="17"/>
        <v>0</v>
      </c>
      <c r="L39" s="1" t="s">
        <v>23</v>
      </c>
      <c r="M39" s="264">
        <f t="shared" si="18"/>
        <v>0</v>
      </c>
      <c r="N39" s="264">
        <f t="shared" si="19"/>
        <v>0</v>
      </c>
      <c r="O39" s="264">
        <f t="shared" si="20"/>
        <v>0</v>
      </c>
      <c r="P39" s="264">
        <f t="shared" si="21"/>
        <v>0</v>
      </c>
      <c r="Q39" s="264">
        <f t="shared" si="22"/>
        <v>0</v>
      </c>
      <c r="R39" s="264">
        <f t="shared" si="23"/>
        <v>0</v>
      </c>
      <c r="S39" s="264">
        <f t="shared" si="24"/>
        <v>0</v>
      </c>
      <c r="T39" s="264">
        <f t="shared" si="25"/>
        <v>0</v>
      </c>
      <c r="V39" s="1" t="s">
        <v>23</v>
      </c>
      <c r="W39" s="264">
        <f t="shared" si="26"/>
        <v>0</v>
      </c>
      <c r="X39" s="264">
        <f t="shared" si="27"/>
        <v>0</v>
      </c>
      <c r="Y39" s="264">
        <f t="shared" si="28"/>
        <v>0</v>
      </c>
      <c r="Z39" s="264">
        <f t="shared" si="29"/>
        <v>0</v>
      </c>
      <c r="AA39" s="264">
        <f t="shared" si="30"/>
        <v>0</v>
      </c>
      <c r="AB39" s="264">
        <f t="shared" si="31"/>
        <v>0</v>
      </c>
      <c r="AC39" s="264">
        <f t="shared" si="32"/>
        <v>0</v>
      </c>
      <c r="AD39" s="264">
        <f t="shared" si="33"/>
        <v>0</v>
      </c>
    </row>
    <row r="40" spans="2:31" ht="15" customHeight="1">
      <c r="B40" s="1" t="s">
        <v>24</v>
      </c>
      <c r="C40" s="264">
        <f t="shared" si="17"/>
        <v>0</v>
      </c>
      <c r="D40" s="264">
        <f t="shared" si="17"/>
        <v>0</v>
      </c>
      <c r="E40" s="264">
        <f t="shared" si="17"/>
        <v>0</v>
      </c>
      <c r="F40" s="264">
        <f t="shared" si="17"/>
        <v>0</v>
      </c>
      <c r="G40" s="264">
        <f t="shared" si="17"/>
        <v>0</v>
      </c>
      <c r="H40" s="264">
        <f t="shared" si="17"/>
        <v>0</v>
      </c>
      <c r="I40" s="264">
        <f t="shared" si="17"/>
        <v>0</v>
      </c>
      <c r="J40" s="264">
        <f t="shared" si="17"/>
        <v>0</v>
      </c>
      <c r="L40" s="1" t="s">
        <v>24</v>
      </c>
      <c r="M40" s="264">
        <f t="shared" si="18"/>
        <v>0</v>
      </c>
      <c r="N40" s="264">
        <f t="shared" si="19"/>
        <v>0</v>
      </c>
      <c r="O40" s="264">
        <f t="shared" si="20"/>
        <v>0</v>
      </c>
      <c r="P40" s="264">
        <f t="shared" si="21"/>
        <v>0</v>
      </c>
      <c r="Q40" s="264">
        <f t="shared" si="22"/>
        <v>0</v>
      </c>
      <c r="R40" s="264">
        <f t="shared" si="23"/>
        <v>0</v>
      </c>
      <c r="S40" s="264">
        <f t="shared" si="24"/>
        <v>0</v>
      </c>
      <c r="T40" s="264">
        <f t="shared" si="25"/>
        <v>0</v>
      </c>
      <c r="V40" s="1" t="s">
        <v>24</v>
      </c>
      <c r="W40" s="264">
        <f t="shared" si="26"/>
        <v>0</v>
      </c>
      <c r="X40" s="264">
        <f t="shared" si="27"/>
        <v>0</v>
      </c>
      <c r="Y40" s="264">
        <f t="shared" si="28"/>
        <v>0</v>
      </c>
      <c r="Z40" s="264">
        <f t="shared" si="29"/>
        <v>0</v>
      </c>
      <c r="AA40" s="264">
        <f t="shared" si="30"/>
        <v>0</v>
      </c>
      <c r="AB40" s="264">
        <f t="shared" si="31"/>
        <v>0</v>
      </c>
      <c r="AC40" s="264">
        <f t="shared" si="32"/>
        <v>0</v>
      </c>
      <c r="AD40" s="264">
        <f t="shared" si="33"/>
        <v>0</v>
      </c>
    </row>
    <row r="41" spans="2:31" ht="15" customHeight="1">
      <c r="B41" s="1" t="s">
        <v>224</v>
      </c>
      <c r="C41" s="264">
        <f t="shared" si="17"/>
        <v>0</v>
      </c>
      <c r="D41" s="264">
        <f t="shared" si="17"/>
        <v>0</v>
      </c>
      <c r="E41" s="264">
        <f t="shared" si="17"/>
        <v>0</v>
      </c>
      <c r="F41" s="264">
        <f t="shared" si="17"/>
        <v>0</v>
      </c>
      <c r="G41" s="264">
        <f t="shared" si="17"/>
        <v>0</v>
      </c>
      <c r="H41" s="264">
        <f t="shared" si="17"/>
        <v>0</v>
      </c>
      <c r="I41" s="264">
        <f t="shared" si="17"/>
        <v>0</v>
      </c>
      <c r="J41" s="264">
        <f t="shared" si="17"/>
        <v>0</v>
      </c>
      <c r="L41" s="1" t="s">
        <v>224</v>
      </c>
      <c r="M41" s="264">
        <f t="shared" si="18"/>
        <v>0</v>
      </c>
      <c r="N41" s="264">
        <f t="shared" si="19"/>
        <v>0</v>
      </c>
      <c r="O41" s="264">
        <f t="shared" si="20"/>
        <v>0</v>
      </c>
      <c r="P41" s="264">
        <f t="shared" si="21"/>
        <v>0</v>
      </c>
      <c r="Q41" s="264">
        <f t="shared" si="22"/>
        <v>0</v>
      </c>
      <c r="R41" s="264">
        <f t="shared" si="23"/>
        <v>0</v>
      </c>
      <c r="S41" s="264">
        <f t="shared" si="24"/>
        <v>0</v>
      </c>
      <c r="T41" s="264">
        <f t="shared" si="25"/>
        <v>0</v>
      </c>
      <c r="V41" s="1" t="s">
        <v>224</v>
      </c>
      <c r="W41" s="264">
        <f t="shared" si="26"/>
        <v>0</v>
      </c>
      <c r="X41" s="264">
        <f t="shared" si="27"/>
        <v>0</v>
      </c>
      <c r="Y41" s="264">
        <f t="shared" si="28"/>
        <v>0</v>
      </c>
      <c r="Z41" s="264">
        <f t="shared" si="29"/>
        <v>0</v>
      </c>
      <c r="AA41" s="264">
        <f t="shared" si="30"/>
        <v>0</v>
      </c>
      <c r="AB41" s="264">
        <f t="shared" si="31"/>
        <v>0</v>
      </c>
      <c r="AC41" s="264">
        <f t="shared" si="32"/>
        <v>0</v>
      </c>
      <c r="AD41" s="264">
        <f t="shared" si="33"/>
        <v>0</v>
      </c>
    </row>
    <row r="42" spans="2:31" ht="15" customHeight="1">
      <c r="B42" s="1" t="s">
        <v>225</v>
      </c>
      <c r="C42" s="264">
        <f t="shared" si="17"/>
        <v>0</v>
      </c>
      <c r="D42" s="264">
        <f t="shared" si="17"/>
        <v>0</v>
      </c>
      <c r="E42" s="264">
        <f t="shared" si="17"/>
        <v>0</v>
      </c>
      <c r="F42" s="264">
        <f t="shared" si="17"/>
        <v>0</v>
      </c>
      <c r="G42" s="264">
        <f t="shared" si="17"/>
        <v>0</v>
      </c>
      <c r="H42" s="264">
        <f t="shared" si="17"/>
        <v>0</v>
      </c>
      <c r="I42" s="264">
        <f t="shared" si="17"/>
        <v>0</v>
      </c>
      <c r="J42" s="264">
        <f t="shared" si="17"/>
        <v>0</v>
      </c>
      <c r="L42" s="1" t="s">
        <v>225</v>
      </c>
      <c r="M42" s="264">
        <f t="shared" si="18"/>
        <v>0</v>
      </c>
      <c r="N42" s="264">
        <f t="shared" si="19"/>
        <v>0</v>
      </c>
      <c r="O42" s="264">
        <f t="shared" si="20"/>
        <v>0</v>
      </c>
      <c r="P42" s="264">
        <f t="shared" si="21"/>
        <v>0</v>
      </c>
      <c r="Q42" s="264">
        <f t="shared" si="22"/>
        <v>0</v>
      </c>
      <c r="R42" s="264">
        <f t="shared" si="23"/>
        <v>0</v>
      </c>
      <c r="S42" s="264">
        <f t="shared" si="24"/>
        <v>0</v>
      </c>
      <c r="T42" s="264">
        <f t="shared" si="25"/>
        <v>0</v>
      </c>
      <c r="V42" s="1" t="s">
        <v>225</v>
      </c>
      <c r="W42" s="264">
        <f t="shared" si="26"/>
        <v>0</v>
      </c>
      <c r="X42" s="264">
        <f t="shared" si="27"/>
        <v>0</v>
      </c>
      <c r="Y42" s="264">
        <f t="shared" si="28"/>
        <v>0</v>
      </c>
      <c r="Z42" s="264">
        <f t="shared" si="29"/>
        <v>0</v>
      </c>
      <c r="AA42" s="264">
        <f t="shared" si="30"/>
        <v>0</v>
      </c>
      <c r="AB42" s="264">
        <f t="shared" si="31"/>
        <v>0</v>
      </c>
      <c r="AC42" s="264">
        <f t="shared" si="32"/>
        <v>0</v>
      </c>
      <c r="AD42" s="264">
        <f t="shared" si="33"/>
        <v>0</v>
      </c>
    </row>
    <row r="43" spans="2:31" ht="15" customHeight="1">
      <c r="B43" s="1" t="s">
        <v>226</v>
      </c>
      <c r="C43" s="264">
        <f t="shared" si="17"/>
        <v>0</v>
      </c>
      <c r="D43" s="264">
        <f t="shared" si="17"/>
        <v>0</v>
      </c>
      <c r="E43" s="264">
        <f t="shared" si="17"/>
        <v>0</v>
      </c>
      <c r="F43" s="264">
        <f t="shared" si="17"/>
        <v>0</v>
      </c>
      <c r="G43" s="264">
        <f t="shared" si="17"/>
        <v>0</v>
      </c>
      <c r="H43" s="264">
        <f t="shared" si="17"/>
        <v>0</v>
      </c>
      <c r="I43" s="264">
        <f t="shared" si="17"/>
        <v>0</v>
      </c>
      <c r="J43" s="264">
        <f t="shared" si="17"/>
        <v>0</v>
      </c>
      <c r="L43" s="1" t="s">
        <v>226</v>
      </c>
      <c r="M43" s="264">
        <f t="shared" si="18"/>
        <v>0</v>
      </c>
      <c r="N43" s="264">
        <f t="shared" si="19"/>
        <v>0</v>
      </c>
      <c r="O43" s="264">
        <f t="shared" si="20"/>
        <v>0</v>
      </c>
      <c r="P43" s="264">
        <f t="shared" si="21"/>
        <v>0</v>
      </c>
      <c r="Q43" s="264">
        <f t="shared" si="22"/>
        <v>0</v>
      </c>
      <c r="R43" s="264">
        <f t="shared" si="23"/>
        <v>0</v>
      </c>
      <c r="S43" s="264">
        <f t="shared" si="24"/>
        <v>0</v>
      </c>
      <c r="T43" s="264">
        <f t="shared" si="25"/>
        <v>0</v>
      </c>
      <c r="V43" s="1" t="s">
        <v>226</v>
      </c>
      <c r="W43" s="264">
        <f t="shared" si="26"/>
        <v>0</v>
      </c>
      <c r="X43" s="264">
        <f t="shared" si="27"/>
        <v>0</v>
      </c>
      <c r="Y43" s="264">
        <f t="shared" si="28"/>
        <v>0</v>
      </c>
      <c r="Z43" s="264">
        <f t="shared" si="29"/>
        <v>0</v>
      </c>
      <c r="AA43" s="264">
        <f t="shared" si="30"/>
        <v>0</v>
      </c>
      <c r="AB43" s="264">
        <f t="shared" si="31"/>
        <v>0</v>
      </c>
      <c r="AC43" s="264">
        <f t="shared" si="32"/>
        <v>0</v>
      </c>
      <c r="AD43" s="264">
        <f t="shared" si="33"/>
        <v>0</v>
      </c>
    </row>
    <row r="44" spans="2:31" ht="15" customHeight="1">
      <c r="B44" s="1" t="s">
        <v>28</v>
      </c>
      <c r="C44" s="264">
        <f t="shared" si="17"/>
        <v>0</v>
      </c>
      <c r="D44" s="264">
        <f t="shared" si="17"/>
        <v>0</v>
      </c>
      <c r="E44" s="264">
        <f t="shared" si="17"/>
        <v>0</v>
      </c>
      <c r="F44" s="264">
        <f t="shared" si="17"/>
        <v>0</v>
      </c>
      <c r="G44" s="264">
        <f t="shared" si="17"/>
        <v>0</v>
      </c>
      <c r="H44" s="264">
        <f t="shared" si="17"/>
        <v>0</v>
      </c>
      <c r="I44" s="264">
        <f t="shared" si="17"/>
        <v>0</v>
      </c>
      <c r="J44" s="264">
        <f t="shared" si="17"/>
        <v>0</v>
      </c>
      <c r="L44" s="1" t="s">
        <v>28</v>
      </c>
      <c r="M44" s="264">
        <f t="shared" si="18"/>
        <v>0</v>
      </c>
      <c r="N44" s="264">
        <f t="shared" si="19"/>
        <v>0</v>
      </c>
      <c r="O44" s="264">
        <f t="shared" si="20"/>
        <v>0</v>
      </c>
      <c r="P44" s="264">
        <f t="shared" si="21"/>
        <v>0</v>
      </c>
      <c r="Q44" s="264">
        <f t="shared" si="22"/>
        <v>0</v>
      </c>
      <c r="R44" s="264">
        <f t="shared" si="23"/>
        <v>0</v>
      </c>
      <c r="S44" s="264">
        <f t="shared" si="24"/>
        <v>0</v>
      </c>
      <c r="T44" s="264">
        <f t="shared" si="25"/>
        <v>0</v>
      </c>
      <c r="V44" s="1" t="s">
        <v>28</v>
      </c>
      <c r="W44" s="264">
        <f t="shared" si="26"/>
        <v>0</v>
      </c>
      <c r="X44" s="264">
        <f t="shared" si="27"/>
        <v>0</v>
      </c>
      <c r="Y44" s="264">
        <f t="shared" si="28"/>
        <v>0</v>
      </c>
      <c r="Z44" s="264">
        <f t="shared" si="29"/>
        <v>0</v>
      </c>
      <c r="AA44" s="264">
        <f t="shared" si="30"/>
        <v>0</v>
      </c>
      <c r="AB44" s="264">
        <f t="shared" si="31"/>
        <v>0</v>
      </c>
      <c r="AC44" s="264">
        <f t="shared" si="32"/>
        <v>0</v>
      </c>
      <c r="AD44" s="264">
        <f t="shared" si="33"/>
        <v>0</v>
      </c>
    </row>
    <row r="45" spans="2:31" ht="15" customHeight="1">
      <c r="B45" s="1" t="s">
        <v>29</v>
      </c>
      <c r="C45" s="264">
        <f t="shared" si="17"/>
        <v>0</v>
      </c>
      <c r="D45" s="264">
        <f t="shared" si="17"/>
        <v>0</v>
      </c>
      <c r="E45" s="264">
        <f t="shared" si="17"/>
        <v>0</v>
      </c>
      <c r="F45" s="264">
        <f t="shared" si="17"/>
        <v>0</v>
      </c>
      <c r="G45" s="264">
        <f t="shared" si="17"/>
        <v>0</v>
      </c>
      <c r="H45" s="264">
        <f t="shared" si="17"/>
        <v>0</v>
      </c>
      <c r="I45" s="264">
        <f t="shared" si="17"/>
        <v>0</v>
      </c>
      <c r="J45" s="264">
        <f t="shared" si="17"/>
        <v>0</v>
      </c>
      <c r="L45" s="1" t="s">
        <v>29</v>
      </c>
      <c r="M45" s="264">
        <f t="shared" si="18"/>
        <v>0</v>
      </c>
      <c r="N45" s="264">
        <f t="shared" si="19"/>
        <v>0</v>
      </c>
      <c r="O45" s="264">
        <f t="shared" si="20"/>
        <v>0</v>
      </c>
      <c r="P45" s="264">
        <f t="shared" si="21"/>
        <v>0</v>
      </c>
      <c r="Q45" s="264">
        <f t="shared" si="22"/>
        <v>0</v>
      </c>
      <c r="R45" s="264">
        <f t="shared" si="23"/>
        <v>0</v>
      </c>
      <c r="S45" s="264">
        <f t="shared" si="24"/>
        <v>0</v>
      </c>
      <c r="T45" s="264">
        <f t="shared" si="25"/>
        <v>0</v>
      </c>
      <c r="V45" s="1" t="s">
        <v>29</v>
      </c>
      <c r="W45" s="264">
        <f t="shared" si="26"/>
        <v>0</v>
      </c>
      <c r="X45" s="264">
        <f t="shared" si="27"/>
        <v>0</v>
      </c>
      <c r="Y45" s="264">
        <f t="shared" si="28"/>
        <v>0</v>
      </c>
      <c r="Z45" s="264">
        <f t="shared" si="29"/>
        <v>0</v>
      </c>
      <c r="AA45" s="264">
        <f t="shared" si="30"/>
        <v>0</v>
      </c>
      <c r="AB45" s="264">
        <f t="shared" si="31"/>
        <v>0</v>
      </c>
      <c r="AC45" s="264">
        <f t="shared" si="32"/>
        <v>0</v>
      </c>
      <c r="AD45" s="264">
        <f t="shared" si="33"/>
        <v>0</v>
      </c>
      <c r="AE45" s="1" t="s">
        <v>31</v>
      </c>
    </row>
    <row r="46" spans="2:31" ht="15" customHeight="1">
      <c r="B46" s="1" t="s">
        <v>30</v>
      </c>
      <c r="C46" s="264">
        <f t="shared" si="17"/>
        <v>0</v>
      </c>
      <c r="D46" s="264">
        <f t="shared" si="17"/>
        <v>0</v>
      </c>
      <c r="E46" s="264">
        <f t="shared" si="17"/>
        <v>0</v>
      </c>
      <c r="F46" s="264">
        <f t="shared" si="17"/>
        <v>0</v>
      </c>
      <c r="G46" s="264">
        <f t="shared" si="17"/>
        <v>0</v>
      </c>
      <c r="H46" s="264">
        <f t="shared" si="17"/>
        <v>0</v>
      </c>
      <c r="I46" s="264">
        <f t="shared" si="17"/>
        <v>0</v>
      </c>
      <c r="J46" s="264">
        <f t="shared" si="17"/>
        <v>0</v>
      </c>
      <c r="L46" s="1" t="s">
        <v>30</v>
      </c>
      <c r="M46" s="264">
        <f t="shared" si="18"/>
        <v>0</v>
      </c>
      <c r="N46" s="264">
        <f t="shared" si="19"/>
        <v>0</v>
      </c>
      <c r="O46" s="264">
        <f t="shared" si="20"/>
        <v>0</v>
      </c>
      <c r="P46" s="264">
        <f t="shared" si="21"/>
        <v>0</v>
      </c>
      <c r="Q46" s="264">
        <f t="shared" si="22"/>
        <v>0</v>
      </c>
      <c r="R46" s="264">
        <f t="shared" si="23"/>
        <v>0</v>
      </c>
      <c r="S46" s="264">
        <f t="shared" si="24"/>
        <v>0</v>
      </c>
      <c r="T46" s="264">
        <f t="shared" si="25"/>
        <v>0</v>
      </c>
      <c r="V46" s="1" t="s">
        <v>30</v>
      </c>
      <c r="W46" s="264">
        <f t="shared" si="26"/>
        <v>0</v>
      </c>
      <c r="X46" s="264">
        <f t="shared" si="27"/>
        <v>0</v>
      </c>
      <c r="Y46" s="264">
        <f t="shared" si="28"/>
        <v>0</v>
      </c>
      <c r="Z46" s="264">
        <f t="shared" si="29"/>
        <v>0</v>
      </c>
      <c r="AA46" s="264">
        <f t="shared" si="30"/>
        <v>0</v>
      </c>
      <c r="AB46" s="264">
        <f t="shared" si="31"/>
        <v>0</v>
      </c>
      <c r="AC46" s="264">
        <f t="shared" si="32"/>
        <v>0</v>
      </c>
      <c r="AD46" s="264">
        <f t="shared" si="33"/>
        <v>0</v>
      </c>
      <c r="AE46" s="32">
        <f>SUM(W35:AD46)</f>
        <v>0</v>
      </c>
    </row>
  </sheetData>
  <sheetProtection algorithmName="SHA-512" hashValue="suMYZNoelf2774O1eqri/dIg05xKjfn4RHVtx9x/pcyK/ggI3NbNLfKrbakeEm/eeyE1TUgSm4HcCZUH22sjxw==" saltValue="GLzQcOUTRUsKMUrFcOc9Ag==" spinCount="100000" sheet="1" objects="1" scenarios="1"/>
  <mergeCells count="27">
    <mergeCell ref="V33:V34"/>
    <mergeCell ref="W33:Z33"/>
    <mergeCell ref="AA33:AD33"/>
    <mergeCell ref="V3:V4"/>
    <mergeCell ref="W3:Z3"/>
    <mergeCell ref="AA3:AD3"/>
    <mergeCell ref="V18:V19"/>
    <mergeCell ref="W18:Z18"/>
    <mergeCell ref="AA18:AD18"/>
    <mergeCell ref="M33:P33"/>
    <mergeCell ref="Q33:T33"/>
    <mergeCell ref="C18:F18"/>
    <mergeCell ref="G18:J18"/>
    <mergeCell ref="M3:P3"/>
    <mergeCell ref="Q3:T3"/>
    <mergeCell ref="L18:L19"/>
    <mergeCell ref="M18:P18"/>
    <mergeCell ref="Q18:T18"/>
    <mergeCell ref="B33:B34"/>
    <mergeCell ref="C33:F33"/>
    <mergeCell ref="G33:J33"/>
    <mergeCell ref="L3:L4"/>
    <mergeCell ref="B3:B4"/>
    <mergeCell ref="C3:F3"/>
    <mergeCell ref="G3:J3"/>
    <mergeCell ref="B18:B19"/>
    <mergeCell ref="L33:L34"/>
  </mergeCells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14058-0EB4-47C7-90C3-14B3AB618DBC}">
  <sheetPr>
    <tabColor theme="5" tint="0.59999389629810485"/>
  </sheetPr>
  <dimension ref="A1:AM198"/>
  <sheetViews>
    <sheetView workbookViewId="0">
      <selection activeCell="E19" sqref="E19"/>
    </sheetView>
  </sheetViews>
  <sheetFormatPr defaultColWidth="9" defaultRowHeight="16.2"/>
  <cols>
    <col min="1" max="1" width="0.69921875" style="56" customWidth="1"/>
    <col min="2" max="5" width="7.59765625" style="56" customWidth="1"/>
    <col min="6" max="6" width="1.09765625" style="56" customWidth="1"/>
    <col min="7" max="8" width="5.59765625" style="56" customWidth="1"/>
    <col min="9" max="12" width="6.59765625" style="56" customWidth="1"/>
    <col min="13" max="13" width="6.59765625" style="111" customWidth="1"/>
    <col min="14" max="14" width="1.09765625" style="111" customWidth="1"/>
    <col min="15" max="16" width="5.59765625" style="111" customWidth="1"/>
    <col min="17" max="21" width="6.59765625" style="111" customWidth="1"/>
    <col min="22" max="22" width="1.09765625" style="111" customWidth="1"/>
    <col min="23" max="25" width="7" style="111" customWidth="1"/>
    <col min="26" max="26" width="1.09765625" style="111" customWidth="1"/>
    <col min="27" max="29" width="7" style="111" customWidth="1"/>
    <col min="30" max="30" width="1.09765625" style="111" customWidth="1"/>
    <col min="31" max="32" width="5.59765625" style="111" customWidth="1"/>
    <col min="33" max="34" width="9" style="111"/>
    <col min="35" max="35" width="1.09765625" style="111" customWidth="1"/>
    <col min="36" max="37" width="5.59765625" style="111" customWidth="1"/>
    <col min="38" max="16384" width="9" style="111"/>
  </cols>
  <sheetData>
    <row r="1" spans="1:39" ht="6.75" customHeight="1"/>
    <row r="2" spans="1:39">
      <c r="G2" s="595" t="s">
        <v>337</v>
      </c>
      <c r="H2" s="595"/>
      <c r="I2" s="78">
        <f>IF(基本情報!G5="","",基本情報!G5)</f>
        <v>0</v>
      </c>
      <c r="J2" s="56" t="s">
        <v>7</v>
      </c>
    </row>
    <row r="3" spans="1:39">
      <c r="A3" s="54"/>
      <c r="B3" s="97" t="s">
        <v>366</v>
      </c>
      <c r="C3" s="54"/>
      <c r="D3" s="54"/>
      <c r="E3" s="54"/>
      <c r="F3" s="54"/>
      <c r="G3" s="12" t="s">
        <v>342</v>
      </c>
      <c r="H3" s="12"/>
      <c r="I3" s="96"/>
      <c r="J3" s="54"/>
      <c r="K3" s="96"/>
      <c r="L3" s="96"/>
      <c r="O3" s="12" t="s">
        <v>347</v>
      </c>
      <c r="P3" s="12"/>
      <c r="Q3" s="96"/>
      <c r="R3" s="54"/>
      <c r="S3" s="96"/>
      <c r="T3" s="96"/>
      <c r="W3" s="59" t="s">
        <v>417</v>
      </c>
      <c r="AA3" s="59" t="s">
        <v>418</v>
      </c>
      <c r="AE3" s="2" t="s">
        <v>581</v>
      </c>
      <c r="AF3" s="2"/>
      <c r="AJ3" s="2" t="s">
        <v>582</v>
      </c>
      <c r="AK3" s="2"/>
    </row>
    <row r="4" spans="1:39" s="260" customFormat="1">
      <c r="A4" s="259"/>
      <c r="B4" s="126" t="s">
        <v>176</v>
      </c>
      <c r="C4" s="125" t="s">
        <v>116</v>
      </c>
      <c r="D4" s="118" t="s">
        <v>165</v>
      </c>
      <c r="E4" s="119" t="s">
        <v>287</v>
      </c>
      <c r="F4" s="259"/>
      <c r="G4" s="596" t="s">
        <v>19</v>
      </c>
      <c r="H4" s="596" t="str">
        <f>IF(加算と減算!M9="","",加算と減算!M9)</f>
        <v/>
      </c>
      <c r="I4" s="115" t="s">
        <v>176</v>
      </c>
      <c r="J4" s="114" t="s">
        <v>116</v>
      </c>
      <c r="K4" s="174" t="s">
        <v>288</v>
      </c>
      <c r="L4" s="80" t="s">
        <v>287</v>
      </c>
      <c r="M4" s="109" t="s">
        <v>336</v>
      </c>
      <c r="O4" s="596" t="s">
        <v>19</v>
      </c>
      <c r="P4" s="596" t="str">
        <f>IF(加算と減算!M9="","",加算と減算!M9)</f>
        <v/>
      </c>
      <c r="Q4" s="115" t="s">
        <v>176</v>
      </c>
      <c r="R4" s="114" t="s">
        <v>116</v>
      </c>
      <c r="S4" s="174" t="s">
        <v>288</v>
      </c>
      <c r="T4" s="80" t="s">
        <v>287</v>
      </c>
      <c r="U4" s="109" t="s">
        <v>336</v>
      </c>
      <c r="W4" s="261" t="s">
        <v>412</v>
      </c>
      <c r="X4" s="177" t="s">
        <v>335</v>
      </c>
      <c r="Y4" s="110" t="s">
        <v>336</v>
      </c>
      <c r="AA4" s="261" t="s">
        <v>412</v>
      </c>
      <c r="AB4" s="177" t="s">
        <v>335</v>
      </c>
      <c r="AC4" s="110" t="s">
        <v>336</v>
      </c>
      <c r="AE4" s="262"/>
      <c r="AF4" s="30" t="s">
        <v>546</v>
      </c>
      <c r="AG4" s="30" t="s">
        <v>548</v>
      </c>
      <c r="AH4" s="30" t="s">
        <v>549</v>
      </c>
      <c r="AJ4" s="262"/>
      <c r="AK4" s="30" t="s">
        <v>546</v>
      </c>
      <c r="AL4" s="30" t="s">
        <v>548</v>
      </c>
      <c r="AM4" s="30" t="s">
        <v>549</v>
      </c>
    </row>
    <row r="5" spans="1:39" s="260" customFormat="1">
      <c r="A5" s="95"/>
      <c r="B5" s="70" t="s">
        <v>124</v>
      </c>
      <c r="C5" s="70" t="s">
        <v>304</v>
      </c>
      <c r="D5" s="370">
        <v>28200</v>
      </c>
      <c r="E5" s="370">
        <v>280</v>
      </c>
      <c r="F5" s="95"/>
      <c r="G5" s="596"/>
      <c r="H5" s="596"/>
      <c r="I5" s="70" t="str">
        <f>IF(基本情報!$C$3="","",基本情報!$C$3)</f>
        <v/>
      </c>
      <c r="J5" s="70" t="str">
        <f>利用定員!I13</f>
        <v/>
      </c>
      <c r="K5" s="124">
        <f>IF(H4="",0,DGET($B$4:$D$140,K4,I4:J5))</f>
        <v>0</v>
      </c>
      <c r="L5" s="124">
        <f>IF(H4="",0,DGET($B$4:$E$140,L4,I4:J5))</f>
        <v>0</v>
      </c>
      <c r="M5" s="245">
        <f>IFERROR(L5*$I$2,0)</f>
        <v>0</v>
      </c>
      <c r="O5" s="596"/>
      <c r="P5" s="596"/>
      <c r="Q5" s="70" t="str">
        <f>IF(基本情報!$C$3="","",基本情報!$C$3)</f>
        <v/>
      </c>
      <c r="R5" s="70" t="str">
        <f>利用定員!J13</f>
        <v/>
      </c>
      <c r="S5" s="124">
        <f>IFERROR(IF(P4="",0,DGET($B$4:$D$140,S4,Q4:R5)),"")</f>
        <v>0</v>
      </c>
      <c r="T5" s="124">
        <f>IFERROR(IF(P4="",0,DGET($B$4:$E$140,T4,Q4:R5)),"")</f>
        <v>0</v>
      </c>
      <c r="U5" s="245">
        <f>IFERROR(T5*$I$2,0)</f>
        <v>0</v>
      </c>
      <c r="W5" s="70" t="s">
        <v>410</v>
      </c>
      <c r="X5" s="265">
        <f>IFERROR(-K5,0)</f>
        <v>0</v>
      </c>
      <c r="Y5" s="265">
        <f>IFERROR(-M5,0)</f>
        <v>0</v>
      </c>
      <c r="AA5" s="70" t="s">
        <v>410</v>
      </c>
      <c r="AB5" s="265">
        <f>IFERROR(-S5,0)</f>
        <v>0</v>
      </c>
      <c r="AC5" s="265">
        <f>IFERROR(-U5,0)</f>
        <v>0</v>
      </c>
      <c r="AE5" s="70" t="s">
        <v>410</v>
      </c>
      <c r="AF5" s="70">
        <f>児童数!O8</f>
        <v>0</v>
      </c>
      <c r="AG5" s="264">
        <f t="shared" ref="AG5:AG16" si="0">IFERROR(X5*AF5,0)</f>
        <v>0</v>
      </c>
      <c r="AH5" s="264">
        <f t="shared" ref="AH5:AH16" si="1">IFERROR(Y5*AF5,0)</f>
        <v>0</v>
      </c>
      <c r="AJ5" s="70" t="s">
        <v>410</v>
      </c>
      <c r="AK5" s="70">
        <f>児童数!AB8</f>
        <v>0</v>
      </c>
      <c r="AL5" s="264">
        <f t="shared" ref="AL5:AL16" si="2">IFERROR(AB5*AK5,0)</f>
        <v>0</v>
      </c>
      <c r="AM5" s="264">
        <f t="shared" ref="AM5:AM16" si="3">IFERROR(AC5*AK5,0)</f>
        <v>0</v>
      </c>
    </row>
    <row r="6" spans="1:39" s="260" customFormat="1">
      <c r="A6" s="95"/>
      <c r="B6" s="70" t="s">
        <v>124</v>
      </c>
      <c r="C6" s="70" t="s">
        <v>126</v>
      </c>
      <c r="D6" s="370">
        <v>18800</v>
      </c>
      <c r="E6" s="370">
        <v>180</v>
      </c>
      <c r="F6" s="95"/>
      <c r="G6" s="596" t="s">
        <v>20</v>
      </c>
      <c r="H6" s="596" t="str">
        <f>IF(加算と減算!M10="","",加算と減算!M10)</f>
        <v/>
      </c>
      <c r="I6" s="115" t="s">
        <v>176</v>
      </c>
      <c r="J6" s="114" t="s">
        <v>116</v>
      </c>
      <c r="K6" s="174" t="s">
        <v>288</v>
      </c>
      <c r="L6" s="80" t="s">
        <v>287</v>
      </c>
      <c r="M6" s="109" t="s">
        <v>336</v>
      </c>
      <c r="O6" s="596" t="s">
        <v>20</v>
      </c>
      <c r="P6" s="596" t="str">
        <f>IF(加算と減算!M10="","",加算と減算!M10)</f>
        <v/>
      </c>
      <c r="Q6" s="115" t="s">
        <v>176</v>
      </c>
      <c r="R6" s="114" t="s">
        <v>116</v>
      </c>
      <c r="S6" s="174" t="s">
        <v>288</v>
      </c>
      <c r="T6" s="80" t="s">
        <v>287</v>
      </c>
      <c r="U6" s="109" t="s">
        <v>336</v>
      </c>
      <c r="W6" s="70" t="s">
        <v>20</v>
      </c>
      <c r="X6" s="265">
        <f>IFERROR(-K7,0)</f>
        <v>0</v>
      </c>
      <c r="Y6" s="265">
        <f>IFERROR(-M7,0)</f>
        <v>0</v>
      </c>
      <c r="AA6" s="70" t="s">
        <v>20</v>
      </c>
      <c r="AB6" s="265">
        <f>IFERROR(-S7,0)</f>
        <v>0</v>
      </c>
      <c r="AC6" s="265">
        <f>IFERROR(-U7,0)</f>
        <v>0</v>
      </c>
      <c r="AE6" s="70" t="s">
        <v>20</v>
      </c>
      <c r="AF6" s="70">
        <f>児童数!O9</f>
        <v>0</v>
      </c>
      <c r="AG6" s="264">
        <f t="shared" si="0"/>
        <v>0</v>
      </c>
      <c r="AH6" s="264">
        <f t="shared" si="1"/>
        <v>0</v>
      </c>
      <c r="AJ6" s="70" t="s">
        <v>20</v>
      </c>
      <c r="AK6" s="70">
        <f>児童数!AB9</f>
        <v>0</v>
      </c>
      <c r="AL6" s="264">
        <f t="shared" si="2"/>
        <v>0</v>
      </c>
      <c r="AM6" s="264">
        <f t="shared" si="3"/>
        <v>0</v>
      </c>
    </row>
    <row r="7" spans="1:39" s="260" customFormat="1">
      <c r="A7" s="95"/>
      <c r="B7" s="70" t="s">
        <v>124</v>
      </c>
      <c r="C7" s="70" t="s">
        <v>128</v>
      </c>
      <c r="D7" s="370">
        <v>14100</v>
      </c>
      <c r="E7" s="370">
        <v>140</v>
      </c>
      <c r="F7" s="95"/>
      <c r="G7" s="596"/>
      <c r="H7" s="596"/>
      <c r="I7" s="70" t="str">
        <f>IF(基本情報!$C$3="","",基本情報!$C$3)</f>
        <v/>
      </c>
      <c r="J7" s="70" t="str">
        <f>利用定員!I14</f>
        <v/>
      </c>
      <c r="K7" s="124">
        <f>IF(H6="",0,DGET($B$4:$D$140,K6,I6:J7))</f>
        <v>0</v>
      </c>
      <c r="L7" s="124">
        <f>IF(H6="",0,DGET($B$4:$E$140,L6,I6:J7))</f>
        <v>0</v>
      </c>
      <c r="M7" s="245">
        <f>IFERROR(L7*$I$2,0)</f>
        <v>0</v>
      </c>
      <c r="O7" s="596"/>
      <c r="P7" s="596"/>
      <c r="Q7" s="70" t="str">
        <f>IF(基本情報!$C$3="","",基本情報!$C$3)</f>
        <v/>
      </c>
      <c r="R7" s="70" t="str">
        <f>利用定員!J14</f>
        <v/>
      </c>
      <c r="S7" s="124">
        <f>IFERROR(IF(P6="",0,DGET($B$4:$D$140,S6,Q6:R7)),"")</f>
        <v>0</v>
      </c>
      <c r="T7" s="124">
        <f>IFERROR(IF(P6="",0,DGET($B$4:$E$140,T6,Q6:R7)),"")</f>
        <v>0</v>
      </c>
      <c r="U7" s="245">
        <f>IFERROR(T7*$I$2,0)</f>
        <v>0</v>
      </c>
      <c r="W7" s="70" t="s">
        <v>21</v>
      </c>
      <c r="X7" s="265">
        <f>IFERROR(-K9,0)</f>
        <v>0</v>
      </c>
      <c r="Y7" s="265">
        <f>IFERROR(-M9,0)</f>
        <v>0</v>
      </c>
      <c r="AA7" s="70" t="s">
        <v>21</v>
      </c>
      <c r="AB7" s="265">
        <f>IFERROR(-S9,0)</f>
        <v>0</v>
      </c>
      <c r="AC7" s="265">
        <f>IFERROR(-U9,0)</f>
        <v>0</v>
      </c>
      <c r="AE7" s="70" t="s">
        <v>21</v>
      </c>
      <c r="AF7" s="70">
        <f>児童数!O10</f>
        <v>0</v>
      </c>
      <c r="AG7" s="264">
        <f t="shared" si="0"/>
        <v>0</v>
      </c>
      <c r="AH7" s="264">
        <f t="shared" si="1"/>
        <v>0</v>
      </c>
      <c r="AJ7" s="70" t="s">
        <v>21</v>
      </c>
      <c r="AK7" s="70">
        <f>児童数!AB10</f>
        <v>0</v>
      </c>
      <c r="AL7" s="264">
        <f t="shared" si="2"/>
        <v>0</v>
      </c>
      <c r="AM7" s="264">
        <f t="shared" si="3"/>
        <v>0</v>
      </c>
    </row>
    <row r="8" spans="1:39" s="260" customFormat="1">
      <c r="A8" s="84"/>
      <c r="B8" s="70" t="s">
        <v>124</v>
      </c>
      <c r="C8" s="70" t="s">
        <v>130</v>
      </c>
      <c r="D8" s="370">
        <v>11280</v>
      </c>
      <c r="E8" s="370">
        <v>110</v>
      </c>
      <c r="F8" s="84"/>
      <c r="G8" s="596" t="s">
        <v>21</v>
      </c>
      <c r="H8" s="596" t="str">
        <f>IF(加算と減算!M11="","",加算と減算!M11)</f>
        <v/>
      </c>
      <c r="I8" s="115" t="s">
        <v>176</v>
      </c>
      <c r="J8" s="114" t="s">
        <v>116</v>
      </c>
      <c r="K8" s="174" t="s">
        <v>288</v>
      </c>
      <c r="L8" s="80" t="s">
        <v>287</v>
      </c>
      <c r="M8" s="109" t="s">
        <v>336</v>
      </c>
      <c r="O8" s="596" t="s">
        <v>21</v>
      </c>
      <c r="P8" s="596" t="str">
        <f>IF(加算と減算!M11="","",加算と減算!M11)</f>
        <v/>
      </c>
      <c r="Q8" s="115" t="s">
        <v>176</v>
      </c>
      <c r="R8" s="114" t="s">
        <v>116</v>
      </c>
      <c r="S8" s="174" t="s">
        <v>288</v>
      </c>
      <c r="T8" s="80" t="s">
        <v>287</v>
      </c>
      <c r="U8" s="109" t="s">
        <v>336</v>
      </c>
      <c r="W8" s="70" t="s">
        <v>22</v>
      </c>
      <c r="X8" s="265">
        <f>IFERROR(-K11,0)</f>
        <v>0</v>
      </c>
      <c r="Y8" s="265">
        <f>IFERROR(-M11,0)</f>
        <v>0</v>
      </c>
      <c r="AA8" s="70" t="s">
        <v>22</v>
      </c>
      <c r="AB8" s="265">
        <f>IFERROR(-S11,0)</f>
        <v>0</v>
      </c>
      <c r="AC8" s="265">
        <f>IFERROR(-U11,0)</f>
        <v>0</v>
      </c>
      <c r="AE8" s="70" t="s">
        <v>22</v>
      </c>
      <c r="AF8" s="70">
        <f>児童数!O11</f>
        <v>0</v>
      </c>
      <c r="AG8" s="264">
        <f t="shared" si="0"/>
        <v>0</v>
      </c>
      <c r="AH8" s="264">
        <f t="shared" si="1"/>
        <v>0</v>
      </c>
      <c r="AJ8" s="70" t="s">
        <v>22</v>
      </c>
      <c r="AK8" s="70">
        <f>児童数!AB11</f>
        <v>0</v>
      </c>
      <c r="AL8" s="264">
        <f t="shared" si="2"/>
        <v>0</v>
      </c>
      <c r="AM8" s="264">
        <f t="shared" si="3"/>
        <v>0</v>
      </c>
    </row>
    <row r="9" spans="1:39" s="260" customFormat="1">
      <c r="A9" s="95"/>
      <c r="B9" s="70" t="s">
        <v>124</v>
      </c>
      <c r="C9" s="70" t="s">
        <v>132</v>
      </c>
      <c r="D9" s="370">
        <v>9400</v>
      </c>
      <c r="E9" s="370">
        <v>90</v>
      </c>
      <c r="F9" s="95"/>
      <c r="G9" s="596"/>
      <c r="H9" s="596"/>
      <c r="I9" s="70" t="str">
        <f>IF(基本情報!$C$3="","",基本情報!$C$3)</f>
        <v/>
      </c>
      <c r="J9" s="70" t="str">
        <f>利用定員!I15</f>
        <v/>
      </c>
      <c r="K9" s="124">
        <f>IF(H8="",0,DGET($B$4:$D$140,K8,I8:J9))</f>
        <v>0</v>
      </c>
      <c r="L9" s="124">
        <f>IF(H8="",0,DGET($B$4:$E$140,L8,I8:J9))</f>
        <v>0</v>
      </c>
      <c r="M9" s="245">
        <f>IFERROR(L9*$I$2,0)</f>
        <v>0</v>
      </c>
      <c r="O9" s="596"/>
      <c r="P9" s="596"/>
      <c r="Q9" s="70" t="str">
        <f>IF(基本情報!$C$3="","",基本情報!$C$3)</f>
        <v/>
      </c>
      <c r="R9" s="70" t="str">
        <f>利用定員!J15</f>
        <v/>
      </c>
      <c r="S9" s="124">
        <f>IFERROR(IF(P8="",0,DGET($B$4:$D$140,S8,Q8:R9)),"")</f>
        <v>0</v>
      </c>
      <c r="T9" s="124">
        <f>IFERROR(IF(P8="",0,DGET($B$4:$E$140,T8,Q8:R9)),"")</f>
        <v>0</v>
      </c>
      <c r="U9" s="245">
        <f>IFERROR(T9*$I$2,0)</f>
        <v>0</v>
      </c>
      <c r="W9" s="70" t="s">
        <v>23</v>
      </c>
      <c r="X9" s="265">
        <f>IFERROR(-K13,0)</f>
        <v>0</v>
      </c>
      <c r="Y9" s="265">
        <f>IFERROR(-M13,0)</f>
        <v>0</v>
      </c>
      <c r="AA9" s="70" t="s">
        <v>23</v>
      </c>
      <c r="AB9" s="265">
        <f>IFERROR(-S13,0)</f>
        <v>0</v>
      </c>
      <c r="AC9" s="265">
        <f>IFERROR(-U13,0)</f>
        <v>0</v>
      </c>
      <c r="AE9" s="70" t="s">
        <v>23</v>
      </c>
      <c r="AF9" s="70">
        <f>児童数!O12</f>
        <v>0</v>
      </c>
      <c r="AG9" s="264">
        <f t="shared" si="0"/>
        <v>0</v>
      </c>
      <c r="AH9" s="264">
        <f t="shared" si="1"/>
        <v>0</v>
      </c>
      <c r="AJ9" s="70" t="s">
        <v>23</v>
      </c>
      <c r="AK9" s="70">
        <f>児童数!AB12</f>
        <v>0</v>
      </c>
      <c r="AL9" s="264">
        <f t="shared" si="2"/>
        <v>0</v>
      </c>
      <c r="AM9" s="264">
        <f t="shared" si="3"/>
        <v>0</v>
      </c>
    </row>
    <row r="10" spans="1:39" s="260" customFormat="1">
      <c r="A10" s="95"/>
      <c r="B10" s="70" t="s">
        <v>124</v>
      </c>
      <c r="C10" s="70" t="s">
        <v>305</v>
      </c>
      <c r="D10" s="370">
        <v>8050</v>
      </c>
      <c r="E10" s="370">
        <v>80</v>
      </c>
      <c r="F10" s="95"/>
      <c r="G10" s="596" t="s">
        <v>22</v>
      </c>
      <c r="H10" s="596" t="str">
        <f>IF(加算と減算!M12="","",加算と減算!M12)</f>
        <v/>
      </c>
      <c r="I10" s="115" t="s">
        <v>176</v>
      </c>
      <c r="J10" s="114" t="s">
        <v>116</v>
      </c>
      <c r="K10" s="174" t="s">
        <v>288</v>
      </c>
      <c r="L10" s="80" t="s">
        <v>287</v>
      </c>
      <c r="M10" s="109" t="s">
        <v>336</v>
      </c>
      <c r="O10" s="596" t="s">
        <v>22</v>
      </c>
      <c r="P10" s="596" t="str">
        <f>IF(加算と減算!M12="","",加算と減算!M12)</f>
        <v/>
      </c>
      <c r="Q10" s="115" t="s">
        <v>176</v>
      </c>
      <c r="R10" s="114" t="s">
        <v>116</v>
      </c>
      <c r="S10" s="174" t="s">
        <v>288</v>
      </c>
      <c r="T10" s="80" t="s">
        <v>287</v>
      </c>
      <c r="U10" s="109" t="s">
        <v>336</v>
      </c>
      <c r="W10" s="70" t="s">
        <v>24</v>
      </c>
      <c r="X10" s="265">
        <f>IFERROR(-K15,0)</f>
        <v>0</v>
      </c>
      <c r="Y10" s="265">
        <f>IFERROR(-M15,0)</f>
        <v>0</v>
      </c>
      <c r="AA10" s="70" t="s">
        <v>24</v>
      </c>
      <c r="AB10" s="265">
        <f>IFERROR(-S15,0)</f>
        <v>0</v>
      </c>
      <c r="AC10" s="265">
        <f>IFERROR(-U15,0)</f>
        <v>0</v>
      </c>
      <c r="AE10" s="70" t="s">
        <v>24</v>
      </c>
      <c r="AF10" s="70">
        <f>児童数!O13</f>
        <v>0</v>
      </c>
      <c r="AG10" s="264">
        <f t="shared" si="0"/>
        <v>0</v>
      </c>
      <c r="AH10" s="264">
        <f t="shared" si="1"/>
        <v>0</v>
      </c>
      <c r="AJ10" s="70" t="s">
        <v>24</v>
      </c>
      <c r="AK10" s="70">
        <f>児童数!AB13</f>
        <v>0</v>
      </c>
      <c r="AL10" s="264">
        <f t="shared" si="2"/>
        <v>0</v>
      </c>
      <c r="AM10" s="264">
        <f t="shared" si="3"/>
        <v>0</v>
      </c>
    </row>
    <row r="11" spans="1:39" s="260" customFormat="1">
      <c r="A11" s="95"/>
      <c r="B11" s="70" t="s">
        <v>124</v>
      </c>
      <c r="C11" s="70" t="s">
        <v>306</v>
      </c>
      <c r="D11" s="370">
        <v>7050</v>
      </c>
      <c r="E11" s="370">
        <v>70</v>
      </c>
      <c r="F11" s="95"/>
      <c r="G11" s="596"/>
      <c r="H11" s="596"/>
      <c r="I11" s="70" t="str">
        <f>IF(基本情報!$C$3="","",基本情報!$C$3)</f>
        <v/>
      </c>
      <c r="J11" s="70" t="str">
        <f>利用定員!I16</f>
        <v/>
      </c>
      <c r="K11" s="124">
        <f>IF(H10="",0,DGET($B$4:$D$140,K10,I10:J11))</f>
        <v>0</v>
      </c>
      <c r="L11" s="124">
        <f>IF(H10="",0,DGET($B$4:$E$140,L10,I10:J11))</f>
        <v>0</v>
      </c>
      <c r="M11" s="245">
        <f>IFERROR(L11*$I$2,0)</f>
        <v>0</v>
      </c>
      <c r="O11" s="596"/>
      <c r="P11" s="596"/>
      <c r="Q11" s="70" t="str">
        <f>IF(基本情報!$C$3="","",基本情報!$C$3)</f>
        <v/>
      </c>
      <c r="R11" s="70" t="str">
        <f>利用定員!J16</f>
        <v/>
      </c>
      <c r="S11" s="124">
        <f>IFERROR(IF(P10="",0,DGET($B$4:$D$140,S10,Q10:R11)),"")</f>
        <v>0</v>
      </c>
      <c r="T11" s="124">
        <f>IFERROR(IF(P10="",0,DGET($B$4:$E$140,T10,Q10:R11)),"")</f>
        <v>0</v>
      </c>
      <c r="U11" s="245">
        <f>IFERROR(T11*$I$2,0)</f>
        <v>0</v>
      </c>
      <c r="W11" s="70" t="s">
        <v>424</v>
      </c>
      <c r="X11" s="265">
        <f>IFERROR(-K17,0)</f>
        <v>0</v>
      </c>
      <c r="Y11" s="265">
        <f>IFERROR(-M17,0)</f>
        <v>0</v>
      </c>
      <c r="AA11" s="70" t="s">
        <v>224</v>
      </c>
      <c r="AB11" s="265">
        <f>IFERROR(-S17,0)</f>
        <v>0</v>
      </c>
      <c r="AC11" s="265">
        <f>IFERROR(-U17,0)</f>
        <v>0</v>
      </c>
      <c r="AE11" s="70" t="s">
        <v>25</v>
      </c>
      <c r="AF11" s="70">
        <f>児童数!O14</f>
        <v>0</v>
      </c>
      <c r="AG11" s="264">
        <f t="shared" si="0"/>
        <v>0</v>
      </c>
      <c r="AH11" s="264">
        <f t="shared" si="1"/>
        <v>0</v>
      </c>
      <c r="AJ11" s="70" t="s">
        <v>25</v>
      </c>
      <c r="AK11" s="70">
        <f>児童数!AB14</f>
        <v>0</v>
      </c>
      <c r="AL11" s="264">
        <f t="shared" si="2"/>
        <v>0</v>
      </c>
      <c r="AM11" s="264">
        <f t="shared" si="3"/>
        <v>0</v>
      </c>
    </row>
    <row r="12" spans="1:39" s="260" customFormat="1">
      <c r="A12" s="95"/>
      <c r="B12" s="68" t="s">
        <v>124</v>
      </c>
      <c r="C12" s="68" t="s">
        <v>307</v>
      </c>
      <c r="D12" s="371">
        <v>6260</v>
      </c>
      <c r="E12" s="371">
        <v>60</v>
      </c>
      <c r="F12" s="95"/>
      <c r="G12" s="596" t="s">
        <v>23</v>
      </c>
      <c r="H12" s="596" t="str">
        <f>IF(加算と減算!M13="","",加算と減算!M13)</f>
        <v/>
      </c>
      <c r="I12" s="115" t="s">
        <v>176</v>
      </c>
      <c r="J12" s="114" t="s">
        <v>116</v>
      </c>
      <c r="K12" s="174" t="s">
        <v>288</v>
      </c>
      <c r="L12" s="80" t="s">
        <v>287</v>
      </c>
      <c r="M12" s="109" t="s">
        <v>336</v>
      </c>
      <c r="O12" s="596" t="s">
        <v>23</v>
      </c>
      <c r="P12" s="596" t="str">
        <f>IF(加算と減算!M13="","",加算と減算!M13)</f>
        <v/>
      </c>
      <c r="Q12" s="115" t="s">
        <v>176</v>
      </c>
      <c r="R12" s="114" t="s">
        <v>116</v>
      </c>
      <c r="S12" s="174" t="s">
        <v>288</v>
      </c>
      <c r="T12" s="80" t="s">
        <v>287</v>
      </c>
      <c r="U12" s="109" t="s">
        <v>336</v>
      </c>
      <c r="W12" s="70" t="s">
        <v>225</v>
      </c>
      <c r="X12" s="265">
        <f>IFERROR(-K19,0)</f>
        <v>0</v>
      </c>
      <c r="Y12" s="265">
        <f>IFERROR(-M19,0)</f>
        <v>0</v>
      </c>
      <c r="AA12" s="70" t="s">
        <v>225</v>
      </c>
      <c r="AB12" s="265">
        <f>IFERROR(-S19,0)</f>
        <v>0</v>
      </c>
      <c r="AC12" s="265">
        <f>IFERROR(-U19,0)</f>
        <v>0</v>
      </c>
      <c r="AE12" s="70" t="s">
        <v>225</v>
      </c>
      <c r="AF12" s="70">
        <f>児童数!O15</f>
        <v>0</v>
      </c>
      <c r="AG12" s="264">
        <f t="shared" si="0"/>
        <v>0</v>
      </c>
      <c r="AH12" s="264">
        <f t="shared" si="1"/>
        <v>0</v>
      </c>
      <c r="AJ12" s="70" t="s">
        <v>225</v>
      </c>
      <c r="AK12" s="70">
        <f>児童数!AB15</f>
        <v>0</v>
      </c>
      <c r="AL12" s="264">
        <f t="shared" si="2"/>
        <v>0</v>
      </c>
      <c r="AM12" s="264">
        <f t="shared" si="3"/>
        <v>0</v>
      </c>
    </row>
    <row r="13" spans="1:39" s="260" customFormat="1">
      <c r="A13" s="95"/>
      <c r="B13" s="68" t="s">
        <v>124</v>
      </c>
      <c r="C13" s="68" t="s">
        <v>308</v>
      </c>
      <c r="D13" s="371">
        <v>5640</v>
      </c>
      <c r="E13" s="371">
        <v>50</v>
      </c>
      <c r="F13" s="95"/>
      <c r="G13" s="596"/>
      <c r="H13" s="596"/>
      <c r="I13" s="70" t="str">
        <f>IF(基本情報!$C$3="","",基本情報!$C$3)</f>
        <v/>
      </c>
      <c r="J13" s="70" t="str">
        <f>利用定員!I17</f>
        <v/>
      </c>
      <c r="K13" s="124">
        <f>IF(H12="",0,DGET($B$4:$D$140,K12,I12:J13))</f>
        <v>0</v>
      </c>
      <c r="L13" s="124">
        <f>IF(H12="",0,DGET($B$4:$E$140,L12,I12:J13))</f>
        <v>0</v>
      </c>
      <c r="M13" s="245">
        <f>IFERROR(L13*$I$2,0)</f>
        <v>0</v>
      </c>
      <c r="O13" s="596"/>
      <c r="P13" s="596"/>
      <c r="Q13" s="70" t="str">
        <f>IF(基本情報!$C$3="","",基本情報!$C$3)</f>
        <v/>
      </c>
      <c r="R13" s="70" t="str">
        <f>利用定員!J17</f>
        <v/>
      </c>
      <c r="S13" s="124">
        <f>IFERROR(IF(P12="",0,DGET($B$4:$D$140,S12,Q12:R13)),"")</f>
        <v>0</v>
      </c>
      <c r="T13" s="124">
        <f>IFERROR(IF(P12="",0,DGET($B$4:$E$140,T12,Q12:R13)),"")</f>
        <v>0</v>
      </c>
      <c r="U13" s="245">
        <f>IFERROR(T13*$I$2,0)</f>
        <v>0</v>
      </c>
      <c r="W13" s="70" t="s">
        <v>226</v>
      </c>
      <c r="X13" s="265">
        <f>IFERROR(-K21,0)</f>
        <v>0</v>
      </c>
      <c r="Y13" s="265">
        <f>IFERROR(-M21,0)</f>
        <v>0</v>
      </c>
      <c r="AA13" s="70" t="s">
        <v>226</v>
      </c>
      <c r="AB13" s="265">
        <f>IFERROR(-S21,0)</f>
        <v>0</v>
      </c>
      <c r="AC13" s="265">
        <f>IFERROR(-U21,0)</f>
        <v>0</v>
      </c>
      <c r="AE13" s="70" t="s">
        <v>226</v>
      </c>
      <c r="AF13" s="70">
        <f>児童数!O16</f>
        <v>0</v>
      </c>
      <c r="AG13" s="264">
        <f t="shared" si="0"/>
        <v>0</v>
      </c>
      <c r="AH13" s="264">
        <f t="shared" si="1"/>
        <v>0</v>
      </c>
      <c r="AJ13" s="70" t="s">
        <v>226</v>
      </c>
      <c r="AK13" s="70">
        <f>児童数!AB16</f>
        <v>0</v>
      </c>
      <c r="AL13" s="264">
        <f t="shared" si="2"/>
        <v>0</v>
      </c>
      <c r="AM13" s="264">
        <f t="shared" si="3"/>
        <v>0</v>
      </c>
    </row>
    <row r="14" spans="1:39" s="260" customFormat="1">
      <c r="A14" s="95"/>
      <c r="B14" s="68" t="s">
        <v>124</v>
      </c>
      <c r="C14" s="68" t="s">
        <v>309</v>
      </c>
      <c r="D14" s="371">
        <v>5120</v>
      </c>
      <c r="E14" s="371">
        <v>50</v>
      </c>
      <c r="F14" s="95"/>
      <c r="G14" s="596" t="s">
        <v>24</v>
      </c>
      <c r="H14" s="596" t="str">
        <f>IF(加算と減算!M14="","",加算と減算!M14)</f>
        <v/>
      </c>
      <c r="I14" s="115" t="s">
        <v>176</v>
      </c>
      <c r="J14" s="114" t="s">
        <v>116</v>
      </c>
      <c r="K14" s="174" t="s">
        <v>288</v>
      </c>
      <c r="L14" s="80" t="s">
        <v>287</v>
      </c>
      <c r="M14" s="109" t="s">
        <v>336</v>
      </c>
      <c r="O14" s="596" t="s">
        <v>24</v>
      </c>
      <c r="P14" s="596" t="str">
        <f>IF(加算と減算!M14="","",加算と減算!M14)</f>
        <v/>
      </c>
      <c r="Q14" s="115" t="s">
        <v>176</v>
      </c>
      <c r="R14" s="114" t="s">
        <v>116</v>
      </c>
      <c r="S14" s="174" t="s">
        <v>288</v>
      </c>
      <c r="T14" s="80" t="s">
        <v>287</v>
      </c>
      <c r="U14" s="109" t="s">
        <v>336</v>
      </c>
      <c r="W14" s="70" t="s">
        <v>28</v>
      </c>
      <c r="X14" s="265">
        <f>IFERROR(-K23,0)</f>
        <v>0</v>
      </c>
      <c r="Y14" s="265">
        <f>IFERROR(-M23,0)</f>
        <v>0</v>
      </c>
      <c r="AA14" s="70" t="s">
        <v>28</v>
      </c>
      <c r="AB14" s="265">
        <f>IFERROR(-S23,0)</f>
        <v>0</v>
      </c>
      <c r="AC14" s="265">
        <f>IFERROR(-U23,0)</f>
        <v>0</v>
      </c>
      <c r="AE14" s="70" t="s">
        <v>28</v>
      </c>
      <c r="AF14" s="70">
        <f>児童数!O17</f>
        <v>0</v>
      </c>
      <c r="AG14" s="264">
        <f t="shared" si="0"/>
        <v>0</v>
      </c>
      <c r="AH14" s="264">
        <f t="shared" si="1"/>
        <v>0</v>
      </c>
      <c r="AJ14" s="70" t="s">
        <v>28</v>
      </c>
      <c r="AK14" s="70">
        <f>児童数!AB17</f>
        <v>0</v>
      </c>
      <c r="AL14" s="264">
        <f t="shared" si="2"/>
        <v>0</v>
      </c>
      <c r="AM14" s="264">
        <f t="shared" si="3"/>
        <v>0</v>
      </c>
    </row>
    <row r="15" spans="1:39" s="260" customFormat="1">
      <c r="A15" s="95"/>
      <c r="B15" s="68" t="s">
        <v>124</v>
      </c>
      <c r="C15" s="68" t="s">
        <v>310</v>
      </c>
      <c r="D15" s="371">
        <v>4700</v>
      </c>
      <c r="E15" s="371">
        <v>40</v>
      </c>
      <c r="F15" s="95"/>
      <c r="G15" s="596"/>
      <c r="H15" s="596"/>
      <c r="I15" s="70" t="str">
        <f>IF(基本情報!$C$3="","",基本情報!$C$3)</f>
        <v/>
      </c>
      <c r="J15" s="70" t="str">
        <f>利用定員!I18</f>
        <v/>
      </c>
      <c r="K15" s="124">
        <f>IF(H14="",0,DGET($B$4:$D$140,K14,I14:J15))</f>
        <v>0</v>
      </c>
      <c r="L15" s="124">
        <f>IF(H14="",0,DGET($B$4:$E$140,L14,I14:J15))</f>
        <v>0</v>
      </c>
      <c r="M15" s="245">
        <f>IFERROR(L15*$I$2,0)</f>
        <v>0</v>
      </c>
      <c r="O15" s="596"/>
      <c r="P15" s="596"/>
      <c r="Q15" s="70" t="str">
        <f>IF(基本情報!$C$3="","",基本情報!$C$3)</f>
        <v/>
      </c>
      <c r="R15" s="70" t="str">
        <f>利用定員!J18</f>
        <v/>
      </c>
      <c r="S15" s="124">
        <f>IFERROR(IF(P14="",0,DGET($B$4:$D$140,S14,Q14:R15)),"")</f>
        <v>0</v>
      </c>
      <c r="T15" s="124">
        <f>IFERROR(IF(P14="",0,DGET($B$4:$E$140,T14,Q14:R15)),"")</f>
        <v>0</v>
      </c>
      <c r="U15" s="245">
        <f>IFERROR(T15*$I$2,0)</f>
        <v>0</v>
      </c>
      <c r="W15" s="70" t="s">
        <v>29</v>
      </c>
      <c r="X15" s="265">
        <f>IFERROR(-K25,0)</f>
        <v>0</v>
      </c>
      <c r="Y15" s="265">
        <f>IFERROR(-M25,0)</f>
        <v>0</v>
      </c>
      <c r="AA15" s="70" t="s">
        <v>29</v>
      </c>
      <c r="AB15" s="265">
        <f>IFERROR(-S25,0)</f>
        <v>0</v>
      </c>
      <c r="AC15" s="265">
        <f>IFERROR(-U25,0)</f>
        <v>0</v>
      </c>
      <c r="AE15" s="70" t="s">
        <v>29</v>
      </c>
      <c r="AF15" s="70">
        <f>児童数!O18</f>
        <v>0</v>
      </c>
      <c r="AG15" s="264">
        <f t="shared" si="0"/>
        <v>0</v>
      </c>
      <c r="AH15" s="264">
        <f t="shared" si="1"/>
        <v>0</v>
      </c>
      <c r="AJ15" s="70" t="s">
        <v>29</v>
      </c>
      <c r="AK15" s="70">
        <f>児童数!AB18</f>
        <v>0</v>
      </c>
      <c r="AL15" s="264">
        <f t="shared" si="2"/>
        <v>0</v>
      </c>
      <c r="AM15" s="264">
        <f t="shared" si="3"/>
        <v>0</v>
      </c>
    </row>
    <row r="16" spans="1:39" s="260" customFormat="1">
      <c r="A16" s="95"/>
      <c r="B16" s="68" t="s">
        <v>124</v>
      </c>
      <c r="C16" s="68" t="s">
        <v>311</v>
      </c>
      <c r="D16" s="371">
        <v>4330</v>
      </c>
      <c r="E16" s="371">
        <v>40</v>
      </c>
      <c r="F16" s="95"/>
      <c r="G16" s="596" t="s">
        <v>25</v>
      </c>
      <c r="H16" s="596" t="str">
        <f>IF(加算と減算!M15="","",加算と減算!M15)</f>
        <v/>
      </c>
      <c r="I16" s="115" t="s">
        <v>176</v>
      </c>
      <c r="J16" s="114" t="s">
        <v>116</v>
      </c>
      <c r="K16" s="174" t="s">
        <v>288</v>
      </c>
      <c r="L16" s="80" t="s">
        <v>287</v>
      </c>
      <c r="M16" s="109" t="s">
        <v>336</v>
      </c>
      <c r="O16" s="596" t="s">
        <v>25</v>
      </c>
      <c r="P16" s="596" t="str">
        <f>IF(加算と減算!M15="","",加算と減算!M15)</f>
        <v/>
      </c>
      <c r="Q16" s="115" t="s">
        <v>176</v>
      </c>
      <c r="R16" s="114" t="s">
        <v>116</v>
      </c>
      <c r="S16" s="174" t="s">
        <v>288</v>
      </c>
      <c r="T16" s="80" t="s">
        <v>287</v>
      </c>
      <c r="U16" s="109" t="s">
        <v>336</v>
      </c>
      <c r="W16" s="70" t="s">
        <v>30</v>
      </c>
      <c r="X16" s="265">
        <f>IFERROR(-K27,0)</f>
        <v>0</v>
      </c>
      <c r="Y16" s="265">
        <f>IFERROR(-M27,0)</f>
        <v>0</v>
      </c>
      <c r="AA16" s="70" t="s">
        <v>30</v>
      </c>
      <c r="AB16" s="265">
        <f>IFERROR(-S27,0)</f>
        <v>0</v>
      </c>
      <c r="AC16" s="265">
        <f>IFERROR(-U27,0)</f>
        <v>0</v>
      </c>
      <c r="AE16" s="70" t="s">
        <v>30</v>
      </c>
      <c r="AF16" s="70">
        <f>児童数!O19</f>
        <v>0</v>
      </c>
      <c r="AG16" s="264">
        <f t="shared" si="0"/>
        <v>0</v>
      </c>
      <c r="AH16" s="264">
        <f t="shared" si="1"/>
        <v>0</v>
      </c>
      <c r="AJ16" s="70" t="s">
        <v>30</v>
      </c>
      <c r="AK16" s="70">
        <f>児童数!AB19</f>
        <v>0</v>
      </c>
      <c r="AL16" s="264">
        <f t="shared" si="2"/>
        <v>0</v>
      </c>
      <c r="AM16" s="264">
        <f t="shared" si="3"/>
        <v>0</v>
      </c>
    </row>
    <row r="17" spans="1:39" s="260" customFormat="1">
      <c r="A17" s="95"/>
      <c r="B17" s="68" t="s">
        <v>124</v>
      </c>
      <c r="C17" s="68" t="s">
        <v>312</v>
      </c>
      <c r="D17" s="371">
        <v>4020</v>
      </c>
      <c r="E17" s="371">
        <v>40</v>
      </c>
      <c r="F17" s="95"/>
      <c r="G17" s="596"/>
      <c r="H17" s="596"/>
      <c r="I17" s="70" t="str">
        <f>IF(基本情報!$C$3="","",基本情報!$C$3)</f>
        <v/>
      </c>
      <c r="J17" s="70" t="str">
        <f>利用定員!I19</f>
        <v/>
      </c>
      <c r="K17" s="124">
        <f>IF(H16="",0,DGET($B$4:$D$140,K16,I16:J17))</f>
        <v>0</v>
      </c>
      <c r="L17" s="124">
        <f>IF(H16="",0,DGET($B$4:$E$140,L16,I16:J17))</f>
        <v>0</v>
      </c>
      <c r="M17" s="245">
        <f>IFERROR(L17*$I$2,0)</f>
        <v>0</v>
      </c>
      <c r="O17" s="596"/>
      <c r="P17" s="596"/>
      <c r="Q17" s="70" t="str">
        <f>IF(基本情報!$C$3="","",基本情報!$C$3)</f>
        <v/>
      </c>
      <c r="R17" s="70" t="str">
        <f>利用定員!J19</f>
        <v/>
      </c>
      <c r="S17" s="124">
        <f>IFERROR(IF(P16="",0,DGET($B$4:$D$140,S16,Q16:R17)),"")</f>
        <v>0</v>
      </c>
      <c r="T17" s="124">
        <f>IFERROR(IF(P16="",0,DGET($B$4:$E$140,T16,Q16:R17)),"")</f>
        <v>0</v>
      </c>
      <c r="U17" s="245">
        <f>IFERROR(T17*$I$2,0)</f>
        <v>0</v>
      </c>
      <c r="AE17" s="30" t="s">
        <v>545</v>
      </c>
      <c r="AF17" s="30">
        <f>SUM(AF5:AF16)</f>
        <v>0</v>
      </c>
      <c r="AG17" s="264">
        <f t="shared" ref="AG17:AH17" si="4">SUM(AG5:AG16)</f>
        <v>0</v>
      </c>
      <c r="AH17" s="264">
        <f t="shared" si="4"/>
        <v>0</v>
      </c>
      <c r="AJ17" s="30" t="s">
        <v>545</v>
      </c>
      <c r="AK17" s="30">
        <f>SUM(AK5:AK16)</f>
        <v>0</v>
      </c>
      <c r="AL17" s="264">
        <f t="shared" ref="AL17" si="5">SUM(AL5:AL16)</f>
        <v>0</v>
      </c>
      <c r="AM17" s="264">
        <f t="shared" ref="AM17" si="6">SUM(AM5:AM16)</f>
        <v>0</v>
      </c>
    </row>
    <row r="18" spans="1:39" s="260" customFormat="1">
      <c r="A18" s="95"/>
      <c r="B18" s="68" t="s">
        <v>124</v>
      </c>
      <c r="C18" s="68" t="s">
        <v>313</v>
      </c>
      <c r="D18" s="371">
        <v>3760</v>
      </c>
      <c r="E18" s="371">
        <v>30</v>
      </c>
      <c r="F18" s="95"/>
      <c r="G18" s="596" t="s">
        <v>225</v>
      </c>
      <c r="H18" s="596" t="str">
        <f>IF(加算と減算!M16="","",加算と減算!M16)</f>
        <v/>
      </c>
      <c r="I18" s="115" t="s">
        <v>176</v>
      </c>
      <c r="J18" s="114" t="s">
        <v>116</v>
      </c>
      <c r="K18" s="174" t="s">
        <v>288</v>
      </c>
      <c r="L18" s="80" t="s">
        <v>287</v>
      </c>
      <c r="M18" s="109" t="s">
        <v>336</v>
      </c>
      <c r="O18" s="596" t="s">
        <v>225</v>
      </c>
      <c r="P18" s="596" t="str">
        <f>IF(加算と減算!M16="","",加算と減算!M16)</f>
        <v/>
      </c>
      <c r="Q18" s="115" t="s">
        <v>176</v>
      </c>
      <c r="R18" s="114" t="s">
        <v>116</v>
      </c>
      <c r="S18" s="174" t="s">
        <v>288</v>
      </c>
      <c r="T18" s="80" t="s">
        <v>287</v>
      </c>
      <c r="U18" s="109" t="s">
        <v>336</v>
      </c>
    </row>
    <row r="19" spans="1:39" s="260" customFormat="1">
      <c r="A19" s="95"/>
      <c r="B19" s="68" t="s">
        <v>124</v>
      </c>
      <c r="C19" s="68" t="s">
        <v>314</v>
      </c>
      <c r="D19" s="371">
        <v>3520</v>
      </c>
      <c r="E19" s="371">
        <v>30</v>
      </c>
      <c r="F19" s="95"/>
      <c r="G19" s="596"/>
      <c r="H19" s="596"/>
      <c r="I19" s="70" t="str">
        <f>IF(基本情報!$C$3="","",基本情報!$C$3)</f>
        <v/>
      </c>
      <c r="J19" s="70" t="str">
        <f>利用定員!I20</f>
        <v/>
      </c>
      <c r="K19" s="124">
        <f>IF(H18="",0,DGET($B$4:$D$140,K18,I18:J19))</f>
        <v>0</v>
      </c>
      <c r="L19" s="124">
        <f>IF(H18="",0,DGET($B$4:$E$140,L18,I18:J19))</f>
        <v>0</v>
      </c>
      <c r="M19" s="245">
        <f>IFERROR(L19*$I$2,0)</f>
        <v>0</v>
      </c>
      <c r="O19" s="596"/>
      <c r="P19" s="596"/>
      <c r="Q19" s="70" t="str">
        <f>IF(基本情報!$C$3="","",基本情報!$C$3)</f>
        <v/>
      </c>
      <c r="R19" s="70" t="str">
        <f>利用定員!J20</f>
        <v/>
      </c>
      <c r="S19" s="124">
        <f>IFERROR(IF(P18="",0,DGET($B$4:$D$140,S18,Q18:R19)),"")</f>
        <v>0</v>
      </c>
      <c r="T19" s="124">
        <f>IFERROR(IF(P18="",0,DGET($B$4:$E$140,T18,Q18:R19)),"")</f>
        <v>0</v>
      </c>
      <c r="U19" s="245">
        <f>IFERROR(T19*$I$2,0)</f>
        <v>0</v>
      </c>
      <c r="AJ19" s="29" t="s">
        <v>583</v>
      </c>
      <c r="AK19" s="30">
        <f>AF17+AK17</f>
        <v>0</v>
      </c>
      <c r="AL19" s="264">
        <f>AG17+AL17</f>
        <v>0</v>
      </c>
      <c r="AM19" s="264">
        <f>AH17+AM17</f>
        <v>0</v>
      </c>
    </row>
    <row r="20" spans="1:39" s="260" customFormat="1">
      <c r="A20" s="95"/>
      <c r="B20" s="68" t="s">
        <v>124</v>
      </c>
      <c r="C20" s="68" t="s">
        <v>315</v>
      </c>
      <c r="D20" s="371">
        <v>3310</v>
      </c>
      <c r="E20" s="371">
        <v>30</v>
      </c>
      <c r="F20" s="95"/>
      <c r="G20" s="596" t="s">
        <v>226</v>
      </c>
      <c r="H20" s="596" t="str">
        <f>IF(加算と減算!M17="","",加算と減算!M17)</f>
        <v/>
      </c>
      <c r="I20" s="115" t="s">
        <v>176</v>
      </c>
      <c r="J20" s="114" t="s">
        <v>116</v>
      </c>
      <c r="K20" s="174" t="s">
        <v>288</v>
      </c>
      <c r="L20" s="80" t="s">
        <v>287</v>
      </c>
      <c r="M20" s="109" t="s">
        <v>336</v>
      </c>
      <c r="O20" s="596" t="s">
        <v>226</v>
      </c>
      <c r="P20" s="596" t="str">
        <f>IF(加算と減算!M17="","",加算と減算!M17)</f>
        <v/>
      </c>
      <c r="Q20" s="115" t="s">
        <v>176</v>
      </c>
      <c r="R20" s="114" t="s">
        <v>116</v>
      </c>
      <c r="S20" s="174" t="s">
        <v>288</v>
      </c>
      <c r="T20" s="80" t="s">
        <v>287</v>
      </c>
      <c r="U20" s="109" t="s">
        <v>336</v>
      </c>
    </row>
    <row r="21" spans="1:39" s="260" customFormat="1">
      <c r="A21" s="95"/>
      <c r="B21" s="68" t="s">
        <v>124</v>
      </c>
      <c r="C21" s="68" t="s">
        <v>144</v>
      </c>
      <c r="D21" s="371">
        <v>3130</v>
      </c>
      <c r="E21" s="371">
        <v>30</v>
      </c>
      <c r="F21" s="95"/>
      <c r="G21" s="596"/>
      <c r="H21" s="596"/>
      <c r="I21" s="70" t="str">
        <f>IF(基本情報!$C$3="","",基本情報!$C$3)</f>
        <v/>
      </c>
      <c r="J21" s="70" t="str">
        <f>利用定員!I21</f>
        <v/>
      </c>
      <c r="K21" s="124">
        <f>IF(H20="",0,DGET($B$4:$D$140,K20,I20:J21))</f>
        <v>0</v>
      </c>
      <c r="L21" s="124">
        <f>IF(H20="",0,DGET($B$4:$E$140,L20,I20:J21))</f>
        <v>0</v>
      </c>
      <c r="M21" s="245">
        <f>IFERROR(L21*$I$2,0)</f>
        <v>0</v>
      </c>
      <c r="O21" s="596"/>
      <c r="P21" s="596"/>
      <c r="Q21" s="70" t="str">
        <f>IF(基本情報!$C$3="","",基本情報!$C$3)</f>
        <v/>
      </c>
      <c r="R21" s="70" t="str">
        <f>利用定員!J21</f>
        <v/>
      </c>
      <c r="S21" s="124">
        <f>IFERROR(IF(P20="",0,DGET($B$4:$D$140,S20,Q20:R21)),"")</f>
        <v>0</v>
      </c>
      <c r="T21" s="124">
        <f>IFERROR(IF(P20="",0,DGET($B$4:$E$140,T20,Q20:R21)),"")</f>
        <v>0</v>
      </c>
      <c r="U21" s="245">
        <f>IFERROR(T21*$I$2,0)</f>
        <v>0</v>
      </c>
    </row>
    <row r="22" spans="1:39" s="260" customFormat="1">
      <c r="A22" s="95"/>
      <c r="B22" s="68" t="s">
        <v>316</v>
      </c>
      <c r="C22" s="68" t="s">
        <v>304</v>
      </c>
      <c r="D22" s="371">
        <v>27260</v>
      </c>
      <c r="E22" s="371">
        <v>270</v>
      </c>
      <c r="F22" s="95"/>
      <c r="G22" s="596" t="s">
        <v>28</v>
      </c>
      <c r="H22" s="596" t="str">
        <f>IF(加算と減算!M18="","",加算と減算!M18)</f>
        <v/>
      </c>
      <c r="I22" s="115" t="s">
        <v>176</v>
      </c>
      <c r="J22" s="114" t="s">
        <v>116</v>
      </c>
      <c r="K22" s="174" t="s">
        <v>288</v>
      </c>
      <c r="L22" s="80" t="s">
        <v>287</v>
      </c>
      <c r="M22" s="109" t="s">
        <v>336</v>
      </c>
      <c r="O22" s="596" t="s">
        <v>28</v>
      </c>
      <c r="P22" s="596" t="str">
        <f>IF(加算と減算!M18="","",加算と減算!M18)</f>
        <v/>
      </c>
      <c r="Q22" s="115" t="s">
        <v>176</v>
      </c>
      <c r="R22" s="114" t="s">
        <v>116</v>
      </c>
      <c r="S22" s="174" t="s">
        <v>288</v>
      </c>
      <c r="T22" s="80" t="s">
        <v>287</v>
      </c>
      <c r="U22" s="109" t="s">
        <v>336</v>
      </c>
    </row>
    <row r="23" spans="1:39" s="260" customFormat="1">
      <c r="A23" s="95"/>
      <c r="B23" s="68" t="s">
        <v>316</v>
      </c>
      <c r="C23" s="68" t="s">
        <v>126</v>
      </c>
      <c r="D23" s="371">
        <v>18170</v>
      </c>
      <c r="E23" s="371">
        <v>180</v>
      </c>
      <c r="F23" s="95"/>
      <c r="G23" s="596"/>
      <c r="H23" s="596"/>
      <c r="I23" s="70" t="str">
        <f>IF(基本情報!$C$3="","",基本情報!$C$3)</f>
        <v/>
      </c>
      <c r="J23" s="70" t="str">
        <f>利用定員!I22</f>
        <v/>
      </c>
      <c r="K23" s="124">
        <f>IF(H22="",0,DGET($B$4:$D$140,K22,I22:J23))</f>
        <v>0</v>
      </c>
      <c r="L23" s="124">
        <f>IF(H22="",0,DGET($B$4:$E$140,L22,I22:J23))</f>
        <v>0</v>
      </c>
      <c r="M23" s="245">
        <f>IFERROR(L23*$I$2,0)</f>
        <v>0</v>
      </c>
      <c r="O23" s="596"/>
      <c r="P23" s="596"/>
      <c r="Q23" s="70" t="str">
        <f>IF(基本情報!$C$3="","",基本情報!$C$3)</f>
        <v/>
      </c>
      <c r="R23" s="70" t="str">
        <f>利用定員!J22</f>
        <v/>
      </c>
      <c r="S23" s="124">
        <f>IFERROR(IF(P22="",0,DGET($B$4:$D$140,S22,Q22:R23)),"")</f>
        <v>0</v>
      </c>
      <c r="T23" s="124">
        <f>IFERROR(IF(P22="",0,DGET($B$4:$E$140,T22,Q22:R23)),"")</f>
        <v>0</v>
      </c>
      <c r="U23" s="245">
        <f>IFERROR(T23*$I$2,0)</f>
        <v>0</v>
      </c>
    </row>
    <row r="24" spans="1:39" s="260" customFormat="1">
      <c r="A24" s="95"/>
      <c r="B24" s="68" t="s">
        <v>316</v>
      </c>
      <c r="C24" s="68" t="s">
        <v>128</v>
      </c>
      <c r="D24" s="371">
        <v>13630</v>
      </c>
      <c r="E24" s="371">
        <v>130</v>
      </c>
      <c r="F24" s="95"/>
      <c r="G24" s="596" t="s">
        <v>29</v>
      </c>
      <c r="H24" s="596" t="str">
        <f>IF(加算と減算!M19="","",加算と減算!M19)</f>
        <v/>
      </c>
      <c r="I24" s="115" t="s">
        <v>176</v>
      </c>
      <c r="J24" s="114" t="s">
        <v>116</v>
      </c>
      <c r="K24" s="174" t="s">
        <v>288</v>
      </c>
      <c r="L24" s="80" t="s">
        <v>287</v>
      </c>
      <c r="M24" s="109" t="s">
        <v>336</v>
      </c>
      <c r="O24" s="596" t="s">
        <v>29</v>
      </c>
      <c r="P24" s="596" t="str">
        <f>IF(加算と減算!M19="","",加算と減算!M19)</f>
        <v/>
      </c>
      <c r="Q24" s="115" t="s">
        <v>176</v>
      </c>
      <c r="R24" s="114" t="s">
        <v>116</v>
      </c>
      <c r="S24" s="174" t="s">
        <v>288</v>
      </c>
      <c r="T24" s="80" t="s">
        <v>287</v>
      </c>
      <c r="U24" s="109" t="s">
        <v>336</v>
      </c>
    </row>
    <row r="25" spans="1:39" s="260" customFormat="1">
      <c r="A25" s="95"/>
      <c r="B25" s="68" t="s">
        <v>316</v>
      </c>
      <c r="C25" s="68" t="s">
        <v>130</v>
      </c>
      <c r="D25" s="371">
        <v>10900</v>
      </c>
      <c r="E25" s="371">
        <v>100</v>
      </c>
      <c r="F25" s="95"/>
      <c r="G25" s="596"/>
      <c r="H25" s="596"/>
      <c r="I25" s="70" t="str">
        <f>IF(基本情報!$C$3="","",基本情報!$C$3)</f>
        <v/>
      </c>
      <c r="J25" s="70" t="str">
        <f>利用定員!I23</f>
        <v/>
      </c>
      <c r="K25" s="124">
        <f>IF(H24="",0,DGET($B$4:$D$140,K24,I24:J25))</f>
        <v>0</v>
      </c>
      <c r="L25" s="124">
        <f>IF(H24="",0,DGET($B$4:$E$140,L24,I24:J25))</f>
        <v>0</v>
      </c>
      <c r="M25" s="245">
        <f>IFERROR(L25*$I$2,0)</f>
        <v>0</v>
      </c>
      <c r="O25" s="596"/>
      <c r="P25" s="596"/>
      <c r="Q25" s="70" t="str">
        <f>IF(基本情報!$C$3="","",基本情報!$C$3)</f>
        <v/>
      </c>
      <c r="R25" s="70" t="str">
        <f>利用定員!J23</f>
        <v/>
      </c>
      <c r="S25" s="124">
        <f>IFERROR(IF(P24="",0,DGET($B$4:$D$140,S24,Q24:R25)),"")</f>
        <v>0</v>
      </c>
      <c r="T25" s="124">
        <f>IFERROR(IF(P24="",0,DGET($B$4:$E$140,T24,Q24:R25)),"")</f>
        <v>0</v>
      </c>
      <c r="U25" s="245">
        <f>IFERROR(T25*$I$2,0)</f>
        <v>0</v>
      </c>
    </row>
    <row r="26" spans="1:39" s="260" customFormat="1">
      <c r="A26" s="95"/>
      <c r="B26" s="68" t="s">
        <v>316</v>
      </c>
      <c r="C26" s="68" t="s">
        <v>132</v>
      </c>
      <c r="D26" s="371">
        <v>9080</v>
      </c>
      <c r="E26" s="371">
        <v>90</v>
      </c>
      <c r="F26" s="95"/>
      <c r="G26" s="596" t="s">
        <v>30</v>
      </c>
      <c r="H26" s="596" t="str">
        <f>IF(加算と減算!M20="","",加算と減算!M20)</f>
        <v/>
      </c>
      <c r="I26" s="115" t="s">
        <v>176</v>
      </c>
      <c r="J26" s="114" t="s">
        <v>116</v>
      </c>
      <c r="K26" s="174" t="s">
        <v>288</v>
      </c>
      <c r="L26" s="80" t="s">
        <v>287</v>
      </c>
      <c r="M26" s="109" t="s">
        <v>336</v>
      </c>
      <c r="O26" s="596" t="s">
        <v>30</v>
      </c>
      <c r="P26" s="596" t="str">
        <f>IF(加算と減算!M20="","",加算と減算!M20)</f>
        <v/>
      </c>
      <c r="Q26" s="115" t="s">
        <v>176</v>
      </c>
      <c r="R26" s="114" t="s">
        <v>116</v>
      </c>
      <c r="S26" s="174" t="s">
        <v>288</v>
      </c>
      <c r="T26" s="80" t="s">
        <v>287</v>
      </c>
      <c r="U26" s="109" t="s">
        <v>336</v>
      </c>
    </row>
    <row r="27" spans="1:39" s="260" customFormat="1">
      <c r="A27" s="95"/>
      <c r="B27" s="68" t="s">
        <v>316</v>
      </c>
      <c r="C27" s="68" t="s">
        <v>305</v>
      </c>
      <c r="D27" s="371">
        <v>7790</v>
      </c>
      <c r="E27" s="371">
        <v>70</v>
      </c>
      <c r="F27" s="95"/>
      <c r="G27" s="596"/>
      <c r="H27" s="596"/>
      <c r="I27" s="70" t="str">
        <f>IF(基本情報!$C$3="","",基本情報!$C$3)</f>
        <v/>
      </c>
      <c r="J27" s="70" t="str">
        <f>利用定員!I24</f>
        <v/>
      </c>
      <c r="K27" s="124">
        <f>IF(H26="",0,DGET($B$4:$D$140,K26,I26:J27))</f>
        <v>0</v>
      </c>
      <c r="L27" s="124">
        <f>IF(H26="",0,DGET($B$4:$E$140,L26,I26:J27))</f>
        <v>0</v>
      </c>
      <c r="M27" s="245">
        <f>IFERROR(L27*$I$2,0)</f>
        <v>0</v>
      </c>
      <c r="O27" s="596"/>
      <c r="P27" s="596"/>
      <c r="Q27" s="70" t="str">
        <f>IF(基本情報!$C$3="","",基本情報!$C$3)</f>
        <v/>
      </c>
      <c r="R27" s="70" t="str">
        <f>利用定員!J24</f>
        <v/>
      </c>
      <c r="S27" s="124">
        <f>IFERROR(IF(P26="",0,DGET($B$4:$D$140,S26,Q26:R27)),"")</f>
        <v>0</v>
      </c>
      <c r="T27" s="124">
        <f>IFERROR(IF(P26="",0,DGET($B$4:$E$140,T26,Q26:R27)),"")</f>
        <v>0</v>
      </c>
      <c r="U27" s="245">
        <f>IFERROR(T27*$I$2,0)</f>
        <v>0</v>
      </c>
    </row>
    <row r="28" spans="1:39" s="260" customFormat="1">
      <c r="A28" s="95"/>
      <c r="B28" s="68" t="s">
        <v>316</v>
      </c>
      <c r="C28" s="68" t="s">
        <v>306</v>
      </c>
      <c r="D28" s="371">
        <v>6810</v>
      </c>
      <c r="E28" s="371">
        <v>60</v>
      </c>
      <c r="F28" s="95"/>
      <c r="G28" s="95"/>
      <c r="H28" s="95"/>
      <c r="I28" s="95"/>
      <c r="J28" s="244"/>
      <c r="K28" s="244"/>
      <c r="L28" s="244"/>
    </row>
    <row r="29" spans="1:39" s="260" customFormat="1">
      <c r="A29" s="95"/>
      <c r="B29" s="68" t="s">
        <v>316</v>
      </c>
      <c r="C29" s="68" t="s">
        <v>307</v>
      </c>
      <c r="D29" s="371">
        <v>6050</v>
      </c>
      <c r="E29" s="371">
        <v>60</v>
      </c>
      <c r="F29" s="95"/>
      <c r="G29" s="95"/>
      <c r="H29" s="95"/>
    </row>
    <row r="30" spans="1:39" s="260" customFormat="1">
      <c r="A30" s="95"/>
      <c r="B30" s="68" t="s">
        <v>316</v>
      </c>
      <c r="C30" s="68" t="s">
        <v>308</v>
      </c>
      <c r="D30" s="371">
        <v>5450</v>
      </c>
      <c r="E30" s="371">
        <v>50</v>
      </c>
      <c r="F30" s="95"/>
      <c r="G30" s="95"/>
      <c r="H30" s="95"/>
    </row>
    <row r="31" spans="1:39" s="260" customFormat="1">
      <c r="A31" s="95"/>
      <c r="B31" s="68" t="s">
        <v>316</v>
      </c>
      <c r="C31" s="68" t="s">
        <v>309</v>
      </c>
      <c r="D31" s="371">
        <v>4950</v>
      </c>
      <c r="E31" s="371">
        <v>40</v>
      </c>
      <c r="F31" s="95"/>
      <c r="G31" s="95"/>
      <c r="H31" s="95"/>
    </row>
    <row r="32" spans="1:39" s="260" customFormat="1">
      <c r="A32" s="95"/>
      <c r="B32" s="68" t="s">
        <v>316</v>
      </c>
      <c r="C32" s="68" t="s">
        <v>310</v>
      </c>
      <c r="D32" s="371">
        <v>4540</v>
      </c>
      <c r="E32" s="371">
        <v>40</v>
      </c>
      <c r="F32" s="95"/>
      <c r="G32" s="95"/>
      <c r="H32" s="95"/>
    </row>
    <row r="33" spans="1:8" s="260" customFormat="1">
      <c r="A33" s="95"/>
      <c r="B33" s="68" t="s">
        <v>316</v>
      </c>
      <c r="C33" s="68" t="s">
        <v>311</v>
      </c>
      <c r="D33" s="371">
        <v>4190</v>
      </c>
      <c r="E33" s="371">
        <v>40</v>
      </c>
      <c r="F33" s="95"/>
      <c r="G33" s="95"/>
      <c r="H33" s="95"/>
    </row>
    <row r="34" spans="1:8" s="260" customFormat="1">
      <c r="A34" s="95"/>
      <c r="B34" s="68" t="s">
        <v>316</v>
      </c>
      <c r="C34" s="68" t="s">
        <v>312</v>
      </c>
      <c r="D34" s="371">
        <v>3890</v>
      </c>
      <c r="E34" s="371">
        <v>30</v>
      </c>
      <c r="F34" s="95"/>
      <c r="G34" s="95"/>
      <c r="H34" s="95"/>
    </row>
    <row r="35" spans="1:8" s="260" customFormat="1">
      <c r="A35" s="95"/>
      <c r="B35" s="68" t="s">
        <v>316</v>
      </c>
      <c r="C35" s="68" t="s">
        <v>313</v>
      </c>
      <c r="D35" s="371">
        <v>3630</v>
      </c>
      <c r="E35" s="371">
        <v>30</v>
      </c>
      <c r="F35" s="95"/>
      <c r="G35" s="95"/>
      <c r="H35" s="95"/>
    </row>
    <row r="36" spans="1:8" s="260" customFormat="1">
      <c r="A36" s="95"/>
      <c r="B36" s="68" t="s">
        <v>316</v>
      </c>
      <c r="C36" s="68" t="s">
        <v>314</v>
      </c>
      <c r="D36" s="371">
        <v>3400</v>
      </c>
      <c r="E36" s="371">
        <v>30</v>
      </c>
      <c r="F36" s="95"/>
      <c r="G36" s="95"/>
      <c r="H36" s="95"/>
    </row>
    <row r="37" spans="1:8" s="260" customFormat="1">
      <c r="A37" s="95"/>
      <c r="B37" s="68" t="s">
        <v>316</v>
      </c>
      <c r="C37" s="68" t="s">
        <v>315</v>
      </c>
      <c r="D37" s="371">
        <v>3200</v>
      </c>
      <c r="E37" s="371">
        <v>30</v>
      </c>
      <c r="F37" s="95"/>
      <c r="G37" s="95"/>
      <c r="H37" s="95"/>
    </row>
    <row r="38" spans="1:8" s="260" customFormat="1">
      <c r="A38" s="95"/>
      <c r="B38" s="68" t="s">
        <v>316</v>
      </c>
      <c r="C38" s="68" t="s">
        <v>144</v>
      </c>
      <c r="D38" s="371">
        <v>3020</v>
      </c>
      <c r="E38" s="371">
        <v>30</v>
      </c>
      <c r="F38" s="95"/>
      <c r="G38" s="95"/>
      <c r="H38" s="95"/>
    </row>
    <row r="39" spans="1:8" s="260" customFormat="1">
      <c r="A39" s="95"/>
      <c r="B39" s="68" t="s">
        <v>317</v>
      </c>
      <c r="C39" s="68" t="s">
        <v>304</v>
      </c>
      <c r="D39" s="371">
        <v>27030</v>
      </c>
      <c r="E39" s="371">
        <v>270</v>
      </c>
      <c r="F39" s="95"/>
      <c r="G39" s="95"/>
      <c r="H39" s="95"/>
    </row>
    <row r="40" spans="1:8" s="260" customFormat="1">
      <c r="A40" s="95"/>
      <c r="B40" s="68" t="s">
        <v>317</v>
      </c>
      <c r="C40" s="68" t="s">
        <v>126</v>
      </c>
      <c r="D40" s="371">
        <v>18020</v>
      </c>
      <c r="E40" s="371">
        <v>180</v>
      </c>
      <c r="F40" s="95"/>
      <c r="G40" s="95"/>
      <c r="H40" s="95"/>
    </row>
    <row r="41" spans="1:8" s="260" customFormat="1">
      <c r="A41" s="95"/>
      <c r="B41" s="68" t="s">
        <v>317</v>
      </c>
      <c r="C41" s="68" t="s">
        <v>128</v>
      </c>
      <c r="D41" s="371">
        <v>13510</v>
      </c>
      <c r="E41" s="371">
        <v>130</v>
      </c>
      <c r="F41" s="95"/>
      <c r="G41" s="95"/>
      <c r="H41" s="95"/>
    </row>
    <row r="42" spans="1:8" s="260" customFormat="1">
      <c r="A42" s="95"/>
      <c r="B42" s="68" t="s">
        <v>317</v>
      </c>
      <c r="C42" s="68" t="s">
        <v>130</v>
      </c>
      <c r="D42" s="371">
        <v>10810</v>
      </c>
      <c r="E42" s="371">
        <v>100</v>
      </c>
      <c r="F42" s="95"/>
      <c r="G42" s="95"/>
      <c r="H42" s="95"/>
    </row>
    <row r="43" spans="1:8" s="260" customFormat="1">
      <c r="A43" s="95"/>
      <c r="B43" s="68" t="s">
        <v>317</v>
      </c>
      <c r="C43" s="68" t="s">
        <v>132</v>
      </c>
      <c r="D43" s="371">
        <v>9010</v>
      </c>
      <c r="E43" s="371">
        <v>90</v>
      </c>
      <c r="F43" s="95"/>
      <c r="G43" s="95"/>
      <c r="H43" s="95"/>
    </row>
    <row r="44" spans="1:8" s="260" customFormat="1">
      <c r="A44" s="95"/>
      <c r="B44" s="68" t="s">
        <v>317</v>
      </c>
      <c r="C44" s="68" t="s">
        <v>305</v>
      </c>
      <c r="D44" s="371">
        <v>7720</v>
      </c>
      <c r="E44" s="371">
        <v>70</v>
      </c>
      <c r="F44" s="95"/>
      <c r="G44" s="95"/>
      <c r="H44" s="95"/>
    </row>
    <row r="45" spans="1:8" s="260" customFormat="1">
      <c r="A45" s="95"/>
      <c r="B45" s="68" t="s">
        <v>317</v>
      </c>
      <c r="C45" s="68" t="s">
        <v>306</v>
      </c>
      <c r="D45" s="371">
        <v>6750</v>
      </c>
      <c r="E45" s="371">
        <v>60</v>
      </c>
      <c r="F45" s="95"/>
      <c r="G45" s="95"/>
      <c r="H45" s="95"/>
    </row>
    <row r="46" spans="1:8" s="260" customFormat="1">
      <c r="A46" s="95"/>
      <c r="B46" s="68" t="s">
        <v>317</v>
      </c>
      <c r="C46" s="68" t="s">
        <v>307</v>
      </c>
      <c r="D46" s="371">
        <v>6000</v>
      </c>
      <c r="E46" s="371">
        <v>60</v>
      </c>
      <c r="F46" s="95"/>
      <c r="G46" s="95"/>
      <c r="H46" s="95"/>
    </row>
    <row r="47" spans="1:8" s="260" customFormat="1">
      <c r="A47" s="95"/>
      <c r="B47" s="68" t="s">
        <v>317</v>
      </c>
      <c r="C47" s="68" t="s">
        <v>308</v>
      </c>
      <c r="D47" s="371">
        <v>5400</v>
      </c>
      <c r="E47" s="371">
        <v>50</v>
      </c>
      <c r="F47" s="95"/>
      <c r="G47" s="95"/>
      <c r="H47" s="95"/>
    </row>
    <row r="48" spans="1:8" s="260" customFormat="1">
      <c r="A48" s="95"/>
      <c r="B48" s="68" t="s">
        <v>317</v>
      </c>
      <c r="C48" s="68" t="s">
        <v>309</v>
      </c>
      <c r="D48" s="371">
        <v>4910</v>
      </c>
      <c r="E48" s="371">
        <v>40</v>
      </c>
      <c r="F48" s="95"/>
      <c r="G48" s="95"/>
      <c r="H48" s="95"/>
    </row>
    <row r="49" spans="1:8" s="260" customFormat="1">
      <c r="A49" s="95"/>
      <c r="B49" s="68" t="s">
        <v>317</v>
      </c>
      <c r="C49" s="68" t="s">
        <v>310</v>
      </c>
      <c r="D49" s="371">
        <v>4500</v>
      </c>
      <c r="E49" s="371">
        <v>40</v>
      </c>
      <c r="F49" s="95"/>
      <c r="G49" s="95"/>
      <c r="H49" s="95"/>
    </row>
    <row r="50" spans="1:8" s="260" customFormat="1">
      <c r="A50" s="95"/>
      <c r="B50" s="68" t="s">
        <v>317</v>
      </c>
      <c r="C50" s="68" t="s">
        <v>311</v>
      </c>
      <c r="D50" s="371">
        <v>4150</v>
      </c>
      <c r="E50" s="371">
        <v>40</v>
      </c>
      <c r="F50" s="95"/>
      <c r="G50" s="95"/>
      <c r="H50" s="95"/>
    </row>
    <row r="51" spans="1:8" s="260" customFormat="1">
      <c r="A51" s="95"/>
      <c r="B51" s="68" t="s">
        <v>317</v>
      </c>
      <c r="C51" s="68" t="s">
        <v>312</v>
      </c>
      <c r="D51" s="371">
        <v>3860</v>
      </c>
      <c r="E51" s="371">
        <v>30</v>
      </c>
      <c r="F51" s="95"/>
      <c r="G51" s="95"/>
      <c r="H51" s="95"/>
    </row>
    <row r="52" spans="1:8" s="260" customFormat="1">
      <c r="A52" s="95"/>
      <c r="B52" s="68" t="s">
        <v>317</v>
      </c>
      <c r="C52" s="68" t="s">
        <v>313</v>
      </c>
      <c r="D52" s="371">
        <v>3600</v>
      </c>
      <c r="E52" s="371">
        <v>30</v>
      </c>
      <c r="F52" s="95"/>
      <c r="G52" s="95"/>
      <c r="H52" s="95"/>
    </row>
    <row r="53" spans="1:8" s="260" customFormat="1">
      <c r="A53" s="95"/>
      <c r="B53" s="68" t="s">
        <v>317</v>
      </c>
      <c r="C53" s="68" t="s">
        <v>314</v>
      </c>
      <c r="D53" s="371">
        <v>3370</v>
      </c>
      <c r="E53" s="371">
        <v>30</v>
      </c>
      <c r="F53" s="95"/>
      <c r="G53" s="95"/>
      <c r="H53" s="95"/>
    </row>
    <row r="54" spans="1:8" s="260" customFormat="1">
      <c r="A54" s="95"/>
      <c r="B54" s="68" t="s">
        <v>317</v>
      </c>
      <c r="C54" s="68" t="s">
        <v>315</v>
      </c>
      <c r="D54" s="371">
        <v>3180</v>
      </c>
      <c r="E54" s="371">
        <v>30</v>
      </c>
      <c r="F54" s="95"/>
      <c r="G54" s="95"/>
      <c r="H54" s="95"/>
    </row>
    <row r="55" spans="1:8" s="260" customFormat="1">
      <c r="A55" s="95"/>
      <c r="B55" s="68" t="s">
        <v>317</v>
      </c>
      <c r="C55" s="68" t="s">
        <v>144</v>
      </c>
      <c r="D55" s="371">
        <v>3000</v>
      </c>
      <c r="E55" s="371">
        <v>30</v>
      </c>
      <c r="F55" s="95"/>
      <c r="G55" s="95"/>
      <c r="H55" s="95"/>
    </row>
    <row r="56" spans="1:8" s="260" customFormat="1">
      <c r="A56" s="95"/>
      <c r="B56" s="68" t="s">
        <v>318</v>
      </c>
      <c r="C56" s="68" t="s">
        <v>304</v>
      </c>
      <c r="D56" s="371">
        <v>26330</v>
      </c>
      <c r="E56" s="371">
        <v>260</v>
      </c>
      <c r="F56" s="95"/>
      <c r="G56" s="95"/>
      <c r="H56" s="95"/>
    </row>
    <row r="57" spans="1:8" s="260" customFormat="1">
      <c r="A57" s="95"/>
      <c r="B57" s="68" t="s">
        <v>318</v>
      </c>
      <c r="C57" s="68" t="s">
        <v>126</v>
      </c>
      <c r="D57" s="371">
        <v>17550</v>
      </c>
      <c r="E57" s="371">
        <v>170</v>
      </c>
      <c r="F57" s="95"/>
      <c r="G57" s="95"/>
      <c r="H57" s="95"/>
    </row>
    <row r="58" spans="1:8" s="260" customFormat="1">
      <c r="A58" s="95"/>
      <c r="B58" s="68" t="s">
        <v>318</v>
      </c>
      <c r="C58" s="68" t="s">
        <v>128</v>
      </c>
      <c r="D58" s="371">
        <v>13160</v>
      </c>
      <c r="E58" s="371">
        <v>130</v>
      </c>
      <c r="F58" s="95"/>
      <c r="G58" s="95"/>
      <c r="H58" s="95"/>
    </row>
    <row r="59" spans="1:8" s="260" customFormat="1">
      <c r="A59" s="95"/>
      <c r="B59" s="68" t="s">
        <v>318</v>
      </c>
      <c r="C59" s="68" t="s">
        <v>130</v>
      </c>
      <c r="D59" s="371">
        <v>10530</v>
      </c>
      <c r="E59" s="371">
        <v>100</v>
      </c>
      <c r="F59" s="95"/>
      <c r="G59" s="95"/>
      <c r="H59" s="95"/>
    </row>
    <row r="60" spans="1:8" s="260" customFormat="1">
      <c r="A60" s="95"/>
      <c r="B60" s="68" t="s">
        <v>318</v>
      </c>
      <c r="C60" s="68" t="s">
        <v>132</v>
      </c>
      <c r="D60" s="371">
        <v>8770</v>
      </c>
      <c r="E60" s="371">
        <v>80</v>
      </c>
      <c r="F60" s="95"/>
      <c r="G60" s="95"/>
      <c r="H60" s="95"/>
    </row>
    <row r="61" spans="1:8" s="260" customFormat="1">
      <c r="A61" s="95"/>
      <c r="B61" s="68" t="s">
        <v>318</v>
      </c>
      <c r="C61" s="68" t="s">
        <v>305</v>
      </c>
      <c r="D61" s="371">
        <v>7520</v>
      </c>
      <c r="E61" s="371">
        <v>70</v>
      </c>
      <c r="F61" s="95"/>
      <c r="G61" s="95"/>
      <c r="H61" s="95"/>
    </row>
    <row r="62" spans="1:8" s="260" customFormat="1">
      <c r="A62" s="95"/>
      <c r="B62" s="68" t="s">
        <v>318</v>
      </c>
      <c r="C62" s="68" t="s">
        <v>306</v>
      </c>
      <c r="D62" s="371">
        <v>6580</v>
      </c>
      <c r="E62" s="371">
        <v>60</v>
      </c>
      <c r="F62" s="95"/>
      <c r="G62" s="95"/>
      <c r="H62" s="95"/>
    </row>
    <row r="63" spans="1:8" s="260" customFormat="1">
      <c r="A63" s="95"/>
      <c r="B63" s="68" t="s">
        <v>318</v>
      </c>
      <c r="C63" s="68" t="s">
        <v>307</v>
      </c>
      <c r="D63" s="371">
        <v>5850</v>
      </c>
      <c r="E63" s="371">
        <v>50</v>
      </c>
      <c r="F63" s="95"/>
      <c r="G63" s="95"/>
      <c r="H63" s="95"/>
    </row>
    <row r="64" spans="1:8" s="260" customFormat="1">
      <c r="A64" s="95"/>
      <c r="B64" s="68" t="s">
        <v>318</v>
      </c>
      <c r="C64" s="68" t="s">
        <v>308</v>
      </c>
      <c r="D64" s="371">
        <v>5260</v>
      </c>
      <c r="E64" s="371">
        <v>50</v>
      </c>
      <c r="F64" s="95"/>
      <c r="G64" s="95"/>
      <c r="H64" s="95"/>
    </row>
    <row r="65" spans="1:8" s="260" customFormat="1">
      <c r="A65" s="95"/>
      <c r="B65" s="68" t="s">
        <v>318</v>
      </c>
      <c r="C65" s="68" t="s">
        <v>309</v>
      </c>
      <c r="D65" s="371">
        <v>4780</v>
      </c>
      <c r="E65" s="371">
        <v>40</v>
      </c>
      <c r="F65" s="95"/>
      <c r="G65" s="95"/>
      <c r="H65" s="95"/>
    </row>
    <row r="66" spans="1:8" s="260" customFormat="1">
      <c r="A66" s="95"/>
      <c r="B66" s="68" t="s">
        <v>318</v>
      </c>
      <c r="C66" s="68" t="s">
        <v>310</v>
      </c>
      <c r="D66" s="371">
        <v>4380</v>
      </c>
      <c r="E66" s="371">
        <v>40</v>
      </c>
      <c r="F66" s="95"/>
      <c r="G66" s="95"/>
      <c r="H66" s="95"/>
    </row>
    <row r="67" spans="1:8" s="260" customFormat="1">
      <c r="A67" s="95"/>
      <c r="B67" s="68" t="s">
        <v>318</v>
      </c>
      <c r="C67" s="68" t="s">
        <v>311</v>
      </c>
      <c r="D67" s="371">
        <v>4050</v>
      </c>
      <c r="E67" s="371">
        <v>40</v>
      </c>
      <c r="F67" s="95"/>
      <c r="G67" s="95"/>
      <c r="H67" s="95"/>
    </row>
    <row r="68" spans="1:8" s="260" customFormat="1">
      <c r="A68" s="95"/>
      <c r="B68" s="70" t="s">
        <v>318</v>
      </c>
      <c r="C68" s="70" t="s">
        <v>312</v>
      </c>
      <c r="D68" s="370">
        <v>3760</v>
      </c>
      <c r="E68" s="370">
        <v>30</v>
      </c>
      <c r="F68" s="95"/>
      <c r="G68" s="95"/>
      <c r="H68" s="95"/>
    </row>
    <row r="69" spans="1:8" s="260" customFormat="1">
      <c r="A69" s="95"/>
      <c r="B69" s="70" t="s">
        <v>318</v>
      </c>
      <c r="C69" s="70" t="s">
        <v>313</v>
      </c>
      <c r="D69" s="370">
        <v>3510</v>
      </c>
      <c r="E69" s="370">
        <v>30</v>
      </c>
      <c r="F69" s="95"/>
      <c r="G69" s="95"/>
      <c r="H69" s="95"/>
    </row>
    <row r="70" spans="1:8" s="260" customFormat="1">
      <c r="A70" s="95"/>
      <c r="B70" s="70" t="s">
        <v>318</v>
      </c>
      <c r="C70" s="70" t="s">
        <v>314</v>
      </c>
      <c r="D70" s="370">
        <v>3290</v>
      </c>
      <c r="E70" s="370">
        <v>30</v>
      </c>
      <c r="F70" s="95"/>
      <c r="G70" s="95"/>
      <c r="H70" s="95"/>
    </row>
    <row r="71" spans="1:8" s="260" customFormat="1">
      <c r="A71" s="95"/>
      <c r="B71" s="70" t="s">
        <v>318</v>
      </c>
      <c r="C71" s="70" t="s">
        <v>315</v>
      </c>
      <c r="D71" s="370">
        <v>3090</v>
      </c>
      <c r="E71" s="370">
        <v>30</v>
      </c>
      <c r="F71" s="95"/>
      <c r="G71" s="95"/>
      <c r="H71" s="95"/>
    </row>
    <row r="72" spans="1:8" s="260" customFormat="1">
      <c r="A72" s="95"/>
      <c r="B72" s="70" t="s">
        <v>318</v>
      </c>
      <c r="C72" s="70" t="s">
        <v>144</v>
      </c>
      <c r="D72" s="370">
        <v>2920</v>
      </c>
      <c r="E72" s="370">
        <v>20</v>
      </c>
      <c r="F72" s="95"/>
      <c r="G72" s="95"/>
      <c r="H72" s="95"/>
    </row>
    <row r="73" spans="1:8" s="260" customFormat="1">
      <c r="A73" s="95"/>
      <c r="B73" s="70" t="s">
        <v>319</v>
      </c>
      <c r="C73" s="70" t="s">
        <v>304</v>
      </c>
      <c r="D73" s="370">
        <v>25860</v>
      </c>
      <c r="E73" s="370">
        <v>250</v>
      </c>
      <c r="F73" s="95"/>
      <c r="G73" s="95"/>
      <c r="H73" s="95"/>
    </row>
    <row r="74" spans="1:8" s="260" customFormat="1">
      <c r="A74" s="95"/>
      <c r="B74" s="70" t="s">
        <v>319</v>
      </c>
      <c r="C74" s="70" t="s">
        <v>126</v>
      </c>
      <c r="D74" s="370">
        <v>17240</v>
      </c>
      <c r="E74" s="370">
        <v>170</v>
      </c>
      <c r="F74" s="95"/>
      <c r="G74" s="95"/>
      <c r="H74" s="95"/>
    </row>
    <row r="75" spans="1:8" s="260" customFormat="1">
      <c r="A75" s="95"/>
      <c r="B75" s="70" t="s">
        <v>319</v>
      </c>
      <c r="C75" s="70" t="s">
        <v>128</v>
      </c>
      <c r="D75" s="370">
        <v>12930</v>
      </c>
      <c r="E75" s="370">
        <v>120</v>
      </c>
      <c r="F75" s="95"/>
      <c r="G75" s="95"/>
      <c r="H75" s="95"/>
    </row>
    <row r="76" spans="1:8" s="260" customFormat="1">
      <c r="A76" s="95"/>
      <c r="B76" s="68" t="s">
        <v>319</v>
      </c>
      <c r="C76" s="68" t="s">
        <v>130</v>
      </c>
      <c r="D76" s="371">
        <v>10340</v>
      </c>
      <c r="E76" s="371">
        <v>100</v>
      </c>
      <c r="F76" s="95"/>
      <c r="G76" s="95"/>
      <c r="H76" s="95"/>
    </row>
    <row r="77" spans="1:8" s="260" customFormat="1">
      <c r="A77" s="95"/>
      <c r="B77" s="68" t="s">
        <v>319</v>
      </c>
      <c r="C77" s="68" t="s">
        <v>132</v>
      </c>
      <c r="D77" s="371">
        <v>8620</v>
      </c>
      <c r="E77" s="371">
        <v>80</v>
      </c>
      <c r="F77" s="95"/>
      <c r="G77" s="95"/>
      <c r="H77" s="95"/>
    </row>
    <row r="78" spans="1:8" s="260" customFormat="1">
      <c r="A78" s="95"/>
      <c r="B78" s="68" t="s">
        <v>319</v>
      </c>
      <c r="C78" s="68" t="s">
        <v>305</v>
      </c>
      <c r="D78" s="371">
        <v>7390</v>
      </c>
      <c r="E78" s="371">
        <v>70</v>
      </c>
      <c r="F78" s="95"/>
      <c r="G78" s="95"/>
      <c r="H78" s="95"/>
    </row>
    <row r="79" spans="1:8" s="260" customFormat="1">
      <c r="A79" s="95"/>
      <c r="B79" s="68" t="s">
        <v>319</v>
      </c>
      <c r="C79" s="68" t="s">
        <v>306</v>
      </c>
      <c r="D79" s="371">
        <v>6460</v>
      </c>
      <c r="E79" s="371">
        <v>60</v>
      </c>
      <c r="F79" s="95"/>
      <c r="G79" s="95"/>
      <c r="H79" s="95"/>
    </row>
    <row r="80" spans="1:8" s="260" customFormat="1">
      <c r="A80" s="95"/>
      <c r="B80" s="68" t="s">
        <v>319</v>
      </c>
      <c r="C80" s="68" t="s">
        <v>307</v>
      </c>
      <c r="D80" s="371">
        <v>5740</v>
      </c>
      <c r="E80" s="371">
        <v>50</v>
      </c>
      <c r="F80" s="95"/>
      <c r="G80" s="95"/>
      <c r="H80" s="95"/>
    </row>
    <row r="81" spans="1:8" s="260" customFormat="1">
      <c r="A81" s="95"/>
      <c r="B81" s="68" t="s">
        <v>319</v>
      </c>
      <c r="C81" s="68" t="s">
        <v>308</v>
      </c>
      <c r="D81" s="371">
        <v>5170</v>
      </c>
      <c r="E81" s="371">
        <v>50</v>
      </c>
      <c r="F81" s="95"/>
      <c r="G81" s="95"/>
      <c r="H81" s="95"/>
    </row>
    <row r="82" spans="1:8" s="260" customFormat="1">
      <c r="A82" s="95"/>
      <c r="B82" s="68" t="s">
        <v>319</v>
      </c>
      <c r="C82" s="68" t="s">
        <v>309</v>
      </c>
      <c r="D82" s="371">
        <v>4700</v>
      </c>
      <c r="E82" s="371">
        <v>40</v>
      </c>
      <c r="F82" s="95"/>
      <c r="G82" s="95"/>
      <c r="H82" s="95"/>
    </row>
    <row r="83" spans="1:8" s="260" customFormat="1">
      <c r="A83" s="95"/>
      <c r="B83" s="68" t="s">
        <v>319</v>
      </c>
      <c r="C83" s="68" t="s">
        <v>310</v>
      </c>
      <c r="D83" s="371">
        <v>4310</v>
      </c>
      <c r="E83" s="371">
        <v>40</v>
      </c>
      <c r="F83" s="95"/>
      <c r="G83" s="95"/>
      <c r="H83" s="95"/>
    </row>
    <row r="84" spans="1:8" s="260" customFormat="1">
      <c r="A84" s="95"/>
      <c r="B84" s="68" t="s">
        <v>319</v>
      </c>
      <c r="C84" s="68" t="s">
        <v>311</v>
      </c>
      <c r="D84" s="371">
        <v>3970</v>
      </c>
      <c r="E84" s="371">
        <v>30</v>
      </c>
      <c r="F84" s="95"/>
      <c r="G84" s="95"/>
      <c r="H84" s="95"/>
    </row>
    <row r="85" spans="1:8" s="260" customFormat="1">
      <c r="A85" s="95"/>
      <c r="B85" s="68" t="s">
        <v>319</v>
      </c>
      <c r="C85" s="68" t="s">
        <v>312</v>
      </c>
      <c r="D85" s="371">
        <v>3690</v>
      </c>
      <c r="E85" s="371">
        <v>30</v>
      </c>
      <c r="F85" s="95"/>
      <c r="G85" s="95"/>
      <c r="H85" s="95"/>
    </row>
    <row r="86" spans="1:8" s="260" customFormat="1">
      <c r="A86" s="95"/>
      <c r="B86" s="68" t="s">
        <v>319</v>
      </c>
      <c r="C86" s="68" t="s">
        <v>313</v>
      </c>
      <c r="D86" s="371">
        <v>3440</v>
      </c>
      <c r="E86" s="371">
        <v>30</v>
      </c>
      <c r="F86" s="95"/>
      <c r="G86" s="95"/>
      <c r="H86" s="95"/>
    </row>
    <row r="87" spans="1:8" s="260" customFormat="1">
      <c r="A87" s="95"/>
      <c r="B87" s="68" t="s">
        <v>319</v>
      </c>
      <c r="C87" s="68" t="s">
        <v>314</v>
      </c>
      <c r="D87" s="371">
        <v>3230</v>
      </c>
      <c r="E87" s="371">
        <v>30</v>
      </c>
      <c r="F87" s="95"/>
      <c r="G87" s="95"/>
      <c r="H87" s="95"/>
    </row>
    <row r="88" spans="1:8" s="260" customFormat="1">
      <c r="A88" s="95"/>
      <c r="B88" s="68" t="s">
        <v>319</v>
      </c>
      <c r="C88" s="68" t="s">
        <v>315</v>
      </c>
      <c r="D88" s="371">
        <v>3040</v>
      </c>
      <c r="E88" s="371">
        <v>30</v>
      </c>
      <c r="F88" s="95"/>
      <c r="G88" s="95"/>
      <c r="H88" s="95"/>
    </row>
    <row r="89" spans="1:8" s="260" customFormat="1">
      <c r="A89" s="95"/>
      <c r="B89" s="68" t="s">
        <v>319</v>
      </c>
      <c r="C89" s="68" t="s">
        <v>144</v>
      </c>
      <c r="D89" s="371">
        <v>2870</v>
      </c>
      <c r="E89" s="371">
        <v>20</v>
      </c>
      <c r="F89" s="95"/>
      <c r="G89" s="95"/>
      <c r="H89" s="95"/>
    </row>
    <row r="90" spans="1:8" s="260" customFormat="1">
      <c r="A90" s="95"/>
      <c r="B90" s="68" t="s">
        <v>320</v>
      </c>
      <c r="C90" s="68" t="s">
        <v>304</v>
      </c>
      <c r="D90" s="371">
        <v>24920</v>
      </c>
      <c r="E90" s="371">
        <v>240</v>
      </c>
      <c r="F90" s="95"/>
      <c r="G90" s="95"/>
      <c r="H90" s="95"/>
    </row>
    <row r="91" spans="1:8" s="260" customFormat="1">
      <c r="A91" s="95"/>
      <c r="B91" s="68" t="s">
        <v>320</v>
      </c>
      <c r="C91" s="68" t="s">
        <v>126</v>
      </c>
      <c r="D91" s="371">
        <v>16610</v>
      </c>
      <c r="E91" s="371">
        <v>160</v>
      </c>
      <c r="F91" s="95"/>
      <c r="G91" s="95"/>
      <c r="H91" s="95"/>
    </row>
    <row r="92" spans="1:8" s="260" customFormat="1">
      <c r="A92" s="95"/>
      <c r="B92" s="68" t="s">
        <v>320</v>
      </c>
      <c r="C92" s="68" t="s">
        <v>128</v>
      </c>
      <c r="D92" s="371">
        <v>12460</v>
      </c>
      <c r="E92" s="371">
        <v>120</v>
      </c>
      <c r="F92" s="95"/>
      <c r="G92" s="95"/>
      <c r="H92" s="95"/>
    </row>
    <row r="93" spans="1:8" s="260" customFormat="1">
      <c r="A93" s="95"/>
      <c r="B93" s="68" t="s">
        <v>320</v>
      </c>
      <c r="C93" s="68" t="s">
        <v>130</v>
      </c>
      <c r="D93" s="371">
        <v>9970</v>
      </c>
      <c r="E93" s="371">
        <v>90</v>
      </c>
      <c r="F93" s="95"/>
      <c r="G93" s="95"/>
      <c r="H93" s="95"/>
    </row>
    <row r="94" spans="1:8" s="260" customFormat="1">
      <c r="A94" s="95"/>
      <c r="B94" s="68" t="s">
        <v>320</v>
      </c>
      <c r="C94" s="68" t="s">
        <v>132</v>
      </c>
      <c r="D94" s="371">
        <v>8300</v>
      </c>
      <c r="E94" s="371">
        <v>80</v>
      </c>
      <c r="F94" s="95"/>
      <c r="G94" s="95"/>
      <c r="H94" s="95"/>
    </row>
    <row r="95" spans="1:8" s="260" customFormat="1">
      <c r="A95" s="95"/>
      <c r="B95" s="68" t="s">
        <v>320</v>
      </c>
      <c r="C95" s="68" t="s">
        <v>305</v>
      </c>
      <c r="D95" s="371">
        <v>7120</v>
      </c>
      <c r="E95" s="371">
        <v>70</v>
      </c>
      <c r="F95" s="95"/>
      <c r="G95" s="95"/>
      <c r="H95" s="95"/>
    </row>
    <row r="96" spans="1:8" s="260" customFormat="1">
      <c r="A96" s="95"/>
      <c r="B96" s="68" t="s">
        <v>320</v>
      </c>
      <c r="C96" s="68" t="s">
        <v>306</v>
      </c>
      <c r="D96" s="371">
        <v>6230</v>
      </c>
      <c r="E96" s="371">
        <v>60</v>
      </c>
      <c r="F96" s="95"/>
      <c r="G96" s="95"/>
      <c r="H96" s="95"/>
    </row>
    <row r="97" spans="1:8" s="260" customFormat="1">
      <c r="A97" s="95"/>
      <c r="B97" s="68" t="s">
        <v>320</v>
      </c>
      <c r="C97" s="68" t="s">
        <v>307</v>
      </c>
      <c r="D97" s="371">
        <v>5530</v>
      </c>
      <c r="E97" s="371">
        <v>50</v>
      </c>
      <c r="F97" s="95"/>
      <c r="G97" s="95"/>
      <c r="H97" s="95"/>
    </row>
    <row r="98" spans="1:8" s="260" customFormat="1">
      <c r="A98" s="95"/>
      <c r="B98" s="68" t="s">
        <v>320</v>
      </c>
      <c r="C98" s="68" t="s">
        <v>308</v>
      </c>
      <c r="D98" s="371">
        <v>4980</v>
      </c>
      <c r="E98" s="371">
        <v>40</v>
      </c>
      <c r="F98" s="95"/>
      <c r="G98" s="95"/>
      <c r="H98" s="95"/>
    </row>
    <row r="99" spans="1:8" s="260" customFormat="1">
      <c r="A99" s="95"/>
      <c r="B99" s="68" t="s">
        <v>320</v>
      </c>
      <c r="C99" s="68" t="s">
        <v>309</v>
      </c>
      <c r="D99" s="371">
        <v>4530</v>
      </c>
      <c r="E99" s="371">
        <v>40</v>
      </c>
      <c r="F99" s="95"/>
      <c r="G99" s="95"/>
      <c r="H99" s="95"/>
    </row>
    <row r="100" spans="1:8" s="260" customFormat="1">
      <c r="A100" s="95"/>
      <c r="B100" s="68" t="s">
        <v>320</v>
      </c>
      <c r="C100" s="68" t="s">
        <v>310</v>
      </c>
      <c r="D100" s="371">
        <v>4150</v>
      </c>
      <c r="E100" s="371">
        <v>40</v>
      </c>
      <c r="F100" s="95"/>
      <c r="G100" s="95"/>
      <c r="H100" s="95"/>
    </row>
    <row r="101" spans="1:8" s="260" customFormat="1">
      <c r="A101" s="95"/>
      <c r="B101" s="68" t="s">
        <v>320</v>
      </c>
      <c r="C101" s="68" t="s">
        <v>311</v>
      </c>
      <c r="D101" s="371">
        <v>3830</v>
      </c>
      <c r="E101" s="371">
        <v>30</v>
      </c>
      <c r="F101" s="95"/>
      <c r="G101" s="95"/>
      <c r="H101" s="95"/>
    </row>
    <row r="102" spans="1:8" s="260" customFormat="1">
      <c r="A102" s="95"/>
      <c r="B102" s="68" t="s">
        <v>320</v>
      </c>
      <c r="C102" s="68" t="s">
        <v>312</v>
      </c>
      <c r="D102" s="371">
        <v>3560</v>
      </c>
      <c r="E102" s="371">
        <v>30</v>
      </c>
      <c r="F102" s="95"/>
      <c r="G102" s="95"/>
      <c r="H102" s="95"/>
    </row>
    <row r="103" spans="1:8" s="260" customFormat="1">
      <c r="A103" s="95"/>
      <c r="B103" s="68" t="s">
        <v>320</v>
      </c>
      <c r="C103" s="68" t="s">
        <v>313</v>
      </c>
      <c r="D103" s="371">
        <v>3320</v>
      </c>
      <c r="E103" s="371">
        <v>30</v>
      </c>
      <c r="F103" s="95"/>
      <c r="G103" s="95"/>
      <c r="H103" s="95"/>
    </row>
    <row r="104" spans="1:8" s="260" customFormat="1">
      <c r="A104" s="95"/>
      <c r="B104" s="68" t="s">
        <v>320</v>
      </c>
      <c r="C104" s="68" t="s">
        <v>314</v>
      </c>
      <c r="D104" s="371">
        <v>3110</v>
      </c>
      <c r="E104" s="371">
        <v>30</v>
      </c>
      <c r="F104" s="95"/>
      <c r="G104" s="95"/>
      <c r="H104" s="95"/>
    </row>
    <row r="105" spans="1:8" s="260" customFormat="1">
      <c r="A105" s="95"/>
      <c r="B105" s="68" t="s">
        <v>320</v>
      </c>
      <c r="C105" s="68" t="s">
        <v>315</v>
      </c>
      <c r="D105" s="371">
        <v>2930</v>
      </c>
      <c r="E105" s="371">
        <v>20</v>
      </c>
      <c r="F105" s="95"/>
      <c r="G105" s="95"/>
      <c r="H105" s="95"/>
    </row>
    <row r="106" spans="1:8" s="260" customFormat="1">
      <c r="A106" s="95"/>
      <c r="B106" s="68" t="s">
        <v>320</v>
      </c>
      <c r="C106" s="68" t="s">
        <v>144</v>
      </c>
      <c r="D106" s="371">
        <v>2760</v>
      </c>
      <c r="E106" s="371">
        <v>20</v>
      </c>
      <c r="F106" s="95"/>
      <c r="G106" s="95"/>
      <c r="H106" s="95"/>
    </row>
    <row r="107" spans="1:8" s="260" customFormat="1">
      <c r="A107" s="95"/>
      <c r="B107" s="68" t="s">
        <v>321</v>
      </c>
      <c r="C107" s="68" t="s">
        <v>304</v>
      </c>
      <c r="D107" s="371">
        <v>24220</v>
      </c>
      <c r="E107" s="371">
        <v>240</v>
      </c>
      <c r="F107" s="95"/>
      <c r="G107" s="95"/>
      <c r="H107" s="95"/>
    </row>
    <row r="108" spans="1:8" s="260" customFormat="1">
      <c r="A108" s="95"/>
      <c r="B108" s="68" t="s">
        <v>321</v>
      </c>
      <c r="C108" s="68" t="s">
        <v>126</v>
      </c>
      <c r="D108" s="371">
        <v>16150</v>
      </c>
      <c r="E108" s="371">
        <v>160</v>
      </c>
      <c r="F108" s="95"/>
      <c r="G108" s="95"/>
      <c r="H108" s="95"/>
    </row>
    <row r="109" spans="1:8" s="260" customFormat="1">
      <c r="A109" s="95"/>
      <c r="B109" s="68" t="s">
        <v>321</v>
      </c>
      <c r="C109" s="68" t="s">
        <v>128</v>
      </c>
      <c r="D109" s="371">
        <v>12110</v>
      </c>
      <c r="E109" s="371">
        <v>120</v>
      </c>
      <c r="F109" s="95"/>
      <c r="G109" s="95"/>
      <c r="H109" s="95"/>
    </row>
    <row r="110" spans="1:8" s="260" customFormat="1">
      <c r="A110" s="95"/>
      <c r="B110" s="68" t="s">
        <v>321</v>
      </c>
      <c r="C110" s="68" t="s">
        <v>130</v>
      </c>
      <c r="D110" s="371">
        <v>9690</v>
      </c>
      <c r="E110" s="371">
        <v>90</v>
      </c>
      <c r="F110" s="95"/>
      <c r="G110" s="95"/>
      <c r="H110" s="95"/>
    </row>
    <row r="111" spans="1:8" s="260" customFormat="1">
      <c r="A111" s="95"/>
      <c r="B111" s="68" t="s">
        <v>321</v>
      </c>
      <c r="C111" s="68" t="s">
        <v>132</v>
      </c>
      <c r="D111" s="371">
        <v>8070</v>
      </c>
      <c r="E111" s="371">
        <v>80</v>
      </c>
      <c r="F111" s="95"/>
      <c r="G111" s="95"/>
      <c r="H111" s="95"/>
    </row>
    <row r="112" spans="1:8" s="260" customFormat="1">
      <c r="A112" s="95"/>
      <c r="B112" s="68" t="s">
        <v>321</v>
      </c>
      <c r="C112" s="68" t="s">
        <v>305</v>
      </c>
      <c r="D112" s="371">
        <v>6920</v>
      </c>
      <c r="E112" s="371">
        <v>60</v>
      </c>
      <c r="F112" s="95"/>
      <c r="G112" s="95"/>
      <c r="H112" s="95"/>
    </row>
    <row r="113" spans="1:8" s="260" customFormat="1">
      <c r="A113" s="95"/>
      <c r="B113" s="68" t="s">
        <v>321</v>
      </c>
      <c r="C113" s="68" t="s">
        <v>306</v>
      </c>
      <c r="D113" s="371">
        <v>6050</v>
      </c>
      <c r="E113" s="371">
        <v>60</v>
      </c>
      <c r="F113" s="95"/>
      <c r="G113" s="95"/>
      <c r="H113" s="95"/>
    </row>
    <row r="114" spans="1:8" s="260" customFormat="1">
      <c r="A114" s="95"/>
      <c r="B114" s="68" t="s">
        <v>321</v>
      </c>
      <c r="C114" s="68" t="s">
        <v>307</v>
      </c>
      <c r="D114" s="371">
        <v>5380</v>
      </c>
      <c r="E114" s="371">
        <v>50</v>
      </c>
      <c r="F114" s="95"/>
      <c r="G114" s="95"/>
      <c r="H114" s="95"/>
    </row>
    <row r="115" spans="1:8" s="260" customFormat="1">
      <c r="A115" s="95"/>
      <c r="B115" s="68" t="s">
        <v>321</v>
      </c>
      <c r="C115" s="68" t="s">
        <v>308</v>
      </c>
      <c r="D115" s="371">
        <v>4840</v>
      </c>
      <c r="E115" s="371">
        <v>40</v>
      </c>
      <c r="F115" s="95"/>
      <c r="G115" s="95"/>
      <c r="H115" s="95"/>
    </row>
    <row r="116" spans="1:8" s="260" customFormat="1">
      <c r="A116" s="95"/>
      <c r="B116" s="68" t="s">
        <v>321</v>
      </c>
      <c r="C116" s="68" t="s">
        <v>309</v>
      </c>
      <c r="D116" s="371">
        <v>4400</v>
      </c>
      <c r="E116" s="371">
        <v>40</v>
      </c>
      <c r="F116" s="95"/>
      <c r="G116" s="95"/>
      <c r="H116" s="95"/>
    </row>
    <row r="117" spans="1:8" s="260" customFormat="1">
      <c r="A117" s="95"/>
      <c r="B117" s="68" t="s">
        <v>321</v>
      </c>
      <c r="C117" s="68" t="s">
        <v>310</v>
      </c>
      <c r="D117" s="371">
        <v>4030</v>
      </c>
      <c r="E117" s="371">
        <v>40</v>
      </c>
      <c r="F117" s="95"/>
      <c r="G117" s="95"/>
      <c r="H117" s="95"/>
    </row>
    <row r="118" spans="1:8" s="260" customFormat="1">
      <c r="A118" s="95"/>
      <c r="B118" s="68" t="s">
        <v>321</v>
      </c>
      <c r="C118" s="68" t="s">
        <v>311</v>
      </c>
      <c r="D118" s="371">
        <v>3720</v>
      </c>
      <c r="E118" s="371">
        <v>30</v>
      </c>
      <c r="F118" s="95"/>
      <c r="G118" s="95"/>
      <c r="H118" s="95"/>
    </row>
    <row r="119" spans="1:8" s="260" customFormat="1">
      <c r="A119" s="95"/>
      <c r="B119" s="68" t="s">
        <v>321</v>
      </c>
      <c r="C119" s="68" t="s">
        <v>312</v>
      </c>
      <c r="D119" s="371">
        <v>3460</v>
      </c>
      <c r="E119" s="371">
        <v>30</v>
      </c>
      <c r="F119" s="95"/>
      <c r="G119" s="95"/>
      <c r="H119" s="95"/>
    </row>
    <row r="120" spans="1:8" s="260" customFormat="1">
      <c r="A120" s="95"/>
      <c r="B120" s="68" t="s">
        <v>321</v>
      </c>
      <c r="C120" s="68" t="s">
        <v>313</v>
      </c>
      <c r="D120" s="371">
        <v>3230</v>
      </c>
      <c r="E120" s="371">
        <v>30</v>
      </c>
      <c r="F120" s="95"/>
      <c r="G120" s="95"/>
      <c r="H120" s="95"/>
    </row>
    <row r="121" spans="1:8" s="260" customFormat="1">
      <c r="A121" s="95"/>
      <c r="B121" s="68" t="s">
        <v>321</v>
      </c>
      <c r="C121" s="68" t="s">
        <v>314</v>
      </c>
      <c r="D121" s="371">
        <v>3020</v>
      </c>
      <c r="E121" s="371">
        <v>30</v>
      </c>
      <c r="F121" s="95"/>
      <c r="G121" s="95"/>
      <c r="H121" s="95"/>
    </row>
    <row r="122" spans="1:8" s="260" customFormat="1">
      <c r="A122" s="95"/>
      <c r="B122" s="68" t="s">
        <v>321</v>
      </c>
      <c r="C122" s="68" t="s">
        <v>315</v>
      </c>
      <c r="D122" s="371">
        <v>2850</v>
      </c>
      <c r="E122" s="371">
        <v>20</v>
      </c>
      <c r="F122" s="95"/>
      <c r="G122" s="95"/>
      <c r="H122" s="95"/>
    </row>
    <row r="123" spans="1:8" s="260" customFormat="1">
      <c r="A123" s="95"/>
      <c r="B123" s="68" t="s">
        <v>321</v>
      </c>
      <c r="C123" s="68" t="s">
        <v>144</v>
      </c>
      <c r="D123" s="371">
        <v>2690</v>
      </c>
      <c r="E123" s="371">
        <v>20</v>
      </c>
      <c r="F123" s="95"/>
      <c r="G123" s="95"/>
      <c r="H123" s="95"/>
    </row>
    <row r="124" spans="1:8" s="260" customFormat="1">
      <c r="A124" s="95"/>
      <c r="B124" s="68" t="s">
        <v>322</v>
      </c>
      <c r="C124" s="68" t="s">
        <v>304</v>
      </c>
      <c r="D124" s="371">
        <v>23520</v>
      </c>
      <c r="E124" s="371">
        <v>230</v>
      </c>
      <c r="F124" s="95"/>
      <c r="G124" s="95"/>
      <c r="H124" s="95"/>
    </row>
    <row r="125" spans="1:8" s="260" customFormat="1">
      <c r="A125" s="95"/>
      <c r="B125" s="68" t="s">
        <v>322</v>
      </c>
      <c r="C125" s="68" t="s">
        <v>126</v>
      </c>
      <c r="D125" s="371">
        <v>15680</v>
      </c>
      <c r="E125" s="371">
        <v>150</v>
      </c>
      <c r="F125" s="95"/>
      <c r="G125" s="95"/>
      <c r="H125" s="95"/>
    </row>
    <row r="126" spans="1:8" s="260" customFormat="1">
      <c r="A126" s="95"/>
      <c r="B126" s="68" t="s">
        <v>322</v>
      </c>
      <c r="C126" s="68" t="s">
        <v>128</v>
      </c>
      <c r="D126" s="371">
        <v>11760</v>
      </c>
      <c r="E126" s="371">
        <v>110</v>
      </c>
      <c r="F126" s="95"/>
      <c r="G126" s="95"/>
      <c r="H126" s="95"/>
    </row>
    <row r="127" spans="1:8" s="260" customFormat="1">
      <c r="A127" s="95"/>
      <c r="B127" s="68" t="s">
        <v>322</v>
      </c>
      <c r="C127" s="68" t="s">
        <v>130</v>
      </c>
      <c r="D127" s="371">
        <v>9410</v>
      </c>
      <c r="E127" s="371">
        <v>90</v>
      </c>
      <c r="F127" s="95"/>
      <c r="G127" s="95"/>
      <c r="H127" s="95"/>
    </row>
    <row r="128" spans="1:8" s="260" customFormat="1">
      <c r="A128" s="95"/>
      <c r="B128" s="68" t="s">
        <v>322</v>
      </c>
      <c r="C128" s="68" t="s">
        <v>132</v>
      </c>
      <c r="D128" s="371">
        <v>7840</v>
      </c>
      <c r="E128" s="371">
        <v>70</v>
      </c>
      <c r="F128" s="95"/>
      <c r="G128" s="95"/>
      <c r="H128" s="95"/>
    </row>
    <row r="129" spans="1:12" s="260" customFormat="1">
      <c r="A129" s="95"/>
      <c r="B129" s="68" t="s">
        <v>322</v>
      </c>
      <c r="C129" s="68" t="s">
        <v>305</v>
      </c>
      <c r="D129" s="371">
        <v>6720</v>
      </c>
      <c r="E129" s="371">
        <v>60</v>
      </c>
      <c r="F129" s="95"/>
      <c r="G129" s="95"/>
      <c r="H129" s="95"/>
    </row>
    <row r="130" spans="1:12" s="260" customFormat="1">
      <c r="A130" s="95"/>
      <c r="B130" s="68" t="s">
        <v>322</v>
      </c>
      <c r="C130" s="68" t="s">
        <v>306</v>
      </c>
      <c r="D130" s="371">
        <v>5880</v>
      </c>
      <c r="E130" s="371">
        <v>50</v>
      </c>
      <c r="F130" s="95"/>
      <c r="G130" s="95"/>
      <c r="H130" s="95"/>
    </row>
    <row r="131" spans="1:12" s="260" customFormat="1">
      <c r="A131" s="95"/>
      <c r="B131" s="68" t="s">
        <v>322</v>
      </c>
      <c r="C131" s="68" t="s">
        <v>307</v>
      </c>
      <c r="D131" s="371">
        <v>5220</v>
      </c>
      <c r="E131" s="371">
        <v>50</v>
      </c>
      <c r="F131" s="95"/>
      <c r="G131" s="95"/>
      <c r="H131" s="95"/>
    </row>
    <row r="132" spans="1:12" s="260" customFormat="1">
      <c r="A132" s="95"/>
      <c r="B132" s="68" t="s">
        <v>322</v>
      </c>
      <c r="C132" s="68" t="s">
        <v>308</v>
      </c>
      <c r="D132" s="371">
        <v>4700</v>
      </c>
      <c r="E132" s="371">
        <v>40</v>
      </c>
      <c r="F132" s="95"/>
      <c r="G132" s="95"/>
      <c r="H132" s="95"/>
    </row>
    <row r="133" spans="1:12" s="260" customFormat="1">
      <c r="A133" s="95"/>
      <c r="B133" s="68" t="s">
        <v>322</v>
      </c>
      <c r="C133" s="68" t="s">
        <v>309</v>
      </c>
      <c r="D133" s="371">
        <v>4270</v>
      </c>
      <c r="E133" s="371">
        <v>40</v>
      </c>
      <c r="F133" s="95"/>
      <c r="G133" s="95"/>
      <c r="H133" s="95"/>
    </row>
    <row r="134" spans="1:12" s="260" customFormat="1">
      <c r="A134" s="95"/>
      <c r="B134" s="68" t="s">
        <v>322</v>
      </c>
      <c r="C134" s="68" t="s">
        <v>310</v>
      </c>
      <c r="D134" s="371">
        <v>3920</v>
      </c>
      <c r="E134" s="371">
        <v>30</v>
      </c>
      <c r="F134" s="95"/>
      <c r="G134" s="95"/>
      <c r="H134" s="95"/>
    </row>
    <row r="135" spans="1:12" s="260" customFormat="1">
      <c r="A135" s="95"/>
      <c r="B135" s="68" t="s">
        <v>322</v>
      </c>
      <c r="C135" s="68" t="s">
        <v>311</v>
      </c>
      <c r="D135" s="371">
        <v>3610</v>
      </c>
      <c r="E135" s="371">
        <v>30</v>
      </c>
      <c r="F135" s="95"/>
      <c r="G135" s="95"/>
      <c r="H135" s="95"/>
    </row>
    <row r="136" spans="1:12" s="260" customFormat="1">
      <c r="A136" s="95"/>
      <c r="B136" s="70" t="s">
        <v>322</v>
      </c>
      <c r="C136" s="70" t="s">
        <v>312</v>
      </c>
      <c r="D136" s="370">
        <v>3360</v>
      </c>
      <c r="E136" s="370">
        <v>30</v>
      </c>
      <c r="F136" s="95"/>
      <c r="G136" s="95"/>
      <c r="H136" s="95"/>
    </row>
    <row r="137" spans="1:12" s="260" customFormat="1">
      <c r="A137" s="95"/>
      <c r="B137" s="70" t="s">
        <v>322</v>
      </c>
      <c r="C137" s="70" t="s">
        <v>313</v>
      </c>
      <c r="D137" s="370">
        <v>3130</v>
      </c>
      <c r="E137" s="370">
        <v>30</v>
      </c>
      <c r="F137" s="95"/>
      <c r="G137" s="95"/>
      <c r="H137" s="95"/>
    </row>
    <row r="138" spans="1:12" s="260" customFormat="1">
      <c r="A138" s="95"/>
      <c r="B138" s="70" t="s">
        <v>322</v>
      </c>
      <c r="C138" s="70" t="s">
        <v>314</v>
      </c>
      <c r="D138" s="370">
        <v>2940</v>
      </c>
      <c r="E138" s="370">
        <v>20</v>
      </c>
      <c r="F138" s="95"/>
      <c r="G138" s="95"/>
      <c r="H138" s="95"/>
    </row>
    <row r="139" spans="1:12" s="260" customFormat="1">
      <c r="A139" s="95"/>
      <c r="B139" s="70" t="s">
        <v>322</v>
      </c>
      <c r="C139" s="70" t="s">
        <v>315</v>
      </c>
      <c r="D139" s="370">
        <v>2760</v>
      </c>
      <c r="E139" s="370">
        <v>20</v>
      </c>
      <c r="F139" s="95"/>
      <c r="G139" s="95"/>
      <c r="H139" s="95"/>
    </row>
    <row r="140" spans="1:12" s="260" customFormat="1">
      <c r="A140" s="95"/>
      <c r="B140" s="70" t="s">
        <v>322</v>
      </c>
      <c r="C140" s="70" t="s">
        <v>144</v>
      </c>
      <c r="D140" s="370">
        <v>2610</v>
      </c>
      <c r="E140" s="370">
        <v>20</v>
      </c>
      <c r="F140" s="95"/>
      <c r="G140" s="95"/>
      <c r="H140" s="95"/>
    </row>
    <row r="141" spans="1:12" s="260" customFormat="1">
      <c r="A141" s="95"/>
      <c r="B141" s="95"/>
      <c r="C141" s="95"/>
      <c r="D141" s="95"/>
      <c r="E141" s="95"/>
      <c r="F141" s="95"/>
      <c r="G141" s="95"/>
      <c r="H141" s="95"/>
    </row>
    <row r="142" spans="1:12" s="260" customFormat="1">
      <c r="A142" s="95"/>
      <c r="B142" s="95"/>
      <c r="C142" s="95"/>
      <c r="D142" s="95"/>
      <c r="E142" s="95"/>
      <c r="F142" s="95"/>
      <c r="G142" s="95"/>
      <c r="H142" s="95"/>
    </row>
    <row r="143" spans="1:12">
      <c r="I143" s="111"/>
      <c r="J143" s="111"/>
      <c r="K143" s="111"/>
      <c r="L143" s="111"/>
    </row>
    <row r="144" spans="1:12">
      <c r="I144" s="111"/>
      <c r="J144" s="111"/>
      <c r="K144" s="111"/>
      <c r="L144" s="111"/>
    </row>
    <row r="145" spans="9:12">
      <c r="I145" s="111"/>
      <c r="J145" s="111"/>
      <c r="K145" s="111"/>
      <c r="L145" s="111"/>
    </row>
    <row r="146" spans="9:12">
      <c r="I146" s="111"/>
      <c r="J146" s="111"/>
      <c r="K146" s="111"/>
      <c r="L146" s="111"/>
    </row>
    <row r="147" spans="9:12">
      <c r="I147" s="111"/>
      <c r="J147" s="111"/>
      <c r="K147" s="111"/>
      <c r="L147" s="111"/>
    </row>
    <row r="148" spans="9:12">
      <c r="I148" s="111"/>
      <c r="J148" s="111"/>
      <c r="K148" s="111"/>
      <c r="L148" s="111"/>
    </row>
    <row r="149" spans="9:12">
      <c r="I149" s="111"/>
      <c r="J149" s="111"/>
      <c r="K149" s="111"/>
      <c r="L149" s="111"/>
    </row>
    <row r="150" spans="9:12">
      <c r="I150" s="111"/>
      <c r="J150" s="111"/>
      <c r="K150" s="111"/>
      <c r="L150" s="111"/>
    </row>
    <row r="151" spans="9:12">
      <c r="I151" s="111"/>
      <c r="J151" s="111"/>
      <c r="K151" s="111"/>
      <c r="L151" s="111"/>
    </row>
    <row r="152" spans="9:12">
      <c r="I152" s="111"/>
      <c r="J152" s="111"/>
      <c r="K152" s="111"/>
      <c r="L152" s="111"/>
    </row>
    <row r="153" spans="9:12">
      <c r="I153" s="111"/>
      <c r="J153" s="111"/>
      <c r="K153" s="111"/>
      <c r="L153" s="111"/>
    </row>
    <row r="154" spans="9:12">
      <c r="I154" s="111"/>
      <c r="J154" s="111"/>
      <c r="K154" s="111"/>
      <c r="L154" s="111"/>
    </row>
    <row r="155" spans="9:12">
      <c r="I155" s="111"/>
      <c r="J155" s="111"/>
      <c r="K155" s="111"/>
      <c r="L155" s="111"/>
    </row>
    <row r="156" spans="9:12">
      <c r="I156" s="111"/>
      <c r="J156" s="111"/>
      <c r="K156" s="111"/>
      <c r="L156" s="111"/>
    </row>
    <row r="157" spans="9:12">
      <c r="I157" s="111"/>
      <c r="J157" s="111"/>
      <c r="K157" s="111"/>
      <c r="L157" s="111"/>
    </row>
    <row r="158" spans="9:12">
      <c r="I158" s="111"/>
      <c r="J158" s="111"/>
      <c r="K158" s="111"/>
      <c r="L158" s="111"/>
    </row>
    <row r="159" spans="9:12">
      <c r="I159" s="111"/>
      <c r="J159" s="111"/>
      <c r="K159" s="111"/>
      <c r="L159" s="111"/>
    </row>
    <row r="160" spans="9:12">
      <c r="I160" s="111"/>
      <c r="J160" s="111"/>
      <c r="K160" s="111"/>
      <c r="L160" s="111"/>
    </row>
    <row r="161" spans="9:12">
      <c r="I161" s="111"/>
      <c r="J161" s="111"/>
      <c r="K161" s="111"/>
      <c r="L161" s="111"/>
    </row>
    <row r="162" spans="9:12">
      <c r="I162" s="111"/>
      <c r="J162" s="111"/>
      <c r="K162" s="111"/>
      <c r="L162" s="111"/>
    </row>
    <row r="163" spans="9:12">
      <c r="I163" s="111"/>
      <c r="J163" s="111"/>
      <c r="K163" s="111"/>
      <c r="L163" s="111"/>
    </row>
    <row r="164" spans="9:12">
      <c r="I164" s="111"/>
      <c r="J164" s="111"/>
      <c r="K164" s="111"/>
      <c r="L164" s="111"/>
    </row>
    <row r="165" spans="9:12">
      <c r="I165" s="111"/>
      <c r="J165" s="111"/>
      <c r="K165" s="111"/>
      <c r="L165" s="111"/>
    </row>
    <row r="188" spans="9:12">
      <c r="I188" s="14"/>
      <c r="J188" s="14"/>
      <c r="K188" s="76"/>
      <c r="L188" s="76"/>
    </row>
    <row r="189" spans="9:12">
      <c r="I189" s="14"/>
      <c r="J189" s="14"/>
      <c r="K189" s="76"/>
      <c r="L189" s="76"/>
    </row>
    <row r="190" spans="9:12">
      <c r="I190" s="101"/>
      <c r="J190" s="102"/>
      <c r="K190" s="103"/>
      <c r="L190" s="103"/>
    </row>
    <row r="191" spans="9:12">
      <c r="I191" s="101"/>
      <c r="J191" s="71"/>
      <c r="K191" s="104"/>
      <c r="L191" s="104"/>
    </row>
    <row r="192" spans="9:12">
      <c r="J192" s="71"/>
      <c r="K192" s="104"/>
      <c r="L192" s="104"/>
    </row>
    <row r="193" spans="9:12">
      <c r="I193" s="101"/>
      <c r="J193" s="71"/>
      <c r="K193" s="104"/>
      <c r="L193" s="104"/>
    </row>
    <row r="194" spans="9:12">
      <c r="J194" s="71"/>
      <c r="K194" s="104"/>
      <c r="L194" s="104"/>
    </row>
    <row r="195" spans="9:12">
      <c r="J195" s="71"/>
      <c r="K195" s="104"/>
      <c r="L195" s="104"/>
    </row>
    <row r="196" spans="9:12">
      <c r="J196" s="71"/>
      <c r="K196" s="104"/>
      <c r="L196" s="104"/>
    </row>
    <row r="197" spans="9:12">
      <c r="J197" s="71"/>
      <c r="K197" s="104"/>
      <c r="L197" s="104"/>
    </row>
    <row r="198" spans="9:12">
      <c r="J198" s="71"/>
      <c r="K198" s="104"/>
      <c r="L198" s="104"/>
    </row>
  </sheetData>
  <sheetProtection algorithmName="SHA-512" hashValue="09TJ9vTBczuVIF9pSNYjNHZ+brVTv8oG4Gyv6uWu2PDlogFUmmB9amdKh4Ch0BBYjbldBgWVIn1EEv+I5OcWFg==" saltValue="qmpkSVhb6w15RMiYEjqGeA==" spinCount="100000" sheet="1" objects="1" scenarios="1"/>
  <mergeCells count="49">
    <mergeCell ref="G6:G7"/>
    <mergeCell ref="H6:H7"/>
    <mergeCell ref="O6:O7"/>
    <mergeCell ref="P6:P7"/>
    <mergeCell ref="G2:H2"/>
    <mergeCell ref="G4:G5"/>
    <mergeCell ref="H4:H5"/>
    <mergeCell ref="O4:O5"/>
    <mergeCell ref="P4:P5"/>
    <mergeCell ref="G10:G11"/>
    <mergeCell ref="H10:H11"/>
    <mergeCell ref="O10:O11"/>
    <mergeCell ref="P10:P11"/>
    <mergeCell ref="G8:G9"/>
    <mergeCell ref="H8:H9"/>
    <mergeCell ref="O8:O9"/>
    <mergeCell ref="P8:P9"/>
    <mergeCell ref="G14:G15"/>
    <mergeCell ref="H14:H15"/>
    <mergeCell ref="O14:O15"/>
    <mergeCell ref="P14:P15"/>
    <mergeCell ref="G12:G13"/>
    <mergeCell ref="H12:H13"/>
    <mergeCell ref="O12:O13"/>
    <mergeCell ref="P12:P13"/>
    <mergeCell ref="G18:G19"/>
    <mergeCell ref="H18:H19"/>
    <mergeCell ref="O18:O19"/>
    <mergeCell ref="P18:P19"/>
    <mergeCell ref="G16:G17"/>
    <mergeCell ref="H16:H17"/>
    <mergeCell ref="O16:O17"/>
    <mergeCell ref="P16:P17"/>
    <mergeCell ref="G22:G23"/>
    <mergeCell ref="H22:H23"/>
    <mergeCell ref="O22:O23"/>
    <mergeCell ref="P22:P23"/>
    <mergeCell ref="G20:G21"/>
    <mergeCell ref="H20:H21"/>
    <mergeCell ref="O20:O21"/>
    <mergeCell ref="P20:P21"/>
    <mergeCell ref="G26:G27"/>
    <mergeCell ref="H26:H27"/>
    <mergeCell ref="O26:O27"/>
    <mergeCell ref="P26:P27"/>
    <mergeCell ref="G24:G25"/>
    <mergeCell ref="H24:H25"/>
    <mergeCell ref="O24:O25"/>
    <mergeCell ref="P24:P25"/>
  </mergeCells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CF568-1DD6-4CE1-BAFB-AE29BA82317A}">
  <sheetPr>
    <tabColor theme="5" tint="0.59999389629810485"/>
  </sheetPr>
  <dimension ref="B1:BM547"/>
  <sheetViews>
    <sheetView zoomScale="80" zoomScaleNormal="80" workbookViewId="0">
      <selection activeCell="E19" sqref="E19"/>
    </sheetView>
  </sheetViews>
  <sheetFormatPr defaultColWidth="9" defaultRowHeight="16.2"/>
  <cols>
    <col min="1" max="1" width="1.59765625" style="2" customWidth="1"/>
    <col min="2" max="5" width="7.3984375" style="2" customWidth="1"/>
    <col min="6" max="6" width="1.3984375" style="2" customWidth="1"/>
    <col min="7" max="7" width="5.5" style="2" customWidth="1"/>
    <col min="8" max="9" width="9" style="31"/>
    <col min="10" max="11" width="9" style="2"/>
    <col min="12" max="12" width="1.59765625" style="2" customWidth="1"/>
    <col min="13" max="13" width="4.5" style="2" customWidth="1"/>
    <col min="14" max="15" width="6" style="31" customWidth="1"/>
    <col min="16" max="23" width="7.09765625" style="28" customWidth="1"/>
    <col min="24" max="24" width="1.69921875" style="2" customWidth="1"/>
    <col min="25" max="25" width="4.5" style="2" customWidth="1"/>
    <col min="26" max="27" width="6" style="31" customWidth="1"/>
    <col min="28" max="35" width="7.09765625" style="28" customWidth="1"/>
    <col min="36" max="36" width="1.5" style="2" customWidth="1"/>
    <col min="37" max="37" width="5.19921875" style="2" customWidth="1"/>
    <col min="38" max="45" width="7" style="2" customWidth="1"/>
    <col min="46" max="46" width="1.59765625" style="2" customWidth="1"/>
    <col min="47" max="47" width="5.19921875" style="2" customWidth="1"/>
    <col min="48" max="55" width="7" style="2" customWidth="1"/>
    <col min="56" max="56" width="1.59765625" style="2" customWidth="1"/>
    <col min="57" max="57" width="5.19921875" style="2" customWidth="1"/>
    <col min="58" max="65" width="7" style="2" customWidth="1"/>
    <col min="66" max="16384" width="9" style="2"/>
  </cols>
  <sheetData>
    <row r="1" spans="2:56" ht="8.25" customHeight="1"/>
    <row r="2" spans="2:56">
      <c r="B2" s="97" t="s">
        <v>367</v>
      </c>
      <c r="G2" s="59" t="s">
        <v>401</v>
      </c>
      <c r="M2" s="2" t="s">
        <v>370</v>
      </c>
      <c r="Y2" s="2" t="s">
        <v>373</v>
      </c>
      <c r="AK2" s="619" t="s">
        <v>584</v>
      </c>
      <c r="AL2" s="619"/>
    </row>
    <row r="3" spans="2:56" ht="32.4">
      <c r="B3" s="117" t="s">
        <v>176</v>
      </c>
      <c r="C3" s="120" t="s">
        <v>116</v>
      </c>
      <c r="D3" s="120" t="s">
        <v>348</v>
      </c>
      <c r="E3" s="3" t="s">
        <v>353</v>
      </c>
      <c r="G3" s="595" t="s">
        <v>19</v>
      </c>
      <c r="H3" s="79" t="s">
        <v>176</v>
      </c>
      <c r="I3" s="90" t="s">
        <v>116</v>
      </c>
      <c r="J3" s="90" t="s">
        <v>348</v>
      </c>
      <c r="K3" s="112" t="s">
        <v>353</v>
      </c>
      <c r="M3" s="611"/>
      <c r="N3" s="612" t="s">
        <v>372</v>
      </c>
      <c r="O3" s="613"/>
      <c r="P3" s="597" t="s">
        <v>11</v>
      </c>
      <c r="Q3" s="597"/>
      <c r="R3" s="597"/>
      <c r="S3" s="597"/>
      <c r="T3" s="597" t="s">
        <v>12</v>
      </c>
      <c r="U3" s="597"/>
      <c r="V3" s="597"/>
      <c r="W3" s="597"/>
      <c r="X3" s="29"/>
      <c r="Y3" s="597"/>
      <c r="Z3" s="601" t="s">
        <v>372</v>
      </c>
      <c r="AA3" s="602"/>
      <c r="AB3" s="597" t="s">
        <v>11</v>
      </c>
      <c r="AC3" s="597"/>
      <c r="AD3" s="597"/>
      <c r="AE3" s="597"/>
      <c r="AF3" s="597" t="s">
        <v>12</v>
      </c>
      <c r="AG3" s="597"/>
      <c r="AH3" s="597"/>
      <c r="AI3" s="597"/>
      <c r="AK3" s="59" t="s">
        <v>417</v>
      </c>
    </row>
    <row r="4" spans="2:56">
      <c r="B4" s="70" t="s">
        <v>124</v>
      </c>
      <c r="C4" s="70" t="s">
        <v>304</v>
      </c>
      <c r="D4" s="70" t="s">
        <v>349</v>
      </c>
      <c r="E4" s="372">
        <v>0.01</v>
      </c>
      <c r="G4" s="595"/>
      <c r="H4" s="70" t="str">
        <f>IF(基本情報!$C$3="","",基本情報!$C$3)</f>
        <v/>
      </c>
      <c r="I4" s="70" t="str">
        <f>利用定員!K13</f>
        <v/>
      </c>
      <c r="J4" s="1" t="str">
        <f>IF(加算と減算!N9="","",加算と減算!N9)</f>
        <v/>
      </c>
      <c r="K4" s="113" t="str">
        <f>IFERROR(IF(J3="",0,DGET($B$3:$E$547,K3,H3:J4)),"")</f>
        <v/>
      </c>
      <c r="M4" s="611"/>
      <c r="N4" s="614"/>
      <c r="O4" s="615"/>
      <c r="P4" s="196" t="s">
        <v>368</v>
      </c>
      <c r="Q4" s="196" t="s">
        <v>241</v>
      </c>
      <c r="R4" s="196" t="s">
        <v>242</v>
      </c>
      <c r="S4" s="196" t="s">
        <v>10</v>
      </c>
      <c r="T4" s="196" t="s">
        <v>368</v>
      </c>
      <c r="U4" s="196" t="s">
        <v>241</v>
      </c>
      <c r="V4" s="196" t="s">
        <v>242</v>
      </c>
      <c r="W4" s="196" t="s">
        <v>10</v>
      </c>
      <c r="X4" s="29"/>
      <c r="Y4" s="597"/>
      <c r="Z4" s="603"/>
      <c r="AA4" s="604"/>
      <c r="AB4" s="196" t="s">
        <v>368</v>
      </c>
      <c r="AC4" s="196" t="s">
        <v>241</v>
      </c>
      <c r="AD4" s="196" t="s">
        <v>242</v>
      </c>
      <c r="AE4" s="196" t="s">
        <v>10</v>
      </c>
      <c r="AF4" s="196" t="s">
        <v>368</v>
      </c>
      <c r="AG4" s="196" t="s">
        <v>241</v>
      </c>
      <c r="AH4" s="196" t="s">
        <v>242</v>
      </c>
      <c r="AI4" s="196" t="s">
        <v>10</v>
      </c>
      <c r="AK4" s="598" t="s">
        <v>412</v>
      </c>
      <c r="AL4" s="597" t="s">
        <v>11</v>
      </c>
      <c r="AM4" s="597"/>
      <c r="AN4" s="597"/>
      <c r="AO4" s="597"/>
      <c r="AP4" s="597" t="s">
        <v>12</v>
      </c>
      <c r="AQ4" s="597"/>
      <c r="AR4" s="597"/>
      <c r="AS4" s="597"/>
      <c r="AT4" s="111"/>
      <c r="BD4" s="111"/>
    </row>
    <row r="5" spans="2:56">
      <c r="B5" s="70" t="s">
        <v>124</v>
      </c>
      <c r="C5" s="70" t="s">
        <v>126</v>
      </c>
      <c r="D5" s="70" t="s">
        <v>349</v>
      </c>
      <c r="E5" s="372">
        <v>0.01</v>
      </c>
      <c r="G5" s="595" t="s">
        <v>20</v>
      </c>
      <c r="H5" s="79" t="s">
        <v>176</v>
      </c>
      <c r="I5" s="90" t="s">
        <v>116</v>
      </c>
      <c r="J5" s="90" t="s">
        <v>348</v>
      </c>
      <c r="K5" s="112" t="s">
        <v>353</v>
      </c>
      <c r="M5" s="528" t="s">
        <v>19</v>
      </c>
      <c r="N5" s="605" t="s">
        <v>88</v>
      </c>
      <c r="O5" s="606"/>
      <c r="P5" s="264">
        <f>'基本単価（本園）'!N6</f>
        <v>0</v>
      </c>
      <c r="Q5" s="264">
        <f>'基本単価（本園）'!O6</f>
        <v>0</v>
      </c>
      <c r="R5" s="264">
        <f>'基本単価（本園）'!P6</f>
        <v>0</v>
      </c>
      <c r="S5" s="264">
        <f>'基本単価（本園）'!Q6</f>
        <v>0</v>
      </c>
      <c r="T5" s="264">
        <f>'基本単価（本園）'!R6</f>
        <v>0</v>
      </c>
      <c r="U5" s="264">
        <f>'基本単価（本園）'!S6</f>
        <v>0</v>
      </c>
      <c r="V5" s="264">
        <f>'基本単価（本園）'!T6</f>
        <v>0</v>
      </c>
      <c r="W5" s="264">
        <f>'基本単価（本園）'!U6</f>
        <v>0</v>
      </c>
      <c r="Y5" s="528" t="s">
        <v>19</v>
      </c>
      <c r="Z5" s="605" t="s">
        <v>88</v>
      </c>
      <c r="AA5" s="606"/>
      <c r="AB5" s="264">
        <f>'基本単価（分園）'!N6</f>
        <v>0</v>
      </c>
      <c r="AC5" s="264">
        <f>'基本単価（分園）'!O6</f>
        <v>0</v>
      </c>
      <c r="AD5" s="264">
        <f>'基本単価（分園）'!P6</f>
        <v>0</v>
      </c>
      <c r="AE5" s="264">
        <f>'基本単価（分園）'!Q6</f>
        <v>0</v>
      </c>
      <c r="AF5" s="264">
        <f>'基本単価（分園）'!R6</f>
        <v>0</v>
      </c>
      <c r="AG5" s="264">
        <f>'基本単価（分園）'!S6</f>
        <v>0</v>
      </c>
      <c r="AH5" s="264">
        <f>'基本単価（分園）'!T6</f>
        <v>0</v>
      </c>
      <c r="AI5" s="264">
        <f>'基本単価（分園）'!U6</f>
        <v>0</v>
      </c>
      <c r="AK5" s="598"/>
      <c r="AL5" s="196" t="s">
        <v>368</v>
      </c>
      <c r="AM5" s="196" t="s">
        <v>241</v>
      </c>
      <c r="AN5" s="196" t="s">
        <v>242</v>
      </c>
      <c r="AO5" s="196" t="s">
        <v>10</v>
      </c>
      <c r="AP5" s="196" t="s">
        <v>368</v>
      </c>
      <c r="AQ5" s="196" t="s">
        <v>241</v>
      </c>
      <c r="AR5" s="196" t="s">
        <v>242</v>
      </c>
      <c r="AS5" s="196" t="s">
        <v>10</v>
      </c>
      <c r="AT5" s="111"/>
      <c r="BD5" s="111"/>
    </row>
    <row r="6" spans="2:56" ht="18">
      <c r="B6" s="70" t="s">
        <v>124</v>
      </c>
      <c r="C6" s="70" t="s">
        <v>128</v>
      </c>
      <c r="D6" s="70" t="s">
        <v>349</v>
      </c>
      <c r="E6" s="372">
        <v>0.01</v>
      </c>
      <c r="G6" s="595"/>
      <c r="H6" s="70" t="str">
        <f>IF(基本情報!$C$3="","",基本情報!$C$3)</f>
        <v/>
      </c>
      <c r="I6" s="70" t="str">
        <f>利用定員!K14</f>
        <v/>
      </c>
      <c r="J6" s="1" t="str">
        <f>IF(加算と減算!N10="","",加算と減算!N10)</f>
        <v/>
      </c>
      <c r="K6" s="113" t="str">
        <f>IFERROR(IF(J5="",0,DGET($B$3:$E$547,K5,H5:J6)),"")</f>
        <v/>
      </c>
      <c r="M6" s="529"/>
      <c r="N6" s="605" t="s">
        <v>287</v>
      </c>
      <c r="O6" s="606"/>
      <c r="P6" s="264">
        <f>'基本単価（本園）'!N22</f>
        <v>0</v>
      </c>
      <c r="Q6" s="264">
        <f>'基本単価（本園）'!O22</f>
        <v>0</v>
      </c>
      <c r="R6" s="264">
        <f>'基本単価（本園）'!P22</f>
        <v>0</v>
      </c>
      <c r="S6" s="264">
        <f>'基本単価（本園）'!Q22</f>
        <v>0</v>
      </c>
      <c r="T6" s="264">
        <f>'基本単価（本園）'!R22</f>
        <v>0</v>
      </c>
      <c r="U6" s="264">
        <f>'基本単価（本園）'!S22</f>
        <v>0</v>
      </c>
      <c r="V6" s="264">
        <f>'基本単価（本園）'!T22</f>
        <v>0</v>
      </c>
      <c r="W6" s="264">
        <f>'基本単価（本園）'!U22</f>
        <v>0</v>
      </c>
      <c r="Y6" s="529"/>
      <c r="Z6" s="605" t="s">
        <v>287</v>
      </c>
      <c r="AA6" s="606"/>
      <c r="AB6" s="264">
        <f>'基本単価（分園）'!N22</f>
        <v>0</v>
      </c>
      <c r="AC6" s="264">
        <f>'基本単価（分園）'!O22</f>
        <v>0</v>
      </c>
      <c r="AD6" s="264">
        <f>'基本単価（分園）'!P22</f>
        <v>0</v>
      </c>
      <c r="AE6" s="264">
        <f>'基本単価（分園）'!Q22</f>
        <v>0</v>
      </c>
      <c r="AF6" s="264">
        <f>'基本単価（分園）'!R22</f>
        <v>0</v>
      </c>
      <c r="AG6" s="264">
        <f>'基本単価（分園）'!S22</f>
        <v>0</v>
      </c>
      <c r="AH6" s="264">
        <f>'基本単価（分園）'!T22</f>
        <v>0</v>
      </c>
      <c r="AI6" s="264">
        <f>'基本単価（分園）'!U22</f>
        <v>0</v>
      </c>
      <c r="AK6" s="173" t="s">
        <v>410</v>
      </c>
      <c r="AL6" s="195">
        <f t="shared" ref="AL6:AS6" si="0">IFERROR(-P13,0)</f>
        <v>0</v>
      </c>
      <c r="AM6" s="195">
        <f t="shared" si="0"/>
        <v>0</v>
      </c>
      <c r="AN6" s="195">
        <f t="shared" si="0"/>
        <v>0</v>
      </c>
      <c r="AO6" s="195">
        <f t="shared" si="0"/>
        <v>0</v>
      </c>
      <c r="AP6" s="195">
        <f t="shared" si="0"/>
        <v>0</v>
      </c>
      <c r="AQ6" s="195">
        <f t="shared" si="0"/>
        <v>0</v>
      </c>
      <c r="AR6" s="195">
        <f t="shared" si="0"/>
        <v>0</v>
      </c>
      <c r="AS6" s="195">
        <f t="shared" si="0"/>
        <v>0</v>
      </c>
      <c r="AT6" s="111"/>
      <c r="BD6" s="111"/>
    </row>
    <row r="7" spans="2:56" ht="18">
      <c r="B7" s="70" t="s">
        <v>124</v>
      </c>
      <c r="C7" s="70" t="s">
        <v>130</v>
      </c>
      <c r="D7" s="70" t="s">
        <v>349</v>
      </c>
      <c r="E7" s="372">
        <v>0.01</v>
      </c>
      <c r="G7" s="595" t="s">
        <v>21</v>
      </c>
      <c r="H7" s="79" t="s">
        <v>176</v>
      </c>
      <c r="I7" s="90" t="s">
        <v>116</v>
      </c>
      <c r="J7" s="90" t="s">
        <v>348</v>
      </c>
      <c r="K7" s="112" t="s">
        <v>353</v>
      </c>
      <c r="M7" s="529"/>
      <c r="N7" s="599" t="s">
        <v>241</v>
      </c>
      <c r="O7" s="34" t="s">
        <v>88</v>
      </c>
      <c r="P7" s="273"/>
      <c r="Q7" s="264">
        <f>'３歳児配置改善加算'!$I$5</f>
        <v>0</v>
      </c>
      <c r="R7" s="273"/>
      <c r="S7" s="273"/>
      <c r="T7" s="273"/>
      <c r="U7" s="264">
        <f>'３歳児配置改善加算'!$I$5</f>
        <v>0</v>
      </c>
      <c r="V7" s="273"/>
      <c r="W7" s="273"/>
      <c r="Y7" s="529"/>
      <c r="Z7" s="599" t="s">
        <v>241</v>
      </c>
      <c r="AA7" s="34" t="s">
        <v>88</v>
      </c>
      <c r="AB7" s="273"/>
      <c r="AC7" s="264">
        <f>'３歳児配置改善加算'!$I$5</f>
        <v>0</v>
      </c>
      <c r="AD7" s="273"/>
      <c r="AE7" s="273"/>
      <c r="AF7" s="273"/>
      <c r="AG7" s="264">
        <f>'３歳児配置改善加算'!$I$5</f>
        <v>0</v>
      </c>
      <c r="AH7" s="273"/>
      <c r="AI7" s="273"/>
      <c r="AK7" s="173" t="s">
        <v>20</v>
      </c>
      <c r="AL7" s="195">
        <f t="shared" ref="AL7:AS7" si="1">IFERROR(-P24,0)</f>
        <v>0</v>
      </c>
      <c r="AM7" s="195">
        <f t="shared" si="1"/>
        <v>0</v>
      </c>
      <c r="AN7" s="195">
        <f t="shared" si="1"/>
        <v>0</v>
      </c>
      <c r="AO7" s="195">
        <f t="shared" si="1"/>
        <v>0</v>
      </c>
      <c r="AP7" s="195">
        <f t="shared" si="1"/>
        <v>0</v>
      </c>
      <c r="AQ7" s="195">
        <f t="shared" si="1"/>
        <v>0</v>
      </c>
      <c r="AR7" s="195">
        <f t="shared" si="1"/>
        <v>0</v>
      </c>
      <c r="AS7" s="195">
        <f t="shared" si="1"/>
        <v>0</v>
      </c>
      <c r="AT7" s="111"/>
      <c r="BD7" s="111"/>
    </row>
    <row r="8" spans="2:56" ht="18">
      <c r="B8" s="70" t="s">
        <v>124</v>
      </c>
      <c r="C8" s="70" t="s">
        <v>132</v>
      </c>
      <c r="D8" s="70" t="s">
        <v>349</v>
      </c>
      <c r="E8" s="372">
        <v>0.01</v>
      </c>
      <c r="G8" s="595"/>
      <c r="H8" s="70" t="str">
        <f>IF(基本情報!$C$3="","",基本情報!$C$3)</f>
        <v/>
      </c>
      <c r="I8" s="70" t="str">
        <f>利用定員!K15</f>
        <v/>
      </c>
      <c r="J8" s="1" t="str">
        <f>IF(加算と減算!N11="","",加算と減算!N11)</f>
        <v/>
      </c>
      <c r="K8" s="113" t="str">
        <f>IFERROR(IF(J7="",0,DGET($B$3:$E$547,K7,H7:J8)),"")</f>
        <v/>
      </c>
      <c r="M8" s="529"/>
      <c r="N8" s="600"/>
      <c r="O8" s="34" t="s">
        <v>287</v>
      </c>
      <c r="P8" s="273"/>
      <c r="Q8" s="264">
        <f>'３歳児配置改善加算'!$K$5</f>
        <v>0</v>
      </c>
      <c r="R8" s="273"/>
      <c r="S8" s="273"/>
      <c r="T8" s="273"/>
      <c r="U8" s="264">
        <f>'３歳児配置改善加算'!$K$5</f>
        <v>0</v>
      </c>
      <c r="V8" s="273"/>
      <c r="W8" s="273"/>
      <c r="Y8" s="529"/>
      <c r="Z8" s="600"/>
      <c r="AA8" s="34" t="s">
        <v>287</v>
      </c>
      <c r="AB8" s="273"/>
      <c r="AC8" s="264">
        <f>'３歳児配置改善加算'!$K$5</f>
        <v>0</v>
      </c>
      <c r="AD8" s="273"/>
      <c r="AE8" s="273"/>
      <c r="AF8" s="273"/>
      <c r="AG8" s="264">
        <f>'３歳児配置改善加算'!$K$5</f>
        <v>0</v>
      </c>
      <c r="AH8" s="273"/>
      <c r="AI8" s="273"/>
      <c r="AK8" s="173" t="s">
        <v>21</v>
      </c>
      <c r="AL8" s="195">
        <f t="shared" ref="AL8:AS8" si="2">IFERROR(-P35,0)</f>
        <v>0</v>
      </c>
      <c r="AM8" s="195">
        <f t="shared" si="2"/>
        <v>0</v>
      </c>
      <c r="AN8" s="195">
        <f t="shared" si="2"/>
        <v>0</v>
      </c>
      <c r="AO8" s="195">
        <f t="shared" si="2"/>
        <v>0</v>
      </c>
      <c r="AP8" s="195">
        <f t="shared" si="2"/>
        <v>0</v>
      </c>
      <c r="AQ8" s="195">
        <f t="shared" si="2"/>
        <v>0</v>
      </c>
      <c r="AR8" s="195">
        <f t="shared" si="2"/>
        <v>0</v>
      </c>
      <c r="AS8" s="195">
        <f t="shared" si="2"/>
        <v>0</v>
      </c>
      <c r="AT8" s="111"/>
      <c r="BD8" s="111"/>
    </row>
    <row r="9" spans="2:56" ht="18">
      <c r="B9" s="70" t="s">
        <v>124</v>
      </c>
      <c r="C9" s="70" t="s">
        <v>305</v>
      </c>
      <c r="D9" s="70" t="s">
        <v>349</v>
      </c>
      <c r="E9" s="372">
        <v>0.01</v>
      </c>
      <c r="G9" s="595" t="s">
        <v>22</v>
      </c>
      <c r="H9" s="79" t="s">
        <v>176</v>
      </c>
      <c r="I9" s="90" t="s">
        <v>116</v>
      </c>
      <c r="J9" s="90" t="s">
        <v>348</v>
      </c>
      <c r="K9" s="112" t="s">
        <v>353</v>
      </c>
      <c r="M9" s="529"/>
      <c r="N9" s="599" t="s">
        <v>371</v>
      </c>
      <c r="O9" s="34" t="s">
        <v>88</v>
      </c>
      <c r="P9" s="264">
        <f>夜間保育加算!$O$5</f>
        <v>0</v>
      </c>
      <c r="Q9" s="264">
        <f>夜間保育加算!$O$5</f>
        <v>0</v>
      </c>
      <c r="R9" s="264">
        <f>夜間保育加算!$O$7</f>
        <v>0</v>
      </c>
      <c r="S9" s="264">
        <f>夜間保育加算!$O$7</f>
        <v>0</v>
      </c>
      <c r="T9" s="264">
        <f>夜間保育加算!$O$5</f>
        <v>0</v>
      </c>
      <c r="U9" s="264">
        <f>夜間保育加算!$O$5</f>
        <v>0</v>
      </c>
      <c r="V9" s="264">
        <f>夜間保育加算!$O$7</f>
        <v>0</v>
      </c>
      <c r="W9" s="264">
        <f>夜間保育加算!$O$7</f>
        <v>0</v>
      </c>
      <c r="Y9" s="529"/>
      <c r="Z9" s="599" t="s">
        <v>371</v>
      </c>
      <c r="AA9" s="34" t="s">
        <v>88</v>
      </c>
      <c r="AB9" s="264">
        <f>夜間保育加算!$O$5</f>
        <v>0</v>
      </c>
      <c r="AC9" s="264">
        <f>夜間保育加算!$O$5</f>
        <v>0</v>
      </c>
      <c r="AD9" s="264">
        <f>夜間保育加算!$O$7</f>
        <v>0</v>
      </c>
      <c r="AE9" s="264">
        <f>夜間保育加算!$O$7</f>
        <v>0</v>
      </c>
      <c r="AF9" s="264">
        <f>夜間保育加算!$O$5</f>
        <v>0</v>
      </c>
      <c r="AG9" s="264">
        <f>夜間保育加算!$O$5</f>
        <v>0</v>
      </c>
      <c r="AH9" s="264">
        <f>夜間保育加算!$O$7</f>
        <v>0</v>
      </c>
      <c r="AI9" s="264">
        <f>夜間保育加算!$O$7</f>
        <v>0</v>
      </c>
      <c r="AK9" s="173" t="s">
        <v>22</v>
      </c>
      <c r="AL9" s="195">
        <f t="shared" ref="AL9:AS9" si="3">IFERROR(-P46,0)</f>
        <v>0</v>
      </c>
      <c r="AM9" s="195">
        <f t="shared" si="3"/>
        <v>0</v>
      </c>
      <c r="AN9" s="195">
        <f t="shared" si="3"/>
        <v>0</v>
      </c>
      <c r="AO9" s="195">
        <f t="shared" si="3"/>
        <v>0</v>
      </c>
      <c r="AP9" s="195">
        <f t="shared" si="3"/>
        <v>0</v>
      </c>
      <c r="AQ9" s="195">
        <f t="shared" si="3"/>
        <v>0</v>
      </c>
      <c r="AR9" s="195">
        <f t="shared" si="3"/>
        <v>0</v>
      </c>
      <c r="AS9" s="195">
        <f t="shared" si="3"/>
        <v>0</v>
      </c>
      <c r="AT9" s="111"/>
      <c r="BD9" s="111"/>
    </row>
    <row r="10" spans="2:56" ht="18">
      <c r="B10" s="70" t="s">
        <v>124</v>
      </c>
      <c r="C10" s="70" t="s">
        <v>306</v>
      </c>
      <c r="D10" s="70" t="s">
        <v>349</v>
      </c>
      <c r="E10" s="372">
        <v>0.01</v>
      </c>
      <c r="G10" s="595"/>
      <c r="H10" s="70" t="str">
        <f>IF(基本情報!$C$3="","",基本情報!$C$3)</f>
        <v/>
      </c>
      <c r="I10" s="70" t="str">
        <f>利用定員!K16</f>
        <v/>
      </c>
      <c r="J10" s="1" t="str">
        <f>IF(加算と減算!N12="","",加算と減算!N12)</f>
        <v/>
      </c>
      <c r="K10" s="113" t="str">
        <f>IFERROR(IF(J9="",0,DGET($B$3:$E$547,K9,H9:J10)),"")</f>
        <v/>
      </c>
      <c r="M10" s="529"/>
      <c r="N10" s="600"/>
      <c r="O10" s="34" t="s">
        <v>287</v>
      </c>
      <c r="P10" s="264">
        <f>夜間保育加算!$Q$5</f>
        <v>0</v>
      </c>
      <c r="Q10" s="264">
        <f>夜間保育加算!$Q$5</f>
        <v>0</v>
      </c>
      <c r="R10" s="264">
        <f>夜間保育加算!$Q$7</f>
        <v>0</v>
      </c>
      <c r="S10" s="264">
        <f>夜間保育加算!$Q$7</f>
        <v>0</v>
      </c>
      <c r="T10" s="264">
        <f>夜間保育加算!$Q$5</f>
        <v>0</v>
      </c>
      <c r="U10" s="264">
        <f>夜間保育加算!$Q$5</f>
        <v>0</v>
      </c>
      <c r="V10" s="264">
        <f>夜間保育加算!$Q$7</f>
        <v>0</v>
      </c>
      <c r="W10" s="264">
        <f>夜間保育加算!$Q$7</f>
        <v>0</v>
      </c>
      <c r="Y10" s="529"/>
      <c r="Z10" s="600"/>
      <c r="AA10" s="34" t="s">
        <v>287</v>
      </c>
      <c r="AB10" s="264">
        <f>夜間保育加算!$Q$5</f>
        <v>0</v>
      </c>
      <c r="AC10" s="264">
        <f>夜間保育加算!$Q$5</f>
        <v>0</v>
      </c>
      <c r="AD10" s="264">
        <f>夜間保育加算!$Q$7</f>
        <v>0</v>
      </c>
      <c r="AE10" s="264">
        <f>夜間保育加算!$Q$7</f>
        <v>0</v>
      </c>
      <c r="AF10" s="264">
        <f>夜間保育加算!$Q$5</f>
        <v>0</v>
      </c>
      <c r="AG10" s="264">
        <f>夜間保育加算!$Q$5</f>
        <v>0</v>
      </c>
      <c r="AH10" s="264">
        <f>夜間保育加算!$Q$7</f>
        <v>0</v>
      </c>
      <c r="AI10" s="264">
        <f>夜間保育加算!$Q$7</f>
        <v>0</v>
      </c>
      <c r="AK10" s="173" t="s">
        <v>23</v>
      </c>
      <c r="AL10" s="195">
        <f t="shared" ref="AL10:AS10" si="4">IFERROR(-P57,0)</f>
        <v>0</v>
      </c>
      <c r="AM10" s="195">
        <f t="shared" si="4"/>
        <v>0</v>
      </c>
      <c r="AN10" s="195">
        <f t="shared" si="4"/>
        <v>0</v>
      </c>
      <c r="AO10" s="195">
        <f t="shared" si="4"/>
        <v>0</v>
      </c>
      <c r="AP10" s="195">
        <f t="shared" si="4"/>
        <v>0</v>
      </c>
      <c r="AQ10" s="195">
        <f t="shared" si="4"/>
        <v>0</v>
      </c>
      <c r="AR10" s="195">
        <f t="shared" si="4"/>
        <v>0</v>
      </c>
      <c r="AS10" s="195">
        <f t="shared" si="4"/>
        <v>0</v>
      </c>
      <c r="AT10" s="111"/>
      <c r="BD10" s="111"/>
    </row>
    <row r="11" spans="2:56" ht="18">
      <c r="B11" s="68" t="s">
        <v>124</v>
      </c>
      <c r="C11" s="68" t="s">
        <v>307</v>
      </c>
      <c r="D11" s="70" t="s">
        <v>349</v>
      </c>
      <c r="E11" s="372">
        <v>0.01</v>
      </c>
      <c r="G11" s="595" t="s">
        <v>23</v>
      </c>
      <c r="H11" s="79" t="s">
        <v>176</v>
      </c>
      <c r="I11" s="90" t="s">
        <v>116</v>
      </c>
      <c r="J11" s="90" t="s">
        <v>348</v>
      </c>
      <c r="K11" s="112" t="s">
        <v>353</v>
      </c>
      <c r="M11" s="529"/>
      <c r="N11" s="605" t="s">
        <v>31</v>
      </c>
      <c r="O11" s="606"/>
      <c r="P11" s="264">
        <f>SUM(P5:P10)</f>
        <v>0</v>
      </c>
      <c r="Q11" s="264">
        <f t="shared" ref="Q11:W11" si="5">SUM(Q5:Q10)</f>
        <v>0</v>
      </c>
      <c r="R11" s="264">
        <f t="shared" si="5"/>
        <v>0</v>
      </c>
      <c r="S11" s="264">
        <f t="shared" si="5"/>
        <v>0</v>
      </c>
      <c r="T11" s="264">
        <f t="shared" si="5"/>
        <v>0</v>
      </c>
      <c r="U11" s="264">
        <f t="shared" si="5"/>
        <v>0</v>
      </c>
      <c r="V11" s="264">
        <f t="shared" si="5"/>
        <v>0</v>
      </c>
      <c r="W11" s="264">
        <f t="shared" si="5"/>
        <v>0</v>
      </c>
      <c r="Y11" s="529"/>
      <c r="Z11" s="605" t="s">
        <v>31</v>
      </c>
      <c r="AA11" s="606"/>
      <c r="AB11" s="264">
        <f t="shared" ref="AB11:AI11" si="6">SUM(AB5:AB10)</f>
        <v>0</v>
      </c>
      <c r="AC11" s="264">
        <f t="shared" si="6"/>
        <v>0</v>
      </c>
      <c r="AD11" s="264">
        <f t="shared" si="6"/>
        <v>0</v>
      </c>
      <c r="AE11" s="264">
        <f t="shared" si="6"/>
        <v>0</v>
      </c>
      <c r="AF11" s="264">
        <f t="shared" si="6"/>
        <v>0</v>
      </c>
      <c r="AG11" s="264">
        <f t="shared" si="6"/>
        <v>0</v>
      </c>
      <c r="AH11" s="264">
        <f t="shared" si="6"/>
        <v>0</v>
      </c>
      <c r="AI11" s="264">
        <f t="shared" si="6"/>
        <v>0</v>
      </c>
      <c r="AK11" s="173" t="s">
        <v>24</v>
      </c>
      <c r="AL11" s="195">
        <f t="shared" ref="AL11:AS11" si="7">IFERROR(-P68,0)</f>
        <v>0</v>
      </c>
      <c r="AM11" s="195">
        <f t="shared" si="7"/>
        <v>0</v>
      </c>
      <c r="AN11" s="195">
        <f t="shared" si="7"/>
        <v>0</v>
      </c>
      <c r="AO11" s="195">
        <f t="shared" si="7"/>
        <v>0</v>
      </c>
      <c r="AP11" s="195">
        <f t="shared" si="7"/>
        <v>0</v>
      </c>
      <c r="AQ11" s="195">
        <f t="shared" si="7"/>
        <v>0</v>
      </c>
      <c r="AR11" s="195">
        <f t="shared" si="7"/>
        <v>0</v>
      </c>
      <c r="AS11" s="195">
        <f t="shared" si="7"/>
        <v>0</v>
      </c>
      <c r="AT11" s="111"/>
      <c r="BD11" s="111"/>
    </row>
    <row r="12" spans="2:56" ht="18">
      <c r="B12" s="68" t="s">
        <v>124</v>
      </c>
      <c r="C12" s="68" t="s">
        <v>308</v>
      </c>
      <c r="D12" s="70" t="s">
        <v>349</v>
      </c>
      <c r="E12" s="372">
        <v>0.01</v>
      </c>
      <c r="G12" s="595"/>
      <c r="H12" s="70" t="str">
        <f>IF(基本情報!$C$3="","",基本情報!$C$3)</f>
        <v/>
      </c>
      <c r="I12" s="70" t="str">
        <f>利用定員!K17</f>
        <v/>
      </c>
      <c r="J12" s="1" t="str">
        <f>IF(加算と減算!N13="","",加算と減算!N13)</f>
        <v/>
      </c>
      <c r="K12" s="113" t="str">
        <f>IFERROR(IF(J11="",0,DGET($B$3:$E$547,K11,H11:J12)),"")</f>
        <v/>
      </c>
      <c r="M12" s="529"/>
      <c r="N12" s="605" t="s">
        <v>369</v>
      </c>
      <c r="O12" s="606"/>
      <c r="P12" s="274" t="str">
        <f>$K$4</f>
        <v/>
      </c>
      <c r="Q12" s="274" t="str">
        <f t="shared" ref="Q12:W12" si="8">$K$4</f>
        <v/>
      </c>
      <c r="R12" s="274" t="str">
        <f t="shared" si="8"/>
        <v/>
      </c>
      <c r="S12" s="274" t="str">
        <f t="shared" si="8"/>
        <v/>
      </c>
      <c r="T12" s="274" t="str">
        <f t="shared" si="8"/>
        <v/>
      </c>
      <c r="U12" s="274" t="str">
        <f t="shared" si="8"/>
        <v/>
      </c>
      <c r="V12" s="274" t="str">
        <f t="shared" si="8"/>
        <v/>
      </c>
      <c r="W12" s="274" t="str">
        <f t="shared" si="8"/>
        <v/>
      </c>
      <c r="Y12" s="529"/>
      <c r="Z12" s="605" t="s">
        <v>369</v>
      </c>
      <c r="AA12" s="606"/>
      <c r="AB12" s="274" t="str">
        <f>$K$4</f>
        <v/>
      </c>
      <c r="AC12" s="274" t="str">
        <f t="shared" ref="AC12:AI12" si="9">$K$4</f>
        <v/>
      </c>
      <c r="AD12" s="274" t="str">
        <f t="shared" si="9"/>
        <v/>
      </c>
      <c r="AE12" s="274" t="str">
        <f t="shared" si="9"/>
        <v/>
      </c>
      <c r="AF12" s="274" t="str">
        <f t="shared" si="9"/>
        <v/>
      </c>
      <c r="AG12" s="274" t="str">
        <f t="shared" si="9"/>
        <v/>
      </c>
      <c r="AH12" s="274" t="str">
        <f t="shared" si="9"/>
        <v/>
      </c>
      <c r="AI12" s="274" t="str">
        <f t="shared" si="9"/>
        <v/>
      </c>
      <c r="AK12" s="173" t="s">
        <v>224</v>
      </c>
      <c r="AL12" s="195">
        <f t="shared" ref="AL12:AS12" si="10">IFERROR(-P79,0)</f>
        <v>0</v>
      </c>
      <c r="AM12" s="195">
        <f t="shared" si="10"/>
        <v>0</v>
      </c>
      <c r="AN12" s="195">
        <f t="shared" si="10"/>
        <v>0</v>
      </c>
      <c r="AO12" s="195">
        <f t="shared" si="10"/>
        <v>0</v>
      </c>
      <c r="AP12" s="195">
        <f t="shared" si="10"/>
        <v>0</v>
      </c>
      <c r="AQ12" s="195">
        <f t="shared" si="10"/>
        <v>0</v>
      </c>
      <c r="AR12" s="195">
        <f t="shared" si="10"/>
        <v>0</v>
      </c>
      <c r="AS12" s="195">
        <f t="shared" si="10"/>
        <v>0</v>
      </c>
      <c r="AT12" s="111"/>
      <c r="BD12" s="111"/>
    </row>
    <row r="13" spans="2:56" ht="18">
      <c r="B13" s="68" t="s">
        <v>124</v>
      </c>
      <c r="C13" s="68" t="s">
        <v>309</v>
      </c>
      <c r="D13" s="70" t="s">
        <v>349</v>
      </c>
      <c r="E13" s="372">
        <v>0.01</v>
      </c>
      <c r="G13" s="595" t="s">
        <v>24</v>
      </c>
      <c r="H13" s="79" t="s">
        <v>176</v>
      </c>
      <c r="I13" s="90" t="s">
        <v>116</v>
      </c>
      <c r="J13" s="90" t="s">
        <v>348</v>
      </c>
      <c r="K13" s="112" t="s">
        <v>353</v>
      </c>
      <c r="M13" s="529"/>
      <c r="N13" s="607" t="s">
        <v>374</v>
      </c>
      <c r="O13" s="608"/>
      <c r="P13" s="275">
        <f t="shared" ref="P13:W13" si="11">IFERROR(ROUNDDOWN(P11*P12,-1),0)</f>
        <v>0</v>
      </c>
      <c r="Q13" s="275">
        <f t="shared" si="11"/>
        <v>0</v>
      </c>
      <c r="R13" s="275">
        <f t="shared" si="11"/>
        <v>0</v>
      </c>
      <c r="S13" s="275">
        <f t="shared" si="11"/>
        <v>0</v>
      </c>
      <c r="T13" s="275">
        <f t="shared" si="11"/>
        <v>0</v>
      </c>
      <c r="U13" s="275">
        <f t="shared" si="11"/>
        <v>0</v>
      </c>
      <c r="V13" s="275">
        <f t="shared" si="11"/>
        <v>0</v>
      </c>
      <c r="W13" s="275">
        <f t="shared" si="11"/>
        <v>0</v>
      </c>
      <c r="Y13" s="529"/>
      <c r="Z13" s="607" t="s">
        <v>374</v>
      </c>
      <c r="AA13" s="608"/>
      <c r="AB13" s="275">
        <f t="shared" ref="AB13:AI13" si="12">IFERROR(ROUNDDOWN(AB11*AB12,-1),0)</f>
        <v>0</v>
      </c>
      <c r="AC13" s="275">
        <f t="shared" si="12"/>
        <v>0</v>
      </c>
      <c r="AD13" s="275">
        <f t="shared" si="12"/>
        <v>0</v>
      </c>
      <c r="AE13" s="275">
        <f t="shared" si="12"/>
        <v>0</v>
      </c>
      <c r="AF13" s="275">
        <f t="shared" si="12"/>
        <v>0</v>
      </c>
      <c r="AG13" s="275">
        <f t="shared" si="12"/>
        <v>0</v>
      </c>
      <c r="AH13" s="275">
        <f t="shared" si="12"/>
        <v>0</v>
      </c>
      <c r="AI13" s="275">
        <f t="shared" si="12"/>
        <v>0</v>
      </c>
      <c r="AK13" s="173" t="s">
        <v>225</v>
      </c>
      <c r="AL13" s="195">
        <f t="shared" ref="AL13:AS13" si="13">IFERROR(-P90,0)</f>
        <v>0</v>
      </c>
      <c r="AM13" s="195">
        <f t="shared" si="13"/>
        <v>0</v>
      </c>
      <c r="AN13" s="195">
        <f t="shared" si="13"/>
        <v>0</v>
      </c>
      <c r="AO13" s="195">
        <f t="shared" si="13"/>
        <v>0</v>
      </c>
      <c r="AP13" s="195">
        <f t="shared" si="13"/>
        <v>0</v>
      </c>
      <c r="AQ13" s="195">
        <f t="shared" si="13"/>
        <v>0</v>
      </c>
      <c r="AR13" s="195">
        <f t="shared" si="13"/>
        <v>0</v>
      </c>
      <c r="AS13" s="195">
        <f t="shared" si="13"/>
        <v>0</v>
      </c>
      <c r="AT13" s="111"/>
      <c r="BD13" s="111"/>
    </row>
    <row r="14" spans="2:56" ht="18">
      <c r="B14" s="68" t="s">
        <v>124</v>
      </c>
      <c r="C14" s="68" t="s">
        <v>310</v>
      </c>
      <c r="D14" s="70" t="s">
        <v>349</v>
      </c>
      <c r="E14" s="372">
        <v>0.01</v>
      </c>
      <c r="G14" s="595"/>
      <c r="H14" s="70" t="str">
        <f>IF(基本情報!$C$3="","",基本情報!$C$3)</f>
        <v/>
      </c>
      <c r="I14" s="70" t="str">
        <f>利用定員!K18</f>
        <v/>
      </c>
      <c r="J14" s="1" t="str">
        <f>IF(加算と減算!N14="","",加算と減算!N14)</f>
        <v/>
      </c>
      <c r="K14" s="113" t="str">
        <f>IFERROR(IF(J13="",0,DGET($B$3:$E$547,K13,H13:J14)),"")</f>
        <v/>
      </c>
      <c r="M14" s="529"/>
      <c r="N14" s="609" t="s">
        <v>404</v>
      </c>
      <c r="O14" s="610"/>
      <c r="P14" s="276">
        <f t="shared" ref="P14:W14" si="14">IFERROR(ROUND(P13*(P5+P7+P9)/P11,0),0)</f>
        <v>0</v>
      </c>
      <c r="Q14" s="276">
        <f t="shared" si="14"/>
        <v>0</v>
      </c>
      <c r="R14" s="276">
        <f t="shared" si="14"/>
        <v>0</v>
      </c>
      <c r="S14" s="276">
        <f t="shared" si="14"/>
        <v>0</v>
      </c>
      <c r="T14" s="276">
        <f t="shared" si="14"/>
        <v>0</v>
      </c>
      <c r="U14" s="276">
        <f t="shared" si="14"/>
        <v>0</v>
      </c>
      <c r="V14" s="276">
        <f t="shared" si="14"/>
        <v>0</v>
      </c>
      <c r="W14" s="276">
        <f t="shared" si="14"/>
        <v>0</v>
      </c>
      <c r="Y14" s="529"/>
      <c r="Z14" s="609" t="s">
        <v>404</v>
      </c>
      <c r="AA14" s="610"/>
      <c r="AB14" s="276">
        <f t="shared" ref="AB14:AI14" si="15">IFERROR(ROUND(AB13*(AB5+AB7+AB9)/AB11,0),0)</f>
        <v>0</v>
      </c>
      <c r="AC14" s="276">
        <f t="shared" si="15"/>
        <v>0</v>
      </c>
      <c r="AD14" s="276">
        <f t="shared" si="15"/>
        <v>0</v>
      </c>
      <c r="AE14" s="276">
        <f t="shared" si="15"/>
        <v>0</v>
      </c>
      <c r="AF14" s="276">
        <f t="shared" si="15"/>
        <v>0</v>
      </c>
      <c r="AG14" s="276">
        <f t="shared" si="15"/>
        <v>0</v>
      </c>
      <c r="AH14" s="276">
        <f t="shared" si="15"/>
        <v>0</v>
      </c>
      <c r="AI14" s="276">
        <f t="shared" si="15"/>
        <v>0</v>
      </c>
      <c r="AK14" s="173" t="s">
        <v>226</v>
      </c>
      <c r="AL14" s="195">
        <f t="shared" ref="AL14:AS14" si="16">IFERROR(-P101,0)</f>
        <v>0</v>
      </c>
      <c r="AM14" s="195">
        <f t="shared" si="16"/>
        <v>0</v>
      </c>
      <c r="AN14" s="195">
        <f t="shared" si="16"/>
        <v>0</v>
      </c>
      <c r="AO14" s="195">
        <f t="shared" si="16"/>
        <v>0</v>
      </c>
      <c r="AP14" s="195">
        <f t="shared" si="16"/>
        <v>0</v>
      </c>
      <c r="AQ14" s="195">
        <f t="shared" si="16"/>
        <v>0</v>
      </c>
      <c r="AR14" s="195">
        <f t="shared" si="16"/>
        <v>0</v>
      </c>
      <c r="AS14" s="195">
        <f t="shared" si="16"/>
        <v>0</v>
      </c>
      <c r="AT14" s="111"/>
      <c r="BD14" s="111"/>
    </row>
    <row r="15" spans="2:56" ht="18">
      <c r="B15" s="68" t="s">
        <v>124</v>
      </c>
      <c r="C15" s="68" t="s">
        <v>311</v>
      </c>
      <c r="D15" s="70" t="s">
        <v>349</v>
      </c>
      <c r="E15" s="372">
        <v>0.01</v>
      </c>
      <c r="G15" s="595" t="s">
        <v>25</v>
      </c>
      <c r="H15" s="79" t="s">
        <v>176</v>
      </c>
      <c r="I15" s="90" t="s">
        <v>116</v>
      </c>
      <c r="J15" s="90" t="s">
        <v>348</v>
      </c>
      <c r="K15" s="112" t="s">
        <v>353</v>
      </c>
      <c r="M15" s="530"/>
      <c r="N15" s="609" t="s">
        <v>405</v>
      </c>
      <c r="O15" s="610"/>
      <c r="P15" s="276">
        <f t="shared" ref="P15:W15" si="17">IFERROR(P13-P14,0)</f>
        <v>0</v>
      </c>
      <c r="Q15" s="276">
        <f t="shared" si="17"/>
        <v>0</v>
      </c>
      <c r="R15" s="276">
        <f t="shared" si="17"/>
        <v>0</v>
      </c>
      <c r="S15" s="276">
        <f t="shared" si="17"/>
        <v>0</v>
      </c>
      <c r="T15" s="276">
        <f t="shared" si="17"/>
        <v>0</v>
      </c>
      <c r="U15" s="276">
        <f t="shared" si="17"/>
        <v>0</v>
      </c>
      <c r="V15" s="276">
        <f t="shared" si="17"/>
        <v>0</v>
      </c>
      <c r="W15" s="276">
        <f t="shared" si="17"/>
        <v>0</v>
      </c>
      <c r="Y15" s="530"/>
      <c r="Z15" s="609" t="s">
        <v>405</v>
      </c>
      <c r="AA15" s="610"/>
      <c r="AB15" s="276">
        <f t="shared" ref="AB15:AI15" si="18">IFERROR(AB13-AB14,0)</f>
        <v>0</v>
      </c>
      <c r="AC15" s="276">
        <f t="shared" si="18"/>
        <v>0</v>
      </c>
      <c r="AD15" s="276">
        <f t="shared" si="18"/>
        <v>0</v>
      </c>
      <c r="AE15" s="276">
        <f t="shared" si="18"/>
        <v>0</v>
      </c>
      <c r="AF15" s="276">
        <f t="shared" si="18"/>
        <v>0</v>
      </c>
      <c r="AG15" s="276">
        <f t="shared" si="18"/>
        <v>0</v>
      </c>
      <c r="AH15" s="276">
        <f t="shared" si="18"/>
        <v>0</v>
      </c>
      <c r="AI15" s="276">
        <f t="shared" si="18"/>
        <v>0</v>
      </c>
      <c r="AK15" s="173" t="s">
        <v>28</v>
      </c>
      <c r="AL15" s="195">
        <f t="shared" ref="AL15:AS15" si="19">IFERROR(-P112,0)</f>
        <v>0</v>
      </c>
      <c r="AM15" s="195">
        <f t="shared" si="19"/>
        <v>0</v>
      </c>
      <c r="AN15" s="195">
        <f t="shared" si="19"/>
        <v>0</v>
      </c>
      <c r="AO15" s="195">
        <f t="shared" si="19"/>
        <v>0</v>
      </c>
      <c r="AP15" s="195">
        <f t="shared" si="19"/>
        <v>0</v>
      </c>
      <c r="AQ15" s="195">
        <f t="shared" si="19"/>
        <v>0</v>
      </c>
      <c r="AR15" s="195">
        <f t="shared" si="19"/>
        <v>0</v>
      </c>
      <c r="AS15" s="195">
        <f t="shared" si="19"/>
        <v>0</v>
      </c>
      <c r="AT15" s="111"/>
      <c r="BD15" s="111"/>
    </row>
    <row r="16" spans="2:56" ht="18">
      <c r="B16" s="68" t="s">
        <v>124</v>
      </c>
      <c r="C16" s="68" t="s">
        <v>312</v>
      </c>
      <c r="D16" s="70" t="s">
        <v>349</v>
      </c>
      <c r="E16" s="372">
        <v>0.01</v>
      </c>
      <c r="G16" s="595"/>
      <c r="H16" s="70" t="str">
        <f>IF(基本情報!$C$3="","",基本情報!$C$3)</f>
        <v/>
      </c>
      <c r="I16" s="70" t="str">
        <f>利用定員!K19</f>
        <v/>
      </c>
      <c r="J16" s="1" t="str">
        <f>IF(加算と減算!N15="","",加算と減算!N15)</f>
        <v/>
      </c>
      <c r="K16" s="113" t="str">
        <f>IFERROR(IF(J15="",0,DGET($B$3:$E$547,K15,H15:J16)),"")</f>
        <v/>
      </c>
      <c r="M16" s="528" t="s">
        <v>20</v>
      </c>
      <c r="N16" s="605" t="s">
        <v>88</v>
      </c>
      <c r="O16" s="606"/>
      <c r="P16" s="264">
        <f>'基本単価（本園）'!N7</f>
        <v>0</v>
      </c>
      <c r="Q16" s="264">
        <f>'基本単価（本園）'!O7</f>
        <v>0</v>
      </c>
      <c r="R16" s="264">
        <f>'基本単価（本園）'!P7</f>
        <v>0</v>
      </c>
      <c r="S16" s="264">
        <f>'基本単価（本園）'!Q7</f>
        <v>0</v>
      </c>
      <c r="T16" s="264">
        <f>'基本単価（本園）'!R7</f>
        <v>0</v>
      </c>
      <c r="U16" s="264">
        <f>'基本単価（本園）'!S7</f>
        <v>0</v>
      </c>
      <c r="V16" s="264">
        <f>'基本単価（本園）'!T7</f>
        <v>0</v>
      </c>
      <c r="W16" s="264">
        <f>'基本単価（本園）'!U7</f>
        <v>0</v>
      </c>
      <c r="Y16" s="528" t="s">
        <v>20</v>
      </c>
      <c r="Z16" s="605" t="s">
        <v>88</v>
      </c>
      <c r="AA16" s="606"/>
      <c r="AB16" s="264">
        <f>'基本単価（分園）'!N7</f>
        <v>0</v>
      </c>
      <c r="AC16" s="264">
        <f>'基本単価（分園）'!O7</f>
        <v>0</v>
      </c>
      <c r="AD16" s="264">
        <f>'基本単価（分園）'!P7</f>
        <v>0</v>
      </c>
      <c r="AE16" s="264">
        <f>'基本単価（分園）'!Q7</f>
        <v>0</v>
      </c>
      <c r="AF16" s="264">
        <f>'基本単価（分園）'!R7</f>
        <v>0</v>
      </c>
      <c r="AG16" s="264">
        <f>'基本単価（分園）'!S7</f>
        <v>0</v>
      </c>
      <c r="AH16" s="264">
        <f>'基本単価（分園）'!T7</f>
        <v>0</v>
      </c>
      <c r="AI16" s="264">
        <f>'基本単価（分園）'!U7</f>
        <v>0</v>
      </c>
      <c r="AK16" s="173" t="s">
        <v>29</v>
      </c>
      <c r="AL16" s="195">
        <f t="shared" ref="AL16:AS16" si="20">IFERROR(-P123,0)</f>
        <v>0</v>
      </c>
      <c r="AM16" s="195">
        <f t="shared" si="20"/>
        <v>0</v>
      </c>
      <c r="AN16" s="195">
        <f t="shared" si="20"/>
        <v>0</v>
      </c>
      <c r="AO16" s="195">
        <f t="shared" si="20"/>
        <v>0</v>
      </c>
      <c r="AP16" s="195">
        <f t="shared" si="20"/>
        <v>0</v>
      </c>
      <c r="AQ16" s="195">
        <f t="shared" si="20"/>
        <v>0</v>
      </c>
      <c r="AR16" s="195">
        <f t="shared" si="20"/>
        <v>0</v>
      </c>
      <c r="AS16" s="195">
        <f t="shared" si="20"/>
        <v>0</v>
      </c>
      <c r="AT16" s="111"/>
      <c r="BD16" s="111"/>
    </row>
    <row r="17" spans="2:56" ht="18">
      <c r="B17" s="68" t="s">
        <v>124</v>
      </c>
      <c r="C17" s="68" t="s">
        <v>313</v>
      </c>
      <c r="D17" s="70" t="s">
        <v>349</v>
      </c>
      <c r="E17" s="372">
        <v>0.01</v>
      </c>
      <c r="G17" s="595" t="s">
        <v>225</v>
      </c>
      <c r="H17" s="79" t="s">
        <v>176</v>
      </c>
      <c r="I17" s="90" t="s">
        <v>116</v>
      </c>
      <c r="J17" s="90" t="s">
        <v>348</v>
      </c>
      <c r="K17" s="112" t="s">
        <v>353</v>
      </c>
      <c r="M17" s="529"/>
      <c r="N17" s="605" t="s">
        <v>287</v>
      </c>
      <c r="O17" s="606"/>
      <c r="P17" s="264">
        <f>'基本単価（本園）'!N23</f>
        <v>0</v>
      </c>
      <c r="Q17" s="264">
        <f>'基本単価（本園）'!O23</f>
        <v>0</v>
      </c>
      <c r="R17" s="264">
        <f>'基本単価（本園）'!P23</f>
        <v>0</v>
      </c>
      <c r="S17" s="264">
        <f>'基本単価（本園）'!Q23</f>
        <v>0</v>
      </c>
      <c r="T17" s="264">
        <f>'基本単価（本園）'!R23</f>
        <v>0</v>
      </c>
      <c r="U17" s="264">
        <f>'基本単価（本園）'!S23</f>
        <v>0</v>
      </c>
      <c r="V17" s="264">
        <f>'基本単価（本園）'!T23</f>
        <v>0</v>
      </c>
      <c r="W17" s="264">
        <f>'基本単価（本園）'!U23</f>
        <v>0</v>
      </c>
      <c r="Y17" s="529"/>
      <c r="Z17" s="605" t="s">
        <v>287</v>
      </c>
      <c r="AA17" s="606"/>
      <c r="AB17" s="264">
        <f>'基本単価（分園）'!N23</f>
        <v>0</v>
      </c>
      <c r="AC17" s="264">
        <f>'基本単価（分園）'!O23</f>
        <v>0</v>
      </c>
      <c r="AD17" s="264">
        <f>'基本単価（分園）'!P23</f>
        <v>0</v>
      </c>
      <c r="AE17" s="264">
        <f>'基本単価（分園）'!Q23</f>
        <v>0</v>
      </c>
      <c r="AF17" s="264">
        <f>'基本単価（分園）'!R23</f>
        <v>0</v>
      </c>
      <c r="AG17" s="264">
        <f>'基本単価（分園）'!S23</f>
        <v>0</v>
      </c>
      <c r="AH17" s="264">
        <f>'基本単価（分園）'!T23</f>
        <v>0</v>
      </c>
      <c r="AI17" s="264">
        <f>'基本単価（分園）'!U23</f>
        <v>0</v>
      </c>
      <c r="AK17" s="173" t="s">
        <v>30</v>
      </c>
      <c r="AL17" s="195">
        <f t="shared" ref="AL17:AS17" si="21">IFERROR(-P134,0)</f>
        <v>0</v>
      </c>
      <c r="AM17" s="195">
        <f t="shared" si="21"/>
        <v>0</v>
      </c>
      <c r="AN17" s="195">
        <f t="shared" si="21"/>
        <v>0</v>
      </c>
      <c r="AO17" s="195">
        <f t="shared" si="21"/>
        <v>0</v>
      </c>
      <c r="AP17" s="195">
        <f t="shared" si="21"/>
        <v>0</v>
      </c>
      <c r="AQ17" s="195">
        <f t="shared" si="21"/>
        <v>0</v>
      </c>
      <c r="AR17" s="195">
        <f t="shared" si="21"/>
        <v>0</v>
      </c>
      <c r="AS17" s="195">
        <f t="shared" si="21"/>
        <v>0</v>
      </c>
      <c r="AT17" s="111"/>
      <c r="BD17" s="111"/>
    </row>
    <row r="18" spans="2:56">
      <c r="B18" s="68" t="s">
        <v>124</v>
      </c>
      <c r="C18" s="68" t="s">
        <v>314</v>
      </c>
      <c r="D18" s="70" t="s">
        <v>349</v>
      </c>
      <c r="E18" s="372">
        <v>0.01</v>
      </c>
      <c r="G18" s="595"/>
      <c r="H18" s="70" t="str">
        <f>IF(基本情報!$C$3="","",基本情報!$C$3)</f>
        <v/>
      </c>
      <c r="I18" s="70" t="str">
        <f>利用定員!K20</f>
        <v/>
      </c>
      <c r="J18" s="1" t="str">
        <f>IF(加算と減算!N16="","",加算と減算!N16)</f>
        <v/>
      </c>
      <c r="K18" s="113" t="str">
        <f>IFERROR(IF(J17="",0,DGET($B$3:$E$547,K17,H17:J18)),"")</f>
        <v/>
      </c>
      <c r="M18" s="529"/>
      <c r="N18" s="599" t="s">
        <v>241</v>
      </c>
      <c r="O18" s="34" t="s">
        <v>88</v>
      </c>
      <c r="P18" s="273"/>
      <c r="Q18" s="264">
        <f>'３歳児配置改善加算'!$I$6</f>
        <v>0</v>
      </c>
      <c r="R18" s="273"/>
      <c r="S18" s="273"/>
      <c r="T18" s="273"/>
      <c r="U18" s="264">
        <f>'３歳児配置改善加算'!$I$6</f>
        <v>0</v>
      </c>
      <c r="V18" s="273"/>
      <c r="W18" s="273"/>
      <c r="Y18" s="529"/>
      <c r="Z18" s="599" t="s">
        <v>241</v>
      </c>
      <c r="AA18" s="34" t="s">
        <v>88</v>
      </c>
      <c r="AB18" s="273"/>
      <c r="AC18" s="264">
        <f>'３歳児配置改善加算'!$I$6</f>
        <v>0</v>
      </c>
      <c r="AD18" s="273"/>
      <c r="AE18" s="273"/>
      <c r="AF18" s="273"/>
      <c r="AG18" s="264">
        <f>'３歳児配置改善加算'!$I$6</f>
        <v>0</v>
      </c>
      <c r="AH18" s="273"/>
      <c r="AI18" s="273"/>
      <c r="AK18" s="59" t="s">
        <v>418</v>
      </c>
    </row>
    <row r="19" spans="2:56">
      <c r="B19" s="68" t="s">
        <v>124</v>
      </c>
      <c r="C19" s="68" t="s">
        <v>315</v>
      </c>
      <c r="D19" s="70" t="s">
        <v>349</v>
      </c>
      <c r="E19" s="372">
        <v>0.01</v>
      </c>
      <c r="G19" s="595" t="s">
        <v>226</v>
      </c>
      <c r="H19" s="79" t="s">
        <v>176</v>
      </c>
      <c r="I19" s="90" t="s">
        <v>116</v>
      </c>
      <c r="J19" s="90" t="s">
        <v>348</v>
      </c>
      <c r="K19" s="112" t="s">
        <v>353</v>
      </c>
      <c r="M19" s="529"/>
      <c r="N19" s="600"/>
      <c r="O19" s="34" t="s">
        <v>287</v>
      </c>
      <c r="P19" s="273"/>
      <c r="Q19" s="264">
        <f>'３歳児配置改善加算'!$K$6</f>
        <v>0</v>
      </c>
      <c r="R19" s="273"/>
      <c r="S19" s="273"/>
      <c r="T19" s="273"/>
      <c r="U19" s="264">
        <f>'３歳児配置改善加算'!$K$6</f>
        <v>0</v>
      </c>
      <c r="V19" s="273"/>
      <c r="W19" s="273"/>
      <c r="Y19" s="529"/>
      <c r="Z19" s="600"/>
      <c r="AA19" s="34" t="s">
        <v>287</v>
      </c>
      <c r="AB19" s="273"/>
      <c r="AC19" s="264">
        <f>'３歳児配置改善加算'!$K$6</f>
        <v>0</v>
      </c>
      <c r="AD19" s="273"/>
      <c r="AE19" s="273"/>
      <c r="AF19" s="273"/>
      <c r="AG19" s="264">
        <f>'３歳児配置改善加算'!$K$6</f>
        <v>0</v>
      </c>
      <c r="AH19" s="273"/>
      <c r="AI19" s="273"/>
      <c r="AK19" s="598" t="s">
        <v>412</v>
      </c>
      <c r="AL19" s="597" t="s">
        <v>11</v>
      </c>
      <c r="AM19" s="597"/>
      <c r="AN19" s="597"/>
      <c r="AO19" s="597"/>
      <c r="AP19" s="597" t="s">
        <v>12</v>
      </c>
      <c r="AQ19" s="597"/>
      <c r="AR19" s="597"/>
      <c r="AS19" s="597"/>
    </row>
    <row r="20" spans="2:56">
      <c r="B20" s="68" t="s">
        <v>124</v>
      </c>
      <c r="C20" s="68" t="s">
        <v>144</v>
      </c>
      <c r="D20" s="70" t="s">
        <v>349</v>
      </c>
      <c r="E20" s="372">
        <v>0.01</v>
      </c>
      <c r="G20" s="595"/>
      <c r="H20" s="70" t="str">
        <f>IF(基本情報!$C$3="","",基本情報!$C$3)</f>
        <v/>
      </c>
      <c r="I20" s="70" t="str">
        <f>利用定員!K21</f>
        <v/>
      </c>
      <c r="J20" s="1" t="str">
        <f>IF(加算と減算!N17="","",加算と減算!N17)</f>
        <v/>
      </c>
      <c r="K20" s="113" t="str">
        <f>IFERROR(IF(J19="",0,DGET($B$3:$E$547,K19,H19:J20)),"")</f>
        <v/>
      </c>
      <c r="M20" s="529"/>
      <c r="N20" s="599" t="s">
        <v>371</v>
      </c>
      <c r="O20" s="34" t="s">
        <v>88</v>
      </c>
      <c r="P20" s="264">
        <f>夜間保育加算!$O$9</f>
        <v>0</v>
      </c>
      <c r="Q20" s="264">
        <f>夜間保育加算!$O$9</f>
        <v>0</v>
      </c>
      <c r="R20" s="264">
        <f>夜間保育加算!$O$11</f>
        <v>0</v>
      </c>
      <c r="S20" s="264">
        <f>夜間保育加算!$O$11</f>
        <v>0</v>
      </c>
      <c r="T20" s="264">
        <f>夜間保育加算!$O$9</f>
        <v>0</v>
      </c>
      <c r="U20" s="264">
        <f>夜間保育加算!$O$9</f>
        <v>0</v>
      </c>
      <c r="V20" s="264">
        <f>夜間保育加算!$O$11</f>
        <v>0</v>
      </c>
      <c r="W20" s="264">
        <f>夜間保育加算!$O$11</f>
        <v>0</v>
      </c>
      <c r="Y20" s="529"/>
      <c r="Z20" s="599" t="s">
        <v>371</v>
      </c>
      <c r="AA20" s="34" t="s">
        <v>88</v>
      </c>
      <c r="AB20" s="264">
        <f>夜間保育加算!$O$9</f>
        <v>0</v>
      </c>
      <c r="AC20" s="264">
        <f>夜間保育加算!$O$9</f>
        <v>0</v>
      </c>
      <c r="AD20" s="264">
        <f>夜間保育加算!$O$11</f>
        <v>0</v>
      </c>
      <c r="AE20" s="264">
        <f>夜間保育加算!$O$11</f>
        <v>0</v>
      </c>
      <c r="AF20" s="264">
        <f>夜間保育加算!$O$9</f>
        <v>0</v>
      </c>
      <c r="AG20" s="264">
        <f>夜間保育加算!$O$9</f>
        <v>0</v>
      </c>
      <c r="AH20" s="264">
        <f>夜間保育加算!$O$11</f>
        <v>0</v>
      </c>
      <c r="AI20" s="264">
        <f>夜間保育加算!$O$11</f>
        <v>0</v>
      </c>
      <c r="AK20" s="598"/>
      <c r="AL20" s="196" t="s">
        <v>368</v>
      </c>
      <c r="AM20" s="196" t="s">
        <v>241</v>
      </c>
      <c r="AN20" s="196" t="s">
        <v>242</v>
      </c>
      <c r="AO20" s="196" t="s">
        <v>10</v>
      </c>
      <c r="AP20" s="196" t="s">
        <v>368</v>
      </c>
      <c r="AQ20" s="196" t="s">
        <v>241</v>
      </c>
      <c r="AR20" s="196" t="s">
        <v>242</v>
      </c>
      <c r="AS20" s="196" t="s">
        <v>10</v>
      </c>
    </row>
    <row r="21" spans="2:56" ht="18">
      <c r="B21" s="68" t="s">
        <v>316</v>
      </c>
      <c r="C21" s="68" t="s">
        <v>304</v>
      </c>
      <c r="D21" s="70" t="s">
        <v>349</v>
      </c>
      <c r="E21" s="372">
        <v>0.01</v>
      </c>
      <c r="G21" s="595" t="s">
        <v>28</v>
      </c>
      <c r="H21" s="79" t="s">
        <v>176</v>
      </c>
      <c r="I21" s="90" t="s">
        <v>116</v>
      </c>
      <c r="J21" s="90" t="s">
        <v>348</v>
      </c>
      <c r="K21" s="112" t="s">
        <v>353</v>
      </c>
      <c r="M21" s="529"/>
      <c r="N21" s="600"/>
      <c r="O21" s="34" t="s">
        <v>287</v>
      </c>
      <c r="P21" s="264">
        <f>夜間保育加算!$Q$9</f>
        <v>0</v>
      </c>
      <c r="Q21" s="264">
        <f>夜間保育加算!$Q$9</f>
        <v>0</v>
      </c>
      <c r="R21" s="264">
        <f>夜間保育加算!$Q$11</f>
        <v>0</v>
      </c>
      <c r="S21" s="264">
        <f>夜間保育加算!$Q$11</f>
        <v>0</v>
      </c>
      <c r="T21" s="264">
        <f>夜間保育加算!$Q$9</f>
        <v>0</v>
      </c>
      <c r="U21" s="264">
        <f>夜間保育加算!$Q$9</f>
        <v>0</v>
      </c>
      <c r="V21" s="264">
        <f>夜間保育加算!$Q$11</f>
        <v>0</v>
      </c>
      <c r="W21" s="264">
        <f>夜間保育加算!$Q$11</f>
        <v>0</v>
      </c>
      <c r="Y21" s="529"/>
      <c r="Z21" s="600"/>
      <c r="AA21" s="34" t="s">
        <v>287</v>
      </c>
      <c r="AB21" s="264">
        <f>夜間保育加算!$Q$9</f>
        <v>0</v>
      </c>
      <c r="AC21" s="264">
        <f>夜間保育加算!$Q$9</f>
        <v>0</v>
      </c>
      <c r="AD21" s="264">
        <f>夜間保育加算!$Q$11</f>
        <v>0</v>
      </c>
      <c r="AE21" s="264">
        <f>夜間保育加算!$Q$11</f>
        <v>0</v>
      </c>
      <c r="AF21" s="264">
        <f>夜間保育加算!$Q$9</f>
        <v>0</v>
      </c>
      <c r="AG21" s="264">
        <f>夜間保育加算!$Q$9</f>
        <v>0</v>
      </c>
      <c r="AH21" s="264">
        <f>夜間保育加算!$Q$11</f>
        <v>0</v>
      </c>
      <c r="AI21" s="264">
        <f>夜間保育加算!$Q$11</f>
        <v>0</v>
      </c>
      <c r="AK21" s="173" t="s">
        <v>419</v>
      </c>
      <c r="AL21" s="195">
        <f t="shared" ref="AL21:AS21" si="22">IFERROR(-AB13,0)</f>
        <v>0</v>
      </c>
      <c r="AM21" s="195">
        <f t="shared" si="22"/>
        <v>0</v>
      </c>
      <c r="AN21" s="195">
        <f t="shared" si="22"/>
        <v>0</v>
      </c>
      <c r="AO21" s="195">
        <f t="shared" si="22"/>
        <v>0</v>
      </c>
      <c r="AP21" s="195">
        <f t="shared" si="22"/>
        <v>0</v>
      </c>
      <c r="AQ21" s="195">
        <f t="shared" si="22"/>
        <v>0</v>
      </c>
      <c r="AR21" s="195">
        <f t="shared" si="22"/>
        <v>0</v>
      </c>
      <c r="AS21" s="195">
        <f t="shared" si="22"/>
        <v>0</v>
      </c>
    </row>
    <row r="22" spans="2:56" ht="18">
      <c r="B22" s="68" t="s">
        <v>316</v>
      </c>
      <c r="C22" s="68" t="s">
        <v>126</v>
      </c>
      <c r="D22" s="70" t="s">
        <v>349</v>
      </c>
      <c r="E22" s="372">
        <v>0.01</v>
      </c>
      <c r="G22" s="595"/>
      <c r="H22" s="70" t="str">
        <f>IF(基本情報!$C$3="","",基本情報!$C$3)</f>
        <v/>
      </c>
      <c r="I22" s="70" t="str">
        <f>利用定員!K22</f>
        <v/>
      </c>
      <c r="J22" s="1" t="str">
        <f>IF(加算と減算!N18="","",加算と減算!N18)</f>
        <v/>
      </c>
      <c r="K22" s="113" t="str">
        <f>IFERROR(IF(J21="",0,DGET($B$3:$E$547,K21,H21:J22)),"")</f>
        <v/>
      </c>
      <c r="M22" s="529"/>
      <c r="N22" s="605" t="s">
        <v>31</v>
      </c>
      <c r="O22" s="606"/>
      <c r="P22" s="264">
        <f t="shared" ref="P22:W22" si="23">SUM(P16:P21)</f>
        <v>0</v>
      </c>
      <c r="Q22" s="264">
        <f t="shared" si="23"/>
        <v>0</v>
      </c>
      <c r="R22" s="264">
        <f t="shared" si="23"/>
        <v>0</v>
      </c>
      <c r="S22" s="264">
        <f t="shared" si="23"/>
        <v>0</v>
      </c>
      <c r="T22" s="264">
        <f t="shared" si="23"/>
        <v>0</v>
      </c>
      <c r="U22" s="264">
        <f t="shared" si="23"/>
        <v>0</v>
      </c>
      <c r="V22" s="264">
        <f t="shared" si="23"/>
        <v>0</v>
      </c>
      <c r="W22" s="264">
        <f t="shared" si="23"/>
        <v>0</v>
      </c>
      <c r="Y22" s="529"/>
      <c r="Z22" s="605" t="s">
        <v>31</v>
      </c>
      <c r="AA22" s="606"/>
      <c r="AB22" s="264">
        <f t="shared" ref="AB22:AI22" si="24">SUM(AB16:AB21)</f>
        <v>0</v>
      </c>
      <c r="AC22" s="264">
        <f t="shared" si="24"/>
        <v>0</v>
      </c>
      <c r="AD22" s="264">
        <f t="shared" si="24"/>
        <v>0</v>
      </c>
      <c r="AE22" s="264">
        <f t="shared" si="24"/>
        <v>0</v>
      </c>
      <c r="AF22" s="264">
        <f t="shared" si="24"/>
        <v>0</v>
      </c>
      <c r="AG22" s="264">
        <f t="shared" si="24"/>
        <v>0</v>
      </c>
      <c r="AH22" s="264">
        <f t="shared" si="24"/>
        <v>0</v>
      </c>
      <c r="AI22" s="264">
        <f t="shared" si="24"/>
        <v>0</v>
      </c>
      <c r="AK22" s="173" t="s">
        <v>20</v>
      </c>
      <c r="AL22" s="195">
        <f t="shared" ref="AL22:AS22" si="25">IFERROR(-AB24,0)</f>
        <v>0</v>
      </c>
      <c r="AM22" s="195">
        <f t="shared" si="25"/>
        <v>0</v>
      </c>
      <c r="AN22" s="195">
        <f t="shared" si="25"/>
        <v>0</v>
      </c>
      <c r="AO22" s="195">
        <f t="shared" si="25"/>
        <v>0</v>
      </c>
      <c r="AP22" s="195">
        <f t="shared" si="25"/>
        <v>0</v>
      </c>
      <c r="AQ22" s="195">
        <f t="shared" si="25"/>
        <v>0</v>
      </c>
      <c r="AR22" s="195">
        <f t="shared" si="25"/>
        <v>0</v>
      </c>
      <c r="AS22" s="195">
        <f t="shared" si="25"/>
        <v>0</v>
      </c>
      <c r="AT22" s="194"/>
      <c r="BD22" s="194"/>
    </row>
    <row r="23" spans="2:56" ht="18">
      <c r="B23" s="68" t="s">
        <v>316</v>
      </c>
      <c r="C23" s="68" t="s">
        <v>128</v>
      </c>
      <c r="D23" s="70" t="s">
        <v>349</v>
      </c>
      <c r="E23" s="372">
        <v>0.01</v>
      </c>
      <c r="G23" s="595" t="s">
        <v>29</v>
      </c>
      <c r="H23" s="79" t="s">
        <v>176</v>
      </c>
      <c r="I23" s="90" t="s">
        <v>116</v>
      </c>
      <c r="J23" s="90" t="s">
        <v>348</v>
      </c>
      <c r="K23" s="112" t="s">
        <v>353</v>
      </c>
      <c r="M23" s="529"/>
      <c r="N23" s="605" t="s">
        <v>369</v>
      </c>
      <c r="O23" s="606"/>
      <c r="P23" s="274" t="str">
        <f>$K$6</f>
        <v/>
      </c>
      <c r="Q23" s="274" t="str">
        <f t="shared" ref="Q23:W23" si="26">$K$6</f>
        <v/>
      </c>
      <c r="R23" s="274" t="str">
        <f t="shared" si="26"/>
        <v/>
      </c>
      <c r="S23" s="274" t="str">
        <f t="shared" si="26"/>
        <v/>
      </c>
      <c r="T23" s="274" t="str">
        <f t="shared" si="26"/>
        <v/>
      </c>
      <c r="U23" s="274" t="str">
        <f t="shared" si="26"/>
        <v/>
      </c>
      <c r="V23" s="274" t="str">
        <f t="shared" si="26"/>
        <v/>
      </c>
      <c r="W23" s="274" t="str">
        <f t="shared" si="26"/>
        <v/>
      </c>
      <c r="Y23" s="529"/>
      <c r="Z23" s="605" t="s">
        <v>369</v>
      </c>
      <c r="AA23" s="606"/>
      <c r="AB23" s="274" t="str">
        <f>$K$6</f>
        <v/>
      </c>
      <c r="AC23" s="274" t="str">
        <f t="shared" ref="AC23:AI23" si="27">$K$6</f>
        <v/>
      </c>
      <c r="AD23" s="274" t="str">
        <f t="shared" si="27"/>
        <v/>
      </c>
      <c r="AE23" s="274" t="str">
        <f t="shared" si="27"/>
        <v/>
      </c>
      <c r="AF23" s="274" t="str">
        <f t="shared" si="27"/>
        <v/>
      </c>
      <c r="AG23" s="274" t="str">
        <f t="shared" si="27"/>
        <v/>
      </c>
      <c r="AH23" s="274" t="str">
        <f t="shared" si="27"/>
        <v/>
      </c>
      <c r="AI23" s="274" t="str">
        <f t="shared" si="27"/>
        <v/>
      </c>
      <c r="AK23" s="173" t="s">
        <v>21</v>
      </c>
      <c r="AL23" s="195">
        <f t="shared" ref="AL23:AS23" si="28">IFERROR(-AB35,0)</f>
        <v>0</v>
      </c>
      <c r="AM23" s="195">
        <f t="shared" si="28"/>
        <v>0</v>
      </c>
      <c r="AN23" s="195">
        <f t="shared" si="28"/>
        <v>0</v>
      </c>
      <c r="AO23" s="195">
        <f t="shared" si="28"/>
        <v>0</v>
      </c>
      <c r="AP23" s="195">
        <f t="shared" si="28"/>
        <v>0</v>
      </c>
      <c r="AQ23" s="195">
        <f t="shared" si="28"/>
        <v>0</v>
      </c>
      <c r="AR23" s="195">
        <f t="shared" si="28"/>
        <v>0</v>
      </c>
      <c r="AS23" s="195">
        <f t="shared" si="28"/>
        <v>0</v>
      </c>
    </row>
    <row r="24" spans="2:56" ht="18">
      <c r="B24" s="68" t="s">
        <v>316</v>
      </c>
      <c r="C24" s="68" t="s">
        <v>130</v>
      </c>
      <c r="D24" s="70" t="s">
        <v>349</v>
      </c>
      <c r="E24" s="372">
        <v>0.01</v>
      </c>
      <c r="G24" s="595"/>
      <c r="H24" s="70" t="str">
        <f>IF(基本情報!$C$3="","",基本情報!$C$3)</f>
        <v/>
      </c>
      <c r="I24" s="70" t="str">
        <f>利用定員!K23</f>
        <v/>
      </c>
      <c r="J24" s="1" t="str">
        <f>IF(加算と減算!N19="","",加算と減算!N19)</f>
        <v/>
      </c>
      <c r="K24" s="113" t="str">
        <f>IFERROR(IF(J23="",0,DGET($B$3:$E$547,K23,H23:J24)),"")</f>
        <v/>
      </c>
      <c r="M24" s="529"/>
      <c r="N24" s="607" t="s">
        <v>374</v>
      </c>
      <c r="O24" s="608"/>
      <c r="P24" s="275">
        <f t="shared" ref="P24:W24" si="29">IFERROR(ROUNDDOWN(P22*P23,-1),0)</f>
        <v>0</v>
      </c>
      <c r="Q24" s="275">
        <f t="shared" si="29"/>
        <v>0</v>
      </c>
      <c r="R24" s="275">
        <f t="shared" si="29"/>
        <v>0</v>
      </c>
      <c r="S24" s="275">
        <f t="shared" si="29"/>
        <v>0</v>
      </c>
      <c r="T24" s="275">
        <f t="shared" si="29"/>
        <v>0</v>
      </c>
      <c r="U24" s="275">
        <f t="shared" si="29"/>
        <v>0</v>
      </c>
      <c r="V24" s="275">
        <f t="shared" si="29"/>
        <v>0</v>
      </c>
      <c r="W24" s="275">
        <f t="shared" si="29"/>
        <v>0</v>
      </c>
      <c r="Y24" s="529"/>
      <c r="Z24" s="607" t="s">
        <v>374</v>
      </c>
      <c r="AA24" s="608"/>
      <c r="AB24" s="275">
        <f t="shared" ref="AB24:AI24" si="30">IFERROR(ROUNDDOWN(AB22*AB23,-1),0)</f>
        <v>0</v>
      </c>
      <c r="AC24" s="275">
        <f t="shared" si="30"/>
        <v>0</v>
      </c>
      <c r="AD24" s="275">
        <f t="shared" si="30"/>
        <v>0</v>
      </c>
      <c r="AE24" s="275">
        <f t="shared" si="30"/>
        <v>0</v>
      </c>
      <c r="AF24" s="275">
        <f t="shared" si="30"/>
        <v>0</v>
      </c>
      <c r="AG24" s="275">
        <f t="shared" si="30"/>
        <v>0</v>
      </c>
      <c r="AH24" s="275">
        <f t="shared" si="30"/>
        <v>0</v>
      </c>
      <c r="AI24" s="275">
        <f t="shared" si="30"/>
        <v>0</v>
      </c>
      <c r="AK24" s="173" t="s">
        <v>22</v>
      </c>
      <c r="AL24" s="195">
        <f t="shared" ref="AL24:AS24" si="31">IFERROR(-AB46,0)</f>
        <v>0</v>
      </c>
      <c r="AM24" s="195">
        <f t="shared" si="31"/>
        <v>0</v>
      </c>
      <c r="AN24" s="195">
        <f t="shared" si="31"/>
        <v>0</v>
      </c>
      <c r="AO24" s="195">
        <f t="shared" si="31"/>
        <v>0</v>
      </c>
      <c r="AP24" s="195">
        <f t="shared" si="31"/>
        <v>0</v>
      </c>
      <c r="AQ24" s="195">
        <f t="shared" si="31"/>
        <v>0</v>
      </c>
      <c r="AR24" s="195">
        <f t="shared" si="31"/>
        <v>0</v>
      </c>
      <c r="AS24" s="195">
        <f t="shared" si="31"/>
        <v>0</v>
      </c>
    </row>
    <row r="25" spans="2:56" ht="18">
      <c r="B25" s="68" t="s">
        <v>316</v>
      </c>
      <c r="C25" s="68" t="s">
        <v>132</v>
      </c>
      <c r="D25" s="70" t="s">
        <v>349</v>
      </c>
      <c r="E25" s="372">
        <v>0.01</v>
      </c>
      <c r="G25" s="595" t="s">
        <v>30</v>
      </c>
      <c r="H25" s="79" t="s">
        <v>176</v>
      </c>
      <c r="I25" s="90" t="s">
        <v>116</v>
      </c>
      <c r="J25" s="90" t="s">
        <v>348</v>
      </c>
      <c r="K25" s="112" t="s">
        <v>353</v>
      </c>
      <c r="M25" s="529"/>
      <c r="N25" s="609" t="s">
        <v>404</v>
      </c>
      <c r="O25" s="610"/>
      <c r="P25" s="276">
        <f t="shared" ref="P25:W25" si="32">IFERROR(ROUND(P24*(P16+P18+P20)/P22,0),0)</f>
        <v>0</v>
      </c>
      <c r="Q25" s="276">
        <f t="shared" si="32"/>
        <v>0</v>
      </c>
      <c r="R25" s="276">
        <f t="shared" si="32"/>
        <v>0</v>
      </c>
      <c r="S25" s="276">
        <f t="shared" si="32"/>
        <v>0</v>
      </c>
      <c r="T25" s="276">
        <f t="shared" si="32"/>
        <v>0</v>
      </c>
      <c r="U25" s="276">
        <f t="shared" si="32"/>
        <v>0</v>
      </c>
      <c r="V25" s="276">
        <f t="shared" si="32"/>
        <v>0</v>
      </c>
      <c r="W25" s="276">
        <f t="shared" si="32"/>
        <v>0</v>
      </c>
      <c r="Y25" s="529"/>
      <c r="Z25" s="609" t="s">
        <v>404</v>
      </c>
      <c r="AA25" s="610"/>
      <c r="AB25" s="276">
        <f t="shared" ref="AB25:AI25" si="33">IFERROR(ROUND(AB24*(AB16+AB18+AB20)/AB22,0),0)</f>
        <v>0</v>
      </c>
      <c r="AC25" s="276">
        <f t="shared" si="33"/>
        <v>0</v>
      </c>
      <c r="AD25" s="276">
        <f t="shared" si="33"/>
        <v>0</v>
      </c>
      <c r="AE25" s="276">
        <f t="shared" si="33"/>
        <v>0</v>
      </c>
      <c r="AF25" s="276">
        <f t="shared" si="33"/>
        <v>0</v>
      </c>
      <c r="AG25" s="276">
        <f t="shared" si="33"/>
        <v>0</v>
      </c>
      <c r="AH25" s="276">
        <f t="shared" si="33"/>
        <v>0</v>
      </c>
      <c r="AI25" s="276">
        <f t="shared" si="33"/>
        <v>0</v>
      </c>
      <c r="AK25" s="173" t="s">
        <v>23</v>
      </c>
      <c r="AL25" s="195">
        <f t="shared" ref="AL25:AS25" si="34">IFERROR(-AB57,0)</f>
        <v>0</v>
      </c>
      <c r="AM25" s="195">
        <f t="shared" si="34"/>
        <v>0</v>
      </c>
      <c r="AN25" s="195">
        <f t="shared" si="34"/>
        <v>0</v>
      </c>
      <c r="AO25" s="195">
        <f t="shared" si="34"/>
        <v>0</v>
      </c>
      <c r="AP25" s="195">
        <f t="shared" si="34"/>
        <v>0</v>
      </c>
      <c r="AQ25" s="195">
        <f t="shared" si="34"/>
        <v>0</v>
      </c>
      <c r="AR25" s="195">
        <f t="shared" si="34"/>
        <v>0</v>
      </c>
      <c r="AS25" s="195">
        <f t="shared" si="34"/>
        <v>0</v>
      </c>
    </row>
    <row r="26" spans="2:56" ht="18">
      <c r="B26" s="68" t="s">
        <v>316</v>
      </c>
      <c r="C26" s="68" t="s">
        <v>305</v>
      </c>
      <c r="D26" s="70" t="s">
        <v>349</v>
      </c>
      <c r="E26" s="372">
        <v>0.01</v>
      </c>
      <c r="G26" s="595"/>
      <c r="H26" s="70" t="str">
        <f>IF(基本情報!$C$3="","",基本情報!$C$3)</f>
        <v/>
      </c>
      <c r="I26" s="70" t="str">
        <f>利用定員!K24</f>
        <v/>
      </c>
      <c r="J26" s="1" t="str">
        <f>IF(加算と減算!N20="","",加算と減算!N20)</f>
        <v/>
      </c>
      <c r="K26" s="113" t="str">
        <f>IFERROR(IF(J25="",0,DGET($B$3:$E$547,K25,H25:J26)),"")</f>
        <v/>
      </c>
      <c r="M26" s="530"/>
      <c r="N26" s="609" t="s">
        <v>405</v>
      </c>
      <c r="O26" s="610"/>
      <c r="P26" s="276">
        <f t="shared" ref="P26:W26" si="35">IFERROR(P24-P25,0)</f>
        <v>0</v>
      </c>
      <c r="Q26" s="276">
        <f t="shared" si="35"/>
        <v>0</v>
      </c>
      <c r="R26" s="276">
        <f t="shared" si="35"/>
        <v>0</v>
      </c>
      <c r="S26" s="276">
        <f t="shared" si="35"/>
        <v>0</v>
      </c>
      <c r="T26" s="276">
        <f t="shared" si="35"/>
        <v>0</v>
      </c>
      <c r="U26" s="276">
        <f t="shared" si="35"/>
        <v>0</v>
      </c>
      <c r="V26" s="276">
        <f t="shared" si="35"/>
        <v>0</v>
      </c>
      <c r="W26" s="276">
        <f t="shared" si="35"/>
        <v>0</v>
      </c>
      <c r="Y26" s="530"/>
      <c r="Z26" s="609" t="s">
        <v>405</v>
      </c>
      <c r="AA26" s="610"/>
      <c r="AB26" s="276">
        <f t="shared" ref="AB26:AI26" si="36">IFERROR(AB24-AB25,0)</f>
        <v>0</v>
      </c>
      <c r="AC26" s="276">
        <f t="shared" si="36"/>
        <v>0</v>
      </c>
      <c r="AD26" s="276">
        <f t="shared" si="36"/>
        <v>0</v>
      </c>
      <c r="AE26" s="276">
        <f t="shared" si="36"/>
        <v>0</v>
      </c>
      <c r="AF26" s="276">
        <f t="shared" si="36"/>
        <v>0</v>
      </c>
      <c r="AG26" s="276">
        <f t="shared" si="36"/>
        <v>0</v>
      </c>
      <c r="AH26" s="276">
        <f t="shared" si="36"/>
        <v>0</v>
      </c>
      <c r="AI26" s="276">
        <f t="shared" si="36"/>
        <v>0</v>
      </c>
      <c r="AK26" s="173" t="s">
        <v>24</v>
      </c>
      <c r="AL26" s="195">
        <f t="shared" ref="AL26:AS26" si="37">IFERROR(-AB68,0)</f>
        <v>0</v>
      </c>
      <c r="AM26" s="195">
        <f t="shared" si="37"/>
        <v>0</v>
      </c>
      <c r="AN26" s="195">
        <f t="shared" si="37"/>
        <v>0</v>
      </c>
      <c r="AO26" s="195">
        <f t="shared" si="37"/>
        <v>0</v>
      </c>
      <c r="AP26" s="195">
        <f t="shared" si="37"/>
        <v>0</v>
      </c>
      <c r="AQ26" s="195">
        <f t="shared" si="37"/>
        <v>0</v>
      </c>
      <c r="AR26" s="195">
        <f t="shared" si="37"/>
        <v>0</v>
      </c>
      <c r="AS26" s="195">
        <f t="shared" si="37"/>
        <v>0</v>
      </c>
    </row>
    <row r="27" spans="2:56" ht="18">
      <c r="B27" s="68" t="s">
        <v>316</v>
      </c>
      <c r="C27" s="68" t="s">
        <v>306</v>
      </c>
      <c r="D27" s="70" t="s">
        <v>349</v>
      </c>
      <c r="E27" s="372">
        <v>0.01</v>
      </c>
      <c r="M27" s="528" t="s">
        <v>21</v>
      </c>
      <c r="N27" s="605" t="s">
        <v>88</v>
      </c>
      <c r="O27" s="606"/>
      <c r="P27" s="264">
        <f>'基本単価（本園）'!N8</f>
        <v>0</v>
      </c>
      <c r="Q27" s="264">
        <f>'基本単価（本園）'!O8</f>
        <v>0</v>
      </c>
      <c r="R27" s="264">
        <f>'基本単価（本園）'!P8</f>
        <v>0</v>
      </c>
      <c r="S27" s="264">
        <f>'基本単価（本園）'!Q8</f>
        <v>0</v>
      </c>
      <c r="T27" s="264">
        <f>'基本単価（本園）'!R8</f>
        <v>0</v>
      </c>
      <c r="U27" s="264">
        <f>'基本単価（本園）'!S8</f>
        <v>0</v>
      </c>
      <c r="V27" s="264">
        <f>'基本単価（本園）'!T8</f>
        <v>0</v>
      </c>
      <c r="W27" s="264">
        <f>'基本単価（本園）'!U8</f>
        <v>0</v>
      </c>
      <c r="Y27" s="528" t="s">
        <v>21</v>
      </c>
      <c r="Z27" s="605" t="s">
        <v>88</v>
      </c>
      <c r="AA27" s="606"/>
      <c r="AB27" s="264">
        <f>'基本単価（分園）'!N8</f>
        <v>0</v>
      </c>
      <c r="AC27" s="264">
        <f>'基本単価（分園）'!O8</f>
        <v>0</v>
      </c>
      <c r="AD27" s="264">
        <f>'基本単価（分園）'!P8</f>
        <v>0</v>
      </c>
      <c r="AE27" s="264">
        <f>'基本単価（分園）'!Q8</f>
        <v>0</v>
      </c>
      <c r="AF27" s="264">
        <f>'基本単価（分園）'!R8</f>
        <v>0</v>
      </c>
      <c r="AG27" s="264">
        <f>'基本単価（分園）'!S8</f>
        <v>0</v>
      </c>
      <c r="AH27" s="264">
        <f>'基本単価（分園）'!T8</f>
        <v>0</v>
      </c>
      <c r="AI27" s="264">
        <f>'基本単価（分園）'!U8</f>
        <v>0</v>
      </c>
      <c r="AK27" s="173" t="s">
        <v>224</v>
      </c>
      <c r="AL27" s="195">
        <f t="shared" ref="AL27:AS27" si="38">IFERROR(-AB79,0)</f>
        <v>0</v>
      </c>
      <c r="AM27" s="195">
        <f t="shared" si="38"/>
        <v>0</v>
      </c>
      <c r="AN27" s="195">
        <f t="shared" si="38"/>
        <v>0</v>
      </c>
      <c r="AO27" s="195">
        <f t="shared" si="38"/>
        <v>0</v>
      </c>
      <c r="AP27" s="195">
        <f t="shared" si="38"/>
        <v>0</v>
      </c>
      <c r="AQ27" s="195">
        <f t="shared" si="38"/>
        <v>0</v>
      </c>
      <c r="AR27" s="195">
        <f t="shared" si="38"/>
        <v>0</v>
      </c>
      <c r="AS27" s="195">
        <f t="shared" si="38"/>
        <v>0</v>
      </c>
    </row>
    <row r="28" spans="2:56" ht="18">
      <c r="B28" s="68" t="s">
        <v>316</v>
      </c>
      <c r="C28" s="68" t="s">
        <v>307</v>
      </c>
      <c r="D28" s="70" t="s">
        <v>349</v>
      </c>
      <c r="E28" s="372">
        <v>0.01</v>
      </c>
      <c r="M28" s="529"/>
      <c r="N28" s="605" t="s">
        <v>287</v>
      </c>
      <c r="O28" s="606"/>
      <c r="P28" s="264">
        <f>'基本単価（本園）'!N24</f>
        <v>0</v>
      </c>
      <c r="Q28" s="264">
        <f>'基本単価（本園）'!O24</f>
        <v>0</v>
      </c>
      <c r="R28" s="264">
        <f>'基本単価（本園）'!P24</f>
        <v>0</v>
      </c>
      <c r="S28" s="264">
        <f>'基本単価（本園）'!Q24</f>
        <v>0</v>
      </c>
      <c r="T28" s="264">
        <f>'基本単価（本園）'!R24</f>
        <v>0</v>
      </c>
      <c r="U28" s="264">
        <f>'基本単価（本園）'!S24</f>
        <v>0</v>
      </c>
      <c r="V28" s="264">
        <f>'基本単価（本園）'!T24</f>
        <v>0</v>
      </c>
      <c r="W28" s="264">
        <f>'基本単価（本園）'!U24</f>
        <v>0</v>
      </c>
      <c r="Y28" s="529"/>
      <c r="Z28" s="605" t="s">
        <v>287</v>
      </c>
      <c r="AA28" s="606"/>
      <c r="AB28" s="264">
        <f>'基本単価（分園）'!N24</f>
        <v>0</v>
      </c>
      <c r="AC28" s="264">
        <f>'基本単価（分園）'!O24</f>
        <v>0</v>
      </c>
      <c r="AD28" s="264">
        <f>'基本単価（分園）'!P24</f>
        <v>0</v>
      </c>
      <c r="AE28" s="264">
        <f>'基本単価（分園）'!Q24</f>
        <v>0</v>
      </c>
      <c r="AF28" s="264">
        <f>'基本単価（分園）'!R24</f>
        <v>0</v>
      </c>
      <c r="AG28" s="264">
        <f>'基本単価（分園）'!S24</f>
        <v>0</v>
      </c>
      <c r="AH28" s="264">
        <f>'基本単価（分園）'!T24</f>
        <v>0</v>
      </c>
      <c r="AI28" s="264">
        <f>'基本単価（分園）'!U24</f>
        <v>0</v>
      </c>
      <c r="AK28" s="173" t="s">
        <v>225</v>
      </c>
      <c r="AL28" s="195">
        <f t="shared" ref="AL28:AS28" si="39">IFERROR(-AB90,0)</f>
        <v>0</v>
      </c>
      <c r="AM28" s="195">
        <f t="shared" si="39"/>
        <v>0</v>
      </c>
      <c r="AN28" s="195">
        <f t="shared" si="39"/>
        <v>0</v>
      </c>
      <c r="AO28" s="195">
        <f t="shared" si="39"/>
        <v>0</v>
      </c>
      <c r="AP28" s="195">
        <f t="shared" si="39"/>
        <v>0</v>
      </c>
      <c r="AQ28" s="195">
        <f t="shared" si="39"/>
        <v>0</v>
      </c>
      <c r="AR28" s="195">
        <f t="shared" si="39"/>
        <v>0</v>
      </c>
      <c r="AS28" s="195">
        <f t="shared" si="39"/>
        <v>0</v>
      </c>
    </row>
    <row r="29" spans="2:56" ht="18">
      <c r="B29" s="68" t="s">
        <v>316</v>
      </c>
      <c r="C29" s="68" t="s">
        <v>308</v>
      </c>
      <c r="D29" s="70" t="s">
        <v>349</v>
      </c>
      <c r="E29" s="372">
        <v>0.01</v>
      </c>
      <c r="M29" s="529"/>
      <c r="N29" s="599" t="s">
        <v>241</v>
      </c>
      <c r="O29" s="34" t="s">
        <v>88</v>
      </c>
      <c r="P29" s="273"/>
      <c r="Q29" s="264">
        <f>'３歳児配置改善加算'!$I$7</f>
        <v>0</v>
      </c>
      <c r="R29" s="273"/>
      <c r="S29" s="273"/>
      <c r="T29" s="273"/>
      <c r="U29" s="264">
        <f>'３歳児配置改善加算'!$I$7</f>
        <v>0</v>
      </c>
      <c r="V29" s="273"/>
      <c r="W29" s="273"/>
      <c r="Y29" s="529"/>
      <c r="Z29" s="599" t="s">
        <v>241</v>
      </c>
      <c r="AA29" s="34" t="s">
        <v>88</v>
      </c>
      <c r="AB29" s="273"/>
      <c r="AC29" s="264">
        <f>'３歳児配置改善加算'!$I$7</f>
        <v>0</v>
      </c>
      <c r="AD29" s="273"/>
      <c r="AE29" s="273"/>
      <c r="AF29" s="273"/>
      <c r="AG29" s="264">
        <f>'３歳児配置改善加算'!$I$7</f>
        <v>0</v>
      </c>
      <c r="AH29" s="273"/>
      <c r="AI29" s="273"/>
      <c r="AK29" s="173" t="s">
        <v>226</v>
      </c>
      <c r="AL29" s="195">
        <f t="shared" ref="AL29:AS29" si="40">IFERROR(-AB101,0)</f>
        <v>0</v>
      </c>
      <c r="AM29" s="195">
        <f t="shared" si="40"/>
        <v>0</v>
      </c>
      <c r="AN29" s="195">
        <f t="shared" si="40"/>
        <v>0</v>
      </c>
      <c r="AO29" s="195">
        <f t="shared" si="40"/>
        <v>0</v>
      </c>
      <c r="AP29" s="195">
        <f t="shared" si="40"/>
        <v>0</v>
      </c>
      <c r="AQ29" s="195">
        <f t="shared" si="40"/>
        <v>0</v>
      </c>
      <c r="AR29" s="195">
        <f t="shared" si="40"/>
        <v>0</v>
      </c>
      <c r="AS29" s="195">
        <f t="shared" si="40"/>
        <v>0</v>
      </c>
    </row>
    <row r="30" spans="2:56" ht="18">
      <c r="B30" s="68" t="s">
        <v>316</v>
      </c>
      <c r="C30" s="68" t="s">
        <v>309</v>
      </c>
      <c r="D30" s="70" t="s">
        <v>349</v>
      </c>
      <c r="E30" s="372">
        <v>0.01</v>
      </c>
      <c r="M30" s="529"/>
      <c r="N30" s="600"/>
      <c r="O30" s="34" t="s">
        <v>287</v>
      </c>
      <c r="P30" s="273"/>
      <c r="Q30" s="264">
        <f>'３歳児配置改善加算'!$K$7</f>
        <v>0</v>
      </c>
      <c r="R30" s="273"/>
      <c r="S30" s="273"/>
      <c r="T30" s="273"/>
      <c r="U30" s="264">
        <f>'３歳児配置改善加算'!$K$7</f>
        <v>0</v>
      </c>
      <c r="V30" s="273"/>
      <c r="W30" s="273"/>
      <c r="Y30" s="529"/>
      <c r="Z30" s="600"/>
      <c r="AA30" s="34" t="s">
        <v>287</v>
      </c>
      <c r="AB30" s="273"/>
      <c r="AC30" s="264">
        <f>'３歳児配置改善加算'!$K$7</f>
        <v>0</v>
      </c>
      <c r="AD30" s="273"/>
      <c r="AE30" s="273"/>
      <c r="AF30" s="273"/>
      <c r="AG30" s="264">
        <f>'３歳児配置改善加算'!$K$7</f>
        <v>0</v>
      </c>
      <c r="AH30" s="273"/>
      <c r="AI30" s="273"/>
      <c r="AK30" s="173" t="s">
        <v>28</v>
      </c>
      <c r="AL30" s="195">
        <f t="shared" ref="AL30:AS30" si="41">IFERROR(-AB112,0)</f>
        <v>0</v>
      </c>
      <c r="AM30" s="195">
        <f t="shared" si="41"/>
        <v>0</v>
      </c>
      <c r="AN30" s="195">
        <f t="shared" si="41"/>
        <v>0</v>
      </c>
      <c r="AO30" s="195">
        <f t="shared" si="41"/>
        <v>0</v>
      </c>
      <c r="AP30" s="195">
        <f t="shared" si="41"/>
        <v>0</v>
      </c>
      <c r="AQ30" s="195">
        <f t="shared" si="41"/>
        <v>0</v>
      </c>
      <c r="AR30" s="195">
        <f t="shared" si="41"/>
        <v>0</v>
      </c>
      <c r="AS30" s="195">
        <f t="shared" si="41"/>
        <v>0</v>
      </c>
    </row>
    <row r="31" spans="2:56" ht="18">
      <c r="B31" s="68" t="s">
        <v>316</v>
      </c>
      <c r="C31" s="68" t="s">
        <v>310</v>
      </c>
      <c r="D31" s="70" t="s">
        <v>349</v>
      </c>
      <c r="E31" s="372">
        <v>0.01</v>
      </c>
      <c r="M31" s="529"/>
      <c r="N31" s="599" t="s">
        <v>371</v>
      </c>
      <c r="O31" s="34" t="s">
        <v>88</v>
      </c>
      <c r="P31" s="264">
        <f>夜間保育加算!$O$13</f>
        <v>0</v>
      </c>
      <c r="Q31" s="264">
        <f>夜間保育加算!$O$13</f>
        <v>0</v>
      </c>
      <c r="R31" s="264">
        <f>夜間保育加算!$O$15</f>
        <v>0</v>
      </c>
      <c r="S31" s="264">
        <f>夜間保育加算!$O$15</f>
        <v>0</v>
      </c>
      <c r="T31" s="264">
        <f>夜間保育加算!$O$13</f>
        <v>0</v>
      </c>
      <c r="U31" s="264">
        <f>夜間保育加算!$O$13</f>
        <v>0</v>
      </c>
      <c r="V31" s="264">
        <f>夜間保育加算!$O$15</f>
        <v>0</v>
      </c>
      <c r="W31" s="264">
        <f>夜間保育加算!$O$15</f>
        <v>0</v>
      </c>
      <c r="Y31" s="529"/>
      <c r="Z31" s="599" t="s">
        <v>371</v>
      </c>
      <c r="AA31" s="34" t="s">
        <v>88</v>
      </c>
      <c r="AB31" s="264">
        <f>夜間保育加算!$O$13</f>
        <v>0</v>
      </c>
      <c r="AC31" s="264">
        <f>夜間保育加算!$O$13</f>
        <v>0</v>
      </c>
      <c r="AD31" s="264">
        <f>夜間保育加算!$O$15</f>
        <v>0</v>
      </c>
      <c r="AE31" s="264">
        <f>夜間保育加算!$O$15</f>
        <v>0</v>
      </c>
      <c r="AF31" s="264">
        <f>夜間保育加算!$O$13</f>
        <v>0</v>
      </c>
      <c r="AG31" s="264">
        <f>夜間保育加算!$O$13</f>
        <v>0</v>
      </c>
      <c r="AH31" s="264">
        <f>夜間保育加算!$O$15</f>
        <v>0</v>
      </c>
      <c r="AI31" s="264">
        <f>夜間保育加算!$O$15</f>
        <v>0</v>
      </c>
      <c r="AK31" s="173" t="s">
        <v>29</v>
      </c>
      <c r="AL31" s="195">
        <f t="shared" ref="AL31:AS31" si="42">IFERROR(-AB123,0)</f>
        <v>0</v>
      </c>
      <c r="AM31" s="195">
        <f t="shared" si="42"/>
        <v>0</v>
      </c>
      <c r="AN31" s="195">
        <f t="shared" si="42"/>
        <v>0</v>
      </c>
      <c r="AO31" s="195">
        <f t="shared" si="42"/>
        <v>0</v>
      </c>
      <c r="AP31" s="195">
        <f t="shared" si="42"/>
        <v>0</v>
      </c>
      <c r="AQ31" s="195">
        <f t="shared" si="42"/>
        <v>0</v>
      </c>
      <c r="AR31" s="195">
        <f t="shared" si="42"/>
        <v>0</v>
      </c>
      <c r="AS31" s="195">
        <f t="shared" si="42"/>
        <v>0</v>
      </c>
    </row>
    <row r="32" spans="2:56" ht="18">
      <c r="B32" s="68" t="s">
        <v>316</v>
      </c>
      <c r="C32" s="68" t="s">
        <v>311</v>
      </c>
      <c r="D32" s="70" t="s">
        <v>349</v>
      </c>
      <c r="E32" s="372">
        <v>0.01</v>
      </c>
      <c r="M32" s="529"/>
      <c r="N32" s="600"/>
      <c r="O32" s="34" t="s">
        <v>287</v>
      </c>
      <c r="P32" s="264">
        <f>夜間保育加算!$Q$13</f>
        <v>0</v>
      </c>
      <c r="Q32" s="264">
        <f>夜間保育加算!$Q$13</f>
        <v>0</v>
      </c>
      <c r="R32" s="264">
        <f>夜間保育加算!$Q$15</f>
        <v>0</v>
      </c>
      <c r="S32" s="264">
        <f>夜間保育加算!$Q$15</f>
        <v>0</v>
      </c>
      <c r="T32" s="264">
        <f>夜間保育加算!$Q$13</f>
        <v>0</v>
      </c>
      <c r="U32" s="264">
        <f>夜間保育加算!$Q$13</f>
        <v>0</v>
      </c>
      <c r="V32" s="264">
        <f>夜間保育加算!$Q$15</f>
        <v>0</v>
      </c>
      <c r="W32" s="264">
        <f>夜間保育加算!$Q$15</f>
        <v>0</v>
      </c>
      <c r="Y32" s="529"/>
      <c r="Z32" s="600"/>
      <c r="AA32" s="34" t="s">
        <v>287</v>
      </c>
      <c r="AB32" s="264">
        <f>夜間保育加算!$Q$13</f>
        <v>0</v>
      </c>
      <c r="AC32" s="264">
        <f>夜間保育加算!$Q$13</f>
        <v>0</v>
      </c>
      <c r="AD32" s="264">
        <f>夜間保育加算!$Q$15</f>
        <v>0</v>
      </c>
      <c r="AE32" s="264">
        <f>夜間保育加算!$Q$15</f>
        <v>0</v>
      </c>
      <c r="AF32" s="264">
        <f>夜間保育加算!$Q$13</f>
        <v>0</v>
      </c>
      <c r="AG32" s="264">
        <f>夜間保育加算!$Q$13</f>
        <v>0</v>
      </c>
      <c r="AH32" s="264">
        <f>夜間保育加算!$Q$15</f>
        <v>0</v>
      </c>
      <c r="AI32" s="264">
        <f>夜間保育加算!$Q$15</f>
        <v>0</v>
      </c>
      <c r="AK32" s="173" t="s">
        <v>30</v>
      </c>
      <c r="AL32" s="195">
        <f t="shared" ref="AL32:AS32" si="43">IFERROR(-AB134,0)</f>
        <v>0</v>
      </c>
      <c r="AM32" s="195">
        <f t="shared" si="43"/>
        <v>0</v>
      </c>
      <c r="AN32" s="195">
        <f t="shared" si="43"/>
        <v>0</v>
      </c>
      <c r="AO32" s="195">
        <f t="shared" si="43"/>
        <v>0</v>
      </c>
      <c r="AP32" s="195">
        <f t="shared" si="43"/>
        <v>0</v>
      </c>
      <c r="AQ32" s="195">
        <f t="shared" si="43"/>
        <v>0</v>
      </c>
      <c r="AR32" s="195">
        <f t="shared" si="43"/>
        <v>0</v>
      </c>
      <c r="AS32" s="195">
        <f t="shared" si="43"/>
        <v>0</v>
      </c>
    </row>
    <row r="33" spans="2:65">
      <c r="B33" s="68" t="s">
        <v>316</v>
      </c>
      <c r="C33" s="68" t="s">
        <v>312</v>
      </c>
      <c r="D33" s="70" t="s">
        <v>349</v>
      </c>
      <c r="E33" s="372">
        <v>0.01</v>
      </c>
      <c r="M33" s="529"/>
      <c r="N33" s="605" t="s">
        <v>31</v>
      </c>
      <c r="O33" s="606"/>
      <c r="P33" s="264">
        <f t="shared" ref="P33:W33" si="44">SUM(P27:P32)</f>
        <v>0</v>
      </c>
      <c r="Q33" s="264">
        <f t="shared" si="44"/>
        <v>0</v>
      </c>
      <c r="R33" s="264">
        <f t="shared" si="44"/>
        <v>0</v>
      </c>
      <c r="S33" s="264">
        <f t="shared" si="44"/>
        <v>0</v>
      </c>
      <c r="T33" s="264">
        <f t="shared" si="44"/>
        <v>0</v>
      </c>
      <c r="U33" s="264">
        <f t="shared" si="44"/>
        <v>0</v>
      </c>
      <c r="V33" s="264">
        <f t="shared" si="44"/>
        <v>0</v>
      </c>
      <c r="W33" s="264">
        <f t="shared" si="44"/>
        <v>0</v>
      </c>
      <c r="Y33" s="529"/>
      <c r="Z33" s="605" t="s">
        <v>31</v>
      </c>
      <c r="AA33" s="606"/>
      <c r="AB33" s="264">
        <f t="shared" ref="AB33:AI33" si="45">SUM(AB27:AB32)</f>
        <v>0</v>
      </c>
      <c r="AC33" s="264">
        <f t="shared" si="45"/>
        <v>0</v>
      </c>
      <c r="AD33" s="264">
        <f t="shared" si="45"/>
        <v>0</v>
      </c>
      <c r="AE33" s="264">
        <f t="shared" si="45"/>
        <v>0</v>
      </c>
      <c r="AF33" s="264">
        <f t="shared" si="45"/>
        <v>0</v>
      </c>
      <c r="AG33" s="264">
        <f t="shared" si="45"/>
        <v>0</v>
      </c>
      <c r="AH33" s="264">
        <f t="shared" si="45"/>
        <v>0</v>
      </c>
      <c r="AI33" s="264">
        <f t="shared" si="45"/>
        <v>0</v>
      </c>
    </row>
    <row r="34" spans="2:65">
      <c r="B34" s="68" t="s">
        <v>316</v>
      </c>
      <c r="C34" s="68" t="s">
        <v>313</v>
      </c>
      <c r="D34" s="70" t="s">
        <v>349</v>
      </c>
      <c r="E34" s="372">
        <v>0.02</v>
      </c>
      <c r="M34" s="529"/>
      <c r="N34" s="605" t="s">
        <v>369</v>
      </c>
      <c r="O34" s="606"/>
      <c r="P34" s="274" t="str">
        <f>$K$8</f>
        <v/>
      </c>
      <c r="Q34" s="274" t="str">
        <f t="shared" ref="Q34:W34" si="46">$K$8</f>
        <v/>
      </c>
      <c r="R34" s="274" t="str">
        <f t="shared" si="46"/>
        <v/>
      </c>
      <c r="S34" s="274" t="str">
        <f t="shared" si="46"/>
        <v/>
      </c>
      <c r="T34" s="274" t="str">
        <f t="shared" si="46"/>
        <v/>
      </c>
      <c r="U34" s="274" t="str">
        <f t="shared" si="46"/>
        <v/>
      </c>
      <c r="V34" s="274" t="str">
        <f t="shared" si="46"/>
        <v/>
      </c>
      <c r="W34" s="274" t="str">
        <f t="shared" si="46"/>
        <v/>
      </c>
      <c r="Y34" s="529"/>
      <c r="Z34" s="605" t="s">
        <v>369</v>
      </c>
      <c r="AA34" s="606"/>
      <c r="AB34" s="274" t="str">
        <f>$K$8</f>
        <v/>
      </c>
      <c r="AC34" s="274" t="str">
        <f t="shared" ref="AC34:AI34" si="47">$K$8</f>
        <v/>
      </c>
      <c r="AD34" s="274" t="str">
        <f t="shared" si="47"/>
        <v/>
      </c>
      <c r="AE34" s="274" t="str">
        <f t="shared" si="47"/>
        <v/>
      </c>
      <c r="AF34" s="274" t="str">
        <f t="shared" si="47"/>
        <v/>
      </c>
      <c r="AG34" s="274" t="str">
        <f t="shared" si="47"/>
        <v/>
      </c>
      <c r="AH34" s="274" t="str">
        <f t="shared" si="47"/>
        <v/>
      </c>
      <c r="AI34" s="274" t="str">
        <f t="shared" si="47"/>
        <v/>
      </c>
      <c r="AK34" s="621" t="s">
        <v>440</v>
      </c>
      <c r="AL34" s="621"/>
      <c r="AU34" s="623" t="s">
        <v>546</v>
      </c>
      <c r="AV34" s="624"/>
      <c r="BE34" s="623" t="s">
        <v>585</v>
      </c>
      <c r="BF34" s="624"/>
    </row>
    <row r="35" spans="2:65">
      <c r="B35" s="68" t="s">
        <v>316</v>
      </c>
      <c r="C35" s="68" t="s">
        <v>314</v>
      </c>
      <c r="D35" s="70" t="s">
        <v>349</v>
      </c>
      <c r="E35" s="372">
        <v>0.02</v>
      </c>
      <c r="M35" s="529"/>
      <c r="N35" s="607" t="s">
        <v>374</v>
      </c>
      <c r="O35" s="608"/>
      <c r="P35" s="275">
        <f t="shared" ref="P35:W35" si="48">IFERROR(ROUNDDOWN(P33*P34,-1),0)</f>
        <v>0</v>
      </c>
      <c r="Q35" s="275">
        <f t="shared" si="48"/>
        <v>0</v>
      </c>
      <c r="R35" s="275">
        <f t="shared" si="48"/>
        <v>0</v>
      </c>
      <c r="S35" s="275">
        <f t="shared" si="48"/>
        <v>0</v>
      </c>
      <c r="T35" s="275">
        <f t="shared" si="48"/>
        <v>0</v>
      </c>
      <c r="U35" s="275">
        <f t="shared" si="48"/>
        <v>0</v>
      </c>
      <c r="V35" s="275">
        <f t="shared" si="48"/>
        <v>0</v>
      </c>
      <c r="W35" s="275">
        <f t="shared" si="48"/>
        <v>0</v>
      </c>
      <c r="Y35" s="529"/>
      <c r="Z35" s="607" t="s">
        <v>374</v>
      </c>
      <c r="AA35" s="608"/>
      <c r="AB35" s="275">
        <f t="shared" ref="AB35:AI35" si="49">IFERROR(ROUNDDOWN(AB33*AB34,-1),0)</f>
        <v>0</v>
      </c>
      <c r="AC35" s="275">
        <f t="shared" si="49"/>
        <v>0</v>
      </c>
      <c r="AD35" s="275">
        <f t="shared" si="49"/>
        <v>0</v>
      </c>
      <c r="AE35" s="275">
        <f t="shared" si="49"/>
        <v>0</v>
      </c>
      <c r="AF35" s="275">
        <f t="shared" si="49"/>
        <v>0</v>
      </c>
      <c r="AG35" s="275">
        <f t="shared" si="49"/>
        <v>0</v>
      </c>
      <c r="AH35" s="275">
        <f t="shared" si="49"/>
        <v>0</v>
      </c>
      <c r="AI35" s="275">
        <f t="shared" si="49"/>
        <v>0</v>
      </c>
      <c r="AK35" s="59" t="s">
        <v>417</v>
      </c>
      <c r="AU35" s="59" t="s">
        <v>417</v>
      </c>
      <c r="BE35" s="59" t="s">
        <v>417</v>
      </c>
    </row>
    <row r="36" spans="2:65">
      <c r="B36" s="68" t="s">
        <v>316</v>
      </c>
      <c r="C36" s="68" t="s">
        <v>315</v>
      </c>
      <c r="D36" s="70" t="s">
        <v>349</v>
      </c>
      <c r="E36" s="372">
        <v>0.02</v>
      </c>
      <c r="M36" s="529"/>
      <c r="N36" s="609" t="s">
        <v>404</v>
      </c>
      <c r="O36" s="610"/>
      <c r="P36" s="276">
        <f t="shared" ref="P36:W36" si="50">IFERROR(ROUND(P35*(P27+P29+P31)/P33,0),0)</f>
        <v>0</v>
      </c>
      <c r="Q36" s="276">
        <f t="shared" si="50"/>
        <v>0</v>
      </c>
      <c r="R36" s="276">
        <f t="shared" si="50"/>
        <v>0</v>
      </c>
      <c r="S36" s="276">
        <f t="shared" si="50"/>
        <v>0</v>
      </c>
      <c r="T36" s="276">
        <f t="shared" si="50"/>
        <v>0</v>
      </c>
      <c r="U36" s="276">
        <f t="shared" si="50"/>
        <v>0</v>
      </c>
      <c r="V36" s="276">
        <f t="shared" si="50"/>
        <v>0</v>
      </c>
      <c r="W36" s="276">
        <f t="shared" si="50"/>
        <v>0</v>
      </c>
      <c r="Y36" s="529"/>
      <c r="Z36" s="609" t="s">
        <v>404</v>
      </c>
      <c r="AA36" s="610"/>
      <c r="AB36" s="276">
        <f t="shared" ref="AB36:AI36" si="51">IFERROR(ROUND(AB35*(AB27+AB29+AB31)/AB33,0),0)</f>
        <v>0</v>
      </c>
      <c r="AC36" s="276">
        <f t="shared" si="51"/>
        <v>0</v>
      </c>
      <c r="AD36" s="276">
        <f t="shared" si="51"/>
        <v>0</v>
      </c>
      <c r="AE36" s="276">
        <f t="shared" si="51"/>
        <v>0</v>
      </c>
      <c r="AF36" s="276">
        <f t="shared" si="51"/>
        <v>0</v>
      </c>
      <c r="AG36" s="276">
        <f t="shared" si="51"/>
        <v>0</v>
      </c>
      <c r="AH36" s="276">
        <f t="shared" si="51"/>
        <v>0</v>
      </c>
      <c r="AI36" s="276">
        <f t="shared" si="51"/>
        <v>0</v>
      </c>
      <c r="AK36" s="620" t="s">
        <v>220</v>
      </c>
      <c r="AL36" s="616" t="s">
        <v>11</v>
      </c>
      <c r="AM36" s="616"/>
      <c r="AN36" s="616"/>
      <c r="AO36" s="616"/>
      <c r="AP36" s="616" t="s">
        <v>12</v>
      </c>
      <c r="AQ36" s="616"/>
      <c r="AR36" s="616"/>
      <c r="AS36" s="616"/>
      <c r="AU36" s="620" t="s">
        <v>220</v>
      </c>
      <c r="AV36" s="616" t="s">
        <v>11</v>
      </c>
      <c r="AW36" s="616"/>
      <c r="AX36" s="616"/>
      <c r="AY36" s="616"/>
      <c r="AZ36" s="616" t="s">
        <v>12</v>
      </c>
      <c r="BA36" s="616"/>
      <c r="BB36" s="616"/>
      <c r="BC36" s="616"/>
      <c r="BE36" s="620" t="s">
        <v>220</v>
      </c>
      <c r="BF36" s="616" t="s">
        <v>11</v>
      </c>
      <c r="BG36" s="616"/>
      <c r="BH36" s="616"/>
      <c r="BI36" s="616"/>
      <c r="BJ36" s="616" t="s">
        <v>12</v>
      </c>
      <c r="BK36" s="616"/>
      <c r="BL36" s="616"/>
      <c r="BM36" s="616"/>
    </row>
    <row r="37" spans="2:65">
      <c r="B37" s="68" t="s">
        <v>316</v>
      </c>
      <c r="C37" s="68" t="s">
        <v>144</v>
      </c>
      <c r="D37" s="70" t="s">
        <v>349</v>
      </c>
      <c r="E37" s="372">
        <v>0.02</v>
      </c>
      <c r="M37" s="530"/>
      <c r="N37" s="609" t="s">
        <v>405</v>
      </c>
      <c r="O37" s="610"/>
      <c r="P37" s="276">
        <f t="shared" ref="P37:W37" si="52">IFERROR(P35-P36,0)</f>
        <v>0</v>
      </c>
      <c r="Q37" s="276">
        <f t="shared" si="52"/>
        <v>0</v>
      </c>
      <c r="R37" s="276">
        <f t="shared" si="52"/>
        <v>0</v>
      </c>
      <c r="S37" s="276">
        <f t="shared" si="52"/>
        <v>0</v>
      </c>
      <c r="T37" s="276">
        <f t="shared" si="52"/>
        <v>0</v>
      </c>
      <c r="U37" s="276">
        <f t="shared" si="52"/>
        <v>0</v>
      </c>
      <c r="V37" s="276">
        <f t="shared" si="52"/>
        <v>0</v>
      </c>
      <c r="W37" s="276">
        <f t="shared" si="52"/>
        <v>0</v>
      </c>
      <c r="Y37" s="530"/>
      <c r="Z37" s="609" t="s">
        <v>405</v>
      </c>
      <c r="AA37" s="610"/>
      <c r="AB37" s="276">
        <f t="shared" ref="AB37:AI37" si="53">IFERROR(AB35-AB36,0)</f>
        <v>0</v>
      </c>
      <c r="AC37" s="276">
        <f t="shared" si="53"/>
        <v>0</v>
      </c>
      <c r="AD37" s="276">
        <f t="shared" si="53"/>
        <v>0</v>
      </c>
      <c r="AE37" s="276">
        <f t="shared" si="53"/>
        <v>0</v>
      </c>
      <c r="AF37" s="276">
        <f t="shared" si="53"/>
        <v>0</v>
      </c>
      <c r="AG37" s="276">
        <f t="shared" si="53"/>
        <v>0</v>
      </c>
      <c r="AH37" s="276">
        <f t="shared" si="53"/>
        <v>0</v>
      </c>
      <c r="AI37" s="276">
        <f t="shared" si="53"/>
        <v>0</v>
      </c>
      <c r="AK37" s="620"/>
      <c r="AL37" s="201" t="s">
        <v>368</v>
      </c>
      <c r="AM37" s="201" t="s">
        <v>241</v>
      </c>
      <c r="AN37" s="201" t="s">
        <v>242</v>
      </c>
      <c r="AO37" s="201" t="s">
        <v>10</v>
      </c>
      <c r="AP37" s="201" t="s">
        <v>368</v>
      </c>
      <c r="AQ37" s="201" t="s">
        <v>241</v>
      </c>
      <c r="AR37" s="201" t="s">
        <v>242</v>
      </c>
      <c r="AS37" s="201" t="s">
        <v>10</v>
      </c>
      <c r="AU37" s="620"/>
      <c r="AV37" s="201" t="s">
        <v>368</v>
      </c>
      <c r="AW37" s="201" t="s">
        <v>241</v>
      </c>
      <c r="AX37" s="201" t="s">
        <v>242</v>
      </c>
      <c r="AY37" s="201" t="s">
        <v>10</v>
      </c>
      <c r="AZ37" s="201" t="s">
        <v>368</v>
      </c>
      <c r="BA37" s="201" t="s">
        <v>241</v>
      </c>
      <c r="BB37" s="201" t="s">
        <v>242</v>
      </c>
      <c r="BC37" s="201" t="s">
        <v>10</v>
      </c>
      <c r="BE37" s="620"/>
      <c r="BF37" s="201" t="s">
        <v>368</v>
      </c>
      <c r="BG37" s="201" t="s">
        <v>241</v>
      </c>
      <c r="BH37" s="201" t="s">
        <v>242</v>
      </c>
      <c r="BI37" s="201" t="s">
        <v>10</v>
      </c>
      <c r="BJ37" s="201" t="s">
        <v>368</v>
      </c>
      <c r="BK37" s="201" t="s">
        <v>241</v>
      </c>
      <c r="BL37" s="201" t="s">
        <v>242</v>
      </c>
      <c r="BM37" s="201" t="s">
        <v>10</v>
      </c>
    </row>
    <row r="38" spans="2:65" ht="18">
      <c r="B38" s="68" t="s">
        <v>317</v>
      </c>
      <c r="C38" s="68" t="s">
        <v>304</v>
      </c>
      <c r="D38" s="70" t="s">
        <v>349</v>
      </c>
      <c r="E38" s="372">
        <v>0.01</v>
      </c>
      <c r="M38" s="528" t="s">
        <v>22</v>
      </c>
      <c r="N38" s="605" t="s">
        <v>88</v>
      </c>
      <c r="O38" s="606"/>
      <c r="P38" s="264">
        <f>'基本単価（本園）'!N9</f>
        <v>0</v>
      </c>
      <c r="Q38" s="264">
        <f>'基本単価（本園）'!O9</f>
        <v>0</v>
      </c>
      <c r="R38" s="264">
        <f>'基本単価（本園）'!P9</f>
        <v>0</v>
      </c>
      <c r="S38" s="264">
        <f>'基本単価（本園）'!Q9</f>
        <v>0</v>
      </c>
      <c r="T38" s="264">
        <f>'基本単価（本園）'!R9</f>
        <v>0</v>
      </c>
      <c r="U38" s="264">
        <f>'基本単価（本園）'!S9</f>
        <v>0</v>
      </c>
      <c r="V38" s="264">
        <f>'基本単価（本園）'!T9</f>
        <v>0</v>
      </c>
      <c r="W38" s="264">
        <f>'基本単価（本園）'!U9</f>
        <v>0</v>
      </c>
      <c r="Y38" s="528" t="s">
        <v>22</v>
      </c>
      <c r="Z38" s="605" t="s">
        <v>88</v>
      </c>
      <c r="AA38" s="606"/>
      <c r="AB38" s="264">
        <f>'基本単価（分園）'!N9</f>
        <v>0</v>
      </c>
      <c r="AC38" s="264">
        <f>'基本単価（分園）'!O9</f>
        <v>0</v>
      </c>
      <c r="AD38" s="264">
        <f>'基本単価（分園）'!P9</f>
        <v>0</v>
      </c>
      <c r="AE38" s="264">
        <f>'基本単価（分園）'!Q9</f>
        <v>0</v>
      </c>
      <c r="AF38" s="264">
        <f>'基本単価（分園）'!R9</f>
        <v>0</v>
      </c>
      <c r="AG38" s="264">
        <f>'基本単価（分園）'!S9</f>
        <v>0</v>
      </c>
      <c r="AH38" s="264">
        <f>'基本単価（分園）'!T9</f>
        <v>0</v>
      </c>
      <c r="AI38" s="264">
        <f>'基本単価（分園）'!U9</f>
        <v>0</v>
      </c>
      <c r="AK38" s="173" t="s">
        <v>410</v>
      </c>
      <c r="AL38" s="195">
        <f t="shared" ref="AL38:AS38" si="54">IFERROR(-P14,0)</f>
        <v>0</v>
      </c>
      <c r="AM38" s="195">
        <f t="shared" si="54"/>
        <v>0</v>
      </c>
      <c r="AN38" s="195">
        <f t="shared" si="54"/>
        <v>0</v>
      </c>
      <c r="AO38" s="195">
        <f t="shared" si="54"/>
        <v>0</v>
      </c>
      <c r="AP38" s="195">
        <f t="shared" si="54"/>
        <v>0</v>
      </c>
      <c r="AQ38" s="195">
        <f t="shared" si="54"/>
        <v>0</v>
      </c>
      <c r="AR38" s="195">
        <f t="shared" si="54"/>
        <v>0</v>
      </c>
      <c r="AS38" s="195">
        <f t="shared" si="54"/>
        <v>0</v>
      </c>
      <c r="AU38" s="173" t="s">
        <v>410</v>
      </c>
      <c r="AV38" s="1">
        <f>児童数!E8</f>
        <v>0</v>
      </c>
      <c r="AW38" s="1">
        <f>児童数!F8</f>
        <v>0</v>
      </c>
      <c r="AX38" s="1">
        <f>児童数!G8</f>
        <v>0</v>
      </c>
      <c r="AY38" s="1">
        <f>児童数!H8</f>
        <v>0</v>
      </c>
      <c r="AZ38" s="1">
        <f>児童数!J8</f>
        <v>0</v>
      </c>
      <c r="BA38" s="1">
        <f>児童数!K8</f>
        <v>0</v>
      </c>
      <c r="BB38" s="1">
        <f>児童数!L8</f>
        <v>0</v>
      </c>
      <c r="BC38" s="1">
        <f>児童数!M8</f>
        <v>0</v>
      </c>
      <c r="BE38" s="173" t="s">
        <v>410</v>
      </c>
      <c r="BF38" s="278">
        <f t="shared" ref="BF38:BF49" si="55">IFERROR(AL38*AV38,0)</f>
        <v>0</v>
      </c>
      <c r="BG38" s="278">
        <f t="shared" ref="BG38:BG49" si="56">IFERROR(AM38*AW38,0)</f>
        <v>0</v>
      </c>
      <c r="BH38" s="278">
        <f t="shared" ref="BH38:BH49" si="57">IFERROR(AN38*AX38,0)</f>
        <v>0</v>
      </c>
      <c r="BI38" s="278">
        <f t="shared" ref="BI38:BI49" si="58">IFERROR(AO38*AY38,0)</f>
        <v>0</v>
      </c>
      <c r="BJ38" s="278">
        <f t="shared" ref="BJ38:BJ49" si="59">IFERROR(AP38*AZ38,0)</f>
        <v>0</v>
      </c>
      <c r="BK38" s="278">
        <f t="shared" ref="BK38:BK49" si="60">IFERROR(AQ38*BA38,0)</f>
        <v>0</v>
      </c>
      <c r="BL38" s="278">
        <f t="shared" ref="BL38:BL49" si="61">IFERROR(AR38*BB38,0)</f>
        <v>0</v>
      </c>
      <c r="BM38" s="278">
        <f t="shared" ref="BM38:BM49" si="62">IFERROR(AS38*BC38,0)</f>
        <v>0</v>
      </c>
    </row>
    <row r="39" spans="2:65" ht="18">
      <c r="B39" s="68" t="s">
        <v>317</v>
      </c>
      <c r="C39" s="68" t="s">
        <v>126</v>
      </c>
      <c r="D39" s="70" t="s">
        <v>349</v>
      </c>
      <c r="E39" s="372">
        <v>0.01</v>
      </c>
      <c r="M39" s="529"/>
      <c r="N39" s="605" t="s">
        <v>287</v>
      </c>
      <c r="O39" s="606"/>
      <c r="P39" s="264">
        <f>'基本単価（本園）'!N25</f>
        <v>0</v>
      </c>
      <c r="Q39" s="264">
        <f>'基本単価（本園）'!O25</f>
        <v>0</v>
      </c>
      <c r="R39" s="264">
        <f>'基本単価（本園）'!P25</f>
        <v>0</v>
      </c>
      <c r="S39" s="264">
        <f>'基本単価（本園）'!Q25</f>
        <v>0</v>
      </c>
      <c r="T39" s="264">
        <f>'基本単価（本園）'!R25</f>
        <v>0</v>
      </c>
      <c r="U39" s="264">
        <f>'基本単価（本園）'!S25</f>
        <v>0</v>
      </c>
      <c r="V39" s="264">
        <f>'基本単価（本園）'!T25</f>
        <v>0</v>
      </c>
      <c r="W39" s="264">
        <f>'基本単価（本園）'!U25</f>
        <v>0</v>
      </c>
      <c r="Y39" s="529"/>
      <c r="Z39" s="605" t="s">
        <v>287</v>
      </c>
      <c r="AA39" s="606"/>
      <c r="AB39" s="264">
        <f>'基本単価（分園）'!N25</f>
        <v>0</v>
      </c>
      <c r="AC39" s="264">
        <f>'基本単価（分園）'!O25</f>
        <v>0</v>
      </c>
      <c r="AD39" s="264">
        <f>'基本単価（分園）'!P25</f>
        <v>0</v>
      </c>
      <c r="AE39" s="264">
        <f>'基本単価（分園）'!Q25</f>
        <v>0</v>
      </c>
      <c r="AF39" s="264">
        <f>'基本単価（分園）'!R25</f>
        <v>0</v>
      </c>
      <c r="AG39" s="264">
        <f>'基本単価（分園）'!S25</f>
        <v>0</v>
      </c>
      <c r="AH39" s="264">
        <f>'基本単価（分園）'!T25</f>
        <v>0</v>
      </c>
      <c r="AI39" s="264">
        <f>'基本単価（分園）'!U25</f>
        <v>0</v>
      </c>
      <c r="AK39" s="173" t="s">
        <v>20</v>
      </c>
      <c r="AL39" s="195">
        <f t="shared" ref="AL39:AS39" si="63">IFERROR(-P25,0)</f>
        <v>0</v>
      </c>
      <c r="AM39" s="195">
        <f t="shared" si="63"/>
        <v>0</v>
      </c>
      <c r="AN39" s="195">
        <f t="shared" si="63"/>
        <v>0</v>
      </c>
      <c r="AO39" s="195">
        <f t="shared" si="63"/>
        <v>0</v>
      </c>
      <c r="AP39" s="195">
        <f t="shared" si="63"/>
        <v>0</v>
      </c>
      <c r="AQ39" s="195">
        <f t="shared" si="63"/>
        <v>0</v>
      </c>
      <c r="AR39" s="195">
        <f t="shared" si="63"/>
        <v>0</v>
      </c>
      <c r="AS39" s="195">
        <f t="shared" si="63"/>
        <v>0</v>
      </c>
      <c r="AU39" s="173" t="s">
        <v>20</v>
      </c>
      <c r="AV39" s="1">
        <f>児童数!E9</f>
        <v>0</v>
      </c>
      <c r="AW39" s="1">
        <f>児童数!F9</f>
        <v>0</v>
      </c>
      <c r="AX39" s="1">
        <f>児童数!G9</f>
        <v>0</v>
      </c>
      <c r="AY39" s="1">
        <f>児童数!H9</f>
        <v>0</v>
      </c>
      <c r="AZ39" s="1">
        <f>児童数!J9</f>
        <v>0</v>
      </c>
      <c r="BA39" s="1">
        <f>児童数!K9</f>
        <v>0</v>
      </c>
      <c r="BB39" s="1">
        <f>児童数!L9</f>
        <v>0</v>
      </c>
      <c r="BC39" s="1">
        <f>児童数!M9</f>
        <v>0</v>
      </c>
      <c r="BE39" s="173" t="s">
        <v>20</v>
      </c>
      <c r="BF39" s="278">
        <f t="shared" si="55"/>
        <v>0</v>
      </c>
      <c r="BG39" s="278">
        <f t="shared" si="56"/>
        <v>0</v>
      </c>
      <c r="BH39" s="278">
        <f t="shared" si="57"/>
        <v>0</v>
      </c>
      <c r="BI39" s="278">
        <f t="shared" si="58"/>
        <v>0</v>
      </c>
      <c r="BJ39" s="278">
        <f t="shared" si="59"/>
        <v>0</v>
      </c>
      <c r="BK39" s="278">
        <f t="shared" si="60"/>
        <v>0</v>
      </c>
      <c r="BL39" s="278">
        <f t="shared" si="61"/>
        <v>0</v>
      </c>
      <c r="BM39" s="278">
        <f t="shared" si="62"/>
        <v>0</v>
      </c>
    </row>
    <row r="40" spans="2:65" ht="18">
      <c r="B40" s="68" t="s">
        <v>317</v>
      </c>
      <c r="C40" s="68" t="s">
        <v>128</v>
      </c>
      <c r="D40" s="70" t="s">
        <v>349</v>
      </c>
      <c r="E40" s="372">
        <v>0.01</v>
      </c>
      <c r="M40" s="529"/>
      <c r="N40" s="599" t="s">
        <v>241</v>
      </c>
      <c r="O40" s="34" t="s">
        <v>88</v>
      </c>
      <c r="P40" s="273"/>
      <c r="Q40" s="264">
        <f>'３歳児配置改善加算'!$I$8</f>
        <v>0</v>
      </c>
      <c r="R40" s="273"/>
      <c r="S40" s="273"/>
      <c r="T40" s="273"/>
      <c r="U40" s="264">
        <f>'３歳児配置改善加算'!$I$8</f>
        <v>0</v>
      </c>
      <c r="V40" s="273"/>
      <c r="W40" s="273"/>
      <c r="Y40" s="529"/>
      <c r="Z40" s="599" t="s">
        <v>241</v>
      </c>
      <c r="AA40" s="34" t="s">
        <v>88</v>
      </c>
      <c r="AB40" s="273"/>
      <c r="AC40" s="264">
        <f>'３歳児配置改善加算'!$I$8</f>
        <v>0</v>
      </c>
      <c r="AD40" s="273"/>
      <c r="AE40" s="273"/>
      <c r="AF40" s="273"/>
      <c r="AG40" s="264">
        <f>'３歳児配置改善加算'!$I$8</f>
        <v>0</v>
      </c>
      <c r="AH40" s="273"/>
      <c r="AI40" s="273"/>
      <c r="AK40" s="173" t="s">
        <v>21</v>
      </c>
      <c r="AL40" s="195">
        <f t="shared" ref="AL40:AS40" si="64">IFERROR(-P36,0)</f>
        <v>0</v>
      </c>
      <c r="AM40" s="195">
        <f t="shared" si="64"/>
        <v>0</v>
      </c>
      <c r="AN40" s="195">
        <f t="shared" si="64"/>
        <v>0</v>
      </c>
      <c r="AO40" s="195">
        <f t="shared" si="64"/>
        <v>0</v>
      </c>
      <c r="AP40" s="195">
        <f t="shared" si="64"/>
        <v>0</v>
      </c>
      <c r="AQ40" s="195">
        <f t="shared" si="64"/>
        <v>0</v>
      </c>
      <c r="AR40" s="195">
        <f t="shared" si="64"/>
        <v>0</v>
      </c>
      <c r="AS40" s="195">
        <f t="shared" si="64"/>
        <v>0</v>
      </c>
      <c r="AU40" s="173" t="s">
        <v>21</v>
      </c>
      <c r="AV40" s="1">
        <f>児童数!E10</f>
        <v>0</v>
      </c>
      <c r="AW40" s="1">
        <f>児童数!F10</f>
        <v>0</v>
      </c>
      <c r="AX40" s="1">
        <f>児童数!G10</f>
        <v>0</v>
      </c>
      <c r="AY40" s="1">
        <f>児童数!H10</f>
        <v>0</v>
      </c>
      <c r="AZ40" s="1">
        <f>児童数!J10</f>
        <v>0</v>
      </c>
      <c r="BA40" s="1">
        <f>児童数!K10</f>
        <v>0</v>
      </c>
      <c r="BB40" s="1">
        <f>児童数!L10</f>
        <v>0</v>
      </c>
      <c r="BC40" s="1">
        <f>児童数!M10</f>
        <v>0</v>
      </c>
      <c r="BE40" s="173" t="s">
        <v>21</v>
      </c>
      <c r="BF40" s="278">
        <f t="shared" si="55"/>
        <v>0</v>
      </c>
      <c r="BG40" s="278">
        <f t="shared" si="56"/>
        <v>0</v>
      </c>
      <c r="BH40" s="278">
        <f t="shared" si="57"/>
        <v>0</v>
      </c>
      <c r="BI40" s="278">
        <f t="shared" si="58"/>
        <v>0</v>
      </c>
      <c r="BJ40" s="278">
        <f t="shared" si="59"/>
        <v>0</v>
      </c>
      <c r="BK40" s="278">
        <f t="shared" si="60"/>
        <v>0</v>
      </c>
      <c r="BL40" s="278">
        <f t="shared" si="61"/>
        <v>0</v>
      </c>
      <c r="BM40" s="278">
        <f t="shared" si="62"/>
        <v>0</v>
      </c>
    </row>
    <row r="41" spans="2:65" ht="18">
      <c r="B41" s="68" t="s">
        <v>317</v>
      </c>
      <c r="C41" s="68" t="s">
        <v>130</v>
      </c>
      <c r="D41" s="70" t="s">
        <v>349</v>
      </c>
      <c r="E41" s="372">
        <v>0.01</v>
      </c>
      <c r="M41" s="529"/>
      <c r="N41" s="600"/>
      <c r="O41" s="34" t="s">
        <v>287</v>
      </c>
      <c r="P41" s="273"/>
      <c r="Q41" s="264">
        <f>'３歳児配置改善加算'!$K$8</f>
        <v>0</v>
      </c>
      <c r="R41" s="273"/>
      <c r="S41" s="273"/>
      <c r="T41" s="273"/>
      <c r="U41" s="264">
        <f>'３歳児配置改善加算'!$K$8</f>
        <v>0</v>
      </c>
      <c r="V41" s="273"/>
      <c r="W41" s="273"/>
      <c r="Y41" s="529"/>
      <c r="Z41" s="600"/>
      <c r="AA41" s="34" t="s">
        <v>287</v>
      </c>
      <c r="AB41" s="273"/>
      <c r="AC41" s="264">
        <f>'３歳児配置改善加算'!$K$8</f>
        <v>0</v>
      </c>
      <c r="AD41" s="273"/>
      <c r="AE41" s="273"/>
      <c r="AF41" s="273"/>
      <c r="AG41" s="264">
        <f>'３歳児配置改善加算'!$K$8</f>
        <v>0</v>
      </c>
      <c r="AH41" s="273"/>
      <c r="AI41" s="273"/>
      <c r="AK41" s="173" t="s">
        <v>22</v>
      </c>
      <c r="AL41" s="195">
        <f t="shared" ref="AL41:AS41" si="65">IFERROR(-P47,0)</f>
        <v>0</v>
      </c>
      <c r="AM41" s="195">
        <f t="shared" si="65"/>
        <v>0</v>
      </c>
      <c r="AN41" s="195">
        <f t="shared" si="65"/>
        <v>0</v>
      </c>
      <c r="AO41" s="195">
        <f t="shared" si="65"/>
        <v>0</v>
      </c>
      <c r="AP41" s="195">
        <f t="shared" si="65"/>
        <v>0</v>
      </c>
      <c r="AQ41" s="195">
        <f t="shared" si="65"/>
        <v>0</v>
      </c>
      <c r="AR41" s="195">
        <f t="shared" si="65"/>
        <v>0</v>
      </c>
      <c r="AS41" s="195">
        <f t="shared" si="65"/>
        <v>0</v>
      </c>
      <c r="AU41" s="173" t="s">
        <v>22</v>
      </c>
      <c r="AV41" s="1">
        <f>児童数!E11</f>
        <v>0</v>
      </c>
      <c r="AW41" s="1">
        <f>児童数!F11</f>
        <v>0</v>
      </c>
      <c r="AX41" s="1">
        <f>児童数!G11</f>
        <v>0</v>
      </c>
      <c r="AY41" s="1">
        <f>児童数!H11</f>
        <v>0</v>
      </c>
      <c r="AZ41" s="1">
        <f>児童数!J11</f>
        <v>0</v>
      </c>
      <c r="BA41" s="1">
        <f>児童数!K11</f>
        <v>0</v>
      </c>
      <c r="BB41" s="1">
        <f>児童数!L11</f>
        <v>0</v>
      </c>
      <c r="BC41" s="1">
        <f>児童数!M11</f>
        <v>0</v>
      </c>
      <c r="BE41" s="173" t="s">
        <v>22</v>
      </c>
      <c r="BF41" s="278">
        <f t="shared" si="55"/>
        <v>0</v>
      </c>
      <c r="BG41" s="278">
        <f t="shared" si="56"/>
        <v>0</v>
      </c>
      <c r="BH41" s="278">
        <f t="shared" si="57"/>
        <v>0</v>
      </c>
      <c r="BI41" s="278">
        <f t="shared" si="58"/>
        <v>0</v>
      </c>
      <c r="BJ41" s="278">
        <f t="shared" si="59"/>
        <v>0</v>
      </c>
      <c r="BK41" s="278">
        <f t="shared" si="60"/>
        <v>0</v>
      </c>
      <c r="BL41" s="278">
        <f t="shared" si="61"/>
        <v>0</v>
      </c>
      <c r="BM41" s="278">
        <f t="shared" si="62"/>
        <v>0</v>
      </c>
    </row>
    <row r="42" spans="2:65" ht="18">
      <c r="B42" s="68" t="s">
        <v>317</v>
      </c>
      <c r="C42" s="68" t="s">
        <v>132</v>
      </c>
      <c r="D42" s="70" t="s">
        <v>349</v>
      </c>
      <c r="E42" s="372">
        <v>0.01</v>
      </c>
      <c r="M42" s="529"/>
      <c r="N42" s="599" t="s">
        <v>371</v>
      </c>
      <c r="O42" s="34" t="s">
        <v>88</v>
      </c>
      <c r="P42" s="264">
        <f>夜間保育加算!$O$17</f>
        <v>0</v>
      </c>
      <c r="Q42" s="264">
        <f>夜間保育加算!$O$17</f>
        <v>0</v>
      </c>
      <c r="R42" s="264">
        <f>夜間保育加算!$O$19</f>
        <v>0</v>
      </c>
      <c r="S42" s="264">
        <f>夜間保育加算!$O$19</f>
        <v>0</v>
      </c>
      <c r="T42" s="264">
        <f>夜間保育加算!$O$17</f>
        <v>0</v>
      </c>
      <c r="U42" s="264">
        <f>夜間保育加算!$O$17</f>
        <v>0</v>
      </c>
      <c r="V42" s="264">
        <f>夜間保育加算!$O$19</f>
        <v>0</v>
      </c>
      <c r="W42" s="264">
        <f>夜間保育加算!$O$19</f>
        <v>0</v>
      </c>
      <c r="Y42" s="529"/>
      <c r="Z42" s="599" t="s">
        <v>371</v>
      </c>
      <c r="AA42" s="34" t="s">
        <v>88</v>
      </c>
      <c r="AB42" s="264">
        <f>夜間保育加算!$O$17</f>
        <v>0</v>
      </c>
      <c r="AC42" s="264">
        <f>夜間保育加算!$O$17</f>
        <v>0</v>
      </c>
      <c r="AD42" s="264">
        <f>夜間保育加算!$O$19</f>
        <v>0</v>
      </c>
      <c r="AE42" s="264">
        <f>夜間保育加算!$O$19</f>
        <v>0</v>
      </c>
      <c r="AF42" s="264">
        <f>夜間保育加算!$O$17</f>
        <v>0</v>
      </c>
      <c r="AG42" s="264">
        <f>夜間保育加算!$O$17</f>
        <v>0</v>
      </c>
      <c r="AH42" s="264">
        <f>夜間保育加算!$O$19</f>
        <v>0</v>
      </c>
      <c r="AI42" s="264">
        <f>夜間保育加算!$O$19</f>
        <v>0</v>
      </c>
      <c r="AK42" s="173" t="s">
        <v>23</v>
      </c>
      <c r="AL42" s="195">
        <f t="shared" ref="AL42:AS42" si="66">IFERROR(-P58,0)</f>
        <v>0</v>
      </c>
      <c r="AM42" s="195">
        <f t="shared" si="66"/>
        <v>0</v>
      </c>
      <c r="AN42" s="195">
        <f t="shared" si="66"/>
        <v>0</v>
      </c>
      <c r="AO42" s="195">
        <f t="shared" si="66"/>
        <v>0</v>
      </c>
      <c r="AP42" s="195">
        <f t="shared" si="66"/>
        <v>0</v>
      </c>
      <c r="AQ42" s="195">
        <f t="shared" si="66"/>
        <v>0</v>
      </c>
      <c r="AR42" s="195">
        <f t="shared" si="66"/>
        <v>0</v>
      </c>
      <c r="AS42" s="195">
        <f t="shared" si="66"/>
        <v>0</v>
      </c>
      <c r="AU42" s="173" t="s">
        <v>23</v>
      </c>
      <c r="AV42" s="1">
        <f>児童数!E12</f>
        <v>0</v>
      </c>
      <c r="AW42" s="1">
        <f>児童数!F12</f>
        <v>0</v>
      </c>
      <c r="AX42" s="1">
        <f>児童数!G12</f>
        <v>0</v>
      </c>
      <c r="AY42" s="1">
        <f>児童数!H12</f>
        <v>0</v>
      </c>
      <c r="AZ42" s="1">
        <f>児童数!J12</f>
        <v>0</v>
      </c>
      <c r="BA42" s="1">
        <f>児童数!K12</f>
        <v>0</v>
      </c>
      <c r="BB42" s="1">
        <f>児童数!L12</f>
        <v>0</v>
      </c>
      <c r="BC42" s="1">
        <f>児童数!M12</f>
        <v>0</v>
      </c>
      <c r="BE42" s="173" t="s">
        <v>23</v>
      </c>
      <c r="BF42" s="278">
        <f t="shared" si="55"/>
        <v>0</v>
      </c>
      <c r="BG42" s="278">
        <f t="shared" si="56"/>
        <v>0</v>
      </c>
      <c r="BH42" s="278">
        <f t="shared" si="57"/>
        <v>0</v>
      </c>
      <c r="BI42" s="278">
        <f t="shared" si="58"/>
        <v>0</v>
      </c>
      <c r="BJ42" s="278">
        <f t="shared" si="59"/>
        <v>0</v>
      </c>
      <c r="BK42" s="278">
        <f t="shared" si="60"/>
        <v>0</v>
      </c>
      <c r="BL42" s="278">
        <f t="shared" si="61"/>
        <v>0</v>
      </c>
      <c r="BM42" s="278">
        <f t="shared" si="62"/>
        <v>0</v>
      </c>
    </row>
    <row r="43" spans="2:65" ht="18">
      <c r="B43" s="68" t="s">
        <v>317</v>
      </c>
      <c r="C43" s="68" t="s">
        <v>305</v>
      </c>
      <c r="D43" s="70" t="s">
        <v>349</v>
      </c>
      <c r="E43" s="372">
        <v>0.01</v>
      </c>
      <c r="M43" s="529"/>
      <c r="N43" s="600"/>
      <c r="O43" s="34" t="s">
        <v>287</v>
      </c>
      <c r="P43" s="264">
        <f>夜間保育加算!$Q$17</f>
        <v>0</v>
      </c>
      <c r="Q43" s="264">
        <f>夜間保育加算!$Q$17</f>
        <v>0</v>
      </c>
      <c r="R43" s="264">
        <f>夜間保育加算!$Q$19</f>
        <v>0</v>
      </c>
      <c r="S43" s="264">
        <f>夜間保育加算!$Q$19</f>
        <v>0</v>
      </c>
      <c r="T43" s="264">
        <f>夜間保育加算!$Q$17</f>
        <v>0</v>
      </c>
      <c r="U43" s="264">
        <f>夜間保育加算!$Q$17</f>
        <v>0</v>
      </c>
      <c r="V43" s="264">
        <f>夜間保育加算!$Q$19</f>
        <v>0</v>
      </c>
      <c r="W43" s="264">
        <f>夜間保育加算!$Q$19</f>
        <v>0</v>
      </c>
      <c r="Y43" s="529"/>
      <c r="Z43" s="600"/>
      <c r="AA43" s="34" t="s">
        <v>287</v>
      </c>
      <c r="AB43" s="264">
        <f>夜間保育加算!$Q$17</f>
        <v>0</v>
      </c>
      <c r="AC43" s="264">
        <f>夜間保育加算!$Q$17</f>
        <v>0</v>
      </c>
      <c r="AD43" s="264">
        <f>夜間保育加算!$Q$19</f>
        <v>0</v>
      </c>
      <c r="AE43" s="264">
        <f>夜間保育加算!$Q$19</f>
        <v>0</v>
      </c>
      <c r="AF43" s="264">
        <f>夜間保育加算!$Q$17</f>
        <v>0</v>
      </c>
      <c r="AG43" s="264">
        <f>夜間保育加算!$Q$17</f>
        <v>0</v>
      </c>
      <c r="AH43" s="264">
        <f>夜間保育加算!$Q$19</f>
        <v>0</v>
      </c>
      <c r="AI43" s="264">
        <f>夜間保育加算!$Q$19</f>
        <v>0</v>
      </c>
      <c r="AK43" s="173" t="s">
        <v>24</v>
      </c>
      <c r="AL43" s="195">
        <f t="shared" ref="AL43:AS43" si="67">IFERROR(-P69,0)</f>
        <v>0</v>
      </c>
      <c r="AM43" s="195">
        <f t="shared" si="67"/>
        <v>0</v>
      </c>
      <c r="AN43" s="195">
        <f t="shared" si="67"/>
        <v>0</v>
      </c>
      <c r="AO43" s="195">
        <f t="shared" si="67"/>
        <v>0</v>
      </c>
      <c r="AP43" s="195">
        <f t="shared" si="67"/>
        <v>0</v>
      </c>
      <c r="AQ43" s="195">
        <f t="shared" si="67"/>
        <v>0</v>
      </c>
      <c r="AR43" s="195">
        <f t="shared" si="67"/>
        <v>0</v>
      </c>
      <c r="AS43" s="195">
        <f t="shared" si="67"/>
        <v>0</v>
      </c>
      <c r="AU43" s="173" t="s">
        <v>24</v>
      </c>
      <c r="AV43" s="1">
        <f>児童数!E13</f>
        <v>0</v>
      </c>
      <c r="AW43" s="1">
        <f>児童数!F13</f>
        <v>0</v>
      </c>
      <c r="AX43" s="1">
        <f>児童数!G13</f>
        <v>0</v>
      </c>
      <c r="AY43" s="1">
        <f>児童数!H13</f>
        <v>0</v>
      </c>
      <c r="AZ43" s="1">
        <f>児童数!J13</f>
        <v>0</v>
      </c>
      <c r="BA43" s="1">
        <f>児童数!K13</f>
        <v>0</v>
      </c>
      <c r="BB43" s="1">
        <f>児童数!L13</f>
        <v>0</v>
      </c>
      <c r="BC43" s="1">
        <f>児童数!M13</f>
        <v>0</v>
      </c>
      <c r="BE43" s="173" t="s">
        <v>24</v>
      </c>
      <c r="BF43" s="278">
        <f t="shared" si="55"/>
        <v>0</v>
      </c>
      <c r="BG43" s="278">
        <f t="shared" si="56"/>
        <v>0</v>
      </c>
      <c r="BH43" s="278">
        <f t="shared" si="57"/>
        <v>0</v>
      </c>
      <c r="BI43" s="278">
        <f t="shared" si="58"/>
        <v>0</v>
      </c>
      <c r="BJ43" s="278">
        <f t="shared" si="59"/>
        <v>0</v>
      </c>
      <c r="BK43" s="278">
        <f t="shared" si="60"/>
        <v>0</v>
      </c>
      <c r="BL43" s="278">
        <f t="shared" si="61"/>
        <v>0</v>
      </c>
      <c r="BM43" s="278">
        <f t="shared" si="62"/>
        <v>0</v>
      </c>
    </row>
    <row r="44" spans="2:65" ht="18">
      <c r="B44" s="68" t="s">
        <v>317</v>
      </c>
      <c r="C44" s="68" t="s">
        <v>306</v>
      </c>
      <c r="D44" s="70" t="s">
        <v>349</v>
      </c>
      <c r="E44" s="372">
        <v>0.01</v>
      </c>
      <c r="M44" s="529"/>
      <c r="N44" s="605" t="s">
        <v>31</v>
      </c>
      <c r="O44" s="606"/>
      <c r="P44" s="264">
        <f>SUM(P38:P43)</f>
        <v>0</v>
      </c>
      <c r="Q44" s="264">
        <f t="shared" ref="Q44:W44" si="68">SUM(Q38:Q43)</f>
        <v>0</v>
      </c>
      <c r="R44" s="264">
        <f t="shared" si="68"/>
        <v>0</v>
      </c>
      <c r="S44" s="264">
        <f t="shared" si="68"/>
        <v>0</v>
      </c>
      <c r="T44" s="264">
        <f t="shared" si="68"/>
        <v>0</v>
      </c>
      <c r="U44" s="264">
        <f t="shared" si="68"/>
        <v>0</v>
      </c>
      <c r="V44" s="264">
        <f t="shared" si="68"/>
        <v>0</v>
      </c>
      <c r="W44" s="264">
        <f t="shared" si="68"/>
        <v>0</v>
      </c>
      <c r="Y44" s="529"/>
      <c r="Z44" s="605" t="s">
        <v>31</v>
      </c>
      <c r="AA44" s="606"/>
      <c r="AB44" s="264">
        <f t="shared" ref="AB44:AI44" si="69">SUM(AB38:AB43)</f>
        <v>0</v>
      </c>
      <c r="AC44" s="264">
        <f t="shared" si="69"/>
        <v>0</v>
      </c>
      <c r="AD44" s="264">
        <f t="shared" si="69"/>
        <v>0</v>
      </c>
      <c r="AE44" s="264">
        <f t="shared" si="69"/>
        <v>0</v>
      </c>
      <c r="AF44" s="264">
        <f t="shared" si="69"/>
        <v>0</v>
      </c>
      <c r="AG44" s="264">
        <f t="shared" si="69"/>
        <v>0</v>
      </c>
      <c r="AH44" s="264">
        <f t="shared" si="69"/>
        <v>0</v>
      </c>
      <c r="AI44" s="264">
        <f t="shared" si="69"/>
        <v>0</v>
      </c>
      <c r="AK44" s="173" t="s">
        <v>224</v>
      </c>
      <c r="AL44" s="195">
        <f t="shared" ref="AL44:AS44" si="70">IFERROR(-P80,0)</f>
        <v>0</v>
      </c>
      <c r="AM44" s="195">
        <f t="shared" si="70"/>
        <v>0</v>
      </c>
      <c r="AN44" s="195">
        <f t="shared" si="70"/>
        <v>0</v>
      </c>
      <c r="AO44" s="195">
        <f t="shared" si="70"/>
        <v>0</v>
      </c>
      <c r="AP44" s="195">
        <f t="shared" si="70"/>
        <v>0</v>
      </c>
      <c r="AQ44" s="195">
        <f t="shared" si="70"/>
        <v>0</v>
      </c>
      <c r="AR44" s="195">
        <f t="shared" si="70"/>
        <v>0</v>
      </c>
      <c r="AS44" s="195">
        <f t="shared" si="70"/>
        <v>0</v>
      </c>
      <c r="AU44" s="173" t="s">
        <v>224</v>
      </c>
      <c r="AV44" s="1">
        <f>児童数!E14</f>
        <v>0</v>
      </c>
      <c r="AW44" s="1">
        <f>児童数!F14</f>
        <v>0</v>
      </c>
      <c r="AX44" s="1">
        <f>児童数!G14</f>
        <v>0</v>
      </c>
      <c r="AY44" s="1">
        <f>児童数!H14</f>
        <v>0</v>
      </c>
      <c r="AZ44" s="1">
        <f>児童数!J14</f>
        <v>0</v>
      </c>
      <c r="BA44" s="1">
        <f>児童数!K14</f>
        <v>0</v>
      </c>
      <c r="BB44" s="1">
        <f>児童数!L14</f>
        <v>0</v>
      </c>
      <c r="BC44" s="1">
        <f>児童数!M14</f>
        <v>0</v>
      </c>
      <c r="BE44" s="173" t="s">
        <v>224</v>
      </c>
      <c r="BF44" s="278">
        <f t="shared" si="55"/>
        <v>0</v>
      </c>
      <c r="BG44" s="278">
        <f t="shared" si="56"/>
        <v>0</v>
      </c>
      <c r="BH44" s="278">
        <f t="shared" si="57"/>
        <v>0</v>
      </c>
      <c r="BI44" s="278">
        <f t="shared" si="58"/>
        <v>0</v>
      </c>
      <c r="BJ44" s="278">
        <f t="shared" si="59"/>
        <v>0</v>
      </c>
      <c r="BK44" s="278">
        <f t="shared" si="60"/>
        <v>0</v>
      </c>
      <c r="BL44" s="278">
        <f t="shared" si="61"/>
        <v>0</v>
      </c>
      <c r="BM44" s="278">
        <f t="shared" si="62"/>
        <v>0</v>
      </c>
    </row>
    <row r="45" spans="2:65" ht="18">
      <c r="B45" s="68" t="s">
        <v>317</v>
      </c>
      <c r="C45" s="68" t="s">
        <v>307</v>
      </c>
      <c r="D45" s="70" t="s">
        <v>349</v>
      </c>
      <c r="E45" s="372">
        <v>0.01</v>
      </c>
      <c r="M45" s="529"/>
      <c r="N45" s="605" t="s">
        <v>369</v>
      </c>
      <c r="O45" s="606"/>
      <c r="P45" s="274" t="str">
        <f>$K$10</f>
        <v/>
      </c>
      <c r="Q45" s="274" t="str">
        <f t="shared" ref="Q45:W45" si="71">$K$10</f>
        <v/>
      </c>
      <c r="R45" s="274" t="str">
        <f t="shared" si="71"/>
        <v/>
      </c>
      <c r="S45" s="274" t="str">
        <f t="shared" si="71"/>
        <v/>
      </c>
      <c r="T45" s="274" t="str">
        <f t="shared" si="71"/>
        <v/>
      </c>
      <c r="U45" s="274" t="str">
        <f t="shared" si="71"/>
        <v/>
      </c>
      <c r="V45" s="274" t="str">
        <f t="shared" si="71"/>
        <v/>
      </c>
      <c r="W45" s="274" t="str">
        <f t="shared" si="71"/>
        <v/>
      </c>
      <c r="Y45" s="529"/>
      <c r="Z45" s="605" t="s">
        <v>369</v>
      </c>
      <c r="AA45" s="606"/>
      <c r="AB45" s="274" t="str">
        <f>$K$10</f>
        <v/>
      </c>
      <c r="AC45" s="274" t="str">
        <f t="shared" ref="AC45:AI45" si="72">$K$10</f>
        <v/>
      </c>
      <c r="AD45" s="274" t="str">
        <f t="shared" si="72"/>
        <v/>
      </c>
      <c r="AE45" s="274" t="str">
        <f t="shared" si="72"/>
        <v/>
      </c>
      <c r="AF45" s="274" t="str">
        <f t="shared" si="72"/>
        <v/>
      </c>
      <c r="AG45" s="274" t="str">
        <f t="shared" si="72"/>
        <v/>
      </c>
      <c r="AH45" s="274" t="str">
        <f t="shared" si="72"/>
        <v/>
      </c>
      <c r="AI45" s="274" t="str">
        <f t="shared" si="72"/>
        <v/>
      </c>
      <c r="AK45" s="173" t="s">
        <v>225</v>
      </c>
      <c r="AL45" s="195">
        <f t="shared" ref="AL45:AS45" si="73">IFERROR(-P91,0)</f>
        <v>0</v>
      </c>
      <c r="AM45" s="195">
        <f t="shared" si="73"/>
        <v>0</v>
      </c>
      <c r="AN45" s="195">
        <f t="shared" si="73"/>
        <v>0</v>
      </c>
      <c r="AO45" s="195">
        <f t="shared" si="73"/>
        <v>0</v>
      </c>
      <c r="AP45" s="195">
        <f t="shared" si="73"/>
        <v>0</v>
      </c>
      <c r="AQ45" s="195">
        <f t="shared" si="73"/>
        <v>0</v>
      </c>
      <c r="AR45" s="195">
        <f t="shared" si="73"/>
        <v>0</v>
      </c>
      <c r="AS45" s="195">
        <f t="shared" si="73"/>
        <v>0</v>
      </c>
      <c r="AU45" s="173" t="s">
        <v>225</v>
      </c>
      <c r="AV45" s="1">
        <f>児童数!E15</f>
        <v>0</v>
      </c>
      <c r="AW45" s="1">
        <f>児童数!F15</f>
        <v>0</v>
      </c>
      <c r="AX45" s="1">
        <f>児童数!G15</f>
        <v>0</v>
      </c>
      <c r="AY45" s="1">
        <f>児童数!H15</f>
        <v>0</v>
      </c>
      <c r="AZ45" s="1">
        <f>児童数!J15</f>
        <v>0</v>
      </c>
      <c r="BA45" s="1">
        <f>児童数!K15</f>
        <v>0</v>
      </c>
      <c r="BB45" s="1">
        <f>児童数!L15</f>
        <v>0</v>
      </c>
      <c r="BC45" s="1">
        <f>児童数!M15</f>
        <v>0</v>
      </c>
      <c r="BE45" s="173" t="s">
        <v>225</v>
      </c>
      <c r="BF45" s="278">
        <f t="shared" si="55"/>
        <v>0</v>
      </c>
      <c r="BG45" s="278">
        <f t="shared" si="56"/>
        <v>0</v>
      </c>
      <c r="BH45" s="278">
        <f t="shared" si="57"/>
        <v>0</v>
      </c>
      <c r="BI45" s="278">
        <f t="shared" si="58"/>
        <v>0</v>
      </c>
      <c r="BJ45" s="278">
        <f t="shared" si="59"/>
        <v>0</v>
      </c>
      <c r="BK45" s="278">
        <f t="shared" si="60"/>
        <v>0</v>
      </c>
      <c r="BL45" s="278">
        <f t="shared" si="61"/>
        <v>0</v>
      </c>
      <c r="BM45" s="278">
        <f t="shared" si="62"/>
        <v>0</v>
      </c>
    </row>
    <row r="46" spans="2:65" ht="18">
      <c r="B46" s="68" t="s">
        <v>317</v>
      </c>
      <c r="C46" s="68" t="s">
        <v>308</v>
      </c>
      <c r="D46" s="70" t="s">
        <v>349</v>
      </c>
      <c r="E46" s="372">
        <v>0.02</v>
      </c>
      <c r="M46" s="529"/>
      <c r="N46" s="607" t="s">
        <v>374</v>
      </c>
      <c r="O46" s="608"/>
      <c r="P46" s="275">
        <f t="shared" ref="P46:W46" si="74">IFERROR(ROUNDDOWN(P44*P45,-1),0)</f>
        <v>0</v>
      </c>
      <c r="Q46" s="275">
        <f t="shared" si="74"/>
        <v>0</v>
      </c>
      <c r="R46" s="275">
        <f t="shared" si="74"/>
        <v>0</v>
      </c>
      <c r="S46" s="275">
        <f t="shared" si="74"/>
        <v>0</v>
      </c>
      <c r="T46" s="275">
        <f t="shared" si="74"/>
        <v>0</v>
      </c>
      <c r="U46" s="275">
        <f t="shared" si="74"/>
        <v>0</v>
      </c>
      <c r="V46" s="275">
        <f t="shared" si="74"/>
        <v>0</v>
      </c>
      <c r="W46" s="275">
        <f t="shared" si="74"/>
        <v>0</v>
      </c>
      <c r="Y46" s="529"/>
      <c r="Z46" s="607" t="s">
        <v>374</v>
      </c>
      <c r="AA46" s="608"/>
      <c r="AB46" s="275">
        <f t="shared" ref="AB46:AI46" si="75">IFERROR(ROUNDDOWN(AB44*AB45,-1),0)</f>
        <v>0</v>
      </c>
      <c r="AC46" s="275">
        <f t="shared" si="75"/>
        <v>0</v>
      </c>
      <c r="AD46" s="275">
        <f t="shared" si="75"/>
        <v>0</v>
      </c>
      <c r="AE46" s="275">
        <f t="shared" si="75"/>
        <v>0</v>
      </c>
      <c r="AF46" s="275">
        <f t="shared" si="75"/>
        <v>0</v>
      </c>
      <c r="AG46" s="275">
        <f t="shared" si="75"/>
        <v>0</v>
      </c>
      <c r="AH46" s="275">
        <f t="shared" si="75"/>
        <v>0</v>
      </c>
      <c r="AI46" s="275">
        <f t="shared" si="75"/>
        <v>0</v>
      </c>
      <c r="AK46" s="173" t="s">
        <v>226</v>
      </c>
      <c r="AL46" s="195">
        <f t="shared" ref="AL46:AS46" si="76">IFERROR(-P102,0)</f>
        <v>0</v>
      </c>
      <c r="AM46" s="195">
        <f t="shared" si="76"/>
        <v>0</v>
      </c>
      <c r="AN46" s="195">
        <f t="shared" si="76"/>
        <v>0</v>
      </c>
      <c r="AO46" s="195">
        <f t="shared" si="76"/>
        <v>0</v>
      </c>
      <c r="AP46" s="195">
        <f t="shared" si="76"/>
        <v>0</v>
      </c>
      <c r="AQ46" s="195">
        <f t="shared" si="76"/>
        <v>0</v>
      </c>
      <c r="AR46" s="195">
        <f t="shared" si="76"/>
        <v>0</v>
      </c>
      <c r="AS46" s="195">
        <f t="shared" si="76"/>
        <v>0</v>
      </c>
      <c r="AU46" s="173" t="s">
        <v>226</v>
      </c>
      <c r="AV46" s="1">
        <f>児童数!E16</f>
        <v>0</v>
      </c>
      <c r="AW46" s="1">
        <f>児童数!F16</f>
        <v>0</v>
      </c>
      <c r="AX46" s="1">
        <f>児童数!G16</f>
        <v>0</v>
      </c>
      <c r="AY46" s="1">
        <f>児童数!H16</f>
        <v>0</v>
      </c>
      <c r="AZ46" s="1">
        <f>児童数!J16</f>
        <v>0</v>
      </c>
      <c r="BA46" s="1">
        <f>児童数!K16</f>
        <v>0</v>
      </c>
      <c r="BB46" s="1">
        <f>児童数!L16</f>
        <v>0</v>
      </c>
      <c r="BC46" s="1">
        <f>児童数!M16</f>
        <v>0</v>
      </c>
      <c r="BE46" s="173" t="s">
        <v>226</v>
      </c>
      <c r="BF46" s="278">
        <f t="shared" si="55"/>
        <v>0</v>
      </c>
      <c r="BG46" s="278">
        <f t="shared" si="56"/>
        <v>0</v>
      </c>
      <c r="BH46" s="278">
        <f t="shared" si="57"/>
        <v>0</v>
      </c>
      <c r="BI46" s="278">
        <f t="shared" si="58"/>
        <v>0</v>
      </c>
      <c r="BJ46" s="278">
        <f t="shared" si="59"/>
        <v>0</v>
      </c>
      <c r="BK46" s="278">
        <f t="shared" si="60"/>
        <v>0</v>
      </c>
      <c r="BL46" s="278">
        <f t="shared" si="61"/>
        <v>0</v>
      </c>
      <c r="BM46" s="278">
        <f t="shared" si="62"/>
        <v>0</v>
      </c>
    </row>
    <row r="47" spans="2:65" ht="18">
      <c r="B47" s="68" t="s">
        <v>317</v>
      </c>
      <c r="C47" s="68" t="s">
        <v>309</v>
      </c>
      <c r="D47" s="70" t="s">
        <v>349</v>
      </c>
      <c r="E47" s="372">
        <v>0.02</v>
      </c>
      <c r="M47" s="529"/>
      <c r="N47" s="609" t="s">
        <v>404</v>
      </c>
      <c r="O47" s="610"/>
      <c r="P47" s="276">
        <f t="shared" ref="P47:W47" si="77">IFERROR(ROUND(P46*(P38+P40+P42)/P44,0),0)</f>
        <v>0</v>
      </c>
      <c r="Q47" s="276">
        <f t="shared" si="77"/>
        <v>0</v>
      </c>
      <c r="R47" s="276">
        <f t="shared" si="77"/>
        <v>0</v>
      </c>
      <c r="S47" s="276">
        <f t="shared" si="77"/>
        <v>0</v>
      </c>
      <c r="T47" s="276">
        <f t="shared" si="77"/>
        <v>0</v>
      </c>
      <c r="U47" s="276">
        <f t="shared" si="77"/>
        <v>0</v>
      </c>
      <c r="V47" s="276">
        <f t="shared" si="77"/>
        <v>0</v>
      </c>
      <c r="W47" s="276">
        <f t="shared" si="77"/>
        <v>0</v>
      </c>
      <c r="Y47" s="529"/>
      <c r="Z47" s="609" t="s">
        <v>404</v>
      </c>
      <c r="AA47" s="610"/>
      <c r="AB47" s="276">
        <f t="shared" ref="AB47:AI47" si="78">IFERROR(ROUND(AB46*(AB38+AB40+AB42)/AB44,0),0)</f>
        <v>0</v>
      </c>
      <c r="AC47" s="276">
        <f t="shared" si="78"/>
        <v>0</v>
      </c>
      <c r="AD47" s="276">
        <f t="shared" si="78"/>
        <v>0</v>
      </c>
      <c r="AE47" s="276">
        <f t="shared" si="78"/>
        <v>0</v>
      </c>
      <c r="AF47" s="276">
        <f t="shared" si="78"/>
        <v>0</v>
      </c>
      <c r="AG47" s="276">
        <f t="shared" si="78"/>
        <v>0</v>
      </c>
      <c r="AH47" s="276">
        <f t="shared" si="78"/>
        <v>0</v>
      </c>
      <c r="AI47" s="276">
        <f t="shared" si="78"/>
        <v>0</v>
      </c>
      <c r="AK47" s="173" t="s">
        <v>28</v>
      </c>
      <c r="AL47" s="195">
        <f t="shared" ref="AL47:AS47" si="79">IFERROR(-P113,0)</f>
        <v>0</v>
      </c>
      <c r="AM47" s="195">
        <f t="shared" si="79"/>
        <v>0</v>
      </c>
      <c r="AN47" s="195">
        <f t="shared" si="79"/>
        <v>0</v>
      </c>
      <c r="AO47" s="195">
        <f t="shared" si="79"/>
        <v>0</v>
      </c>
      <c r="AP47" s="195">
        <f t="shared" si="79"/>
        <v>0</v>
      </c>
      <c r="AQ47" s="195">
        <f t="shared" si="79"/>
        <v>0</v>
      </c>
      <c r="AR47" s="195">
        <f t="shared" si="79"/>
        <v>0</v>
      </c>
      <c r="AS47" s="195">
        <f t="shared" si="79"/>
        <v>0</v>
      </c>
      <c r="AU47" s="173" t="s">
        <v>28</v>
      </c>
      <c r="AV47" s="1">
        <f>児童数!E17</f>
        <v>0</v>
      </c>
      <c r="AW47" s="1">
        <f>児童数!F17</f>
        <v>0</v>
      </c>
      <c r="AX47" s="1">
        <f>児童数!G17</f>
        <v>0</v>
      </c>
      <c r="AY47" s="1">
        <f>児童数!H17</f>
        <v>0</v>
      </c>
      <c r="AZ47" s="1">
        <f>児童数!J17</f>
        <v>0</v>
      </c>
      <c r="BA47" s="1">
        <f>児童数!K17</f>
        <v>0</v>
      </c>
      <c r="BB47" s="1">
        <f>児童数!L17</f>
        <v>0</v>
      </c>
      <c r="BC47" s="1">
        <f>児童数!M17</f>
        <v>0</v>
      </c>
      <c r="BE47" s="173" t="s">
        <v>28</v>
      </c>
      <c r="BF47" s="278">
        <f t="shared" si="55"/>
        <v>0</v>
      </c>
      <c r="BG47" s="278">
        <f t="shared" si="56"/>
        <v>0</v>
      </c>
      <c r="BH47" s="278">
        <f t="shared" si="57"/>
        <v>0</v>
      </c>
      <c r="BI47" s="278">
        <f t="shared" si="58"/>
        <v>0</v>
      </c>
      <c r="BJ47" s="278">
        <f t="shared" si="59"/>
        <v>0</v>
      </c>
      <c r="BK47" s="278">
        <f t="shared" si="60"/>
        <v>0</v>
      </c>
      <c r="BL47" s="278">
        <f t="shared" si="61"/>
        <v>0</v>
      </c>
      <c r="BM47" s="278">
        <f t="shared" si="62"/>
        <v>0</v>
      </c>
    </row>
    <row r="48" spans="2:65" ht="18">
      <c r="B48" s="68" t="s">
        <v>317</v>
      </c>
      <c r="C48" s="68" t="s">
        <v>310</v>
      </c>
      <c r="D48" s="70" t="s">
        <v>349</v>
      </c>
      <c r="E48" s="372">
        <v>0.02</v>
      </c>
      <c r="M48" s="530"/>
      <c r="N48" s="609" t="s">
        <v>405</v>
      </c>
      <c r="O48" s="610"/>
      <c r="P48" s="276">
        <f t="shared" ref="P48:W48" si="80">IFERROR(P46-P47,0)</f>
        <v>0</v>
      </c>
      <c r="Q48" s="276">
        <f t="shared" si="80"/>
        <v>0</v>
      </c>
      <c r="R48" s="276">
        <f t="shared" si="80"/>
        <v>0</v>
      </c>
      <c r="S48" s="276">
        <f t="shared" si="80"/>
        <v>0</v>
      </c>
      <c r="T48" s="276">
        <f t="shared" si="80"/>
        <v>0</v>
      </c>
      <c r="U48" s="276">
        <f t="shared" si="80"/>
        <v>0</v>
      </c>
      <c r="V48" s="276">
        <f t="shared" si="80"/>
        <v>0</v>
      </c>
      <c r="W48" s="276">
        <f t="shared" si="80"/>
        <v>0</v>
      </c>
      <c r="Y48" s="530"/>
      <c r="Z48" s="609" t="s">
        <v>405</v>
      </c>
      <c r="AA48" s="610"/>
      <c r="AB48" s="276">
        <f t="shared" ref="AB48:AI48" si="81">IFERROR(AB46-AB47,0)</f>
        <v>0</v>
      </c>
      <c r="AC48" s="276">
        <f t="shared" si="81"/>
        <v>0</v>
      </c>
      <c r="AD48" s="276">
        <f t="shared" si="81"/>
        <v>0</v>
      </c>
      <c r="AE48" s="276">
        <f t="shared" si="81"/>
        <v>0</v>
      </c>
      <c r="AF48" s="276">
        <f t="shared" si="81"/>
        <v>0</v>
      </c>
      <c r="AG48" s="276">
        <f t="shared" si="81"/>
        <v>0</v>
      </c>
      <c r="AH48" s="276">
        <f t="shared" si="81"/>
        <v>0</v>
      </c>
      <c r="AI48" s="276">
        <f t="shared" si="81"/>
        <v>0</v>
      </c>
      <c r="AK48" s="173" t="s">
        <v>29</v>
      </c>
      <c r="AL48" s="195">
        <f t="shared" ref="AL48:AS48" si="82">IFERROR(-P124,0)</f>
        <v>0</v>
      </c>
      <c r="AM48" s="195">
        <f t="shared" si="82"/>
        <v>0</v>
      </c>
      <c r="AN48" s="195">
        <f t="shared" si="82"/>
        <v>0</v>
      </c>
      <c r="AO48" s="195">
        <f t="shared" si="82"/>
        <v>0</v>
      </c>
      <c r="AP48" s="195">
        <f t="shared" si="82"/>
        <v>0</v>
      </c>
      <c r="AQ48" s="195">
        <f t="shared" si="82"/>
        <v>0</v>
      </c>
      <c r="AR48" s="195">
        <f t="shared" si="82"/>
        <v>0</v>
      </c>
      <c r="AS48" s="195">
        <f t="shared" si="82"/>
        <v>0</v>
      </c>
      <c r="AU48" s="173" t="s">
        <v>29</v>
      </c>
      <c r="AV48" s="1">
        <f>児童数!E18</f>
        <v>0</v>
      </c>
      <c r="AW48" s="1">
        <f>児童数!F18</f>
        <v>0</v>
      </c>
      <c r="AX48" s="1">
        <f>児童数!G18</f>
        <v>0</v>
      </c>
      <c r="AY48" s="1">
        <f>児童数!H18</f>
        <v>0</v>
      </c>
      <c r="AZ48" s="1">
        <f>児童数!J18</f>
        <v>0</v>
      </c>
      <c r="BA48" s="1">
        <f>児童数!K18</f>
        <v>0</v>
      </c>
      <c r="BB48" s="1">
        <f>児童数!L18</f>
        <v>0</v>
      </c>
      <c r="BC48" s="1">
        <f>児童数!M18</f>
        <v>0</v>
      </c>
      <c r="BE48" s="173" t="s">
        <v>29</v>
      </c>
      <c r="BF48" s="278">
        <f t="shared" si="55"/>
        <v>0</v>
      </c>
      <c r="BG48" s="278">
        <f t="shared" si="56"/>
        <v>0</v>
      </c>
      <c r="BH48" s="278">
        <f t="shared" si="57"/>
        <v>0</v>
      </c>
      <c r="BI48" s="278">
        <f t="shared" si="58"/>
        <v>0</v>
      </c>
      <c r="BJ48" s="278">
        <f t="shared" si="59"/>
        <v>0</v>
      </c>
      <c r="BK48" s="278">
        <f t="shared" si="60"/>
        <v>0</v>
      </c>
      <c r="BL48" s="278">
        <f t="shared" si="61"/>
        <v>0</v>
      </c>
      <c r="BM48" s="278">
        <f t="shared" si="62"/>
        <v>0</v>
      </c>
    </row>
    <row r="49" spans="2:65" ht="18">
      <c r="B49" s="68" t="s">
        <v>317</v>
      </c>
      <c r="C49" s="68" t="s">
        <v>311</v>
      </c>
      <c r="D49" s="70" t="s">
        <v>349</v>
      </c>
      <c r="E49" s="372">
        <v>0.02</v>
      </c>
      <c r="M49" s="528" t="s">
        <v>23</v>
      </c>
      <c r="N49" s="605" t="s">
        <v>88</v>
      </c>
      <c r="O49" s="606"/>
      <c r="P49" s="264">
        <f>'基本単価（本園）'!N10</f>
        <v>0</v>
      </c>
      <c r="Q49" s="264">
        <f>'基本単価（本園）'!O10</f>
        <v>0</v>
      </c>
      <c r="R49" s="264">
        <f>'基本単価（本園）'!P10</f>
        <v>0</v>
      </c>
      <c r="S49" s="264">
        <f>'基本単価（本園）'!Q10</f>
        <v>0</v>
      </c>
      <c r="T49" s="264">
        <f>'基本単価（本園）'!R10</f>
        <v>0</v>
      </c>
      <c r="U49" s="264">
        <f>'基本単価（本園）'!S10</f>
        <v>0</v>
      </c>
      <c r="V49" s="264">
        <f>'基本単価（本園）'!T10</f>
        <v>0</v>
      </c>
      <c r="W49" s="264">
        <f>'基本単価（本園）'!U10</f>
        <v>0</v>
      </c>
      <c r="Y49" s="528" t="s">
        <v>23</v>
      </c>
      <c r="Z49" s="605" t="s">
        <v>88</v>
      </c>
      <c r="AA49" s="606"/>
      <c r="AB49" s="264">
        <f>'基本単価（分園）'!N10</f>
        <v>0</v>
      </c>
      <c r="AC49" s="264">
        <f>'基本単価（分園）'!O10</f>
        <v>0</v>
      </c>
      <c r="AD49" s="264">
        <f>'基本単価（分園）'!P10</f>
        <v>0</v>
      </c>
      <c r="AE49" s="264">
        <f>'基本単価（分園）'!Q10</f>
        <v>0</v>
      </c>
      <c r="AF49" s="264">
        <f>'基本単価（分園）'!R10</f>
        <v>0</v>
      </c>
      <c r="AG49" s="264">
        <f>'基本単価（分園）'!S10</f>
        <v>0</v>
      </c>
      <c r="AH49" s="264">
        <f>'基本単価（分園）'!T10</f>
        <v>0</v>
      </c>
      <c r="AI49" s="264">
        <f>'基本単価（分園）'!U10</f>
        <v>0</v>
      </c>
      <c r="AK49" s="173" t="s">
        <v>30</v>
      </c>
      <c r="AL49" s="195">
        <f t="shared" ref="AL49:AS49" si="83">IFERROR(-P135,0)</f>
        <v>0</v>
      </c>
      <c r="AM49" s="195">
        <f t="shared" si="83"/>
        <v>0</v>
      </c>
      <c r="AN49" s="195">
        <f t="shared" si="83"/>
        <v>0</v>
      </c>
      <c r="AO49" s="195">
        <f t="shared" si="83"/>
        <v>0</v>
      </c>
      <c r="AP49" s="195">
        <f t="shared" si="83"/>
        <v>0</v>
      </c>
      <c r="AQ49" s="195">
        <f t="shared" si="83"/>
        <v>0</v>
      </c>
      <c r="AR49" s="195">
        <f t="shared" si="83"/>
        <v>0</v>
      </c>
      <c r="AS49" s="195">
        <f t="shared" si="83"/>
        <v>0</v>
      </c>
      <c r="AU49" s="173" t="s">
        <v>30</v>
      </c>
      <c r="AV49" s="1">
        <f>児童数!E19</f>
        <v>0</v>
      </c>
      <c r="AW49" s="1">
        <f>児童数!F19</f>
        <v>0</v>
      </c>
      <c r="AX49" s="1">
        <f>児童数!G19</f>
        <v>0</v>
      </c>
      <c r="AY49" s="1">
        <f>児童数!H19</f>
        <v>0</v>
      </c>
      <c r="AZ49" s="1">
        <f>児童数!J19</f>
        <v>0</v>
      </c>
      <c r="BA49" s="1">
        <f>児童数!K19</f>
        <v>0</v>
      </c>
      <c r="BB49" s="1">
        <f>児童数!L19</f>
        <v>0</v>
      </c>
      <c r="BC49" s="1">
        <f>児童数!M19</f>
        <v>0</v>
      </c>
      <c r="BE49" s="173" t="s">
        <v>30</v>
      </c>
      <c r="BF49" s="278">
        <f t="shared" si="55"/>
        <v>0</v>
      </c>
      <c r="BG49" s="278">
        <f t="shared" si="56"/>
        <v>0</v>
      </c>
      <c r="BH49" s="278">
        <f t="shared" si="57"/>
        <v>0</v>
      </c>
      <c r="BI49" s="278">
        <f t="shared" si="58"/>
        <v>0</v>
      </c>
      <c r="BJ49" s="278">
        <f t="shared" si="59"/>
        <v>0</v>
      </c>
      <c r="BK49" s="278">
        <f t="shared" si="60"/>
        <v>0</v>
      </c>
      <c r="BL49" s="278">
        <f t="shared" si="61"/>
        <v>0</v>
      </c>
      <c r="BM49" s="278">
        <f t="shared" si="62"/>
        <v>0</v>
      </c>
    </row>
    <row r="50" spans="2:65" ht="18">
      <c r="B50" s="68" t="s">
        <v>317</v>
      </c>
      <c r="C50" s="68" t="s">
        <v>312</v>
      </c>
      <c r="D50" s="70" t="s">
        <v>349</v>
      </c>
      <c r="E50" s="372">
        <v>0.02</v>
      </c>
      <c r="M50" s="529"/>
      <c r="N50" s="605" t="s">
        <v>287</v>
      </c>
      <c r="O50" s="606"/>
      <c r="P50" s="264">
        <f>'基本単価（本園）'!N26</f>
        <v>0</v>
      </c>
      <c r="Q50" s="264">
        <f>'基本単価（本園）'!O26</f>
        <v>0</v>
      </c>
      <c r="R50" s="264">
        <f>'基本単価（本園）'!P26</f>
        <v>0</v>
      </c>
      <c r="S50" s="264">
        <f>'基本単価（本園）'!Q26</f>
        <v>0</v>
      </c>
      <c r="T50" s="264">
        <f>'基本単価（本園）'!R26</f>
        <v>0</v>
      </c>
      <c r="U50" s="264">
        <f>'基本単価（本園）'!S26</f>
        <v>0</v>
      </c>
      <c r="V50" s="264">
        <f>'基本単価（本園）'!T26</f>
        <v>0</v>
      </c>
      <c r="W50" s="264">
        <f>'基本単価（本園）'!U26</f>
        <v>0</v>
      </c>
      <c r="Y50" s="529"/>
      <c r="Z50" s="605" t="s">
        <v>287</v>
      </c>
      <c r="AA50" s="606"/>
      <c r="AB50" s="264">
        <f>'基本単価（分園）'!N26</f>
        <v>0</v>
      </c>
      <c r="AC50" s="264">
        <f>'基本単価（分園）'!O26</f>
        <v>0</v>
      </c>
      <c r="AD50" s="264">
        <f>'基本単価（分園）'!P26</f>
        <v>0</v>
      </c>
      <c r="AE50" s="264">
        <f>'基本単価（分園）'!Q26</f>
        <v>0</v>
      </c>
      <c r="AF50" s="264">
        <f>'基本単価（分園）'!R26</f>
        <v>0</v>
      </c>
      <c r="AG50" s="264">
        <f>'基本単価（分園）'!S26</f>
        <v>0</v>
      </c>
      <c r="AH50" s="264">
        <f>'基本単価（分園）'!T26</f>
        <v>0</v>
      </c>
      <c r="AI50" s="264">
        <f>'基本単価（分園）'!U26</f>
        <v>0</v>
      </c>
      <c r="AK50" s="277"/>
      <c r="AL50" s="254"/>
      <c r="AM50" s="254"/>
      <c r="AN50" s="254"/>
      <c r="AO50" s="254"/>
      <c r="AP50" s="254"/>
      <c r="AQ50" s="254"/>
      <c r="AR50" s="254"/>
      <c r="AS50" s="254"/>
      <c r="AU50" s="173" t="s">
        <v>545</v>
      </c>
      <c r="AV50" s="1">
        <f>SUM(AV38:AV49)</f>
        <v>0</v>
      </c>
      <c r="AW50" s="1">
        <f t="shared" ref="AW50:BC50" si="84">SUM(AW38:AW49)</f>
        <v>0</v>
      </c>
      <c r="AX50" s="1">
        <f t="shared" si="84"/>
        <v>0</v>
      </c>
      <c r="AY50" s="1">
        <f t="shared" si="84"/>
        <v>0</v>
      </c>
      <c r="AZ50" s="1">
        <f t="shared" si="84"/>
        <v>0</v>
      </c>
      <c r="BA50" s="1">
        <f t="shared" si="84"/>
        <v>0</v>
      </c>
      <c r="BB50" s="1">
        <f t="shared" si="84"/>
        <v>0</v>
      </c>
      <c r="BC50" s="1">
        <f t="shared" si="84"/>
        <v>0</v>
      </c>
      <c r="BE50" s="173" t="s">
        <v>545</v>
      </c>
      <c r="BF50" s="278">
        <f>SUM(BF38:BF49)</f>
        <v>0</v>
      </c>
      <c r="BG50" s="278">
        <f t="shared" ref="BG50" si="85">SUM(BG38:BG49)</f>
        <v>0</v>
      </c>
      <c r="BH50" s="278">
        <f t="shared" ref="BH50" si="86">SUM(BH38:BH49)</f>
        <v>0</v>
      </c>
      <c r="BI50" s="278">
        <f t="shared" ref="BI50" si="87">SUM(BI38:BI49)</f>
        <v>0</v>
      </c>
      <c r="BJ50" s="278">
        <f t="shared" ref="BJ50" si="88">SUM(BJ38:BJ49)</f>
        <v>0</v>
      </c>
      <c r="BK50" s="278">
        <f t="shared" ref="BK50" si="89">SUM(BK38:BK49)</f>
        <v>0</v>
      </c>
      <c r="BL50" s="278">
        <f t="shared" ref="BL50" si="90">SUM(BL38:BL49)</f>
        <v>0</v>
      </c>
      <c r="BM50" s="278">
        <f t="shared" ref="BM50" si="91">SUM(BM38:BM49)</f>
        <v>0</v>
      </c>
    </row>
    <row r="51" spans="2:65">
      <c r="B51" s="68" t="s">
        <v>317</v>
      </c>
      <c r="C51" s="68" t="s">
        <v>313</v>
      </c>
      <c r="D51" s="70" t="s">
        <v>349</v>
      </c>
      <c r="E51" s="372">
        <v>0.02</v>
      </c>
      <c r="M51" s="529"/>
      <c r="N51" s="599" t="s">
        <v>241</v>
      </c>
      <c r="O51" s="34" t="s">
        <v>88</v>
      </c>
      <c r="P51" s="273"/>
      <c r="Q51" s="264">
        <f>'３歳児配置改善加算'!$I$9</f>
        <v>0</v>
      </c>
      <c r="R51" s="273"/>
      <c r="S51" s="273"/>
      <c r="T51" s="273"/>
      <c r="U51" s="264">
        <f>'３歳児配置改善加算'!$I$9</f>
        <v>0</v>
      </c>
      <c r="V51" s="273"/>
      <c r="W51" s="273"/>
      <c r="Y51" s="529"/>
      <c r="Z51" s="599" t="s">
        <v>241</v>
      </c>
      <c r="AA51" s="34" t="s">
        <v>88</v>
      </c>
      <c r="AB51" s="273"/>
      <c r="AC51" s="264">
        <f>'３歳児配置改善加算'!$I$9</f>
        <v>0</v>
      </c>
      <c r="AD51" s="273"/>
      <c r="AE51" s="273"/>
      <c r="AF51" s="273"/>
      <c r="AG51" s="264">
        <f>'３歳児配置改善加算'!$I$9</f>
        <v>0</v>
      </c>
      <c r="AH51" s="273"/>
      <c r="AI51" s="273"/>
      <c r="AK51" s="59" t="s">
        <v>243</v>
      </c>
      <c r="AU51" s="59" t="s">
        <v>243</v>
      </c>
      <c r="BE51" s="59" t="s">
        <v>243</v>
      </c>
    </row>
    <row r="52" spans="2:65">
      <c r="B52" s="68" t="s">
        <v>317</v>
      </c>
      <c r="C52" s="68" t="s">
        <v>314</v>
      </c>
      <c r="D52" s="70" t="s">
        <v>349</v>
      </c>
      <c r="E52" s="372">
        <v>0.02</v>
      </c>
      <c r="M52" s="529"/>
      <c r="N52" s="600"/>
      <c r="O52" s="34" t="s">
        <v>287</v>
      </c>
      <c r="P52" s="273"/>
      <c r="Q52" s="264">
        <f>'３歳児配置改善加算'!$K$9</f>
        <v>0</v>
      </c>
      <c r="R52" s="273"/>
      <c r="S52" s="273"/>
      <c r="T52" s="273"/>
      <c r="U52" s="264">
        <f>'３歳児配置改善加算'!$K$9</f>
        <v>0</v>
      </c>
      <c r="V52" s="273"/>
      <c r="W52" s="273"/>
      <c r="Y52" s="529"/>
      <c r="Z52" s="600"/>
      <c r="AA52" s="34" t="s">
        <v>287</v>
      </c>
      <c r="AB52" s="273"/>
      <c r="AC52" s="264">
        <f>'３歳児配置改善加算'!$K$9</f>
        <v>0</v>
      </c>
      <c r="AD52" s="273"/>
      <c r="AE52" s="273"/>
      <c r="AF52" s="273"/>
      <c r="AG52" s="264">
        <f>'３歳児配置改善加算'!$K$9</f>
        <v>0</v>
      </c>
      <c r="AH52" s="273"/>
      <c r="AI52" s="273"/>
      <c r="AK52" s="620" t="s">
        <v>220</v>
      </c>
      <c r="AL52" s="616" t="s">
        <v>11</v>
      </c>
      <c r="AM52" s="616"/>
      <c r="AN52" s="616"/>
      <c r="AO52" s="616"/>
      <c r="AP52" s="616" t="s">
        <v>12</v>
      </c>
      <c r="AQ52" s="616"/>
      <c r="AR52" s="616"/>
      <c r="AS52" s="616"/>
      <c r="AU52" s="620" t="s">
        <v>220</v>
      </c>
      <c r="AV52" s="616" t="s">
        <v>11</v>
      </c>
      <c r="AW52" s="616"/>
      <c r="AX52" s="616"/>
      <c r="AY52" s="616"/>
      <c r="AZ52" s="616" t="s">
        <v>12</v>
      </c>
      <c r="BA52" s="616"/>
      <c r="BB52" s="616"/>
      <c r="BC52" s="616"/>
      <c r="BE52" s="620" t="s">
        <v>220</v>
      </c>
      <c r="BF52" s="616" t="s">
        <v>11</v>
      </c>
      <c r="BG52" s="616"/>
      <c r="BH52" s="616"/>
      <c r="BI52" s="616"/>
      <c r="BJ52" s="616" t="s">
        <v>12</v>
      </c>
      <c r="BK52" s="616"/>
      <c r="BL52" s="616"/>
      <c r="BM52" s="616"/>
    </row>
    <row r="53" spans="2:65">
      <c r="B53" s="68" t="s">
        <v>317</v>
      </c>
      <c r="C53" s="68" t="s">
        <v>315</v>
      </c>
      <c r="D53" s="70" t="s">
        <v>349</v>
      </c>
      <c r="E53" s="372">
        <v>0.02</v>
      </c>
      <c r="M53" s="529"/>
      <c r="N53" s="599" t="s">
        <v>371</v>
      </c>
      <c r="O53" s="34" t="s">
        <v>88</v>
      </c>
      <c r="P53" s="264">
        <f>夜間保育加算!$O$21</f>
        <v>0</v>
      </c>
      <c r="Q53" s="264">
        <f>夜間保育加算!$O$21</f>
        <v>0</v>
      </c>
      <c r="R53" s="264">
        <f>夜間保育加算!$O$23</f>
        <v>0</v>
      </c>
      <c r="S53" s="264">
        <f>夜間保育加算!$O$23</f>
        <v>0</v>
      </c>
      <c r="T53" s="264">
        <f>夜間保育加算!$O$21</f>
        <v>0</v>
      </c>
      <c r="U53" s="264">
        <f>夜間保育加算!$O$21</f>
        <v>0</v>
      </c>
      <c r="V53" s="264">
        <f>夜間保育加算!$O$23</f>
        <v>0</v>
      </c>
      <c r="W53" s="264">
        <f>夜間保育加算!$O$23</f>
        <v>0</v>
      </c>
      <c r="Y53" s="529"/>
      <c r="Z53" s="599" t="s">
        <v>371</v>
      </c>
      <c r="AA53" s="34" t="s">
        <v>88</v>
      </c>
      <c r="AB53" s="264">
        <f>夜間保育加算!$O$21</f>
        <v>0</v>
      </c>
      <c r="AC53" s="264">
        <f>夜間保育加算!$O$21</f>
        <v>0</v>
      </c>
      <c r="AD53" s="264">
        <f>夜間保育加算!$O$23</f>
        <v>0</v>
      </c>
      <c r="AE53" s="264">
        <f>夜間保育加算!$O$23</f>
        <v>0</v>
      </c>
      <c r="AF53" s="264">
        <f>夜間保育加算!$O$21</f>
        <v>0</v>
      </c>
      <c r="AG53" s="264">
        <f>夜間保育加算!$O$21</f>
        <v>0</v>
      </c>
      <c r="AH53" s="264">
        <f>夜間保育加算!$O$23</f>
        <v>0</v>
      </c>
      <c r="AI53" s="264">
        <f>夜間保育加算!$O$23</f>
        <v>0</v>
      </c>
      <c r="AK53" s="620"/>
      <c r="AL53" s="201" t="s">
        <v>368</v>
      </c>
      <c r="AM53" s="201" t="s">
        <v>241</v>
      </c>
      <c r="AN53" s="201" t="s">
        <v>242</v>
      </c>
      <c r="AO53" s="201" t="s">
        <v>10</v>
      </c>
      <c r="AP53" s="201" t="s">
        <v>368</v>
      </c>
      <c r="AQ53" s="201" t="s">
        <v>241</v>
      </c>
      <c r="AR53" s="201" t="s">
        <v>242</v>
      </c>
      <c r="AS53" s="201" t="s">
        <v>10</v>
      </c>
      <c r="AU53" s="620"/>
      <c r="AV53" s="201" t="s">
        <v>368</v>
      </c>
      <c r="AW53" s="201" t="s">
        <v>241</v>
      </c>
      <c r="AX53" s="201" t="s">
        <v>242</v>
      </c>
      <c r="AY53" s="201" t="s">
        <v>10</v>
      </c>
      <c r="AZ53" s="201" t="s">
        <v>368</v>
      </c>
      <c r="BA53" s="201" t="s">
        <v>241</v>
      </c>
      <c r="BB53" s="201" t="s">
        <v>242</v>
      </c>
      <c r="BC53" s="201" t="s">
        <v>10</v>
      </c>
      <c r="BE53" s="620"/>
      <c r="BF53" s="201" t="s">
        <v>368</v>
      </c>
      <c r="BG53" s="201" t="s">
        <v>241</v>
      </c>
      <c r="BH53" s="201" t="s">
        <v>242</v>
      </c>
      <c r="BI53" s="201" t="s">
        <v>10</v>
      </c>
      <c r="BJ53" s="201" t="s">
        <v>368</v>
      </c>
      <c r="BK53" s="201" t="s">
        <v>241</v>
      </c>
      <c r="BL53" s="201" t="s">
        <v>242</v>
      </c>
      <c r="BM53" s="201" t="s">
        <v>10</v>
      </c>
    </row>
    <row r="54" spans="2:65" ht="18">
      <c r="B54" s="68" t="s">
        <v>317</v>
      </c>
      <c r="C54" s="68" t="s">
        <v>144</v>
      </c>
      <c r="D54" s="70" t="s">
        <v>349</v>
      </c>
      <c r="E54" s="372">
        <v>0.02</v>
      </c>
      <c r="M54" s="529"/>
      <c r="N54" s="600"/>
      <c r="O54" s="34" t="s">
        <v>287</v>
      </c>
      <c r="P54" s="264">
        <f>夜間保育加算!$Q$21</f>
        <v>0</v>
      </c>
      <c r="Q54" s="264">
        <f>夜間保育加算!$Q$21</f>
        <v>0</v>
      </c>
      <c r="R54" s="264">
        <f>夜間保育加算!$Q$23</f>
        <v>0</v>
      </c>
      <c r="S54" s="264">
        <f>夜間保育加算!$Q$23</f>
        <v>0</v>
      </c>
      <c r="T54" s="264">
        <f>夜間保育加算!$Q$21</f>
        <v>0</v>
      </c>
      <c r="U54" s="264">
        <f>夜間保育加算!$Q$21</f>
        <v>0</v>
      </c>
      <c r="V54" s="264">
        <f>夜間保育加算!$Q$23</f>
        <v>0</v>
      </c>
      <c r="W54" s="264">
        <f>夜間保育加算!$Q$23</f>
        <v>0</v>
      </c>
      <c r="Y54" s="529"/>
      <c r="Z54" s="600"/>
      <c r="AA54" s="34" t="s">
        <v>287</v>
      </c>
      <c r="AB54" s="264">
        <f>夜間保育加算!$Q$21</f>
        <v>0</v>
      </c>
      <c r="AC54" s="264">
        <f>夜間保育加算!$Q$21</f>
        <v>0</v>
      </c>
      <c r="AD54" s="264">
        <f>夜間保育加算!$Q$23</f>
        <v>0</v>
      </c>
      <c r="AE54" s="264">
        <f>夜間保育加算!$Q$23</f>
        <v>0</v>
      </c>
      <c r="AF54" s="264">
        <f>夜間保育加算!$Q$21</f>
        <v>0</v>
      </c>
      <c r="AG54" s="264">
        <f>夜間保育加算!$Q$21</f>
        <v>0</v>
      </c>
      <c r="AH54" s="264">
        <f>夜間保育加算!$Q$23</f>
        <v>0</v>
      </c>
      <c r="AI54" s="264">
        <f>夜間保育加算!$Q$23</f>
        <v>0</v>
      </c>
      <c r="AK54" s="173" t="s">
        <v>419</v>
      </c>
      <c r="AL54" s="195">
        <f t="shared" ref="AL54:AS54" si="92">IFERROR(-AB14,0)</f>
        <v>0</v>
      </c>
      <c r="AM54" s="195">
        <f t="shared" si="92"/>
        <v>0</v>
      </c>
      <c r="AN54" s="195">
        <f t="shared" si="92"/>
        <v>0</v>
      </c>
      <c r="AO54" s="195">
        <f t="shared" si="92"/>
        <v>0</v>
      </c>
      <c r="AP54" s="195">
        <f t="shared" si="92"/>
        <v>0</v>
      </c>
      <c r="AQ54" s="195">
        <f t="shared" si="92"/>
        <v>0</v>
      </c>
      <c r="AR54" s="195">
        <f t="shared" si="92"/>
        <v>0</v>
      </c>
      <c r="AS54" s="195">
        <f t="shared" si="92"/>
        <v>0</v>
      </c>
      <c r="AU54" s="173" t="s">
        <v>419</v>
      </c>
      <c r="AV54" s="1">
        <f>児童数!R8</f>
        <v>0</v>
      </c>
      <c r="AW54" s="1">
        <f>児童数!S8</f>
        <v>0</v>
      </c>
      <c r="AX54" s="1">
        <f>児童数!T8</f>
        <v>0</v>
      </c>
      <c r="AY54" s="1">
        <f>児童数!U8</f>
        <v>0</v>
      </c>
      <c r="AZ54" s="1">
        <f>児童数!W8</f>
        <v>0</v>
      </c>
      <c r="BA54" s="1">
        <f>児童数!X8</f>
        <v>0</v>
      </c>
      <c r="BB54" s="1">
        <f>児童数!Y8</f>
        <v>0</v>
      </c>
      <c r="BC54" s="1">
        <f>児童数!Z8</f>
        <v>0</v>
      </c>
      <c r="BE54" s="173" t="s">
        <v>419</v>
      </c>
      <c r="BF54" s="278">
        <f t="shared" ref="BF54:BF65" si="93">IFERROR(AL54*AV54,0)</f>
        <v>0</v>
      </c>
      <c r="BG54" s="278">
        <f t="shared" ref="BG54:BG65" si="94">IFERROR(AM54*AW54,0)</f>
        <v>0</v>
      </c>
      <c r="BH54" s="278">
        <f t="shared" ref="BH54:BH65" si="95">IFERROR(AN54*AX54,0)</f>
        <v>0</v>
      </c>
      <c r="BI54" s="278">
        <f t="shared" ref="BI54:BI65" si="96">IFERROR(AO54*AY54,0)</f>
        <v>0</v>
      </c>
      <c r="BJ54" s="278">
        <f t="shared" ref="BJ54:BJ65" si="97">IFERROR(AP54*AZ54,0)</f>
        <v>0</v>
      </c>
      <c r="BK54" s="278">
        <f t="shared" ref="BK54:BK65" si="98">IFERROR(AQ54*BA54,0)</f>
        <v>0</v>
      </c>
      <c r="BL54" s="278">
        <f t="shared" ref="BL54:BL65" si="99">IFERROR(AR54*BB54,0)</f>
        <v>0</v>
      </c>
      <c r="BM54" s="278">
        <f t="shared" ref="BM54:BM65" si="100">IFERROR(AS54*BC54,0)</f>
        <v>0</v>
      </c>
    </row>
    <row r="55" spans="2:65" ht="18">
      <c r="B55" s="68" t="s">
        <v>318</v>
      </c>
      <c r="C55" s="68" t="s">
        <v>304</v>
      </c>
      <c r="D55" s="70" t="s">
        <v>349</v>
      </c>
      <c r="E55" s="372">
        <v>0.01</v>
      </c>
      <c r="M55" s="529"/>
      <c r="N55" s="605" t="s">
        <v>31</v>
      </c>
      <c r="O55" s="606"/>
      <c r="P55" s="264">
        <f t="shared" ref="P55:W55" si="101">SUM(P49:P54)</f>
        <v>0</v>
      </c>
      <c r="Q55" s="264">
        <f t="shared" si="101"/>
        <v>0</v>
      </c>
      <c r="R55" s="264">
        <f t="shared" si="101"/>
        <v>0</v>
      </c>
      <c r="S55" s="264">
        <f t="shared" si="101"/>
        <v>0</v>
      </c>
      <c r="T55" s="264">
        <f t="shared" si="101"/>
        <v>0</v>
      </c>
      <c r="U55" s="264">
        <f t="shared" si="101"/>
        <v>0</v>
      </c>
      <c r="V55" s="264">
        <f t="shared" si="101"/>
        <v>0</v>
      </c>
      <c r="W55" s="264">
        <f t="shared" si="101"/>
        <v>0</v>
      </c>
      <c r="Y55" s="529"/>
      <c r="Z55" s="605" t="s">
        <v>31</v>
      </c>
      <c r="AA55" s="606"/>
      <c r="AB55" s="264">
        <f t="shared" ref="AB55:AI55" si="102">SUM(AB49:AB54)</f>
        <v>0</v>
      </c>
      <c r="AC55" s="264">
        <f t="shared" si="102"/>
        <v>0</v>
      </c>
      <c r="AD55" s="264">
        <f t="shared" si="102"/>
        <v>0</v>
      </c>
      <c r="AE55" s="264">
        <f t="shared" si="102"/>
        <v>0</v>
      </c>
      <c r="AF55" s="264">
        <f t="shared" si="102"/>
        <v>0</v>
      </c>
      <c r="AG55" s="264">
        <f t="shared" si="102"/>
        <v>0</v>
      </c>
      <c r="AH55" s="264">
        <f t="shared" si="102"/>
        <v>0</v>
      </c>
      <c r="AI55" s="264">
        <f t="shared" si="102"/>
        <v>0</v>
      </c>
      <c r="AK55" s="173" t="s">
        <v>20</v>
      </c>
      <c r="AL55" s="195">
        <f t="shared" ref="AL55:AS55" si="103">IFERROR(-AB25,0)</f>
        <v>0</v>
      </c>
      <c r="AM55" s="195">
        <f t="shared" si="103"/>
        <v>0</v>
      </c>
      <c r="AN55" s="195">
        <f t="shared" si="103"/>
        <v>0</v>
      </c>
      <c r="AO55" s="195">
        <f t="shared" si="103"/>
        <v>0</v>
      </c>
      <c r="AP55" s="195">
        <f t="shared" si="103"/>
        <v>0</v>
      </c>
      <c r="AQ55" s="195">
        <f t="shared" si="103"/>
        <v>0</v>
      </c>
      <c r="AR55" s="195">
        <f t="shared" si="103"/>
        <v>0</v>
      </c>
      <c r="AS55" s="195">
        <f t="shared" si="103"/>
        <v>0</v>
      </c>
      <c r="AU55" s="173" t="s">
        <v>20</v>
      </c>
      <c r="AV55" s="1">
        <f>児童数!R9</f>
        <v>0</v>
      </c>
      <c r="AW55" s="1">
        <f>児童数!S9</f>
        <v>0</v>
      </c>
      <c r="AX55" s="1">
        <f>児童数!T9</f>
        <v>0</v>
      </c>
      <c r="AY55" s="1">
        <f>児童数!U9</f>
        <v>0</v>
      </c>
      <c r="AZ55" s="1">
        <f>児童数!W9</f>
        <v>0</v>
      </c>
      <c r="BA55" s="1">
        <f>児童数!X9</f>
        <v>0</v>
      </c>
      <c r="BB55" s="1">
        <f>児童数!Y9</f>
        <v>0</v>
      </c>
      <c r="BC55" s="1">
        <f>児童数!Z9</f>
        <v>0</v>
      </c>
      <c r="BE55" s="173" t="s">
        <v>20</v>
      </c>
      <c r="BF55" s="278">
        <f t="shared" si="93"/>
        <v>0</v>
      </c>
      <c r="BG55" s="278">
        <f t="shared" si="94"/>
        <v>0</v>
      </c>
      <c r="BH55" s="278">
        <f t="shared" si="95"/>
        <v>0</v>
      </c>
      <c r="BI55" s="278">
        <f t="shared" si="96"/>
        <v>0</v>
      </c>
      <c r="BJ55" s="278">
        <f t="shared" si="97"/>
        <v>0</v>
      </c>
      <c r="BK55" s="278">
        <f t="shared" si="98"/>
        <v>0</v>
      </c>
      <c r="BL55" s="278">
        <f t="shared" si="99"/>
        <v>0</v>
      </c>
      <c r="BM55" s="278">
        <f t="shared" si="100"/>
        <v>0</v>
      </c>
    </row>
    <row r="56" spans="2:65" ht="18">
      <c r="B56" s="68" t="s">
        <v>318</v>
      </c>
      <c r="C56" s="68" t="s">
        <v>126</v>
      </c>
      <c r="D56" s="70" t="s">
        <v>349</v>
      </c>
      <c r="E56" s="372">
        <v>0.01</v>
      </c>
      <c r="M56" s="529"/>
      <c r="N56" s="605" t="s">
        <v>369</v>
      </c>
      <c r="O56" s="606"/>
      <c r="P56" s="274" t="str">
        <f>$K$12</f>
        <v/>
      </c>
      <c r="Q56" s="274" t="str">
        <f t="shared" ref="Q56:W56" si="104">$K$12</f>
        <v/>
      </c>
      <c r="R56" s="274" t="str">
        <f t="shared" si="104"/>
        <v/>
      </c>
      <c r="S56" s="274" t="str">
        <f t="shared" si="104"/>
        <v/>
      </c>
      <c r="T56" s="274" t="str">
        <f t="shared" si="104"/>
        <v/>
      </c>
      <c r="U56" s="274" t="str">
        <f t="shared" si="104"/>
        <v/>
      </c>
      <c r="V56" s="274" t="str">
        <f t="shared" si="104"/>
        <v/>
      </c>
      <c r="W56" s="274" t="str">
        <f t="shared" si="104"/>
        <v/>
      </c>
      <c r="Y56" s="529"/>
      <c r="Z56" s="605" t="s">
        <v>369</v>
      </c>
      <c r="AA56" s="606"/>
      <c r="AB56" s="274" t="str">
        <f>$K$12</f>
        <v/>
      </c>
      <c r="AC56" s="274" t="str">
        <f t="shared" ref="AC56:AI56" si="105">$K$12</f>
        <v/>
      </c>
      <c r="AD56" s="274" t="str">
        <f t="shared" si="105"/>
        <v/>
      </c>
      <c r="AE56" s="274" t="str">
        <f t="shared" si="105"/>
        <v/>
      </c>
      <c r="AF56" s="274" t="str">
        <f t="shared" si="105"/>
        <v/>
      </c>
      <c r="AG56" s="274" t="str">
        <f t="shared" si="105"/>
        <v/>
      </c>
      <c r="AH56" s="274" t="str">
        <f t="shared" si="105"/>
        <v/>
      </c>
      <c r="AI56" s="274" t="str">
        <f t="shared" si="105"/>
        <v/>
      </c>
      <c r="AK56" s="173" t="s">
        <v>21</v>
      </c>
      <c r="AL56" s="195">
        <f t="shared" ref="AL56:AS56" si="106">IFERROR(-AB36,0)</f>
        <v>0</v>
      </c>
      <c r="AM56" s="195">
        <f t="shared" si="106"/>
        <v>0</v>
      </c>
      <c r="AN56" s="195">
        <f t="shared" si="106"/>
        <v>0</v>
      </c>
      <c r="AO56" s="195">
        <f t="shared" si="106"/>
        <v>0</v>
      </c>
      <c r="AP56" s="195">
        <f t="shared" si="106"/>
        <v>0</v>
      </c>
      <c r="AQ56" s="195">
        <f t="shared" si="106"/>
        <v>0</v>
      </c>
      <c r="AR56" s="195">
        <f t="shared" si="106"/>
        <v>0</v>
      </c>
      <c r="AS56" s="195">
        <f t="shared" si="106"/>
        <v>0</v>
      </c>
      <c r="AU56" s="173" t="s">
        <v>21</v>
      </c>
      <c r="AV56" s="1">
        <f>児童数!R10</f>
        <v>0</v>
      </c>
      <c r="AW56" s="1">
        <f>児童数!S10</f>
        <v>0</v>
      </c>
      <c r="AX56" s="1">
        <f>児童数!T10</f>
        <v>0</v>
      </c>
      <c r="AY56" s="1">
        <f>児童数!U10</f>
        <v>0</v>
      </c>
      <c r="AZ56" s="1">
        <f>児童数!W10</f>
        <v>0</v>
      </c>
      <c r="BA56" s="1">
        <f>児童数!X10</f>
        <v>0</v>
      </c>
      <c r="BB56" s="1">
        <f>児童数!Y10</f>
        <v>0</v>
      </c>
      <c r="BC56" s="1">
        <f>児童数!Z10</f>
        <v>0</v>
      </c>
      <c r="BE56" s="173" t="s">
        <v>21</v>
      </c>
      <c r="BF56" s="278">
        <f t="shared" si="93"/>
        <v>0</v>
      </c>
      <c r="BG56" s="278">
        <f t="shared" si="94"/>
        <v>0</v>
      </c>
      <c r="BH56" s="278">
        <f t="shared" si="95"/>
        <v>0</v>
      </c>
      <c r="BI56" s="278">
        <f t="shared" si="96"/>
        <v>0</v>
      </c>
      <c r="BJ56" s="278">
        <f t="shared" si="97"/>
        <v>0</v>
      </c>
      <c r="BK56" s="278">
        <f t="shared" si="98"/>
        <v>0</v>
      </c>
      <c r="BL56" s="278">
        <f t="shared" si="99"/>
        <v>0</v>
      </c>
      <c r="BM56" s="278">
        <f t="shared" si="100"/>
        <v>0</v>
      </c>
    </row>
    <row r="57" spans="2:65" ht="18">
      <c r="B57" s="68" t="s">
        <v>318</v>
      </c>
      <c r="C57" s="68" t="s">
        <v>128</v>
      </c>
      <c r="D57" s="70" t="s">
        <v>349</v>
      </c>
      <c r="E57" s="372">
        <v>0.01</v>
      </c>
      <c r="M57" s="529"/>
      <c r="N57" s="607" t="s">
        <v>374</v>
      </c>
      <c r="O57" s="608"/>
      <c r="P57" s="275">
        <f t="shared" ref="P57:W57" si="107">IFERROR(ROUNDDOWN(P55*P56,-1),0)</f>
        <v>0</v>
      </c>
      <c r="Q57" s="275">
        <f t="shared" si="107"/>
        <v>0</v>
      </c>
      <c r="R57" s="275">
        <f t="shared" si="107"/>
        <v>0</v>
      </c>
      <c r="S57" s="275">
        <f t="shared" si="107"/>
        <v>0</v>
      </c>
      <c r="T57" s="275">
        <f t="shared" si="107"/>
        <v>0</v>
      </c>
      <c r="U57" s="275">
        <f t="shared" si="107"/>
        <v>0</v>
      </c>
      <c r="V57" s="275">
        <f t="shared" si="107"/>
        <v>0</v>
      </c>
      <c r="W57" s="275">
        <f t="shared" si="107"/>
        <v>0</v>
      </c>
      <c r="Y57" s="529"/>
      <c r="Z57" s="607" t="s">
        <v>374</v>
      </c>
      <c r="AA57" s="608"/>
      <c r="AB57" s="275">
        <f t="shared" ref="AB57:AI57" si="108">IFERROR(ROUNDDOWN(AB55*AB56,-1),0)</f>
        <v>0</v>
      </c>
      <c r="AC57" s="275">
        <f t="shared" si="108"/>
        <v>0</v>
      </c>
      <c r="AD57" s="275">
        <f t="shared" si="108"/>
        <v>0</v>
      </c>
      <c r="AE57" s="275">
        <f t="shared" si="108"/>
        <v>0</v>
      </c>
      <c r="AF57" s="275">
        <f t="shared" si="108"/>
        <v>0</v>
      </c>
      <c r="AG57" s="275">
        <f t="shared" si="108"/>
        <v>0</v>
      </c>
      <c r="AH57" s="275">
        <f t="shared" si="108"/>
        <v>0</v>
      </c>
      <c r="AI57" s="275">
        <f t="shared" si="108"/>
        <v>0</v>
      </c>
      <c r="AK57" s="173" t="s">
        <v>22</v>
      </c>
      <c r="AL57" s="195">
        <f t="shared" ref="AL57:AS57" si="109">IFERROR(-AB47,0)</f>
        <v>0</v>
      </c>
      <c r="AM57" s="195">
        <f t="shared" si="109"/>
        <v>0</v>
      </c>
      <c r="AN57" s="195">
        <f t="shared" si="109"/>
        <v>0</v>
      </c>
      <c r="AO57" s="195">
        <f t="shared" si="109"/>
        <v>0</v>
      </c>
      <c r="AP57" s="195">
        <f t="shared" si="109"/>
        <v>0</v>
      </c>
      <c r="AQ57" s="195">
        <f t="shared" si="109"/>
        <v>0</v>
      </c>
      <c r="AR57" s="195">
        <f t="shared" si="109"/>
        <v>0</v>
      </c>
      <c r="AS57" s="195">
        <f t="shared" si="109"/>
        <v>0</v>
      </c>
      <c r="AU57" s="173" t="s">
        <v>22</v>
      </c>
      <c r="AV57" s="1">
        <f>児童数!R11</f>
        <v>0</v>
      </c>
      <c r="AW57" s="1">
        <f>児童数!S11</f>
        <v>0</v>
      </c>
      <c r="AX57" s="1">
        <f>児童数!T11</f>
        <v>0</v>
      </c>
      <c r="AY57" s="1">
        <f>児童数!U11</f>
        <v>0</v>
      </c>
      <c r="AZ57" s="1">
        <f>児童数!W11</f>
        <v>0</v>
      </c>
      <c r="BA57" s="1">
        <f>児童数!X11</f>
        <v>0</v>
      </c>
      <c r="BB57" s="1">
        <f>児童数!Y11</f>
        <v>0</v>
      </c>
      <c r="BC57" s="1">
        <f>児童数!Z11</f>
        <v>0</v>
      </c>
      <c r="BE57" s="173" t="s">
        <v>22</v>
      </c>
      <c r="BF57" s="278">
        <f t="shared" si="93"/>
        <v>0</v>
      </c>
      <c r="BG57" s="278">
        <f t="shared" si="94"/>
        <v>0</v>
      </c>
      <c r="BH57" s="278">
        <f t="shared" si="95"/>
        <v>0</v>
      </c>
      <c r="BI57" s="278">
        <f t="shared" si="96"/>
        <v>0</v>
      </c>
      <c r="BJ57" s="278">
        <f t="shared" si="97"/>
        <v>0</v>
      </c>
      <c r="BK57" s="278">
        <f t="shared" si="98"/>
        <v>0</v>
      </c>
      <c r="BL57" s="278">
        <f t="shared" si="99"/>
        <v>0</v>
      </c>
      <c r="BM57" s="278">
        <f t="shared" si="100"/>
        <v>0</v>
      </c>
    </row>
    <row r="58" spans="2:65" ht="18">
      <c r="B58" s="68" t="s">
        <v>318</v>
      </c>
      <c r="C58" s="68" t="s">
        <v>130</v>
      </c>
      <c r="D58" s="70" t="s">
        <v>349</v>
      </c>
      <c r="E58" s="372">
        <v>0.01</v>
      </c>
      <c r="M58" s="529"/>
      <c r="N58" s="609" t="s">
        <v>404</v>
      </c>
      <c r="O58" s="610"/>
      <c r="P58" s="276">
        <f t="shared" ref="P58:W58" si="110">IFERROR(ROUND(P57*(P49+P51+P53)/P55,0),0)</f>
        <v>0</v>
      </c>
      <c r="Q58" s="276">
        <f t="shared" si="110"/>
        <v>0</v>
      </c>
      <c r="R58" s="276">
        <f t="shared" si="110"/>
        <v>0</v>
      </c>
      <c r="S58" s="276">
        <f t="shared" si="110"/>
        <v>0</v>
      </c>
      <c r="T58" s="276">
        <f t="shared" si="110"/>
        <v>0</v>
      </c>
      <c r="U58" s="276">
        <f t="shared" si="110"/>
        <v>0</v>
      </c>
      <c r="V58" s="276">
        <f t="shared" si="110"/>
        <v>0</v>
      </c>
      <c r="W58" s="276">
        <f t="shared" si="110"/>
        <v>0</v>
      </c>
      <c r="Y58" s="529"/>
      <c r="Z58" s="609" t="s">
        <v>404</v>
      </c>
      <c r="AA58" s="610"/>
      <c r="AB58" s="276">
        <f t="shared" ref="AB58:AI58" si="111">IFERROR(ROUND(AB57*(AB49+AB51+AB53)/AB55,0),0)</f>
        <v>0</v>
      </c>
      <c r="AC58" s="276">
        <f t="shared" si="111"/>
        <v>0</v>
      </c>
      <c r="AD58" s="276">
        <f t="shared" si="111"/>
        <v>0</v>
      </c>
      <c r="AE58" s="276">
        <f t="shared" si="111"/>
        <v>0</v>
      </c>
      <c r="AF58" s="276">
        <f t="shared" si="111"/>
        <v>0</v>
      </c>
      <c r="AG58" s="276">
        <f t="shared" si="111"/>
        <v>0</v>
      </c>
      <c r="AH58" s="276">
        <f t="shared" si="111"/>
        <v>0</v>
      </c>
      <c r="AI58" s="276">
        <f t="shared" si="111"/>
        <v>0</v>
      </c>
      <c r="AK58" s="173" t="s">
        <v>23</v>
      </c>
      <c r="AL58" s="195">
        <f t="shared" ref="AL58:AS58" si="112">IFERROR(-AB58,0)</f>
        <v>0</v>
      </c>
      <c r="AM58" s="195">
        <f t="shared" si="112"/>
        <v>0</v>
      </c>
      <c r="AN58" s="195">
        <f t="shared" si="112"/>
        <v>0</v>
      </c>
      <c r="AO58" s="195">
        <f t="shared" si="112"/>
        <v>0</v>
      </c>
      <c r="AP58" s="195">
        <f t="shared" si="112"/>
        <v>0</v>
      </c>
      <c r="AQ58" s="195">
        <f t="shared" si="112"/>
        <v>0</v>
      </c>
      <c r="AR58" s="195">
        <f t="shared" si="112"/>
        <v>0</v>
      </c>
      <c r="AS58" s="195">
        <f t="shared" si="112"/>
        <v>0</v>
      </c>
      <c r="AU58" s="173" t="s">
        <v>23</v>
      </c>
      <c r="AV58" s="1">
        <f>児童数!R12</f>
        <v>0</v>
      </c>
      <c r="AW58" s="1">
        <f>児童数!S12</f>
        <v>0</v>
      </c>
      <c r="AX58" s="1">
        <f>児童数!T12</f>
        <v>0</v>
      </c>
      <c r="AY58" s="1">
        <f>児童数!U12</f>
        <v>0</v>
      </c>
      <c r="AZ58" s="1">
        <f>児童数!W12</f>
        <v>0</v>
      </c>
      <c r="BA58" s="1">
        <f>児童数!X12</f>
        <v>0</v>
      </c>
      <c r="BB58" s="1">
        <f>児童数!Y12</f>
        <v>0</v>
      </c>
      <c r="BC58" s="1">
        <f>児童数!Z12</f>
        <v>0</v>
      </c>
      <c r="BE58" s="173" t="s">
        <v>23</v>
      </c>
      <c r="BF58" s="278">
        <f t="shared" si="93"/>
        <v>0</v>
      </c>
      <c r="BG58" s="278">
        <f t="shared" si="94"/>
        <v>0</v>
      </c>
      <c r="BH58" s="278">
        <f t="shared" si="95"/>
        <v>0</v>
      </c>
      <c r="BI58" s="278">
        <f t="shared" si="96"/>
        <v>0</v>
      </c>
      <c r="BJ58" s="278">
        <f t="shared" si="97"/>
        <v>0</v>
      </c>
      <c r="BK58" s="278">
        <f t="shared" si="98"/>
        <v>0</v>
      </c>
      <c r="BL58" s="278">
        <f t="shared" si="99"/>
        <v>0</v>
      </c>
      <c r="BM58" s="278">
        <f t="shared" si="100"/>
        <v>0</v>
      </c>
    </row>
    <row r="59" spans="2:65" ht="18">
      <c r="B59" s="68" t="s">
        <v>318</v>
      </c>
      <c r="C59" s="68" t="s">
        <v>132</v>
      </c>
      <c r="D59" s="70" t="s">
        <v>349</v>
      </c>
      <c r="E59" s="372">
        <v>0.01</v>
      </c>
      <c r="M59" s="530"/>
      <c r="N59" s="609" t="s">
        <v>405</v>
      </c>
      <c r="O59" s="610"/>
      <c r="P59" s="276">
        <f t="shared" ref="P59:W59" si="113">IFERROR(P57-P58,0)</f>
        <v>0</v>
      </c>
      <c r="Q59" s="276">
        <f t="shared" si="113"/>
        <v>0</v>
      </c>
      <c r="R59" s="276">
        <f t="shared" si="113"/>
        <v>0</v>
      </c>
      <c r="S59" s="276">
        <f t="shared" si="113"/>
        <v>0</v>
      </c>
      <c r="T59" s="276">
        <f t="shared" si="113"/>
        <v>0</v>
      </c>
      <c r="U59" s="276">
        <f t="shared" si="113"/>
        <v>0</v>
      </c>
      <c r="V59" s="276">
        <f t="shared" si="113"/>
        <v>0</v>
      </c>
      <c r="W59" s="276">
        <f t="shared" si="113"/>
        <v>0</v>
      </c>
      <c r="Y59" s="530"/>
      <c r="Z59" s="609" t="s">
        <v>405</v>
      </c>
      <c r="AA59" s="610"/>
      <c r="AB59" s="276">
        <f t="shared" ref="AB59:AI59" si="114">IFERROR(AB57-AB58,0)</f>
        <v>0</v>
      </c>
      <c r="AC59" s="276">
        <f t="shared" si="114"/>
        <v>0</v>
      </c>
      <c r="AD59" s="276">
        <f t="shared" si="114"/>
        <v>0</v>
      </c>
      <c r="AE59" s="276">
        <f t="shared" si="114"/>
        <v>0</v>
      </c>
      <c r="AF59" s="276">
        <f t="shared" si="114"/>
        <v>0</v>
      </c>
      <c r="AG59" s="276">
        <f t="shared" si="114"/>
        <v>0</v>
      </c>
      <c r="AH59" s="276">
        <f t="shared" si="114"/>
        <v>0</v>
      </c>
      <c r="AI59" s="276">
        <f t="shared" si="114"/>
        <v>0</v>
      </c>
      <c r="AK59" s="173" t="s">
        <v>24</v>
      </c>
      <c r="AL59" s="195">
        <f t="shared" ref="AL59:AS59" si="115">IFERROR(-AB69,0)</f>
        <v>0</v>
      </c>
      <c r="AM59" s="195">
        <f t="shared" si="115"/>
        <v>0</v>
      </c>
      <c r="AN59" s="195">
        <f t="shared" si="115"/>
        <v>0</v>
      </c>
      <c r="AO59" s="195">
        <f t="shared" si="115"/>
        <v>0</v>
      </c>
      <c r="AP59" s="195">
        <f t="shared" si="115"/>
        <v>0</v>
      </c>
      <c r="AQ59" s="195">
        <f t="shared" si="115"/>
        <v>0</v>
      </c>
      <c r="AR59" s="195">
        <f t="shared" si="115"/>
        <v>0</v>
      </c>
      <c r="AS59" s="195">
        <f t="shared" si="115"/>
        <v>0</v>
      </c>
      <c r="AU59" s="173" t="s">
        <v>24</v>
      </c>
      <c r="AV59" s="1">
        <f>児童数!R13</f>
        <v>0</v>
      </c>
      <c r="AW59" s="1">
        <f>児童数!S13</f>
        <v>0</v>
      </c>
      <c r="AX59" s="1">
        <f>児童数!T13</f>
        <v>0</v>
      </c>
      <c r="AY59" s="1">
        <f>児童数!U13</f>
        <v>0</v>
      </c>
      <c r="AZ59" s="1">
        <f>児童数!W13</f>
        <v>0</v>
      </c>
      <c r="BA59" s="1">
        <f>児童数!X13</f>
        <v>0</v>
      </c>
      <c r="BB59" s="1">
        <f>児童数!Y13</f>
        <v>0</v>
      </c>
      <c r="BC59" s="1">
        <f>児童数!Z13</f>
        <v>0</v>
      </c>
      <c r="BE59" s="173" t="s">
        <v>24</v>
      </c>
      <c r="BF59" s="278">
        <f t="shared" si="93"/>
        <v>0</v>
      </c>
      <c r="BG59" s="278">
        <f t="shared" si="94"/>
        <v>0</v>
      </c>
      <c r="BH59" s="278">
        <f t="shared" si="95"/>
        <v>0</v>
      </c>
      <c r="BI59" s="278">
        <f t="shared" si="96"/>
        <v>0</v>
      </c>
      <c r="BJ59" s="278">
        <f t="shared" si="97"/>
        <v>0</v>
      </c>
      <c r="BK59" s="278">
        <f t="shared" si="98"/>
        <v>0</v>
      </c>
      <c r="BL59" s="278">
        <f t="shared" si="99"/>
        <v>0</v>
      </c>
      <c r="BM59" s="278">
        <f t="shared" si="100"/>
        <v>0</v>
      </c>
    </row>
    <row r="60" spans="2:65" ht="18">
      <c r="B60" s="68" t="s">
        <v>318</v>
      </c>
      <c r="C60" s="68" t="s">
        <v>305</v>
      </c>
      <c r="D60" s="70" t="s">
        <v>349</v>
      </c>
      <c r="E60" s="372">
        <v>0.01</v>
      </c>
      <c r="M60" s="528" t="s">
        <v>24</v>
      </c>
      <c r="N60" s="605" t="s">
        <v>88</v>
      </c>
      <c r="O60" s="606"/>
      <c r="P60" s="264">
        <f>'基本単価（本園）'!N11</f>
        <v>0</v>
      </c>
      <c r="Q60" s="264">
        <f>'基本単価（本園）'!O11</f>
        <v>0</v>
      </c>
      <c r="R60" s="264">
        <f>'基本単価（本園）'!P11</f>
        <v>0</v>
      </c>
      <c r="S60" s="264">
        <f>'基本単価（本園）'!Q11</f>
        <v>0</v>
      </c>
      <c r="T60" s="264">
        <f>'基本単価（本園）'!R11</f>
        <v>0</v>
      </c>
      <c r="U60" s="264">
        <f>'基本単価（本園）'!S11</f>
        <v>0</v>
      </c>
      <c r="V60" s="264">
        <f>'基本単価（本園）'!T11</f>
        <v>0</v>
      </c>
      <c r="W60" s="264">
        <f>'基本単価（本園）'!U11</f>
        <v>0</v>
      </c>
      <c r="Y60" s="528" t="s">
        <v>24</v>
      </c>
      <c r="Z60" s="605" t="s">
        <v>88</v>
      </c>
      <c r="AA60" s="606"/>
      <c r="AB60" s="264">
        <f>'基本単価（分園）'!N11</f>
        <v>0</v>
      </c>
      <c r="AC60" s="264">
        <f>'基本単価（分園）'!O11</f>
        <v>0</v>
      </c>
      <c r="AD60" s="264">
        <f>'基本単価（分園）'!P11</f>
        <v>0</v>
      </c>
      <c r="AE60" s="264">
        <f>'基本単価（分園）'!Q11</f>
        <v>0</v>
      </c>
      <c r="AF60" s="264">
        <f>'基本単価（分園）'!R11</f>
        <v>0</v>
      </c>
      <c r="AG60" s="264">
        <f>'基本単価（分園）'!S11</f>
        <v>0</v>
      </c>
      <c r="AH60" s="264">
        <f>'基本単価（分園）'!T11</f>
        <v>0</v>
      </c>
      <c r="AI60" s="264">
        <f>'基本単価（分園）'!U11</f>
        <v>0</v>
      </c>
      <c r="AK60" s="173" t="s">
        <v>224</v>
      </c>
      <c r="AL60" s="195">
        <f t="shared" ref="AL60:AS60" si="116">IFERROR(-AB80,0)</f>
        <v>0</v>
      </c>
      <c r="AM60" s="195">
        <f t="shared" si="116"/>
        <v>0</v>
      </c>
      <c r="AN60" s="195">
        <f t="shared" si="116"/>
        <v>0</v>
      </c>
      <c r="AO60" s="195">
        <f t="shared" si="116"/>
        <v>0</v>
      </c>
      <c r="AP60" s="195">
        <f t="shared" si="116"/>
        <v>0</v>
      </c>
      <c r="AQ60" s="195">
        <f t="shared" si="116"/>
        <v>0</v>
      </c>
      <c r="AR60" s="195">
        <f t="shared" si="116"/>
        <v>0</v>
      </c>
      <c r="AS60" s="195">
        <f t="shared" si="116"/>
        <v>0</v>
      </c>
      <c r="AU60" s="173" t="s">
        <v>224</v>
      </c>
      <c r="AV60" s="1">
        <f>児童数!R14</f>
        <v>0</v>
      </c>
      <c r="AW60" s="1">
        <f>児童数!S14</f>
        <v>0</v>
      </c>
      <c r="AX60" s="1">
        <f>児童数!T14</f>
        <v>0</v>
      </c>
      <c r="AY60" s="1">
        <f>児童数!U14</f>
        <v>0</v>
      </c>
      <c r="AZ60" s="1">
        <f>児童数!W14</f>
        <v>0</v>
      </c>
      <c r="BA60" s="1">
        <f>児童数!X14</f>
        <v>0</v>
      </c>
      <c r="BB60" s="1">
        <f>児童数!Y14</f>
        <v>0</v>
      </c>
      <c r="BC60" s="1">
        <f>児童数!Z14</f>
        <v>0</v>
      </c>
      <c r="BE60" s="173" t="s">
        <v>224</v>
      </c>
      <c r="BF60" s="278">
        <f t="shared" si="93"/>
        <v>0</v>
      </c>
      <c r="BG60" s="278">
        <f t="shared" si="94"/>
        <v>0</v>
      </c>
      <c r="BH60" s="278">
        <f t="shared" si="95"/>
        <v>0</v>
      </c>
      <c r="BI60" s="278">
        <f t="shared" si="96"/>
        <v>0</v>
      </c>
      <c r="BJ60" s="278">
        <f t="shared" si="97"/>
        <v>0</v>
      </c>
      <c r="BK60" s="278">
        <f t="shared" si="98"/>
        <v>0</v>
      </c>
      <c r="BL60" s="278">
        <f t="shared" si="99"/>
        <v>0</v>
      </c>
      <c r="BM60" s="278">
        <f t="shared" si="100"/>
        <v>0</v>
      </c>
    </row>
    <row r="61" spans="2:65" ht="18">
      <c r="B61" s="68" t="s">
        <v>318</v>
      </c>
      <c r="C61" s="68" t="s">
        <v>306</v>
      </c>
      <c r="D61" s="70" t="s">
        <v>349</v>
      </c>
      <c r="E61" s="372">
        <v>0.02</v>
      </c>
      <c r="M61" s="529"/>
      <c r="N61" s="605" t="s">
        <v>287</v>
      </c>
      <c r="O61" s="606"/>
      <c r="P61" s="264">
        <f>'基本単価（本園）'!N27</f>
        <v>0</v>
      </c>
      <c r="Q61" s="264">
        <f>'基本単価（本園）'!O27</f>
        <v>0</v>
      </c>
      <c r="R61" s="264">
        <f>'基本単価（本園）'!P27</f>
        <v>0</v>
      </c>
      <c r="S61" s="264">
        <f>'基本単価（本園）'!Q27</f>
        <v>0</v>
      </c>
      <c r="T61" s="264">
        <f>'基本単価（本園）'!R27</f>
        <v>0</v>
      </c>
      <c r="U61" s="264">
        <f>'基本単価（本園）'!S27</f>
        <v>0</v>
      </c>
      <c r="V61" s="264">
        <f>'基本単価（本園）'!T27</f>
        <v>0</v>
      </c>
      <c r="W61" s="264">
        <f>'基本単価（本園）'!U27</f>
        <v>0</v>
      </c>
      <c r="Y61" s="529"/>
      <c r="Z61" s="605" t="s">
        <v>287</v>
      </c>
      <c r="AA61" s="606"/>
      <c r="AB61" s="264">
        <f>'基本単価（分園）'!N27</f>
        <v>0</v>
      </c>
      <c r="AC61" s="264">
        <f>'基本単価（分園）'!O27</f>
        <v>0</v>
      </c>
      <c r="AD61" s="264">
        <f>'基本単価（分園）'!P27</f>
        <v>0</v>
      </c>
      <c r="AE61" s="264">
        <f>'基本単価（分園）'!Q27</f>
        <v>0</v>
      </c>
      <c r="AF61" s="264">
        <f>'基本単価（分園）'!R27</f>
        <v>0</v>
      </c>
      <c r="AG61" s="264">
        <f>'基本単価（分園）'!S27</f>
        <v>0</v>
      </c>
      <c r="AH61" s="264">
        <f>'基本単価（分園）'!T27</f>
        <v>0</v>
      </c>
      <c r="AI61" s="264">
        <f>'基本単価（分園）'!U27</f>
        <v>0</v>
      </c>
      <c r="AK61" s="173" t="s">
        <v>225</v>
      </c>
      <c r="AL61" s="195">
        <f t="shared" ref="AL61:AS61" si="117">IFERROR(-AB91,0)</f>
        <v>0</v>
      </c>
      <c r="AM61" s="195">
        <f t="shared" si="117"/>
        <v>0</v>
      </c>
      <c r="AN61" s="195">
        <f t="shared" si="117"/>
        <v>0</v>
      </c>
      <c r="AO61" s="195">
        <f t="shared" si="117"/>
        <v>0</v>
      </c>
      <c r="AP61" s="195">
        <f t="shared" si="117"/>
        <v>0</v>
      </c>
      <c r="AQ61" s="195">
        <f t="shared" si="117"/>
        <v>0</v>
      </c>
      <c r="AR61" s="195">
        <f t="shared" si="117"/>
        <v>0</v>
      </c>
      <c r="AS61" s="195">
        <f t="shared" si="117"/>
        <v>0</v>
      </c>
      <c r="AU61" s="173" t="s">
        <v>225</v>
      </c>
      <c r="AV61" s="1">
        <f>児童数!R15</f>
        <v>0</v>
      </c>
      <c r="AW61" s="1">
        <f>児童数!S15</f>
        <v>0</v>
      </c>
      <c r="AX61" s="1">
        <f>児童数!T15</f>
        <v>0</v>
      </c>
      <c r="AY61" s="1">
        <f>児童数!U15</f>
        <v>0</v>
      </c>
      <c r="AZ61" s="1">
        <f>児童数!W15</f>
        <v>0</v>
      </c>
      <c r="BA61" s="1">
        <f>児童数!X15</f>
        <v>0</v>
      </c>
      <c r="BB61" s="1">
        <f>児童数!Y15</f>
        <v>0</v>
      </c>
      <c r="BC61" s="1">
        <f>児童数!Z15</f>
        <v>0</v>
      </c>
      <c r="BE61" s="173" t="s">
        <v>225</v>
      </c>
      <c r="BF61" s="278">
        <f t="shared" si="93"/>
        <v>0</v>
      </c>
      <c r="BG61" s="278">
        <f t="shared" si="94"/>
        <v>0</v>
      </c>
      <c r="BH61" s="278">
        <f t="shared" si="95"/>
        <v>0</v>
      </c>
      <c r="BI61" s="278">
        <f t="shared" si="96"/>
        <v>0</v>
      </c>
      <c r="BJ61" s="278">
        <f t="shared" si="97"/>
        <v>0</v>
      </c>
      <c r="BK61" s="278">
        <f t="shared" si="98"/>
        <v>0</v>
      </c>
      <c r="BL61" s="278">
        <f t="shared" si="99"/>
        <v>0</v>
      </c>
      <c r="BM61" s="278">
        <f t="shared" si="100"/>
        <v>0</v>
      </c>
    </row>
    <row r="62" spans="2:65" ht="18">
      <c r="B62" s="68" t="s">
        <v>318</v>
      </c>
      <c r="C62" s="68" t="s">
        <v>307</v>
      </c>
      <c r="D62" s="70" t="s">
        <v>349</v>
      </c>
      <c r="E62" s="372">
        <v>0.02</v>
      </c>
      <c r="M62" s="529"/>
      <c r="N62" s="599" t="s">
        <v>241</v>
      </c>
      <c r="O62" s="34" t="s">
        <v>88</v>
      </c>
      <c r="P62" s="273"/>
      <c r="Q62" s="264">
        <f>'３歳児配置改善加算'!$I$10</f>
        <v>0</v>
      </c>
      <c r="R62" s="273"/>
      <c r="S62" s="273"/>
      <c r="T62" s="273"/>
      <c r="U62" s="264">
        <f>'３歳児配置改善加算'!$I$10</f>
        <v>0</v>
      </c>
      <c r="V62" s="273"/>
      <c r="W62" s="273"/>
      <c r="Y62" s="529"/>
      <c r="Z62" s="599" t="s">
        <v>241</v>
      </c>
      <c r="AA62" s="34" t="s">
        <v>88</v>
      </c>
      <c r="AB62" s="273"/>
      <c r="AC62" s="264">
        <f>'３歳児配置改善加算'!$I$10</f>
        <v>0</v>
      </c>
      <c r="AD62" s="273"/>
      <c r="AE62" s="273"/>
      <c r="AF62" s="273"/>
      <c r="AG62" s="264">
        <f>'３歳児配置改善加算'!$I$10</f>
        <v>0</v>
      </c>
      <c r="AH62" s="273"/>
      <c r="AI62" s="273"/>
      <c r="AK62" s="173" t="s">
        <v>226</v>
      </c>
      <c r="AL62" s="195">
        <f t="shared" ref="AL62:AS62" si="118">IFERROR(-AB102,0)</f>
        <v>0</v>
      </c>
      <c r="AM62" s="195">
        <f t="shared" si="118"/>
        <v>0</v>
      </c>
      <c r="AN62" s="195">
        <f t="shared" si="118"/>
        <v>0</v>
      </c>
      <c r="AO62" s="195">
        <f t="shared" si="118"/>
        <v>0</v>
      </c>
      <c r="AP62" s="195">
        <f t="shared" si="118"/>
        <v>0</v>
      </c>
      <c r="AQ62" s="195">
        <f t="shared" si="118"/>
        <v>0</v>
      </c>
      <c r="AR62" s="195">
        <f t="shared" si="118"/>
        <v>0</v>
      </c>
      <c r="AS62" s="195">
        <f t="shared" si="118"/>
        <v>0</v>
      </c>
      <c r="AU62" s="173" t="s">
        <v>226</v>
      </c>
      <c r="AV62" s="1">
        <f>児童数!R16</f>
        <v>0</v>
      </c>
      <c r="AW62" s="1">
        <f>児童数!S16</f>
        <v>0</v>
      </c>
      <c r="AX62" s="1">
        <f>児童数!T16</f>
        <v>0</v>
      </c>
      <c r="AY62" s="1">
        <f>児童数!U16</f>
        <v>0</v>
      </c>
      <c r="AZ62" s="1">
        <f>児童数!W16</f>
        <v>0</v>
      </c>
      <c r="BA62" s="1">
        <f>児童数!X16</f>
        <v>0</v>
      </c>
      <c r="BB62" s="1">
        <f>児童数!Y16</f>
        <v>0</v>
      </c>
      <c r="BC62" s="1">
        <f>児童数!Z16</f>
        <v>0</v>
      </c>
      <c r="BE62" s="173" t="s">
        <v>226</v>
      </c>
      <c r="BF62" s="278">
        <f t="shared" si="93"/>
        <v>0</v>
      </c>
      <c r="BG62" s="278">
        <f t="shared" si="94"/>
        <v>0</v>
      </c>
      <c r="BH62" s="278">
        <f t="shared" si="95"/>
        <v>0</v>
      </c>
      <c r="BI62" s="278">
        <f t="shared" si="96"/>
        <v>0</v>
      </c>
      <c r="BJ62" s="278">
        <f t="shared" si="97"/>
        <v>0</v>
      </c>
      <c r="BK62" s="278">
        <f t="shared" si="98"/>
        <v>0</v>
      </c>
      <c r="BL62" s="278">
        <f t="shared" si="99"/>
        <v>0</v>
      </c>
      <c r="BM62" s="278">
        <f t="shared" si="100"/>
        <v>0</v>
      </c>
    </row>
    <row r="63" spans="2:65" ht="18">
      <c r="B63" s="68" t="s">
        <v>318</v>
      </c>
      <c r="C63" s="68" t="s">
        <v>308</v>
      </c>
      <c r="D63" s="70" t="s">
        <v>349</v>
      </c>
      <c r="E63" s="372">
        <v>0.02</v>
      </c>
      <c r="M63" s="529"/>
      <c r="N63" s="600"/>
      <c r="O63" s="34" t="s">
        <v>287</v>
      </c>
      <c r="P63" s="273"/>
      <c r="Q63" s="264">
        <f>'３歳児配置改善加算'!$K$10</f>
        <v>0</v>
      </c>
      <c r="R63" s="273"/>
      <c r="S63" s="273"/>
      <c r="T63" s="273"/>
      <c r="U63" s="264">
        <f>'３歳児配置改善加算'!$K$10</f>
        <v>0</v>
      </c>
      <c r="V63" s="273"/>
      <c r="W63" s="273"/>
      <c r="Y63" s="529"/>
      <c r="Z63" s="600"/>
      <c r="AA63" s="34" t="s">
        <v>287</v>
      </c>
      <c r="AB63" s="273"/>
      <c r="AC63" s="264">
        <f>'３歳児配置改善加算'!$K$10</f>
        <v>0</v>
      </c>
      <c r="AD63" s="273"/>
      <c r="AE63" s="273"/>
      <c r="AF63" s="273"/>
      <c r="AG63" s="264">
        <f>'３歳児配置改善加算'!$K$10</f>
        <v>0</v>
      </c>
      <c r="AH63" s="273"/>
      <c r="AI63" s="273"/>
      <c r="AK63" s="173" t="s">
        <v>28</v>
      </c>
      <c r="AL63" s="195">
        <f t="shared" ref="AL63:AS63" si="119">IFERROR(-AB113,0)</f>
        <v>0</v>
      </c>
      <c r="AM63" s="195">
        <f t="shared" si="119"/>
        <v>0</v>
      </c>
      <c r="AN63" s="195">
        <f t="shared" si="119"/>
        <v>0</v>
      </c>
      <c r="AO63" s="195">
        <f t="shared" si="119"/>
        <v>0</v>
      </c>
      <c r="AP63" s="195">
        <f t="shared" si="119"/>
        <v>0</v>
      </c>
      <c r="AQ63" s="195">
        <f t="shared" si="119"/>
        <v>0</v>
      </c>
      <c r="AR63" s="195">
        <f t="shared" si="119"/>
        <v>0</v>
      </c>
      <c r="AS63" s="195">
        <f t="shared" si="119"/>
        <v>0</v>
      </c>
      <c r="AU63" s="173" t="s">
        <v>28</v>
      </c>
      <c r="AV63" s="1">
        <f>児童数!R17</f>
        <v>0</v>
      </c>
      <c r="AW63" s="1">
        <f>児童数!S17</f>
        <v>0</v>
      </c>
      <c r="AX63" s="1">
        <f>児童数!T17</f>
        <v>0</v>
      </c>
      <c r="AY63" s="1">
        <f>児童数!U17</f>
        <v>0</v>
      </c>
      <c r="AZ63" s="1">
        <f>児童数!W17</f>
        <v>0</v>
      </c>
      <c r="BA63" s="1">
        <f>児童数!X17</f>
        <v>0</v>
      </c>
      <c r="BB63" s="1">
        <f>児童数!Y17</f>
        <v>0</v>
      </c>
      <c r="BC63" s="1">
        <f>児童数!Z17</f>
        <v>0</v>
      </c>
      <c r="BE63" s="173" t="s">
        <v>28</v>
      </c>
      <c r="BF63" s="278">
        <f t="shared" si="93"/>
        <v>0</v>
      </c>
      <c r="BG63" s="278">
        <f t="shared" si="94"/>
        <v>0</v>
      </c>
      <c r="BH63" s="278">
        <f t="shared" si="95"/>
        <v>0</v>
      </c>
      <c r="BI63" s="278">
        <f t="shared" si="96"/>
        <v>0</v>
      </c>
      <c r="BJ63" s="278">
        <f t="shared" si="97"/>
        <v>0</v>
      </c>
      <c r="BK63" s="278">
        <f t="shared" si="98"/>
        <v>0</v>
      </c>
      <c r="BL63" s="278">
        <f t="shared" si="99"/>
        <v>0</v>
      </c>
      <c r="BM63" s="278">
        <f t="shared" si="100"/>
        <v>0</v>
      </c>
    </row>
    <row r="64" spans="2:65" ht="18">
      <c r="B64" s="68" t="s">
        <v>318</v>
      </c>
      <c r="C64" s="68" t="s">
        <v>309</v>
      </c>
      <c r="D64" s="70" t="s">
        <v>349</v>
      </c>
      <c r="E64" s="372">
        <v>0.02</v>
      </c>
      <c r="M64" s="529"/>
      <c r="N64" s="599" t="s">
        <v>371</v>
      </c>
      <c r="O64" s="34" t="s">
        <v>88</v>
      </c>
      <c r="P64" s="264">
        <f>夜間保育加算!$O$25</f>
        <v>0</v>
      </c>
      <c r="Q64" s="264">
        <f>夜間保育加算!$O$25</f>
        <v>0</v>
      </c>
      <c r="R64" s="264">
        <f>夜間保育加算!$O$27</f>
        <v>0</v>
      </c>
      <c r="S64" s="264">
        <f>夜間保育加算!$O$27</f>
        <v>0</v>
      </c>
      <c r="T64" s="264">
        <f>夜間保育加算!$O$25</f>
        <v>0</v>
      </c>
      <c r="U64" s="264">
        <f>夜間保育加算!$O$25</f>
        <v>0</v>
      </c>
      <c r="V64" s="264">
        <f>夜間保育加算!$O$27</f>
        <v>0</v>
      </c>
      <c r="W64" s="264">
        <f>夜間保育加算!$O$27</f>
        <v>0</v>
      </c>
      <c r="Y64" s="529"/>
      <c r="Z64" s="599" t="s">
        <v>371</v>
      </c>
      <c r="AA64" s="34" t="s">
        <v>88</v>
      </c>
      <c r="AB64" s="264">
        <f>夜間保育加算!$O$25</f>
        <v>0</v>
      </c>
      <c r="AC64" s="264">
        <f>夜間保育加算!$O$25</f>
        <v>0</v>
      </c>
      <c r="AD64" s="264">
        <f>夜間保育加算!$O$27</f>
        <v>0</v>
      </c>
      <c r="AE64" s="264">
        <f>夜間保育加算!$O$27</f>
        <v>0</v>
      </c>
      <c r="AF64" s="264">
        <f>夜間保育加算!$O$25</f>
        <v>0</v>
      </c>
      <c r="AG64" s="264">
        <f>夜間保育加算!$O$25</f>
        <v>0</v>
      </c>
      <c r="AH64" s="264">
        <f>夜間保育加算!$O$27</f>
        <v>0</v>
      </c>
      <c r="AI64" s="264">
        <f>夜間保育加算!$O$27</f>
        <v>0</v>
      </c>
      <c r="AK64" s="173" t="s">
        <v>29</v>
      </c>
      <c r="AL64" s="195">
        <f t="shared" ref="AL64:AS64" si="120">IFERROR(-AB124,0)</f>
        <v>0</v>
      </c>
      <c r="AM64" s="195">
        <f t="shared" si="120"/>
        <v>0</v>
      </c>
      <c r="AN64" s="195">
        <f t="shared" si="120"/>
        <v>0</v>
      </c>
      <c r="AO64" s="195">
        <f t="shared" si="120"/>
        <v>0</v>
      </c>
      <c r="AP64" s="195">
        <f t="shared" si="120"/>
        <v>0</v>
      </c>
      <c r="AQ64" s="195">
        <f t="shared" si="120"/>
        <v>0</v>
      </c>
      <c r="AR64" s="195">
        <f t="shared" si="120"/>
        <v>0</v>
      </c>
      <c r="AS64" s="195">
        <f t="shared" si="120"/>
        <v>0</v>
      </c>
      <c r="AU64" s="173" t="s">
        <v>29</v>
      </c>
      <c r="AV64" s="1">
        <f>児童数!R18</f>
        <v>0</v>
      </c>
      <c r="AW64" s="1">
        <f>児童数!S18</f>
        <v>0</v>
      </c>
      <c r="AX64" s="1">
        <f>児童数!T18</f>
        <v>0</v>
      </c>
      <c r="AY64" s="1">
        <f>児童数!U18</f>
        <v>0</v>
      </c>
      <c r="AZ64" s="1">
        <f>児童数!W18</f>
        <v>0</v>
      </c>
      <c r="BA64" s="1">
        <f>児童数!X18</f>
        <v>0</v>
      </c>
      <c r="BB64" s="1">
        <f>児童数!Y18</f>
        <v>0</v>
      </c>
      <c r="BC64" s="1">
        <f>児童数!Z18</f>
        <v>0</v>
      </c>
      <c r="BE64" s="173" t="s">
        <v>29</v>
      </c>
      <c r="BF64" s="278">
        <f t="shared" si="93"/>
        <v>0</v>
      </c>
      <c r="BG64" s="278">
        <f t="shared" si="94"/>
        <v>0</v>
      </c>
      <c r="BH64" s="278">
        <f t="shared" si="95"/>
        <v>0</v>
      </c>
      <c r="BI64" s="278">
        <f t="shared" si="96"/>
        <v>0</v>
      </c>
      <c r="BJ64" s="278">
        <f t="shared" si="97"/>
        <v>0</v>
      </c>
      <c r="BK64" s="278">
        <f t="shared" si="98"/>
        <v>0</v>
      </c>
      <c r="BL64" s="278">
        <f t="shared" si="99"/>
        <v>0</v>
      </c>
      <c r="BM64" s="278">
        <f t="shared" si="100"/>
        <v>0</v>
      </c>
    </row>
    <row r="65" spans="2:65" ht="18">
      <c r="B65" s="68" t="s">
        <v>318</v>
      </c>
      <c r="C65" s="68" t="s">
        <v>310</v>
      </c>
      <c r="D65" s="70" t="s">
        <v>349</v>
      </c>
      <c r="E65" s="372">
        <v>0.02</v>
      </c>
      <c r="M65" s="529"/>
      <c r="N65" s="600"/>
      <c r="O65" s="34" t="s">
        <v>287</v>
      </c>
      <c r="P65" s="264">
        <f>夜間保育加算!$Q$25</f>
        <v>0</v>
      </c>
      <c r="Q65" s="264">
        <f>夜間保育加算!$Q$25</f>
        <v>0</v>
      </c>
      <c r="R65" s="264">
        <f>夜間保育加算!$Q$27</f>
        <v>0</v>
      </c>
      <c r="S65" s="264">
        <f>夜間保育加算!$Q$27</f>
        <v>0</v>
      </c>
      <c r="T65" s="264">
        <f>夜間保育加算!$Q$25</f>
        <v>0</v>
      </c>
      <c r="U65" s="264">
        <f>夜間保育加算!$Q$25</f>
        <v>0</v>
      </c>
      <c r="V65" s="264">
        <f>夜間保育加算!$Q$27</f>
        <v>0</v>
      </c>
      <c r="W65" s="264">
        <f>夜間保育加算!$Q$27</f>
        <v>0</v>
      </c>
      <c r="Y65" s="529"/>
      <c r="Z65" s="600"/>
      <c r="AA65" s="34" t="s">
        <v>287</v>
      </c>
      <c r="AB65" s="264">
        <f>夜間保育加算!$Q$25</f>
        <v>0</v>
      </c>
      <c r="AC65" s="264">
        <f>夜間保育加算!$Q$25</f>
        <v>0</v>
      </c>
      <c r="AD65" s="264">
        <f>夜間保育加算!$Q$27</f>
        <v>0</v>
      </c>
      <c r="AE65" s="264">
        <f>夜間保育加算!$Q$27</f>
        <v>0</v>
      </c>
      <c r="AF65" s="264">
        <f>夜間保育加算!$Q$25</f>
        <v>0</v>
      </c>
      <c r="AG65" s="264">
        <f>夜間保育加算!$Q$25</f>
        <v>0</v>
      </c>
      <c r="AH65" s="264">
        <f>夜間保育加算!$Q$27</f>
        <v>0</v>
      </c>
      <c r="AI65" s="264">
        <f>夜間保育加算!$Q$27</f>
        <v>0</v>
      </c>
      <c r="AK65" s="173" t="s">
        <v>30</v>
      </c>
      <c r="AL65" s="195">
        <f t="shared" ref="AL65:AS65" si="121">IFERROR(-AB135,0)</f>
        <v>0</v>
      </c>
      <c r="AM65" s="195">
        <f t="shared" si="121"/>
        <v>0</v>
      </c>
      <c r="AN65" s="195">
        <f t="shared" si="121"/>
        <v>0</v>
      </c>
      <c r="AO65" s="195">
        <f t="shared" si="121"/>
        <v>0</v>
      </c>
      <c r="AP65" s="195">
        <f t="shared" si="121"/>
        <v>0</v>
      </c>
      <c r="AQ65" s="195">
        <f t="shared" si="121"/>
        <v>0</v>
      </c>
      <c r="AR65" s="195">
        <f t="shared" si="121"/>
        <v>0</v>
      </c>
      <c r="AS65" s="195">
        <f t="shared" si="121"/>
        <v>0</v>
      </c>
      <c r="AU65" s="173" t="s">
        <v>30</v>
      </c>
      <c r="AV65" s="1">
        <f>児童数!R19</f>
        <v>0</v>
      </c>
      <c r="AW65" s="1">
        <f>児童数!S19</f>
        <v>0</v>
      </c>
      <c r="AX65" s="1">
        <f>児童数!T19</f>
        <v>0</v>
      </c>
      <c r="AY65" s="1">
        <f>児童数!U19</f>
        <v>0</v>
      </c>
      <c r="AZ65" s="1">
        <f>児童数!W19</f>
        <v>0</v>
      </c>
      <c r="BA65" s="1">
        <f>児童数!X19</f>
        <v>0</v>
      </c>
      <c r="BB65" s="1">
        <f>児童数!Y19</f>
        <v>0</v>
      </c>
      <c r="BC65" s="1">
        <f>児童数!Z19</f>
        <v>0</v>
      </c>
      <c r="BE65" s="173" t="s">
        <v>30</v>
      </c>
      <c r="BF65" s="278">
        <f t="shared" si="93"/>
        <v>0</v>
      </c>
      <c r="BG65" s="278">
        <f t="shared" si="94"/>
        <v>0</v>
      </c>
      <c r="BH65" s="278">
        <f t="shared" si="95"/>
        <v>0</v>
      </c>
      <c r="BI65" s="278">
        <f t="shared" si="96"/>
        <v>0</v>
      </c>
      <c r="BJ65" s="278">
        <f t="shared" si="97"/>
        <v>0</v>
      </c>
      <c r="BK65" s="278">
        <f t="shared" si="98"/>
        <v>0</v>
      </c>
      <c r="BL65" s="278">
        <f t="shared" si="99"/>
        <v>0</v>
      </c>
      <c r="BM65" s="278">
        <f t="shared" si="100"/>
        <v>0</v>
      </c>
    </row>
    <row r="66" spans="2:65" ht="18">
      <c r="B66" s="68" t="s">
        <v>318</v>
      </c>
      <c r="C66" s="68" t="s">
        <v>311</v>
      </c>
      <c r="D66" s="70" t="s">
        <v>349</v>
      </c>
      <c r="E66" s="372">
        <v>0.02</v>
      </c>
      <c r="M66" s="529"/>
      <c r="N66" s="605" t="s">
        <v>31</v>
      </c>
      <c r="O66" s="606"/>
      <c r="P66" s="264">
        <f t="shared" ref="P66:W66" si="122">SUM(P60:P65)</f>
        <v>0</v>
      </c>
      <c r="Q66" s="264">
        <f t="shared" si="122"/>
        <v>0</v>
      </c>
      <c r="R66" s="264">
        <f t="shared" si="122"/>
        <v>0</v>
      </c>
      <c r="S66" s="264">
        <f t="shared" si="122"/>
        <v>0</v>
      </c>
      <c r="T66" s="264">
        <f t="shared" si="122"/>
        <v>0</v>
      </c>
      <c r="U66" s="264">
        <f t="shared" si="122"/>
        <v>0</v>
      </c>
      <c r="V66" s="264">
        <f t="shared" si="122"/>
        <v>0</v>
      </c>
      <c r="W66" s="264">
        <f t="shared" si="122"/>
        <v>0</v>
      </c>
      <c r="Y66" s="529"/>
      <c r="Z66" s="605" t="s">
        <v>31</v>
      </c>
      <c r="AA66" s="606"/>
      <c r="AB66" s="264">
        <f t="shared" ref="AB66:AI66" si="123">SUM(AB60:AB65)</f>
        <v>0</v>
      </c>
      <c r="AC66" s="264">
        <f t="shared" si="123"/>
        <v>0</v>
      </c>
      <c r="AD66" s="264">
        <f t="shared" si="123"/>
        <v>0</v>
      </c>
      <c r="AE66" s="264">
        <f t="shared" si="123"/>
        <v>0</v>
      </c>
      <c r="AF66" s="264">
        <f t="shared" si="123"/>
        <v>0</v>
      </c>
      <c r="AG66" s="264">
        <f t="shared" si="123"/>
        <v>0</v>
      </c>
      <c r="AH66" s="264">
        <f t="shared" si="123"/>
        <v>0</v>
      </c>
      <c r="AI66" s="264">
        <f t="shared" si="123"/>
        <v>0</v>
      </c>
      <c r="AK66" s="277"/>
      <c r="AL66" s="254"/>
      <c r="AM66" s="254"/>
      <c r="AN66" s="254"/>
      <c r="AO66" s="254"/>
      <c r="AP66" s="254"/>
      <c r="AQ66" s="254"/>
      <c r="AR66" s="254"/>
      <c r="AS66" s="254"/>
      <c r="AU66" s="173" t="s">
        <v>545</v>
      </c>
      <c r="AV66" s="1">
        <f>SUM(AV54:AV65)</f>
        <v>0</v>
      </c>
      <c r="AW66" s="1">
        <f t="shared" ref="AW66" si="124">SUM(AW54:AW65)</f>
        <v>0</v>
      </c>
      <c r="AX66" s="1">
        <f t="shared" ref="AX66" si="125">SUM(AX54:AX65)</f>
        <v>0</v>
      </c>
      <c r="AY66" s="1">
        <f t="shared" ref="AY66" si="126">SUM(AY54:AY65)</f>
        <v>0</v>
      </c>
      <c r="AZ66" s="1">
        <f t="shared" ref="AZ66" si="127">SUM(AZ54:AZ65)</f>
        <v>0</v>
      </c>
      <c r="BA66" s="1">
        <f t="shared" ref="BA66" si="128">SUM(BA54:BA65)</f>
        <v>0</v>
      </c>
      <c r="BB66" s="1">
        <f t="shared" ref="BB66" si="129">SUM(BB54:BB65)</f>
        <v>0</v>
      </c>
      <c r="BC66" s="1">
        <f t="shared" ref="BC66" si="130">SUM(BC54:BC65)</f>
        <v>0</v>
      </c>
      <c r="BE66" s="173" t="s">
        <v>545</v>
      </c>
      <c r="BF66" s="278">
        <f>SUM(BF54:BF65)</f>
        <v>0</v>
      </c>
      <c r="BG66" s="278">
        <f t="shared" ref="BG66" si="131">SUM(BG54:BG65)</f>
        <v>0</v>
      </c>
      <c r="BH66" s="278">
        <f t="shared" ref="BH66" si="132">SUM(BH54:BH65)</f>
        <v>0</v>
      </c>
      <c r="BI66" s="278">
        <f t="shared" ref="BI66" si="133">SUM(BI54:BI65)</f>
        <v>0</v>
      </c>
      <c r="BJ66" s="278">
        <f t="shared" ref="BJ66" si="134">SUM(BJ54:BJ65)</f>
        <v>0</v>
      </c>
      <c r="BK66" s="278">
        <f t="shared" ref="BK66" si="135">SUM(BK54:BK65)</f>
        <v>0</v>
      </c>
      <c r="BL66" s="278">
        <f t="shared" ref="BL66" si="136">SUM(BL54:BL65)</f>
        <v>0</v>
      </c>
      <c r="BM66" s="278">
        <f t="shared" ref="BM66" si="137">SUM(BM54:BM65)</f>
        <v>0</v>
      </c>
    </row>
    <row r="67" spans="2:65">
      <c r="B67" s="70" t="s">
        <v>318</v>
      </c>
      <c r="C67" s="70" t="s">
        <v>312</v>
      </c>
      <c r="D67" s="70" t="s">
        <v>349</v>
      </c>
      <c r="E67" s="372">
        <v>0.02</v>
      </c>
      <c r="M67" s="529"/>
      <c r="N67" s="605" t="s">
        <v>369</v>
      </c>
      <c r="O67" s="606"/>
      <c r="P67" s="274" t="str">
        <f>$K$14</f>
        <v/>
      </c>
      <c r="Q67" s="274" t="str">
        <f t="shared" ref="Q67:W67" si="138">$K$14</f>
        <v/>
      </c>
      <c r="R67" s="274" t="str">
        <f t="shared" si="138"/>
        <v/>
      </c>
      <c r="S67" s="274" t="str">
        <f t="shared" si="138"/>
        <v/>
      </c>
      <c r="T67" s="274" t="str">
        <f t="shared" si="138"/>
        <v/>
      </c>
      <c r="U67" s="274" t="str">
        <f t="shared" si="138"/>
        <v/>
      </c>
      <c r="V67" s="274" t="str">
        <f t="shared" si="138"/>
        <v/>
      </c>
      <c r="W67" s="274" t="str">
        <f t="shared" si="138"/>
        <v/>
      </c>
      <c r="Y67" s="529"/>
      <c r="Z67" s="605" t="s">
        <v>369</v>
      </c>
      <c r="AA67" s="606"/>
      <c r="AB67" s="274" t="str">
        <f>$K$14</f>
        <v/>
      </c>
      <c r="AC67" s="274" t="str">
        <f t="shared" ref="AC67:AI67" si="139">$K$14</f>
        <v/>
      </c>
      <c r="AD67" s="274" t="str">
        <f t="shared" si="139"/>
        <v/>
      </c>
      <c r="AE67" s="274" t="str">
        <f t="shared" si="139"/>
        <v/>
      </c>
      <c r="AF67" s="274" t="str">
        <f t="shared" si="139"/>
        <v/>
      </c>
      <c r="AG67" s="274" t="str">
        <f t="shared" si="139"/>
        <v/>
      </c>
      <c r="AH67" s="274" t="str">
        <f t="shared" si="139"/>
        <v/>
      </c>
      <c r="AI67" s="274" t="str">
        <f t="shared" si="139"/>
        <v/>
      </c>
    </row>
    <row r="68" spans="2:65">
      <c r="B68" s="70" t="s">
        <v>318</v>
      </c>
      <c r="C68" s="70" t="s">
        <v>313</v>
      </c>
      <c r="D68" s="70" t="s">
        <v>349</v>
      </c>
      <c r="E68" s="372">
        <v>0.02</v>
      </c>
      <c r="M68" s="529"/>
      <c r="N68" s="607" t="s">
        <v>374</v>
      </c>
      <c r="O68" s="608"/>
      <c r="P68" s="275">
        <f t="shared" ref="P68:W68" si="140">IFERROR(ROUNDDOWN(P66*P67,-1),0)</f>
        <v>0</v>
      </c>
      <c r="Q68" s="275">
        <f t="shared" si="140"/>
        <v>0</v>
      </c>
      <c r="R68" s="275">
        <f t="shared" si="140"/>
        <v>0</v>
      </c>
      <c r="S68" s="275">
        <f t="shared" si="140"/>
        <v>0</v>
      </c>
      <c r="T68" s="275">
        <f t="shared" si="140"/>
        <v>0</v>
      </c>
      <c r="U68" s="275">
        <f t="shared" si="140"/>
        <v>0</v>
      </c>
      <c r="V68" s="275">
        <f t="shared" si="140"/>
        <v>0</v>
      </c>
      <c r="W68" s="275">
        <f t="shared" si="140"/>
        <v>0</v>
      </c>
      <c r="Y68" s="529"/>
      <c r="Z68" s="607" t="s">
        <v>374</v>
      </c>
      <c r="AA68" s="608"/>
      <c r="AB68" s="275">
        <f t="shared" ref="AB68:AI68" si="141">IFERROR(ROUNDDOWN(AB66*AB67,-1),0)</f>
        <v>0</v>
      </c>
      <c r="AC68" s="275">
        <f t="shared" si="141"/>
        <v>0</v>
      </c>
      <c r="AD68" s="275">
        <f t="shared" si="141"/>
        <v>0</v>
      </c>
      <c r="AE68" s="275">
        <f t="shared" si="141"/>
        <v>0</v>
      </c>
      <c r="AF68" s="275">
        <f t="shared" si="141"/>
        <v>0</v>
      </c>
      <c r="AG68" s="275">
        <f t="shared" si="141"/>
        <v>0</v>
      </c>
      <c r="AH68" s="275">
        <f t="shared" si="141"/>
        <v>0</v>
      </c>
      <c r="AI68" s="275">
        <f t="shared" si="141"/>
        <v>0</v>
      </c>
      <c r="AK68" s="622" t="s">
        <v>439</v>
      </c>
      <c r="AL68" s="622"/>
    </row>
    <row r="69" spans="2:65">
      <c r="B69" s="70" t="s">
        <v>318</v>
      </c>
      <c r="C69" s="70" t="s">
        <v>314</v>
      </c>
      <c r="D69" s="70" t="s">
        <v>349</v>
      </c>
      <c r="E69" s="372">
        <v>0.02</v>
      </c>
      <c r="M69" s="529"/>
      <c r="N69" s="609" t="s">
        <v>404</v>
      </c>
      <c r="O69" s="610"/>
      <c r="P69" s="276">
        <f t="shared" ref="P69:W69" si="142">IFERROR(ROUND(P68*(P60+P62+P64)/P66,0),0)</f>
        <v>0</v>
      </c>
      <c r="Q69" s="276">
        <f t="shared" si="142"/>
        <v>0</v>
      </c>
      <c r="R69" s="276">
        <f t="shared" si="142"/>
        <v>0</v>
      </c>
      <c r="S69" s="276">
        <f t="shared" si="142"/>
        <v>0</v>
      </c>
      <c r="T69" s="276">
        <f t="shared" si="142"/>
        <v>0</v>
      </c>
      <c r="U69" s="276">
        <f t="shared" si="142"/>
        <v>0</v>
      </c>
      <c r="V69" s="276">
        <f t="shared" si="142"/>
        <v>0</v>
      </c>
      <c r="W69" s="276">
        <f t="shared" si="142"/>
        <v>0</v>
      </c>
      <c r="Y69" s="529"/>
      <c r="Z69" s="609" t="s">
        <v>404</v>
      </c>
      <c r="AA69" s="610"/>
      <c r="AB69" s="276">
        <f t="shared" ref="AB69:AI69" si="143">IFERROR(ROUND(AB68*(AB60+AB62+AB64)/AB66,0),0)</f>
        <v>0</v>
      </c>
      <c r="AC69" s="276">
        <f t="shared" si="143"/>
        <v>0</v>
      </c>
      <c r="AD69" s="276">
        <f t="shared" si="143"/>
        <v>0</v>
      </c>
      <c r="AE69" s="276">
        <f t="shared" si="143"/>
        <v>0</v>
      </c>
      <c r="AF69" s="276">
        <f t="shared" si="143"/>
        <v>0</v>
      </c>
      <c r="AG69" s="276">
        <f t="shared" si="143"/>
        <v>0</v>
      </c>
      <c r="AH69" s="276">
        <f t="shared" si="143"/>
        <v>0</v>
      </c>
      <c r="AI69" s="276">
        <f t="shared" si="143"/>
        <v>0</v>
      </c>
      <c r="AK69" s="59" t="s">
        <v>417</v>
      </c>
      <c r="AU69" s="59" t="s">
        <v>417</v>
      </c>
      <c r="BE69" s="59" t="s">
        <v>417</v>
      </c>
    </row>
    <row r="70" spans="2:65">
      <c r="B70" s="70" t="s">
        <v>318</v>
      </c>
      <c r="C70" s="70" t="s">
        <v>315</v>
      </c>
      <c r="D70" s="70" t="s">
        <v>349</v>
      </c>
      <c r="E70" s="372">
        <v>0.02</v>
      </c>
      <c r="M70" s="530"/>
      <c r="N70" s="609" t="s">
        <v>405</v>
      </c>
      <c r="O70" s="610"/>
      <c r="P70" s="276">
        <f t="shared" ref="P70:W70" si="144">IFERROR(P68-P69,0)</f>
        <v>0</v>
      </c>
      <c r="Q70" s="276">
        <f t="shared" si="144"/>
        <v>0</v>
      </c>
      <c r="R70" s="276">
        <f t="shared" si="144"/>
        <v>0</v>
      </c>
      <c r="S70" s="276">
        <f t="shared" si="144"/>
        <v>0</v>
      </c>
      <c r="T70" s="276">
        <f t="shared" si="144"/>
        <v>0</v>
      </c>
      <c r="U70" s="276">
        <f t="shared" si="144"/>
        <v>0</v>
      </c>
      <c r="V70" s="276">
        <f t="shared" si="144"/>
        <v>0</v>
      </c>
      <c r="W70" s="276">
        <f t="shared" si="144"/>
        <v>0</v>
      </c>
      <c r="Y70" s="530"/>
      <c r="Z70" s="609" t="s">
        <v>405</v>
      </c>
      <c r="AA70" s="610"/>
      <c r="AB70" s="276">
        <f t="shared" ref="AB70:AI70" si="145">IFERROR(AB68-AB69,0)</f>
        <v>0</v>
      </c>
      <c r="AC70" s="276">
        <f t="shared" si="145"/>
        <v>0</v>
      </c>
      <c r="AD70" s="276">
        <f t="shared" si="145"/>
        <v>0</v>
      </c>
      <c r="AE70" s="276">
        <f t="shared" si="145"/>
        <v>0</v>
      </c>
      <c r="AF70" s="276">
        <f t="shared" si="145"/>
        <v>0</v>
      </c>
      <c r="AG70" s="276">
        <f t="shared" si="145"/>
        <v>0</v>
      </c>
      <c r="AH70" s="276">
        <f t="shared" si="145"/>
        <v>0</v>
      </c>
      <c r="AI70" s="276">
        <f t="shared" si="145"/>
        <v>0</v>
      </c>
      <c r="AK70" s="617" t="s">
        <v>220</v>
      </c>
      <c r="AL70" s="618" t="s">
        <v>11</v>
      </c>
      <c r="AM70" s="618"/>
      <c r="AN70" s="618"/>
      <c r="AO70" s="618"/>
      <c r="AP70" s="618" t="s">
        <v>12</v>
      </c>
      <c r="AQ70" s="618"/>
      <c r="AR70" s="618"/>
      <c r="AS70" s="618"/>
      <c r="AU70" s="617" t="s">
        <v>220</v>
      </c>
      <c r="AV70" s="618" t="s">
        <v>11</v>
      </c>
      <c r="AW70" s="618"/>
      <c r="AX70" s="618"/>
      <c r="AY70" s="618"/>
      <c r="AZ70" s="618" t="s">
        <v>12</v>
      </c>
      <c r="BA70" s="618"/>
      <c r="BB70" s="618"/>
      <c r="BC70" s="618"/>
      <c r="BE70" s="617" t="s">
        <v>220</v>
      </c>
      <c r="BF70" s="618" t="s">
        <v>11</v>
      </c>
      <c r="BG70" s="618"/>
      <c r="BH70" s="618"/>
      <c r="BI70" s="618"/>
      <c r="BJ70" s="618" t="s">
        <v>12</v>
      </c>
      <c r="BK70" s="618"/>
      <c r="BL70" s="618"/>
      <c r="BM70" s="618"/>
    </row>
    <row r="71" spans="2:65">
      <c r="B71" s="70" t="s">
        <v>318</v>
      </c>
      <c r="C71" s="70" t="s">
        <v>144</v>
      </c>
      <c r="D71" s="70" t="s">
        <v>349</v>
      </c>
      <c r="E71" s="372">
        <v>0.02</v>
      </c>
      <c r="M71" s="528" t="s">
        <v>25</v>
      </c>
      <c r="N71" s="605" t="s">
        <v>88</v>
      </c>
      <c r="O71" s="606"/>
      <c r="P71" s="264">
        <f>'基本単価（本園）'!N12</f>
        <v>0</v>
      </c>
      <c r="Q71" s="264">
        <f>'基本単価（本園）'!O12</f>
        <v>0</v>
      </c>
      <c r="R71" s="264">
        <f>'基本単価（本園）'!P12</f>
        <v>0</v>
      </c>
      <c r="S71" s="264">
        <f>'基本単価（本園）'!Q12</f>
        <v>0</v>
      </c>
      <c r="T71" s="264">
        <f>'基本単価（本園）'!R12</f>
        <v>0</v>
      </c>
      <c r="U71" s="264">
        <f>'基本単価（本園）'!S12</f>
        <v>0</v>
      </c>
      <c r="V71" s="264">
        <f>'基本単価（本園）'!T12</f>
        <v>0</v>
      </c>
      <c r="W71" s="264">
        <f>'基本単価（本園）'!U12</f>
        <v>0</v>
      </c>
      <c r="Y71" s="528" t="s">
        <v>25</v>
      </c>
      <c r="Z71" s="605" t="s">
        <v>88</v>
      </c>
      <c r="AA71" s="606"/>
      <c r="AB71" s="264">
        <f>'基本単価（分園）'!N12</f>
        <v>0</v>
      </c>
      <c r="AC71" s="264">
        <f>'基本単価（分園）'!O12</f>
        <v>0</v>
      </c>
      <c r="AD71" s="264">
        <f>'基本単価（分園）'!P12</f>
        <v>0</v>
      </c>
      <c r="AE71" s="264">
        <f>'基本単価（分園）'!Q12</f>
        <v>0</v>
      </c>
      <c r="AF71" s="264">
        <f>'基本単価（分園）'!R12</f>
        <v>0</v>
      </c>
      <c r="AG71" s="264">
        <f>'基本単価（分園）'!S12</f>
        <v>0</v>
      </c>
      <c r="AH71" s="264">
        <f>'基本単価（分園）'!T12</f>
        <v>0</v>
      </c>
      <c r="AI71" s="264">
        <f>'基本単価（分園）'!U12</f>
        <v>0</v>
      </c>
      <c r="AK71" s="617"/>
      <c r="AL71" s="202" t="s">
        <v>368</v>
      </c>
      <c r="AM71" s="202" t="s">
        <v>241</v>
      </c>
      <c r="AN71" s="202" t="s">
        <v>242</v>
      </c>
      <c r="AO71" s="202" t="s">
        <v>10</v>
      </c>
      <c r="AP71" s="202" t="s">
        <v>368</v>
      </c>
      <c r="AQ71" s="202" t="s">
        <v>241</v>
      </c>
      <c r="AR71" s="202" t="s">
        <v>242</v>
      </c>
      <c r="AS71" s="202" t="s">
        <v>10</v>
      </c>
      <c r="AU71" s="617"/>
      <c r="AV71" s="202" t="s">
        <v>368</v>
      </c>
      <c r="AW71" s="202" t="s">
        <v>241</v>
      </c>
      <c r="AX71" s="202" t="s">
        <v>242</v>
      </c>
      <c r="AY71" s="202" t="s">
        <v>10</v>
      </c>
      <c r="AZ71" s="202" t="s">
        <v>368</v>
      </c>
      <c r="BA71" s="202" t="s">
        <v>241</v>
      </c>
      <c r="BB71" s="202" t="s">
        <v>242</v>
      </c>
      <c r="BC71" s="202" t="s">
        <v>10</v>
      </c>
      <c r="BE71" s="617"/>
      <c r="BF71" s="202" t="s">
        <v>368</v>
      </c>
      <c r="BG71" s="202" t="s">
        <v>241</v>
      </c>
      <c r="BH71" s="202" t="s">
        <v>242</v>
      </c>
      <c r="BI71" s="202" t="s">
        <v>10</v>
      </c>
      <c r="BJ71" s="202" t="s">
        <v>368</v>
      </c>
      <c r="BK71" s="202" t="s">
        <v>241</v>
      </c>
      <c r="BL71" s="202" t="s">
        <v>242</v>
      </c>
      <c r="BM71" s="202" t="s">
        <v>10</v>
      </c>
    </row>
    <row r="72" spans="2:65" ht="18">
      <c r="B72" s="70" t="s">
        <v>319</v>
      </c>
      <c r="C72" s="70" t="s">
        <v>304</v>
      </c>
      <c r="D72" s="70" t="s">
        <v>349</v>
      </c>
      <c r="E72" s="372">
        <v>0.01</v>
      </c>
      <c r="M72" s="529"/>
      <c r="N72" s="605" t="s">
        <v>287</v>
      </c>
      <c r="O72" s="606"/>
      <c r="P72" s="264">
        <f>'基本単価（本園）'!N28</f>
        <v>0</v>
      </c>
      <c r="Q72" s="264">
        <f>'基本単価（本園）'!O28</f>
        <v>0</v>
      </c>
      <c r="R72" s="264">
        <f>'基本単価（本園）'!P28</f>
        <v>0</v>
      </c>
      <c r="S72" s="264">
        <f>'基本単価（本園）'!Q28</f>
        <v>0</v>
      </c>
      <c r="T72" s="264">
        <f>'基本単価（本園）'!R28</f>
        <v>0</v>
      </c>
      <c r="U72" s="264">
        <f>'基本単価（本園）'!S28</f>
        <v>0</v>
      </c>
      <c r="V72" s="264">
        <f>'基本単価（本園）'!T28</f>
        <v>0</v>
      </c>
      <c r="W72" s="264">
        <f>'基本単価（本園）'!U28</f>
        <v>0</v>
      </c>
      <c r="Y72" s="529"/>
      <c r="Z72" s="605" t="s">
        <v>287</v>
      </c>
      <c r="AA72" s="606"/>
      <c r="AB72" s="264">
        <f>'基本単価（分園）'!N28</f>
        <v>0</v>
      </c>
      <c r="AC72" s="264">
        <f>'基本単価（分園）'!O28</f>
        <v>0</v>
      </c>
      <c r="AD72" s="264">
        <f>'基本単価（分園）'!P28</f>
        <v>0</v>
      </c>
      <c r="AE72" s="264">
        <f>'基本単価（分園）'!Q28</f>
        <v>0</v>
      </c>
      <c r="AF72" s="264">
        <f>'基本単価（分園）'!R28</f>
        <v>0</v>
      </c>
      <c r="AG72" s="264">
        <f>'基本単価（分園）'!S28</f>
        <v>0</v>
      </c>
      <c r="AH72" s="264">
        <f>'基本単価（分園）'!T28</f>
        <v>0</v>
      </c>
      <c r="AI72" s="264">
        <f>'基本単価（分園）'!U28</f>
        <v>0</v>
      </c>
      <c r="AK72" s="173" t="s">
        <v>410</v>
      </c>
      <c r="AL72" s="195">
        <f t="shared" ref="AL72:AS72" si="146">IFERROR(-P15,0)</f>
        <v>0</v>
      </c>
      <c r="AM72" s="195">
        <f t="shared" si="146"/>
        <v>0</v>
      </c>
      <c r="AN72" s="195">
        <f t="shared" si="146"/>
        <v>0</v>
      </c>
      <c r="AO72" s="195">
        <f t="shared" si="146"/>
        <v>0</v>
      </c>
      <c r="AP72" s="195">
        <f t="shared" si="146"/>
        <v>0</v>
      </c>
      <c r="AQ72" s="195">
        <f t="shared" si="146"/>
        <v>0</v>
      </c>
      <c r="AR72" s="195">
        <f t="shared" si="146"/>
        <v>0</v>
      </c>
      <c r="AS72" s="195">
        <f t="shared" si="146"/>
        <v>0</v>
      </c>
      <c r="AU72" s="173" t="s">
        <v>410</v>
      </c>
      <c r="AV72" s="1">
        <f>児童数!E8</f>
        <v>0</v>
      </c>
      <c r="AW72" s="1">
        <f>児童数!F8</f>
        <v>0</v>
      </c>
      <c r="AX72" s="1">
        <f>児童数!G8</f>
        <v>0</v>
      </c>
      <c r="AY72" s="1">
        <f>児童数!H8</f>
        <v>0</v>
      </c>
      <c r="AZ72" s="1">
        <f>児童数!J8</f>
        <v>0</v>
      </c>
      <c r="BA72" s="1">
        <f>児童数!K8</f>
        <v>0</v>
      </c>
      <c r="BB72" s="1">
        <f>児童数!L8</f>
        <v>0</v>
      </c>
      <c r="BC72" s="1">
        <f>児童数!M8</f>
        <v>0</v>
      </c>
      <c r="BE72" s="173" t="s">
        <v>410</v>
      </c>
      <c r="BF72" s="278">
        <f t="shared" ref="BF72:BF83" si="147">IFERROR(AL72*AV72,0)</f>
        <v>0</v>
      </c>
      <c r="BG72" s="278">
        <f t="shared" ref="BG72:BG83" si="148">IFERROR(AM72*AW72,0)</f>
        <v>0</v>
      </c>
      <c r="BH72" s="278">
        <f t="shared" ref="BH72:BH83" si="149">IFERROR(AN72*AX72,0)</f>
        <v>0</v>
      </c>
      <c r="BI72" s="278">
        <f t="shared" ref="BI72:BI83" si="150">IFERROR(AO72*AY72,0)</f>
        <v>0</v>
      </c>
      <c r="BJ72" s="278">
        <f t="shared" ref="BJ72:BJ83" si="151">IFERROR(AP72*AZ72,0)</f>
        <v>0</v>
      </c>
      <c r="BK72" s="278">
        <f t="shared" ref="BK72:BK83" si="152">IFERROR(AQ72*BA72,0)</f>
        <v>0</v>
      </c>
      <c r="BL72" s="278">
        <f t="shared" ref="BL72:BL83" si="153">IFERROR(AR72*BB72,0)</f>
        <v>0</v>
      </c>
      <c r="BM72" s="278">
        <f t="shared" ref="BM72:BM83" si="154">IFERROR(AS72*BC72,0)</f>
        <v>0</v>
      </c>
    </row>
    <row r="73" spans="2:65" ht="18">
      <c r="B73" s="70" t="s">
        <v>319</v>
      </c>
      <c r="C73" s="70" t="s">
        <v>126</v>
      </c>
      <c r="D73" s="70" t="s">
        <v>349</v>
      </c>
      <c r="E73" s="372">
        <v>0.01</v>
      </c>
      <c r="M73" s="529"/>
      <c r="N73" s="599" t="s">
        <v>241</v>
      </c>
      <c r="O73" s="34" t="s">
        <v>88</v>
      </c>
      <c r="P73" s="273"/>
      <c r="Q73" s="264">
        <f>'３歳児配置改善加算'!$I$11</f>
        <v>0</v>
      </c>
      <c r="R73" s="273"/>
      <c r="S73" s="273"/>
      <c r="T73" s="273"/>
      <c r="U73" s="264">
        <f>'３歳児配置改善加算'!$I$11</f>
        <v>0</v>
      </c>
      <c r="V73" s="273"/>
      <c r="W73" s="273"/>
      <c r="Y73" s="529"/>
      <c r="Z73" s="599" t="s">
        <v>241</v>
      </c>
      <c r="AA73" s="34" t="s">
        <v>88</v>
      </c>
      <c r="AB73" s="273"/>
      <c r="AC73" s="264">
        <f>'３歳児配置改善加算'!$I$11</f>
        <v>0</v>
      </c>
      <c r="AD73" s="273"/>
      <c r="AE73" s="273"/>
      <c r="AF73" s="273"/>
      <c r="AG73" s="264">
        <f>'３歳児配置改善加算'!$I$11</f>
        <v>0</v>
      </c>
      <c r="AH73" s="273"/>
      <c r="AI73" s="273"/>
      <c r="AK73" s="173" t="s">
        <v>20</v>
      </c>
      <c r="AL73" s="195">
        <f t="shared" ref="AL73:AS73" si="155">IFERROR(-P26,0)</f>
        <v>0</v>
      </c>
      <c r="AM73" s="195">
        <f t="shared" si="155"/>
        <v>0</v>
      </c>
      <c r="AN73" s="195">
        <f t="shared" si="155"/>
        <v>0</v>
      </c>
      <c r="AO73" s="195">
        <f t="shared" si="155"/>
        <v>0</v>
      </c>
      <c r="AP73" s="195">
        <f t="shared" si="155"/>
        <v>0</v>
      </c>
      <c r="AQ73" s="195">
        <f t="shared" si="155"/>
        <v>0</v>
      </c>
      <c r="AR73" s="195">
        <f t="shared" si="155"/>
        <v>0</v>
      </c>
      <c r="AS73" s="195">
        <f t="shared" si="155"/>
        <v>0</v>
      </c>
      <c r="AU73" s="173" t="s">
        <v>20</v>
      </c>
      <c r="AV73" s="1">
        <f>児童数!E9</f>
        <v>0</v>
      </c>
      <c r="AW73" s="1">
        <f>児童数!F9</f>
        <v>0</v>
      </c>
      <c r="AX73" s="1">
        <f>児童数!G9</f>
        <v>0</v>
      </c>
      <c r="AY73" s="1">
        <f>児童数!H9</f>
        <v>0</v>
      </c>
      <c r="AZ73" s="1">
        <f>児童数!J9</f>
        <v>0</v>
      </c>
      <c r="BA73" s="1">
        <f>児童数!K9</f>
        <v>0</v>
      </c>
      <c r="BB73" s="1">
        <f>児童数!L9</f>
        <v>0</v>
      </c>
      <c r="BC73" s="1">
        <f>児童数!M9</f>
        <v>0</v>
      </c>
      <c r="BE73" s="173" t="s">
        <v>20</v>
      </c>
      <c r="BF73" s="278">
        <f t="shared" si="147"/>
        <v>0</v>
      </c>
      <c r="BG73" s="278">
        <f t="shared" si="148"/>
        <v>0</v>
      </c>
      <c r="BH73" s="278">
        <f t="shared" si="149"/>
        <v>0</v>
      </c>
      <c r="BI73" s="278">
        <f t="shared" si="150"/>
        <v>0</v>
      </c>
      <c r="BJ73" s="278">
        <f t="shared" si="151"/>
        <v>0</v>
      </c>
      <c r="BK73" s="278">
        <f t="shared" si="152"/>
        <v>0</v>
      </c>
      <c r="BL73" s="278">
        <f t="shared" si="153"/>
        <v>0</v>
      </c>
      <c r="BM73" s="278">
        <f t="shared" si="154"/>
        <v>0</v>
      </c>
    </row>
    <row r="74" spans="2:65" ht="18">
      <c r="B74" s="70" t="s">
        <v>319</v>
      </c>
      <c r="C74" s="70" t="s">
        <v>128</v>
      </c>
      <c r="D74" s="70" t="s">
        <v>349</v>
      </c>
      <c r="E74" s="372">
        <v>0.01</v>
      </c>
      <c r="M74" s="529"/>
      <c r="N74" s="600"/>
      <c r="O74" s="34" t="s">
        <v>287</v>
      </c>
      <c r="P74" s="273"/>
      <c r="Q74" s="264">
        <f>'３歳児配置改善加算'!$K$11</f>
        <v>0</v>
      </c>
      <c r="R74" s="273"/>
      <c r="S74" s="273"/>
      <c r="T74" s="273"/>
      <c r="U74" s="264">
        <f>'３歳児配置改善加算'!$K$11</f>
        <v>0</v>
      </c>
      <c r="V74" s="273"/>
      <c r="W74" s="273"/>
      <c r="Y74" s="529"/>
      <c r="Z74" s="600"/>
      <c r="AA74" s="34" t="s">
        <v>287</v>
      </c>
      <c r="AB74" s="273"/>
      <c r="AC74" s="264">
        <f>'３歳児配置改善加算'!$K$11</f>
        <v>0</v>
      </c>
      <c r="AD74" s="273"/>
      <c r="AE74" s="273"/>
      <c r="AF74" s="273"/>
      <c r="AG74" s="264">
        <f>'３歳児配置改善加算'!$K$11</f>
        <v>0</v>
      </c>
      <c r="AH74" s="273"/>
      <c r="AI74" s="273"/>
      <c r="AK74" s="173" t="s">
        <v>21</v>
      </c>
      <c r="AL74" s="195">
        <f t="shared" ref="AL74:AS74" si="156">IFERROR(-P37,0)</f>
        <v>0</v>
      </c>
      <c r="AM74" s="195">
        <f t="shared" si="156"/>
        <v>0</v>
      </c>
      <c r="AN74" s="195">
        <f t="shared" si="156"/>
        <v>0</v>
      </c>
      <c r="AO74" s="195">
        <f t="shared" si="156"/>
        <v>0</v>
      </c>
      <c r="AP74" s="195">
        <f t="shared" si="156"/>
        <v>0</v>
      </c>
      <c r="AQ74" s="195">
        <f t="shared" si="156"/>
        <v>0</v>
      </c>
      <c r="AR74" s="195">
        <f t="shared" si="156"/>
        <v>0</v>
      </c>
      <c r="AS74" s="195">
        <f t="shared" si="156"/>
        <v>0</v>
      </c>
      <c r="AU74" s="173" t="s">
        <v>21</v>
      </c>
      <c r="AV74" s="1">
        <f>児童数!E10</f>
        <v>0</v>
      </c>
      <c r="AW74" s="1">
        <f>児童数!F10</f>
        <v>0</v>
      </c>
      <c r="AX74" s="1">
        <f>児童数!G10</f>
        <v>0</v>
      </c>
      <c r="AY74" s="1">
        <f>児童数!H10</f>
        <v>0</v>
      </c>
      <c r="AZ74" s="1">
        <f>児童数!J10</f>
        <v>0</v>
      </c>
      <c r="BA74" s="1">
        <f>児童数!K10</f>
        <v>0</v>
      </c>
      <c r="BB74" s="1">
        <f>児童数!L10</f>
        <v>0</v>
      </c>
      <c r="BC74" s="1">
        <f>児童数!M10</f>
        <v>0</v>
      </c>
      <c r="BE74" s="173" t="s">
        <v>21</v>
      </c>
      <c r="BF74" s="278">
        <f t="shared" si="147"/>
        <v>0</v>
      </c>
      <c r="BG74" s="278">
        <f t="shared" si="148"/>
        <v>0</v>
      </c>
      <c r="BH74" s="278">
        <f t="shared" si="149"/>
        <v>0</v>
      </c>
      <c r="BI74" s="278">
        <f t="shared" si="150"/>
        <v>0</v>
      </c>
      <c r="BJ74" s="278">
        <f t="shared" si="151"/>
        <v>0</v>
      </c>
      <c r="BK74" s="278">
        <f t="shared" si="152"/>
        <v>0</v>
      </c>
      <c r="BL74" s="278">
        <f t="shared" si="153"/>
        <v>0</v>
      </c>
      <c r="BM74" s="278">
        <f t="shared" si="154"/>
        <v>0</v>
      </c>
    </row>
    <row r="75" spans="2:65" ht="18">
      <c r="B75" s="68" t="s">
        <v>319</v>
      </c>
      <c r="C75" s="68" t="s">
        <v>130</v>
      </c>
      <c r="D75" s="70" t="s">
        <v>349</v>
      </c>
      <c r="E75" s="372">
        <v>0.01</v>
      </c>
      <c r="M75" s="529"/>
      <c r="N75" s="599" t="s">
        <v>371</v>
      </c>
      <c r="O75" s="34" t="s">
        <v>88</v>
      </c>
      <c r="P75" s="264">
        <f>夜間保育加算!$O$29</f>
        <v>0</v>
      </c>
      <c r="Q75" s="264">
        <f>夜間保育加算!$O$29</f>
        <v>0</v>
      </c>
      <c r="R75" s="264">
        <f>夜間保育加算!$O$31</f>
        <v>0</v>
      </c>
      <c r="S75" s="264">
        <f>夜間保育加算!$O$31</f>
        <v>0</v>
      </c>
      <c r="T75" s="264">
        <f>夜間保育加算!$O$29</f>
        <v>0</v>
      </c>
      <c r="U75" s="264">
        <f>夜間保育加算!$O$29</f>
        <v>0</v>
      </c>
      <c r="V75" s="264">
        <f>夜間保育加算!$O$31</f>
        <v>0</v>
      </c>
      <c r="W75" s="264">
        <f>夜間保育加算!$O$31</f>
        <v>0</v>
      </c>
      <c r="Y75" s="529"/>
      <c r="Z75" s="599" t="s">
        <v>371</v>
      </c>
      <c r="AA75" s="34" t="s">
        <v>88</v>
      </c>
      <c r="AB75" s="264">
        <f>夜間保育加算!$O$29</f>
        <v>0</v>
      </c>
      <c r="AC75" s="264">
        <f>夜間保育加算!$O$29</f>
        <v>0</v>
      </c>
      <c r="AD75" s="264">
        <f>夜間保育加算!$O$31</f>
        <v>0</v>
      </c>
      <c r="AE75" s="264">
        <f>夜間保育加算!$O$31</f>
        <v>0</v>
      </c>
      <c r="AF75" s="264">
        <f>夜間保育加算!$O$29</f>
        <v>0</v>
      </c>
      <c r="AG75" s="264">
        <f>夜間保育加算!$O$29</f>
        <v>0</v>
      </c>
      <c r="AH75" s="264">
        <f>夜間保育加算!$O$31</f>
        <v>0</v>
      </c>
      <c r="AI75" s="264">
        <f>夜間保育加算!$O$31</f>
        <v>0</v>
      </c>
      <c r="AK75" s="173" t="s">
        <v>22</v>
      </c>
      <c r="AL75" s="195">
        <f t="shared" ref="AL75:AS75" si="157">IFERROR(-P48,0)</f>
        <v>0</v>
      </c>
      <c r="AM75" s="195">
        <f t="shared" si="157"/>
        <v>0</v>
      </c>
      <c r="AN75" s="195">
        <f t="shared" si="157"/>
        <v>0</v>
      </c>
      <c r="AO75" s="195">
        <f t="shared" si="157"/>
        <v>0</v>
      </c>
      <c r="AP75" s="195">
        <f t="shared" si="157"/>
        <v>0</v>
      </c>
      <c r="AQ75" s="195">
        <f t="shared" si="157"/>
        <v>0</v>
      </c>
      <c r="AR75" s="195">
        <f t="shared" si="157"/>
        <v>0</v>
      </c>
      <c r="AS75" s="195">
        <f t="shared" si="157"/>
        <v>0</v>
      </c>
      <c r="AU75" s="173" t="s">
        <v>22</v>
      </c>
      <c r="AV75" s="1">
        <f>児童数!E11</f>
        <v>0</v>
      </c>
      <c r="AW75" s="1">
        <f>児童数!F11</f>
        <v>0</v>
      </c>
      <c r="AX75" s="1">
        <f>児童数!G11</f>
        <v>0</v>
      </c>
      <c r="AY75" s="1">
        <f>児童数!H11</f>
        <v>0</v>
      </c>
      <c r="AZ75" s="1">
        <f>児童数!J11</f>
        <v>0</v>
      </c>
      <c r="BA75" s="1">
        <f>児童数!K11</f>
        <v>0</v>
      </c>
      <c r="BB75" s="1">
        <f>児童数!L11</f>
        <v>0</v>
      </c>
      <c r="BC75" s="1">
        <f>児童数!M11</f>
        <v>0</v>
      </c>
      <c r="BE75" s="173" t="s">
        <v>22</v>
      </c>
      <c r="BF75" s="278">
        <f t="shared" si="147"/>
        <v>0</v>
      </c>
      <c r="BG75" s="278">
        <f t="shared" si="148"/>
        <v>0</v>
      </c>
      <c r="BH75" s="278">
        <f t="shared" si="149"/>
        <v>0</v>
      </c>
      <c r="BI75" s="278">
        <f t="shared" si="150"/>
        <v>0</v>
      </c>
      <c r="BJ75" s="278">
        <f t="shared" si="151"/>
        <v>0</v>
      </c>
      <c r="BK75" s="278">
        <f t="shared" si="152"/>
        <v>0</v>
      </c>
      <c r="BL75" s="278">
        <f t="shared" si="153"/>
        <v>0</v>
      </c>
      <c r="BM75" s="278">
        <f t="shared" si="154"/>
        <v>0</v>
      </c>
    </row>
    <row r="76" spans="2:65" ht="18">
      <c r="B76" s="68" t="s">
        <v>319</v>
      </c>
      <c r="C76" s="68" t="s">
        <v>132</v>
      </c>
      <c r="D76" s="70" t="s">
        <v>349</v>
      </c>
      <c r="E76" s="372">
        <v>0.02</v>
      </c>
      <c r="M76" s="529"/>
      <c r="N76" s="600"/>
      <c r="O76" s="34" t="s">
        <v>287</v>
      </c>
      <c r="P76" s="264">
        <f>夜間保育加算!$Q$29</f>
        <v>0</v>
      </c>
      <c r="Q76" s="264">
        <f>夜間保育加算!$Q$29</f>
        <v>0</v>
      </c>
      <c r="R76" s="264">
        <f>夜間保育加算!$Q$31</f>
        <v>0</v>
      </c>
      <c r="S76" s="264">
        <f>夜間保育加算!$Q$31</f>
        <v>0</v>
      </c>
      <c r="T76" s="264">
        <f>夜間保育加算!$Q$29</f>
        <v>0</v>
      </c>
      <c r="U76" s="264">
        <f>夜間保育加算!$Q$29</f>
        <v>0</v>
      </c>
      <c r="V76" s="264">
        <f>夜間保育加算!$Q$31</f>
        <v>0</v>
      </c>
      <c r="W76" s="264">
        <f>夜間保育加算!$Q$31</f>
        <v>0</v>
      </c>
      <c r="Y76" s="529"/>
      <c r="Z76" s="600"/>
      <c r="AA76" s="34" t="s">
        <v>287</v>
      </c>
      <c r="AB76" s="264">
        <f>夜間保育加算!$Q$29</f>
        <v>0</v>
      </c>
      <c r="AC76" s="264">
        <f>夜間保育加算!$Q$29</f>
        <v>0</v>
      </c>
      <c r="AD76" s="264">
        <f>夜間保育加算!$Q$31</f>
        <v>0</v>
      </c>
      <c r="AE76" s="264">
        <f>夜間保育加算!$Q$31</f>
        <v>0</v>
      </c>
      <c r="AF76" s="264">
        <f>夜間保育加算!$Q$29</f>
        <v>0</v>
      </c>
      <c r="AG76" s="264">
        <f>夜間保育加算!$Q$29</f>
        <v>0</v>
      </c>
      <c r="AH76" s="264">
        <f>夜間保育加算!$Q$31</f>
        <v>0</v>
      </c>
      <c r="AI76" s="264">
        <f>夜間保育加算!$Q$31</f>
        <v>0</v>
      </c>
      <c r="AK76" s="173" t="s">
        <v>23</v>
      </c>
      <c r="AL76" s="195">
        <f t="shared" ref="AL76:AS76" si="158">IFERROR(-P59,0)</f>
        <v>0</v>
      </c>
      <c r="AM76" s="195">
        <f t="shared" si="158"/>
        <v>0</v>
      </c>
      <c r="AN76" s="195">
        <f t="shared" si="158"/>
        <v>0</v>
      </c>
      <c r="AO76" s="195">
        <f t="shared" si="158"/>
        <v>0</v>
      </c>
      <c r="AP76" s="195">
        <f t="shared" si="158"/>
        <v>0</v>
      </c>
      <c r="AQ76" s="195">
        <f t="shared" si="158"/>
        <v>0</v>
      </c>
      <c r="AR76" s="195">
        <f t="shared" si="158"/>
        <v>0</v>
      </c>
      <c r="AS76" s="195">
        <f t="shared" si="158"/>
        <v>0</v>
      </c>
      <c r="AU76" s="173" t="s">
        <v>23</v>
      </c>
      <c r="AV76" s="1">
        <f>児童数!E12</f>
        <v>0</v>
      </c>
      <c r="AW76" s="1">
        <f>児童数!F12</f>
        <v>0</v>
      </c>
      <c r="AX76" s="1">
        <f>児童数!G12</f>
        <v>0</v>
      </c>
      <c r="AY76" s="1">
        <f>児童数!H12</f>
        <v>0</v>
      </c>
      <c r="AZ76" s="1">
        <f>児童数!J12</f>
        <v>0</v>
      </c>
      <c r="BA76" s="1">
        <f>児童数!K12</f>
        <v>0</v>
      </c>
      <c r="BB76" s="1">
        <f>児童数!L12</f>
        <v>0</v>
      </c>
      <c r="BC76" s="1">
        <f>児童数!M12</f>
        <v>0</v>
      </c>
      <c r="BE76" s="173" t="s">
        <v>23</v>
      </c>
      <c r="BF76" s="278">
        <f t="shared" si="147"/>
        <v>0</v>
      </c>
      <c r="BG76" s="278">
        <f t="shared" si="148"/>
        <v>0</v>
      </c>
      <c r="BH76" s="278">
        <f t="shared" si="149"/>
        <v>0</v>
      </c>
      <c r="BI76" s="278">
        <f t="shared" si="150"/>
        <v>0</v>
      </c>
      <c r="BJ76" s="278">
        <f t="shared" si="151"/>
        <v>0</v>
      </c>
      <c r="BK76" s="278">
        <f t="shared" si="152"/>
        <v>0</v>
      </c>
      <c r="BL76" s="278">
        <f t="shared" si="153"/>
        <v>0</v>
      </c>
      <c r="BM76" s="278">
        <f t="shared" si="154"/>
        <v>0</v>
      </c>
    </row>
    <row r="77" spans="2:65" ht="18">
      <c r="B77" s="68" t="s">
        <v>319</v>
      </c>
      <c r="C77" s="68" t="s">
        <v>305</v>
      </c>
      <c r="D77" s="70" t="s">
        <v>349</v>
      </c>
      <c r="E77" s="372">
        <v>0.02</v>
      </c>
      <c r="M77" s="529"/>
      <c r="N77" s="605" t="s">
        <v>31</v>
      </c>
      <c r="O77" s="606"/>
      <c r="P77" s="264">
        <f t="shared" ref="P77:W77" si="159">SUM(P71:P76)</f>
        <v>0</v>
      </c>
      <c r="Q77" s="264">
        <f t="shared" si="159"/>
        <v>0</v>
      </c>
      <c r="R77" s="264">
        <f t="shared" si="159"/>
        <v>0</v>
      </c>
      <c r="S77" s="264">
        <f t="shared" si="159"/>
        <v>0</v>
      </c>
      <c r="T77" s="264">
        <f t="shared" si="159"/>
        <v>0</v>
      </c>
      <c r="U77" s="264">
        <f t="shared" si="159"/>
        <v>0</v>
      </c>
      <c r="V77" s="264">
        <f t="shared" si="159"/>
        <v>0</v>
      </c>
      <c r="W77" s="264">
        <f t="shared" si="159"/>
        <v>0</v>
      </c>
      <c r="Y77" s="529"/>
      <c r="Z77" s="605" t="s">
        <v>31</v>
      </c>
      <c r="AA77" s="606"/>
      <c r="AB77" s="264">
        <f t="shared" ref="AB77:AI77" si="160">SUM(AB71:AB76)</f>
        <v>0</v>
      </c>
      <c r="AC77" s="264">
        <f t="shared" si="160"/>
        <v>0</v>
      </c>
      <c r="AD77" s="264">
        <f t="shared" si="160"/>
        <v>0</v>
      </c>
      <c r="AE77" s="264">
        <f t="shared" si="160"/>
        <v>0</v>
      </c>
      <c r="AF77" s="264">
        <f t="shared" si="160"/>
        <v>0</v>
      </c>
      <c r="AG77" s="264">
        <f t="shared" si="160"/>
        <v>0</v>
      </c>
      <c r="AH77" s="264">
        <f t="shared" si="160"/>
        <v>0</v>
      </c>
      <c r="AI77" s="264">
        <f t="shared" si="160"/>
        <v>0</v>
      </c>
      <c r="AK77" s="173" t="s">
        <v>24</v>
      </c>
      <c r="AL77" s="195">
        <f t="shared" ref="AL77:AS77" si="161">IFERROR(-P70,0)</f>
        <v>0</v>
      </c>
      <c r="AM77" s="195">
        <f t="shared" si="161"/>
        <v>0</v>
      </c>
      <c r="AN77" s="195">
        <f t="shared" si="161"/>
        <v>0</v>
      </c>
      <c r="AO77" s="195">
        <f t="shared" si="161"/>
        <v>0</v>
      </c>
      <c r="AP77" s="195">
        <f t="shared" si="161"/>
        <v>0</v>
      </c>
      <c r="AQ77" s="195">
        <f t="shared" si="161"/>
        <v>0</v>
      </c>
      <c r="AR77" s="195">
        <f t="shared" si="161"/>
        <v>0</v>
      </c>
      <c r="AS77" s="195">
        <f t="shared" si="161"/>
        <v>0</v>
      </c>
      <c r="AU77" s="173" t="s">
        <v>24</v>
      </c>
      <c r="AV77" s="1">
        <f>児童数!E13</f>
        <v>0</v>
      </c>
      <c r="AW77" s="1">
        <f>児童数!F13</f>
        <v>0</v>
      </c>
      <c r="AX77" s="1">
        <f>児童数!G13</f>
        <v>0</v>
      </c>
      <c r="AY77" s="1">
        <f>児童数!H13</f>
        <v>0</v>
      </c>
      <c r="AZ77" s="1">
        <f>児童数!J13</f>
        <v>0</v>
      </c>
      <c r="BA77" s="1">
        <f>児童数!K13</f>
        <v>0</v>
      </c>
      <c r="BB77" s="1">
        <f>児童数!L13</f>
        <v>0</v>
      </c>
      <c r="BC77" s="1">
        <f>児童数!M13</f>
        <v>0</v>
      </c>
      <c r="BE77" s="173" t="s">
        <v>24</v>
      </c>
      <c r="BF77" s="278">
        <f t="shared" si="147"/>
        <v>0</v>
      </c>
      <c r="BG77" s="278">
        <f t="shared" si="148"/>
        <v>0</v>
      </c>
      <c r="BH77" s="278">
        <f t="shared" si="149"/>
        <v>0</v>
      </c>
      <c r="BI77" s="278">
        <f t="shared" si="150"/>
        <v>0</v>
      </c>
      <c r="BJ77" s="278">
        <f t="shared" si="151"/>
        <v>0</v>
      </c>
      <c r="BK77" s="278">
        <f t="shared" si="152"/>
        <v>0</v>
      </c>
      <c r="BL77" s="278">
        <f t="shared" si="153"/>
        <v>0</v>
      </c>
      <c r="BM77" s="278">
        <f t="shared" si="154"/>
        <v>0</v>
      </c>
    </row>
    <row r="78" spans="2:65" ht="18">
      <c r="B78" s="68" t="s">
        <v>319</v>
      </c>
      <c r="C78" s="68" t="s">
        <v>306</v>
      </c>
      <c r="D78" s="70" t="s">
        <v>349</v>
      </c>
      <c r="E78" s="372">
        <v>0.02</v>
      </c>
      <c r="M78" s="529"/>
      <c r="N78" s="605" t="s">
        <v>369</v>
      </c>
      <c r="O78" s="606"/>
      <c r="P78" s="274" t="str">
        <f>$K$16</f>
        <v/>
      </c>
      <c r="Q78" s="274" t="str">
        <f t="shared" ref="Q78:W78" si="162">$K$16</f>
        <v/>
      </c>
      <c r="R78" s="274" t="str">
        <f t="shared" si="162"/>
        <v/>
      </c>
      <c r="S78" s="274" t="str">
        <f t="shared" si="162"/>
        <v/>
      </c>
      <c r="T78" s="274" t="str">
        <f t="shared" si="162"/>
        <v/>
      </c>
      <c r="U78" s="274" t="str">
        <f t="shared" si="162"/>
        <v/>
      </c>
      <c r="V78" s="274" t="str">
        <f t="shared" si="162"/>
        <v/>
      </c>
      <c r="W78" s="274" t="str">
        <f t="shared" si="162"/>
        <v/>
      </c>
      <c r="Y78" s="529"/>
      <c r="Z78" s="605" t="s">
        <v>369</v>
      </c>
      <c r="AA78" s="606"/>
      <c r="AB78" s="274" t="str">
        <f>$K$16</f>
        <v/>
      </c>
      <c r="AC78" s="274" t="str">
        <f t="shared" ref="AC78:AI78" si="163">$K$16</f>
        <v/>
      </c>
      <c r="AD78" s="274" t="str">
        <f t="shared" si="163"/>
        <v/>
      </c>
      <c r="AE78" s="274" t="str">
        <f t="shared" si="163"/>
        <v/>
      </c>
      <c r="AF78" s="274" t="str">
        <f t="shared" si="163"/>
        <v/>
      </c>
      <c r="AG78" s="274" t="str">
        <f t="shared" si="163"/>
        <v/>
      </c>
      <c r="AH78" s="274" t="str">
        <f t="shared" si="163"/>
        <v/>
      </c>
      <c r="AI78" s="274" t="str">
        <f t="shared" si="163"/>
        <v/>
      </c>
      <c r="AK78" s="173" t="s">
        <v>224</v>
      </c>
      <c r="AL78" s="195">
        <f t="shared" ref="AL78:AS78" si="164">IFERROR(-P81,0)</f>
        <v>0</v>
      </c>
      <c r="AM78" s="195">
        <f t="shared" si="164"/>
        <v>0</v>
      </c>
      <c r="AN78" s="195">
        <f t="shared" si="164"/>
        <v>0</v>
      </c>
      <c r="AO78" s="195">
        <f t="shared" si="164"/>
        <v>0</v>
      </c>
      <c r="AP78" s="195">
        <f t="shared" si="164"/>
        <v>0</v>
      </c>
      <c r="AQ78" s="195">
        <f t="shared" si="164"/>
        <v>0</v>
      </c>
      <c r="AR78" s="195">
        <f t="shared" si="164"/>
        <v>0</v>
      </c>
      <c r="AS78" s="195">
        <f t="shared" si="164"/>
        <v>0</v>
      </c>
      <c r="AU78" s="173" t="s">
        <v>224</v>
      </c>
      <c r="AV78" s="1">
        <f>児童数!E14</f>
        <v>0</v>
      </c>
      <c r="AW78" s="1">
        <f>児童数!F14</f>
        <v>0</v>
      </c>
      <c r="AX78" s="1">
        <f>児童数!G14</f>
        <v>0</v>
      </c>
      <c r="AY78" s="1">
        <f>児童数!H14</f>
        <v>0</v>
      </c>
      <c r="AZ78" s="1">
        <f>児童数!J14</f>
        <v>0</v>
      </c>
      <c r="BA78" s="1">
        <f>児童数!K14</f>
        <v>0</v>
      </c>
      <c r="BB78" s="1">
        <f>児童数!L14</f>
        <v>0</v>
      </c>
      <c r="BC78" s="1">
        <f>児童数!M14</f>
        <v>0</v>
      </c>
      <c r="BE78" s="173" t="s">
        <v>224</v>
      </c>
      <c r="BF78" s="278">
        <f t="shared" si="147"/>
        <v>0</v>
      </c>
      <c r="BG78" s="278">
        <f t="shared" si="148"/>
        <v>0</v>
      </c>
      <c r="BH78" s="278">
        <f t="shared" si="149"/>
        <v>0</v>
      </c>
      <c r="BI78" s="278">
        <f t="shared" si="150"/>
        <v>0</v>
      </c>
      <c r="BJ78" s="278">
        <f t="shared" si="151"/>
        <v>0</v>
      </c>
      <c r="BK78" s="278">
        <f t="shared" si="152"/>
        <v>0</v>
      </c>
      <c r="BL78" s="278">
        <f t="shared" si="153"/>
        <v>0</v>
      </c>
      <c r="BM78" s="278">
        <f t="shared" si="154"/>
        <v>0</v>
      </c>
    </row>
    <row r="79" spans="2:65" ht="18">
      <c r="B79" s="68" t="s">
        <v>319</v>
      </c>
      <c r="C79" s="68" t="s">
        <v>307</v>
      </c>
      <c r="D79" s="70" t="s">
        <v>349</v>
      </c>
      <c r="E79" s="372">
        <v>0.02</v>
      </c>
      <c r="M79" s="529"/>
      <c r="N79" s="607" t="s">
        <v>374</v>
      </c>
      <c r="O79" s="608"/>
      <c r="P79" s="275">
        <f t="shared" ref="P79:W79" si="165">IFERROR(ROUNDDOWN(P77*P78,-1),0)</f>
        <v>0</v>
      </c>
      <c r="Q79" s="275">
        <f t="shared" si="165"/>
        <v>0</v>
      </c>
      <c r="R79" s="275">
        <f t="shared" si="165"/>
        <v>0</v>
      </c>
      <c r="S79" s="275">
        <f t="shared" si="165"/>
        <v>0</v>
      </c>
      <c r="T79" s="275">
        <f t="shared" si="165"/>
        <v>0</v>
      </c>
      <c r="U79" s="275">
        <f t="shared" si="165"/>
        <v>0</v>
      </c>
      <c r="V79" s="275">
        <f t="shared" si="165"/>
        <v>0</v>
      </c>
      <c r="W79" s="275">
        <f t="shared" si="165"/>
        <v>0</v>
      </c>
      <c r="Y79" s="529"/>
      <c r="Z79" s="607" t="s">
        <v>374</v>
      </c>
      <c r="AA79" s="608"/>
      <c r="AB79" s="275">
        <f t="shared" ref="AB79:AI79" si="166">IFERROR(ROUNDDOWN(AB77*AB78,-1),0)</f>
        <v>0</v>
      </c>
      <c r="AC79" s="275">
        <f t="shared" si="166"/>
        <v>0</v>
      </c>
      <c r="AD79" s="275">
        <f t="shared" si="166"/>
        <v>0</v>
      </c>
      <c r="AE79" s="275">
        <f t="shared" si="166"/>
        <v>0</v>
      </c>
      <c r="AF79" s="275">
        <f t="shared" si="166"/>
        <v>0</v>
      </c>
      <c r="AG79" s="275">
        <f t="shared" si="166"/>
        <v>0</v>
      </c>
      <c r="AH79" s="275">
        <f t="shared" si="166"/>
        <v>0</v>
      </c>
      <c r="AI79" s="275">
        <f t="shared" si="166"/>
        <v>0</v>
      </c>
      <c r="AK79" s="173" t="s">
        <v>225</v>
      </c>
      <c r="AL79" s="195">
        <f t="shared" ref="AL79:AS79" si="167">IFERROR(-P92,0)</f>
        <v>0</v>
      </c>
      <c r="AM79" s="195">
        <f t="shared" si="167"/>
        <v>0</v>
      </c>
      <c r="AN79" s="195">
        <f t="shared" si="167"/>
        <v>0</v>
      </c>
      <c r="AO79" s="195">
        <f t="shared" si="167"/>
        <v>0</v>
      </c>
      <c r="AP79" s="195">
        <f t="shared" si="167"/>
        <v>0</v>
      </c>
      <c r="AQ79" s="195">
        <f t="shared" si="167"/>
        <v>0</v>
      </c>
      <c r="AR79" s="195">
        <f t="shared" si="167"/>
        <v>0</v>
      </c>
      <c r="AS79" s="195">
        <f t="shared" si="167"/>
        <v>0</v>
      </c>
      <c r="AU79" s="173" t="s">
        <v>225</v>
      </c>
      <c r="AV79" s="1">
        <f>児童数!E15</f>
        <v>0</v>
      </c>
      <c r="AW79" s="1">
        <f>児童数!F15</f>
        <v>0</v>
      </c>
      <c r="AX79" s="1">
        <f>児童数!G15</f>
        <v>0</v>
      </c>
      <c r="AY79" s="1">
        <f>児童数!H15</f>
        <v>0</v>
      </c>
      <c r="AZ79" s="1">
        <f>児童数!J15</f>
        <v>0</v>
      </c>
      <c r="BA79" s="1">
        <f>児童数!K15</f>
        <v>0</v>
      </c>
      <c r="BB79" s="1">
        <f>児童数!L15</f>
        <v>0</v>
      </c>
      <c r="BC79" s="1">
        <f>児童数!M15</f>
        <v>0</v>
      </c>
      <c r="BE79" s="173" t="s">
        <v>225</v>
      </c>
      <c r="BF79" s="278">
        <f t="shared" si="147"/>
        <v>0</v>
      </c>
      <c r="BG79" s="278">
        <f t="shared" si="148"/>
        <v>0</v>
      </c>
      <c r="BH79" s="278">
        <f t="shared" si="149"/>
        <v>0</v>
      </c>
      <c r="BI79" s="278">
        <f t="shared" si="150"/>
        <v>0</v>
      </c>
      <c r="BJ79" s="278">
        <f t="shared" si="151"/>
        <v>0</v>
      </c>
      <c r="BK79" s="278">
        <f t="shared" si="152"/>
        <v>0</v>
      </c>
      <c r="BL79" s="278">
        <f t="shared" si="153"/>
        <v>0</v>
      </c>
      <c r="BM79" s="278">
        <f t="shared" si="154"/>
        <v>0</v>
      </c>
    </row>
    <row r="80" spans="2:65" ht="18">
      <c r="B80" s="68" t="s">
        <v>319</v>
      </c>
      <c r="C80" s="68" t="s">
        <v>308</v>
      </c>
      <c r="D80" s="70" t="s">
        <v>349</v>
      </c>
      <c r="E80" s="372">
        <v>0.02</v>
      </c>
      <c r="M80" s="529"/>
      <c r="N80" s="609" t="s">
        <v>404</v>
      </c>
      <c r="O80" s="610"/>
      <c r="P80" s="276">
        <f t="shared" ref="P80:W80" si="168">IFERROR(ROUND(P79*(P71+P73+P75)/P77,0),0)</f>
        <v>0</v>
      </c>
      <c r="Q80" s="276">
        <f t="shared" si="168"/>
        <v>0</v>
      </c>
      <c r="R80" s="276">
        <f t="shared" si="168"/>
        <v>0</v>
      </c>
      <c r="S80" s="276">
        <f t="shared" si="168"/>
        <v>0</v>
      </c>
      <c r="T80" s="276">
        <f t="shared" si="168"/>
        <v>0</v>
      </c>
      <c r="U80" s="276">
        <f t="shared" si="168"/>
        <v>0</v>
      </c>
      <c r="V80" s="276">
        <f t="shared" si="168"/>
        <v>0</v>
      </c>
      <c r="W80" s="276">
        <f t="shared" si="168"/>
        <v>0</v>
      </c>
      <c r="Y80" s="529"/>
      <c r="Z80" s="609" t="s">
        <v>404</v>
      </c>
      <c r="AA80" s="610"/>
      <c r="AB80" s="276">
        <f t="shared" ref="AB80:AI80" si="169">IFERROR(ROUND(AB79*(AB71+AB73+AB75)/AB77,0),0)</f>
        <v>0</v>
      </c>
      <c r="AC80" s="276">
        <f t="shared" si="169"/>
        <v>0</v>
      </c>
      <c r="AD80" s="276">
        <f t="shared" si="169"/>
        <v>0</v>
      </c>
      <c r="AE80" s="276">
        <f t="shared" si="169"/>
        <v>0</v>
      </c>
      <c r="AF80" s="276">
        <f t="shared" si="169"/>
        <v>0</v>
      </c>
      <c r="AG80" s="276">
        <f t="shared" si="169"/>
        <v>0</v>
      </c>
      <c r="AH80" s="276">
        <f t="shared" si="169"/>
        <v>0</v>
      </c>
      <c r="AI80" s="276">
        <f t="shared" si="169"/>
        <v>0</v>
      </c>
      <c r="AK80" s="173" t="s">
        <v>226</v>
      </c>
      <c r="AL80" s="195">
        <f t="shared" ref="AL80:AS80" si="170">IFERROR(-P103,0)</f>
        <v>0</v>
      </c>
      <c r="AM80" s="195">
        <f t="shared" si="170"/>
        <v>0</v>
      </c>
      <c r="AN80" s="195">
        <f t="shared" si="170"/>
        <v>0</v>
      </c>
      <c r="AO80" s="195">
        <f t="shared" si="170"/>
        <v>0</v>
      </c>
      <c r="AP80" s="195">
        <f t="shared" si="170"/>
        <v>0</v>
      </c>
      <c r="AQ80" s="195">
        <f t="shared" si="170"/>
        <v>0</v>
      </c>
      <c r="AR80" s="195">
        <f t="shared" si="170"/>
        <v>0</v>
      </c>
      <c r="AS80" s="195">
        <f t="shared" si="170"/>
        <v>0</v>
      </c>
      <c r="AU80" s="173" t="s">
        <v>226</v>
      </c>
      <c r="AV80" s="1">
        <f>児童数!E16</f>
        <v>0</v>
      </c>
      <c r="AW80" s="1">
        <f>児童数!F16</f>
        <v>0</v>
      </c>
      <c r="AX80" s="1">
        <f>児童数!G16</f>
        <v>0</v>
      </c>
      <c r="AY80" s="1">
        <f>児童数!H16</f>
        <v>0</v>
      </c>
      <c r="AZ80" s="1">
        <f>児童数!J16</f>
        <v>0</v>
      </c>
      <c r="BA80" s="1">
        <f>児童数!K16</f>
        <v>0</v>
      </c>
      <c r="BB80" s="1">
        <f>児童数!L16</f>
        <v>0</v>
      </c>
      <c r="BC80" s="1">
        <f>児童数!M16</f>
        <v>0</v>
      </c>
      <c r="BE80" s="173" t="s">
        <v>226</v>
      </c>
      <c r="BF80" s="278">
        <f t="shared" si="147"/>
        <v>0</v>
      </c>
      <c r="BG80" s="278">
        <f t="shared" si="148"/>
        <v>0</v>
      </c>
      <c r="BH80" s="278">
        <f t="shared" si="149"/>
        <v>0</v>
      </c>
      <c r="BI80" s="278">
        <f t="shared" si="150"/>
        <v>0</v>
      </c>
      <c r="BJ80" s="278">
        <f t="shared" si="151"/>
        <v>0</v>
      </c>
      <c r="BK80" s="278">
        <f t="shared" si="152"/>
        <v>0</v>
      </c>
      <c r="BL80" s="278">
        <f t="shared" si="153"/>
        <v>0</v>
      </c>
      <c r="BM80" s="278">
        <f t="shared" si="154"/>
        <v>0</v>
      </c>
    </row>
    <row r="81" spans="2:65" ht="18">
      <c r="B81" s="68" t="s">
        <v>319</v>
      </c>
      <c r="C81" s="68" t="s">
        <v>309</v>
      </c>
      <c r="D81" s="70" t="s">
        <v>349</v>
      </c>
      <c r="E81" s="372">
        <v>0.02</v>
      </c>
      <c r="M81" s="530"/>
      <c r="N81" s="609" t="s">
        <v>405</v>
      </c>
      <c r="O81" s="610"/>
      <c r="P81" s="276">
        <f t="shared" ref="P81:W81" si="171">IFERROR(P79-P80,0)</f>
        <v>0</v>
      </c>
      <c r="Q81" s="276">
        <f t="shared" si="171"/>
        <v>0</v>
      </c>
      <c r="R81" s="276">
        <f t="shared" si="171"/>
        <v>0</v>
      </c>
      <c r="S81" s="276">
        <f t="shared" si="171"/>
        <v>0</v>
      </c>
      <c r="T81" s="276">
        <f t="shared" si="171"/>
        <v>0</v>
      </c>
      <c r="U81" s="276">
        <f t="shared" si="171"/>
        <v>0</v>
      </c>
      <c r="V81" s="276">
        <f t="shared" si="171"/>
        <v>0</v>
      </c>
      <c r="W81" s="276">
        <f t="shared" si="171"/>
        <v>0</v>
      </c>
      <c r="Y81" s="530"/>
      <c r="Z81" s="609" t="s">
        <v>405</v>
      </c>
      <c r="AA81" s="610"/>
      <c r="AB81" s="276">
        <f t="shared" ref="AB81:AI81" si="172">IFERROR(AB79-AB80,0)</f>
        <v>0</v>
      </c>
      <c r="AC81" s="276">
        <f t="shared" si="172"/>
        <v>0</v>
      </c>
      <c r="AD81" s="276">
        <f t="shared" si="172"/>
        <v>0</v>
      </c>
      <c r="AE81" s="276">
        <f t="shared" si="172"/>
        <v>0</v>
      </c>
      <c r="AF81" s="276">
        <f t="shared" si="172"/>
        <v>0</v>
      </c>
      <c r="AG81" s="276">
        <f t="shared" si="172"/>
        <v>0</v>
      </c>
      <c r="AH81" s="276">
        <f t="shared" si="172"/>
        <v>0</v>
      </c>
      <c r="AI81" s="276">
        <f t="shared" si="172"/>
        <v>0</v>
      </c>
      <c r="AK81" s="173" t="s">
        <v>28</v>
      </c>
      <c r="AL81" s="195">
        <f t="shared" ref="AL81:AS81" si="173">IFERROR(-P114,0)</f>
        <v>0</v>
      </c>
      <c r="AM81" s="195">
        <f t="shared" si="173"/>
        <v>0</v>
      </c>
      <c r="AN81" s="195">
        <f t="shared" si="173"/>
        <v>0</v>
      </c>
      <c r="AO81" s="195">
        <f t="shared" si="173"/>
        <v>0</v>
      </c>
      <c r="AP81" s="195">
        <f t="shared" si="173"/>
        <v>0</v>
      </c>
      <c r="AQ81" s="195">
        <f t="shared" si="173"/>
        <v>0</v>
      </c>
      <c r="AR81" s="195">
        <f t="shared" si="173"/>
        <v>0</v>
      </c>
      <c r="AS81" s="195">
        <f t="shared" si="173"/>
        <v>0</v>
      </c>
      <c r="AU81" s="173" t="s">
        <v>28</v>
      </c>
      <c r="AV81" s="1">
        <f>児童数!E17</f>
        <v>0</v>
      </c>
      <c r="AW81" s="1">
        <f>児童数!F17</f>
        <v>0</v>
      </c>
      <c r="AX81" s="1">
        <f>児童数!G17</f>
        <v>0</v>
      </c>
      <c r="AY81" s="1">
        <f>児童数!H17</f>
        <v>0</v>
      </c>
      <c r="AZ81" s="1">
        <f>児童数!J17</f>
        <v>0</v>
      </c>
      <c r="BA81" s="1">
        <f>児童数!K17</f>
        <v>0</v>
      </c>
      <c r="BB81" s="1">
        <f>児童数!L17</f>
        <v>0</v>
      </c>
      <c r="BC81" s="1">
        <f>児童数!M17</f>
        <v>0</v>
      </c>
      <c r="BE81" s="173" t="s">
        <v>28</v>
      </c>
      <c r="BF81" s="278">
        <f t="shared" si="147"/>
        <v>0</v>
      </c>
      <c r="BG81" s="278">
        <f t="shared" si="148"/>
        <v>0</v>
      </c>
      <c r="BH81" s="278">
        <f t="shared" si="149"/>
        <v>0</v>
      </c>
      <c r="BI81" s="278">
        <f t="shared" si="150"/>
        <v>0</v>
      </c>
      <c r="BJ81" s="278">
        <f t="shared" si="151"/>
        <v>0</v>
      </c>
      <c r="BK81" s="278">
        <f t="shared" si="152"/>
        <v>0</v>
      </c>
      <c r="BL81" s="278">
        <f t="shared" si="153"/>
        <v>0</v>
      </c>
      <c r="BM81" s="278">
        <f t="shared" si="154"/>
        <v>0</v>
      </c>
    </row>
    <row r="82" spans="2:65" ht="18">
      <c r="B82" s="68" t="s">
        <v>319</v>
      </c>
      <c r="C82" s="68" t="s">
        <v>310</v>
      </c>
      <c r="D82" s="70" t="s">
        <v>349</v>
      </c>
      <c r="E82" s="372">
        <v>0.02</v>
      </c>
      <c r="M82" s="528" t="s">
        <v>225</v>
      </c>
      <c r="N82" s="605" t="s">
        <v>88</v>
      </c>
      <c r="O82" s="606"/>
      <c r="P82" s="264">
        <f>'基本単価（本園）'!N13</f>
        <v>0</v>
      </c>
      <c r="Q82" s="264">
        <f>'基本単価（本園）'!O13</f>
        <v>0</v>
      </c>
      <c r="R82" s="264">
        <f>'基本単価（本園）'!P13</f>
        <v>0</v>
      </c>
      <c r="S82" s="264">
        <f>'基本単価（本園）'!Q13</f>
        <v>0</v>
      </c>
      <c r="T82" s="264">
        <f>'基本単価（本園）'!R13</f>
        <v>0</v>
      </c>
      <c r="U82" s="264">
        <f>'基本単価（本園）'!S13</f>
        <v>0</v>
      </c>
      <c r="V82" s="264">
        <f>'基本単価（本園）'!T13</f>
        <v>0</v>
      </c>
      <c r="W82" s="264">
        <f>'基本単価（本園）'!U13</f>
        <v>0</v>
      </c>
      <c r="Y82" s="528" t="s">
        <v>225</v>
      </c>
      <c r="Z82" s="605" t="s">
        <v>88</v>
      </c>
      <c r="AA82" s="606"/>
      <c r="AB82" s="264">
        <f>'基本単価（分園）'!N13</f>
        <v>0</v>
      </c>
      <c r="AC82" s="264">
        <f>'基本単価（分園）'!O13</f>
        <v>0</v>
      </c>
      <c r="AD82" s="264">
        <f>'基本単価（分園）'!P13</f>
        <v>0</v>
      </c>
      <c r="AE82" s="264">
        <f>'基本単価（分園）'!Q13</f>
        <v>0</v>
      </c>
      <c r="AF82" s="264">
        <f>'基本単価（分園）'!R13</f>
        <v>0</v>
      </c>
      <c r="AG82" s="264">
        <f>'基本単価（分園）'!S13</f>
        <v>0</v>
      </c>
      <c r="AH82" s="264">
        <f>'基本単価（分園）'!T13</f>
        <v>0</v>
      </c>
      <c r="AI82" s="264">
        <f>'基本単価（分園）'!U13</f>
        <v>0</v>
      </c>
      <c r="AK82" s="173" t="s">
        <v>29</v>
      </c>
      <c r="AL82" s="195">
        <f t="shared" ref="AL82:AS82" si="174">IFERROR(-P125,0)</f>
        <v>0</v>
      </c>
      <c r="AM82" s="195">
        <f t="shared" si="174"/>
        <v>0</v>
      </c>
      <c r="AN82" s="195">
        <f t="shared" si="174"/>
        <v>0</v>
      </c>
      <c r="AO82" s="195">
        <f t="shared" si="174"/>
        <v>0</v>
      </c>
      <c r="AP82" s="195">
        <f t="shared" si="174"/>
        <v>0</v>
      </c>
      <c r="AQ82" s="195">
        <f t="shared" si="174"/>
        <v>0</v>
      </c>
      <c r="AR82" s="195">
        <f t="shared" si="174"/>
        <v>0</v>
      </c>
      <c r="AS82" s="195">
        <f t="shared" si="174"/>
        <v>0</v>
      </c>
      <c r="AU82" s="173" t="s">
        <v>29</v>
      </c>
      <c r="AV82" s="1">
        <f>児童数!E18</f>
        <v>0</v>
      </c>
      <c r="AW82" s="1">
        <f>児童数!F18</f>
        <v>0</v>
      </c>
      <c r="AX82" s="1">
        <f>児童数!G18</f>
        <v>0</v>
      </c>
      <c r="AY82" s="1">
        <f>児童数!H18</f>
        <v>0</v>
      </c>
      <c r="AZ82" s="1">
        <f>児童数!J18</f>
        <v>0</v>
      </c>
      <c r="BA82" s="1">
        <f>児童数!K18</f>
        <v>0</v>
      </c>
      <c r="BB82" s="1">
        <f>児童数!L18</f>
        <v>0</v>
      </c>
      <c r="BC82" s="1">
        <f>児童数!M18</f>
        <v>0</v>
      </c>
      <c r="BE82" s="173" t="s">
        <v>29</v>
      </c>
      <c r="BF82" s="278">
        <f t="shared" si="147"/>
        <v>0</v>
      </c>
      <c r="BG82" s="278">
        <f t="shared" si="148"/>
        <v>0</v>
      </c>
      <c r="BH82" s="278">
        <f t="shared" si="149"/>
        <v>0</v>
      </c>
      <c r="BI82" s="278">
        <f t="shared" si="150"/>
        <v>0</v>
      </c>
      <c r="BJ82" s="278">
        <f t="shared" si="151"/>
        <v>0</v>
      </c>
      <c r="BK82" s="278">
        <f t="shared" si="152"/>
        <v>0</v>
      </c>
      <c r="BL82" s="278">
        <f t="shared" si="153"/>
        <v>0</v>
      </c>
      <c r="BM82" s="278">
        <f t="shared" si="154"/>
        <v>0</v>
      </c>
    </row>
    <row r="83" spans="2:65" ht="18">
      <c r="B83" s="68" t="s">
        <v>319</v>
      </c>
      <c r="C83" s="68" t="s">
        <v>311</v>
      </c>
      <c r="D83" s="70" t="s">
        <v>349</v>
      </c>
      <c r="E83" s="372">
        <v>0.02</v>
      </c>
      <c r="M83" s="529"/>
      <c r="N83" s="605" t="s">
        <v>287</v>
      </c>
      <c r="O83" s="606"/>
      <c r="P83" s="264">
        <f>'基本単価（本園）'!N29</f>
        <v>0</v>
      </c>
      <c r="Q83" s="264">
        <f>'基本単価（本園）'!O29</f>
        <v>0</v>
      </c>
      <c r="R83" s="264">
        <f>'基本単価（本園）'!P29</f>
        <v>0</v>
      </c>
      <c r="S83" s="264">
        <f>'基本単価（本園）'!Q29</f>
        <v>0</v>
      </c>
      <c r="T83" s="264">
        <f>'基本単価（本園）'!R29</f>
        <v>0</v>
      </c>
      <c r="U83" s="264">
        <f>'基本単価（本園）'!S29</f>
        <v>0</v>
      </c>
      <c r="V83" s="264">
        <f>'基本単価（本園）'!T29</f>
        <v>0</v>
      </c>
      <c r="W83" s="264">
        <f>'基本単価（本園）'!U29</f>
        <v>0</v>
      </c>
      <c r="Y83" s="529"/>
      <c r="Z83" s="605" t="s">
        <v>287</v>
      </c>
      <c r="AA83" s="606"/>
      <c r="AB83" s="264">
        <f>'基本単価（分園）'!N29</f>
        <v>0</v>
      </c>
      <c r="AC83" s="264">
        <f>'基本単価（分園）'!O29</f>
        <v>0</v>
      </c>
      <c r="AD83" s="264">
        <f>'基本単価（分園）'!P29</f>
        <v>0</v>
      </c>
      <c r="AE83" s="264">
        <f>'基本単価（分園）'!Q29</f>
        <v>0</v>
      </c>
      <c r="AF83" s="264">
        <f>'基本単価（分園）'!R29</f>
        <v>0</v>
      </c>
      <c r="AG83" s="264">
        <f>'基本単価（分園）'!S29</f>
        <v>0</v>
      </c>
      <c r="AH83" s="264">
        <f>'基本単価（分園）'!T29</f>
        <v>0</v>
      </c>
      <c r="AI83" s="264">
        <f>'基本単価（分園）'!U29</f>
        <v>0</v>
      </c>
      <c r="AK83" s="173" t="s">
        <v>30</v>
      </c>
      <c r="AL83" s="195">
        <f t="shared" ref="AL83:AS83" si="175">IFERROR(-P136,0)</f>
        <v>0</v>
      </c>
      <c r="AM83" s="195">
        <f t="shared" si="175"/>
        <v>0</v>
      </c>
      <c r="AN83" s="195">
        <f t="shared" si="175"/>
        <v>0</v>
      </c>
      <c r="AO83" s="195">
        <f t="shared" si="175"/>
        <v>0</v>
      </c>
      <c r="AP83" s="195">
        <f t="shared" si="175"/>
        <v>0</v>
      </c>
      <c r="AQ83" s="195">
        <f t="shared" si="175"/>
        <v>0</v>
      </c>
      <c r="AR83" s="195">
        <f t="shared" si="175"/>
        <v>0</v>
      </c>
      <c r="AS83" s="195">
        <f t="shared" si="175"/>
        <v>0</v>
      </c>
      <c r="AU83" s="173" t="s">
        <v>30</v>
      </c>
      <c r="AV83" s="1">
        <f>児童数!E19</f>
        <v>0</v>
      </c>
      <c r="AW83" s="1">
        <f>児童数!F19</f>
        <v>0</v>
      </c>
      <c r="AX83" s="1">
        <f>児童数!G19</f>
        <v>0</v>
      </c>
      <c r="AY83" s="1">
        <f>児童数!H19</f>
        <v>0</v>
      </c>
      <c r="AZ83" s="1">
        <f>児童数!J19</f>
        <v>0</v>
      </c>
      <c r="BA83" s="1">
        <f>児童数!K19</f>
        <v>0</v>
      </c>
      <c r="BB83" s="1">
        <f>児童数!L19</f>
        <v>0</v>
      </c>
      <c r="BC83" s="1">
        <f>児童数!M19</f>
        <v>0</v>
      </c>
      <c r="BE83" s="173" t="s">
        <v>30</v>
      </c>
      <c r="BF83" s="278">
        <f t="shared" si="147"/>
        <v>0</v>
      </c>
      <c r="BG83" s="278">
        <f t="shared" si="148"/>
        <v>0</v>
      </c>
      <c r="BH83" s="278">
        <f t="shared" si="149"/>
        <v>0</v>
      </c>
      <c r="BI83" s="278">
        <f t="shared" si="150"/>
        <v>0</v>
      </c>
      <c r="BJ83" s="278">
        <f t="shared" si="151"/>
        <v>0</v>
      </c>
      <c r="BK83" s="278">
        <f t="shared" si="152"/>
        <v>0</v>
      </c>
      <c r="BL83" s="278">
        <f t="shared" si="153"/>
        <v>0</v>
      </c>
      <c r="BM83" s="278">
        <f t="shared" si="154"/>
        <v>0</v>
      </c>
    </row>
    <row r="84" spans="2:65" ht="18">
      <c r="B84" s="68" t="s">
        <v>319</v>
      </c>
      <c r="C84" s="68" t="s">
        <v>312</v>
      </c>
      <c r="D84" s="70" t="s">
        <v>349</v>
      </c>
      <c r="E84" s="372">
        <v>0.02</v>
      </c>
      <c r="M84" s="529"/>
      <c r="N84" s="599" t="s">
        <v>241</v>
      </c>
      <c r="O84" s="34" t="s">
        <v>88</v>
      </c>
      <c r="P84" s="273"/>
      <c r="Q84" s="264">
        <f>'３歳児配置改善加算'!$I$12</f>
        <v>0</v>
      </c>
      <c r="R84" s="273"/>
      <c r="S84" s="273"/>
      <c r="T84" s="273"/>
      <c r="U84" s="264">
        <f>'３歳児配置改善加算'!$I$12</f>
        <v>0</v>
      </c>
      <c r="V84" s="273"/>
      <c r="W84" s="273"/>
      <c r="Y84" s="529"/>
      <c r="Z84" s="599" t="s">
        <v>241</v>
      </c>
      <c r="AA84" s="34" t="s">
        <v>88</v>
      </c>
      <c r="AB84" s="273"/>
      <c r="AC84" s="264">
        <f>'３歳児配置改善加算'!$I$12</f>
        <v>0</v>
      </c>
      <c r="AD84" s="273"/>
      <c r="AE84" s="273"/>
      <c r="AF84" s="273"/>
      <c r="AG84" s="264">
        <f>'３歳児配置改善加算'!$I$12</f>
        <v>0</v>
      </c>
      <c r="AH84" s="273"/>
      <c r="AI84" s="273"/>
      <c r="AK84" s="277"/>
      <c r="AL84" s="254"/>
      <c r="AM84" s="254"/>
      <c r="AN84" s="254"/>
      <c r="AO84" s="254"/>
      <c r="AP84" s="254"/>
      <c r="AQ84" s="254"/>
      <c r="AR84" s="254"/>
      <c r="AS84" s="254"/>
      <c r="AU84" s="173" t="s">
        <v>545</v>
      </c>
      <c r="AV84" s="1">
        <f>SUM(AV72:AV83)</f>
        <v>0</v>
      </c>
      <c r="AW84" s="1">
        <f t="shared" ref="AW84" si="176">SUM(AW72:AW83)</f>
        <v>0</v>
      </c>
      <c r="AX84" s="1">
        <f t="shared" ref="AX84" si="177">SUM(AX72:AX83)</f>
        <v>0</v>
      </c>
      <c r="AY84" s="1">
        <f t="shared" ref="AY84" si="178">SUM(AY72:AY83)</f>
        <v>0</v>
      </c>
      <c r="AZ84" s="1">
        <f t="shared" ref="AZ84" si="179">SUM(AZ72:AZ83)</f>
        <v>0</v>
      </c>
      <c r="BA84" s="1">
        <f t="shared" ref="BA84" si="180">SUM(BA72:BA83)</f>
        <v>0</v>
      </c>
      <c r="BB84" s="1">
        <f t="shared" ref="BB84" si="181">SUM(BB72:BB83)</f>
        <v>0</v>
      </c>
      <c r="BC84" s="1">
        <f t="shared" ref="BC84" si="182">SUM(BC72:BC83)</f>
        <v>0</v>
      </c>
      <c r="BE84" s="173" t="s">
        <v>545</v>
      </c>
      <c r="BF84" s="278">
        <f>SUM(BF72:BF83)</f>
        <v>0</v>
      </c>
      <c r="BG84" s="278">
        <f t="shared" ref="BG84" si="183">SUM(BG72:BG83)</f>
        <v>0</v>
      </c>
      <c r="BH84" s="278">
        <f t="shared" ref="BH84" si="184">SUM(BH72:BH83)</f>
        <v>0</v>
      </c>
      <c r="BI84" s="278">
        <f t="shared" ref="BI84" si="185">SUM(BI72:BI83)</f>
        <v>0</v>
      </c>
      <c r="BJ84" s="278">
        <f t="shared" ref="BJ84" si="186">SUM(BJ72:BJ83)</f>
        <v>0</v>
      </c>
      <c r="BK84" s="278">
        <f t="shared" ref="BK84" si="187">SUM(BK72:BK83)</f>
        <v>0</v>
      </c>
      <c r="BL84" s="278">
        <f t="shared" ref="BL84" si="188">SUM(BL72:BL83)</f>
        <v>0</v>
      </c>
      <c r="BM84" s="278">
        <f t="shared" ref="BM84" si="189">SUM(BM72:BM83)</f>
        <v>0</v>
      </c>
    </row>
    <row r="85" spans="2:65">
      <c r="B85" s="68" t="s">
        <v>319</v>
      </c>
      <c r="C85" s="68" t="s">
        <v>313</v>
      </c>
      <c r="D85" s="70" t="s">
        <v>349</v>
      </c>
      <c r="E85" s="372">
        <v>0.02</v>
      </c>
      <c r="M85" s="529"/>
      <c r="N85" s="600"/>
      <c r="O85" s="34" t="s">
        <v>287</v>
      </c>
      <c r="P85" s="273"/>
      <c r="Q85" s="264">
        <f>'３歳児配置改善加算'!$K$12</f>
        <v>0</v>
      </c>
      <c r="R85" s="273"/>
      <c r="S85" s="273"/>
      <c r="T85" s="273"/>
      <c r="U85" s="264">
        <f>'３歳児配置改善加算'!$K$12</f>
        <v>0</v>
      </c>
      <c r="V85" s="273"/>
      <c r="W85" s="273"/>
      <c r="Y85" s="529"/>
      <c r="Z85" s="600"/>
      <c r="AA85" s="34" t="s">
        <v>287</v>
      </c>
      <c r="AB85" s="273"/>
      <c r="AC85" s="264">
        <f>'３歳児配置改善加算'!$K$12</f>
        <v>0</v>
      </c>
      <c r="AD85" s="273"/>
      <c r="AE85" s="273"/>
      <c r="AF85" s="273"/>
      <c r="AG85" s="264">
        <f>'３歳児配置改善加算'!$K$12</f>
        <v>0</v>
      </c>
      <c r="AH85" s="273"/>
      <c r="AI85" s="273"/>
      <c r="AK85" s="59" t="s">
        <v>243</v>
      </c>
      <c r="AU85" s="59" t="s">
        <v>243</v>
      </c>
      <c r="BE85" s="59" t="s">
        <v>243</v>
      </c>
    </row>
    <row r="86" spans="2:65">
      <c r="B86" s="68" t="s">
        <v>319</v>
      </c>
      <c r="C86" s="68" t="s">
        <v>314</v>
      </c>
      <c r="D86" s="70" t="s">
        <v>349</v>
      </c>
      <c r="E86" s="372">
        <v>0.02</v>
      </c>
      <c r="M86" s="529"/>
      <c r="N86" s="599" t="s">
        <v>371</v>
      </c>
      <c r="O86" s="34" t="s">
        <v>88</v>
      </c>
      <c r="P86" s="264">
        <f>夜間保育加算!$O$33</f>
        <v>0</v>
      </c>
      <c r="Q86" s="264">
        <f>夜間保育加算!$O$33</f>
        <v>0</v>
      </c>
      <c r="R86" s="264">
        <f>夜間保育加算!$O$35</f>
        <v>0</v>
      </c>
      <c r="S86" s="264">
        <f>夜間保育加算!$O$35</f>
        <v>0</v>
      </c>
      <c r="T86" s="264">
        <f>夜間保育加算!$O$33</f>
        <v>0</v>
      </c>
      <c r="U86" s="264">
        <f>夜間保育加算!$O$33</f>
        <v>0</v>
      </c>
      <c r="V86" s="264">
        <f>夜間保育加算!$O$35</f>
        <v>0</v>
      </c>
      <c r="W86" s="264">
        <f>夜間保育加算!$O$35</f>
        <v>0</v>
      </c>
      <c r="Y86" s="529"/>
      <c r="Z86" s="599" t="s">
        <v>371</v>
      </c>
      <c r="AA86" s="34" t="s">
        <v>88</v>
      </c>
      <c r="AB86" s="264">
        <f>夜間保育加算!$O$33</f>
        <v>0</v>
      </c>
      <c r="AC86" s="264">
        <f>夜間保育加算!$O$33</f>
        <v>0</v>
      </c>
      <c r="AD86" s="264">
        <f>夜間保育加算!$O$35</f>
        <v>0</v>
      </c>
      <c r="AE86" s="264">
        <f>夜間保育加算!$O$35</f>
        <v>0</v>
      </c>
      <c r="AF86" s="264">
        <f>夜間保育加算!$O$33</f>
        <v>0</v>
      </c>
      <c r="AG86" s="264">
        <f>夜間保育加算!$O$33</f>
        <v>0</v>
      </c>
      <c r="AH86" s="264">
        <f>夜間保育加算!$O$35</f>
        <v>0</v>
      </c>
      <c r="AI86" s="264">
        <f>夜間保育加算!$O$35</f>
        <v>0</v>
      </c>
      <c r="AK86" s="617" t="s">
        <v>220</v>
      </c>
      <c r="AL86" s="618" t="s">
        <v>11</v>
      </c>
      <c r="AM86" s="618"/>
      <c r="AN86" s="618"/>
      <c r="AO86" s="618"/>
      <c r="AP86" s="618" t="s">
        <v>12</v>
      </c>
      <c r="AQ86" s="618"/>
      <c r="AR86" s="618"/>
      <c r="AS86" s="618"/>
      <c r="AU86" s="617" t="s">
        <v>220</v>
      </c>
      <c r="AV86" s="618" t="s">
        <v>11</v>
      </c>
      <c r="AW86" s="618"/>
      <c r="AX86" s="618"/>
      <c r="AY86" s="618"/>
      <c r="AZ86" s="618" t="s">
        <v>12</v>
      </c>
      <c r="BA86" s="618"/>
      <c r="BB86" s="618"/>
      <c r="BC86" s="618"/>
      <c r="BE86" s="617" t="s">
        <v>220</v>
      </c>
      <c r="BF86" s="618" t="s">
        <v>11</v>
      </c>
      <c r="BG86" s="618"/>
      <c r="BH86" s="618"/>
      <c r="BI86" s="618"/>
      <c r="BJ86" s="618" t="s">
        <v>12</v>
      </c>
      <c r="BK86" s="618"/>
      <c r="BL86" s="618"/>
      <c r="BM86" s="618"/>
    </row>
    <row r="87" spans="2:65">
      <c r="B87" s="68" t="s">
        <v>319</v>
      </c>
      <c r="C87" s="68" t="s">
        <v>315</v>
      </c>
      <c r="D87" s="70" t="s">
        <v>349</v>
      </c>
      <c r="E87" s="372">
        <v>0.02</v>
      </c>
      <c r="M87" s="529"/>
      <c r="N87" s="600"/>
      <c r="O87" s="34" t="s">
        <v>287</v>
      </c>
      <c r="P87" s="264">
        <f>夜間保育加算!$Q$33</f>
        <v>0</v>
      </c>
      <c r="Q87" s="264">
        <f>夜間保育加算!$Q$33</f>
        <v>0</v>
      </c>
      <c r="R87" s="264">
        <f>夜間保育加算!$Q$35</f>
        <v>0</v>
      </c>
      <c r="S87" s="264">
        <f>夜間保育加算!$Q$35</f>
        <v>0</v>
      </c>
      <c r="T87" s="264">
        <f>夜間保育加算!$Q$33</f>
        <v>0</v>
      </c>
      <c r="U87" s="264">
        <f>夜間保育加算!$Q$33</f>
        <v>0</v>
      </c>
      <c r="V87" s="264">
        <f>夜間保育加算!$Q$35</f>
        <v>0</v>
      </c>
      <c r="W87" s="264">
        <f>夜間保育加算!$Q$35</f>
        <v>0</v>
      </c>
      <c r="Y87" s="529"/>
      <c r="Z87" s="600"/>
      <c r="AA87" s="34" t="s">
        <v>287</v>
      </c>
      <c r="AB87" s="264">
        <f>夜間保育加算!$Q$33</f>
        <v>0</v>
      </c>
      <c r="AC87" s="264">
        <f>夜間保育加算!$Q$33</f>
        <v>0</v>
      </c>
      <c r="AD87" s="264">
        <f>夜間保育加算!$Q$35</f>
        <v>0</v>
      </c>
      <c r="AE87" s="264">
        <f>夜間保育加算!$Q$35</f>
        <v>0</v>
      </c>
      <c r="AF87" s="264">
        <f>夜間保育加算!$Q$33</f>
        <v>0</v>
      </c>
      <c r="AG87" s="264">
        <f>夜間保育加算!$Q$33</f>
        <v>0</v>
      </c>
      <c r="AH87" s="264">
        <f>夜間保育加算!$Q$35</f>
        <v>0</v>
      </c>
      <c r="AI87" s="264">
        <f>夜間保育加算!$Q$35</f>
        <v>0</v>
      </c>
      <c r="AK87" s="617"/>
      <c r="AL87" s="202" t="s">
        <v>368</v>
      </c>
      <c r="AM87" s="202" t="s">
        <v>241</v>
      </c>
      <c r="AN87" s="202" t="s">
        <v>242</v>
      </c>
      <c r="AO87" s="202" t="s">
        <v>10</v>
      </c>
      <c r="AP87" s="202" t="s">
        <v>368</v>
      </c>
      <c r="AQ87" s="202" t="s">
        <v>241</v>
      </c>
      <c r="AR87" s="202" t="s">
        <v>242</v>
      </c>
      <c r="AS87" s="202" t="s">
        <v>10</v>
      </c>
      <c r="AU87" s="617"/>
      <c r="AV87" s="202" t="s">
        <v>368</v>
      </c>
      <c r="AW87" s="202" t="s">
        <v>241</v>
      </c>
      <c r="AX87" s="202" t="s">
        <v>242</v>
      </c>
      <c r="AY87" s="202" t="s">
        <v>10</v>
      </c>
      <c r="AZ87" s="202" t="s">
        <v>368</v>
      </c>
      <c r="BA87" s="202" t="s">
        <v>241</v>
      </c>
      <c r="BB87" s="202" t="s">
        <v>242</v>
      </c>
      <c r="BC87" s="202" t="s">
        <v>10</v>
      </c>
      <c r="BE87" s="617"/>
      <c r="BF87" s="202" t="s">
        <v>368</v>
      </c>
      <c r="BG87" s="202" t="s">
        <v>241</v>
      </c>
      <c r="BH87" s="202" t="s">
        <v>242</v>
      </c>
      <c r="BI87" s="202" t="s">
        <v>10</v>
      </c>
      <c r="BJ87" s="202" t="s">
        <v>368</v>
      </c>
      <c r="BK87" s="202" t="s">
        <v>241</v>
      </c>
      <c r="BL87" s="202" t="s">
        <v>242</v>
      </c>
      <c r="BM87" s="202" t="s">
        <v>10</v>
      </c>
    </row>
    <row r="88" spans="2:65" ht="18">
      <c r="B88" s="68" t="s">
        <v>319</v>
      </c>
      <c r="C88" s="68" t="s">
        <v>144</v>
      </c>
      <c r="D88" s="70" t="s">
        <v>349</v>
      </c>
      <c r="E88" s="372">
        <v>0.02</v>
      </c>
      <c r="M88" s="529"/>
      <c r="N88" s="605" t="s">
        <v>31</v>
      </c>
      <c r="O88" s="606"/>
      <c r="P88" s="264">
        <f t="shared" ref="P88:W88" si="190">SUM(P82:P87)</f>
        <v>0</v>
      </c>
      <c r="Q88" s="264">
        <f t="shared" si="190"/>
        <v>0</v>
      </c>
      <c r="R88" s="264">
        <f t="shared" si="190"/>
        <v>0</v>
      </c>
      <c r="S88" s="264">
        <f t="shared" si="190"/>
        <v>0</v>
      </c>
      <c r="T88" s="264">
        <f t="shared" si="190"/>
        <v>0</v>
      </c>
      <c r="U88" s="264">
        <f t="shared" si="190"/>
        <v>0</v>
      </c>
      <c r="V88" s="264">
        <f t="shared" si="190"/>
        <v>0</v>
      </c>
      <c r="W88" s="264">
        <f t="shared" si="190"/>
        <v>0</v>
      </c>
      <c r="Y88" s="529"/>
      <c r="Z88" s="605" t="s">
        <v>31</v>
      </c>
      <c r="AA88" s="606"/>
      <c r="AB88" s="264">
        <f t="shared" ref="AB88:AI88" si="191">SUM(AB82:AB87)</f>
        <v>0</v>
      </c>
      <c r="AC88" s="264">
        <f t="shared" si="191"/>
        <v>0</v>
      </c>
      <c r="AD88" s="264">
        <f t="shared" si="191"/>
        <v>0</v>
      </c>
      <c r="AE88" s="264">
        <f t="shared" si="191"/>
        <v>0</v>
      </c>
      <c r="AF88" s="264">
        <f t="shared" si="191"/>
        <v>0</v>
      </c>
      <c r="AG88" s="264">
        <f t="shared" si="191"/>
        <v>0</v>
      </c>
      <c r="AH88" s="264">
        <f t="shared" si="191"/>
        <v>0</v>
      </c>
      <c r="AI88" s="264">
        <f t="shared" si="191"/>
        <v>0</v>
      </c>
      <c r="AK88" s="173" t="s">
        <v>419</v>
      </c>
      <c r="AL88" s="195">
        <f t="shared" ref="AL88:AS88" si="192">IFERROR(-AB15,0)</f>
        <v>0</v>
      </c>
      <c r="AM88" s="195">
        <f t="shared" si="192"/>
        <v>0</v>
      </c>
      <c r="AN88" s="195">
        <f t="shared" si="192"/>
        <v>0</v>
      </c>
      <c r="AO88" s="195">
        <f t="shared" si="192"/>
        <v>0</v>
      </c>
      <c r="AP88" s="195">
        <f t="shared" si="192"/>
        <v>0</v>
      </c>
      <c r="AQ88" s="195">
        <f t="shared" si="192"/>
        <v>0</v>
      </c>
      <c r="AR88" s="195">
        <f t="shared" si="192"/>
        <v>0</v>
      </c>
      <c r="AS88" s="195">
        <f t="shared" si="192"/>
        <v>0</v>
      </c>
      <c r="AU88" s="173" t="s">
        <v>419</v>
      </c>
      <c r="AV88" s="1">
        <f>児童数!R8</f>
        <v>0</v>
      </c>
      <c r="AW88" s="1">
        <f>児童数!S8</f>
        <v>0</v>
      </c>
      <c r="AX88" s="1">
        <f>児童数!T8</f>
        <v>0</v>
      </c>
      <c r="AY88" s="1">
        <f>児童数!U8</f>
        <v>0</v>
      </c>
      <c r="AZ88" s="1">
        <f>児童数!W8</f>
        <v>0</v>
      </c>
      <c r="BA88" s="1">
        <f>児童数!X8</f>
        <v>0</v>
      </c>
      <c r="BB88" s="1">
        <f>児童数!Y8</f>
        <v>0</v>
      </c>
      <c r="BC88" s="1">
        <f>児童数!Z8</f>
        <v>0</v>
      </c>
      <c r="BE88" s="173" t="s">
        <v>419</v>
      </c>
      <c r="BF88" s="278">
        <f t="shared" ref="BF88:BF99" si="193">IFERROR(AL88*AV88,0)</f>
        <v>0</v>
      </c>
      <c r="BG88" s="278">
        <f t="shared" ref="BG88:BG99" si="194">IFERROR(AM88*AW88,0)</f>
        <v>0</v>
      </c>
      <c r="BH88" s="278">
        <f t="shared" ref="BH88:BH99" si="195">IFERROR(AN88*AX88,0)</f>
        <v>0</v>
      </c>
      <c r="BI88" s="278">
        <f t="shared" ref="BI88:BI99" si="196">IFERROR(AO88*AY88,0)</f>
        <v>0</v>
      </c>
      <c r="BJ88" s="278">
        <f t="shared" ref="BJ88:BJ99" si="197">IFERROR(AP88*AZ88,0)</f>
        <v>0</v>
      </c>
      <c r="BK88" s="278">
        <f t="shared" ref="BK88:BK99" si="198">IFERROR(AQ88*BA88,0)</f>
        <v>0</v>
      </c>
      <c r="BL88" s="278">
        <f t="shared" ref="BL88:BL99" si="199">IFERROR(AR88*BB88,0)</f>
        <v>0</v>
      </c>
      <c r="BM88" s="278">
        <f t="shared" ref="BM88:BM99" si="200">IFERROR(AS88*BC88,0)</f>
        <v>0</v>
      </c>
    </row>
    <row r="89" spans="2:65" ht="18">
      <c r="B89" s="68" t="s">
        <v>320</v>
      </c>
      <c r="C89" s="68" t="s">
        <v>304</v>
      </c>
      <c r="D89" s="70" t="s">
        <v>349</v>
      </c>
      <c r="E89" s="372">
        <v>0.01</v>
      </c>
      <c r="M89" s="529"/>
      <c r="N89" s="605" t="s">
        <v>369</v>
      </c>
      <c r="O89" s="606"/>
      <c r="P89" s="274" t="str">
        <f>$K$18</f>
        <v/>
      </c>
      <c r="Q89" s="274" t="str">
        <f t="shared" ref="Q89:W89" si="201">$K$18</f>
        <v/>
      </c>
      <c r="R89" s="274" t="str">
        <f t="shared" si="201"/>
        <v/>
      </c>
      <c r="S89" s="274" t="str">
        <f t="shared" si="201"/>
        <v/>
      </c>
      <c r="T89" s="274" t="str">
        <f t="shared" si="201"/>
        <v/>
      </c>
      <c r="U89" s="274" t="str">
        <f t="shared" si="201"/>
        <v/>
      </c>
      <c r="V89" s="274" t="str">
        <f t="shared" si="201"/>
        <v/>
      </c>
      <c r="W89" s="274" t="str">
        <f t="shared" si="201"/>
        <v/>
      </c>
      <c r="Y89" s="529"/>
      <c r="Z89" s="605" t="s">
        <v>369</v>
      </c>
      <c r="AA89" s="606"/>
      <c r="AB89" s="274" t="str">
        <f>$K$18</f>
        <v/>
      </c>
      <c r="AC89" s="274" t="str">
        <f t="shared" ref="AC89:AI89" si="202">$K$18</f>
        <v/>
      </c>
      <c r="AD89" s="274" t="str">
        <f t="shared" si="202"/>
        <v/>
      </c>
      <c r="AE89" s="274" t="str">
        <f t="shared" si="202"/>
        <v/>
      </c>
      <c r="AF89" s="274" t="str">
        <f t="shared" si="202"/>
        <v/>
      </c>
      <c r="AG89" s="274" t="str">
        <f t="shared" si="202"/>
        <v/>
      </c>
      <c r="AH89" s="274" t="str">
        <f t="shared" si="202"/>
        <v/>
      </c>
      <c r="AI89" s="274" t="str">
        <f t="shared" si="202"/>
        <v/>
      </c>
      <c r="AK89" s="173" t="s">
        <v>20</v>
      </c>
      <c r="AL89" s="195">
        <f t="shared" ref="AL89:AS89" si="203">IFERROR(-AB26,0)</f>
        <v>0</v>
      </c>
      <c r="AM89" s="195">
        <f t="shared" si="203"/>
        <v>0</v>
      </c>
      <c r="AN89" s="195">
        <f t="shared" si="203"/>
        <v>0</v>
      </c>
      <c r="AO89" s="195">
        <f t="shared" si="203"/>
        <v>0</v>
      </c>
      <c r="AP89" s="195">
        <f t="shared" si="203"/>
        <v>0</v>
      </c>
      <c r="AQ89" s="195">
        <f t="shared" si="203"/>
        <v>0</v>
      </c>
      <c r="AR89" s="195">
        <f t="shared" si="203"/>
        <v>0</v>
      </c>
      <c r="AS89" s="195">
        <f t="shared" si="203"/>
        <v>0</v>
      </c>
      <c r="AU89" s="173" t="s">
        <v>20</v>
      </c>
      <c r="AV89" s="1">
        <f>児童数!R9</f>
        <v>0</v>
      </c>
      <c r="AW89" s="1">
        <f>児童数!S9</f>
        <v>0</v>
      </c>
      <c r="AX89" s="1">
        <f>児童数!T9</f>
        <v>0</v>
      </c>
      <c r="AY89" s="1">
        <f>児童数!U9</f>
        <v>0</v>
      </c>
      <c r="AZ89" s="1">
        <f>児童数!W9</f>
        <v>0</v>
      </c>
      <c r="BA89" s="1">
        <f>児童数!X9</f>
        <v>0</v>
      </c>
      <c r="BB89" s="1">
        <f>児童数!Y9</f>
        <v>0</v>
      </c>
      <c r="BC89" s="1">
        <f>児童数!Z9</f>
        <v>0</v>
      </c>
      <c r="BE89" s="173" t="s">
        <v>20</v>
      </c>
      <c r="BF89" s="278">
        <f t="shared" si="193"/>
        <v>0</v>
      </c>
      <c r="BG89" s="278">
        <f t="shared" si="194"/>
        <v>0</v>
      </c>
      <c r="BH89" s="278">
        <f t="shared" si="195"/>
        <v>0</v>
      </c>
      <c r="BI89" s="278">
        <f t="shared" si="196"/>
        <v>0</v>
      </c>
      <c r="BJ89" s="278">
        <f t="shared" si="197"/>
        <v>0</v>
      </c>
      <c r="BK89" s="278">
        <f t="shared" si="198"/>
        <v>0</v>
      </c>
      <c r="BL89" s="278">
        <f t="shared" si="199"/>
        <v>0</v>
      </c>
      <c r="BM89" s="278">
        <f t="shared" si="200"/>
        <v>0</v>
      </c>
    </row>
    <row r="90" spans="2:65" ht="18">
      <c r="B90" s="68" t="s">
        <v>320</v>
      </c>
      <c r="C90" s="68" t="s">
        <v>126</v>
      </c>
      <c r="D90" s="70" t="s">
        <v>349</v>
      </c>
      <c r="E90" s="372">
        <v>0.01</v>
      </c>
      <c r="M90" s="529"/>
      <c r="N90" s="607" t="s">
        <v>374</v>
      </c>
      <c r="O90" s="608"/>
      <c r="P90" s="275">
        <f t="shared" ref="P90:W90" si="204">IFERROR(ROUNDDOWN(P88*P89,-1),0)</f>
        <v>0</v>
      </c>
      <c r="Q90" s="275">
        <f t="shared" si="204"/>
        <v>0</v>
      </c>
      <c r="R90" s="275">
        <f t="shared" si="204"/>
        <v>0</v>
      </c>
      <c r="S90" s="275">
        <f t="shared" si="204"/>
        <v>0</v>
      </c>
      <c r="T90" s="275">
        <f t="shared" si="204"/>
        <v>0</v>
      </c>
      <c r="U90" s="275">
        <f t="shared" si="204"/>
        <v>0</v>
      </c>
      <c r="V90" s="275">
        <f t="shared" si="204"/>
        <v>0</v>
      </c>
      <c r="W90" s="275">
        <f t="shared" si="204"/>
        <v>0</v>
      </c>
      <c r="Y90" s="529"/>
      <c r="Z90" s="607" t="s">
        <v>374</v>
      </c>
      <c r="AA90" s="608"/>
      <c r="AB90" s="275">
        <f t="shared" ref="AB90:AI90" si="205">IFERROR(ROUNDDOWN(AB88*AB89,-1),0)</f>
        <v>0</v>
      </c>
      <c r="AC90" s="275">
        <f t="shared" si="205"/>
        <v>0</v>
      </c>
      <c r="AD90" s="275">
        <f t="shared" si="205"/>
        <v>0</v>
      </c>
      <c r="AE90" s="275">
        <f t="shared" si="205"/>
        <v>0</v>
      </c>
      <c r="AF90" s="275">
        <f t="shared" si="205"/>
        <v>0</v>
      </c>
      <c r="AG90" s="275">
        <f t="shared" si="205"/>
        <v>0</v>
      </c>
      <c r="AH90" s="275">
        <f t="shared" si="205"/>
        <v>0</v>
      </c>
      <c r="AI90" s="275">
        <f t="shared" si="205"/>
        <v>0</v>
      </c>
      <c r="AK90" s="173" t="s">
        <v>21</v>
      </c>
      <c r="AL90" s="195">
        <f t="shared" ref="AL90:AS90" si="206">IFERROR(-AB37,0)</f>
        <v>0</v>
      </c>
      <c r="AM90" s="195">
        <f t="shared" si="206"/>
        <v>0</v>
      </c>
      <c r="AN90" s="195">
        <f t="shared" si="206"/>
        <v>0</v>
      </c>
      <c r="AO90" s="195">
        <f t="shared" si="206"/>
        <v>0</v>
      </c>
      <c r="AP90" s="195">
        <f t="shared" si="206"/>
        <v>0</v>
      </c>
      <c r="AQ90" s="195">
        <f t="shared" si="206"/>
        <v>0</v>
      </c>
      <c r="AR90" s="195">
        <f t="shared" si="206"/>
        <v>0</v>
      </c>
      <c r="AS90" s="195">
        <f t="shared" si="206"/>
        <v>0</v>
      </c>
      <c r="AU90" s="173" t="s">
        <v>21</v>
      </c>
      <c r="AV90" s="1">
        <f>児童数!R10</f>
        <v>0</v>
      </c>
      <c r="AW90" s="1">
        <f>児童数!S10</f>
        <v>0</v>
      </c>
      <c r="AX90" s="1">
        <f>児童数!T10</f>
        <v>0</v>
      </c>
      <c r="AY90" s="1">
        <f>児童数!U10</f>
        <v>0</v>
      </c>
      <c r="AZ90" s="1">
        <f>児童数!W10</f>
        <v>0</v>
      </c>
      <c r="BA90" s="1">
        <f>児童数!X10</f>
        <v>0</v>
      </c>
      <c r="BB90" s="1">
        <f>児童数!Y10</f>
        <v>0</v>
      </c>
      <c r="BC90" s="1">
        <f>児童数!Z10</f>
        <v>0</v>
      </c>
      <c r="BE90" s="173" t="s">
        <v>21</v>
      </c>
      <c r="BF90" s="278">
        <f t="shared" si="193"/>
        <v>0</v>
      </c>
      <c r="BG90" s="278">
        <f t="shared" si="194"/>
        <v>0</v>
      </c>
      <c r="BH90" s="278">
        <f t="shared" si="195"/>
        <v>0</v>
      </c>
      <c r="BI90" s="278">
        <f t="shared" si="196"/>
        <v>0</v>
      </c>
      <c r="BJ90" s="278">
        <f t="shared" si="197"/>
        <v>0</v>
      </c>
      <c r="BK90" s="278">
        <f t="shared" si="198"/>
        <v>0</v>
      </c>
      <c r="BL90" s="278">
        <f t="shared" si="199"/>
        <v>0</v>
      </c>
      <c r="BM90" s="278">
        <f t="shared" si="200"/>
        <v>0</v>
      </c>
    </row>
    <row r="91" spans="2:65" ht="18">
      <c r="B91" s="68" t="s">
        <v>320</v>
      </c>
      <c r="C91" s="68" t="s">
        <v>128</v>
      </c>
      <c r="D91" s="70" t="s">
        <v>349</v>
      </c>
      <c r="E91" s="372">
        <v>0.02</v>
      </c>
      <c r="M91" s="529"/>
      <c r="N91" s="609" t="s">
        <v>404</v>
      </c>
      <c r="O91" s="610"/>
      <c r="P91" s="276">
        <f t="shared" ref="P91:W91" si="207">IFERROR(ROUND(P90*(P82+P84+P86)/P88,0),0)</f>
        <v>0</v>
      </c>
      <c r="Q91" s="276">
        <f t="shared" si="207"/>
        <v>0</v>
      </c>
      <c r="R91" s="276">
        <f t="shared" si="207"/>
        <v>0</v>
      </c>
      <c r="S91" s="276">
        <f t="shared" si="207"/>
        <v>0</v>
      </c>
      <c r="T91" s="276">
        <f t="shared" si="207"/>
        <v>0</v>
      </c>
      <c r="U91" s="276">
        <f t="shared" si="207"/>
        <v>0</v>
      </c>
      <c r="V91" s="276">
        <f t="shared" si="207"/>
        <v>0</v>
      </c>
      <c r="W91" s="276">
        <f t="shared" si="207"/>
        <v>0</v>
      </c>
      <c r="Y91" s="529"/>
      <c r="Z91" s="609" t="s">
        <v>404</v>
      </c>
      <c r="AA91" s="610"/>
      <c r="AB91" s="276">
        <f t="shared" ref="AB91:AI91" si="208">IFERROR(ROUND(AB90*(AB82+AB84+AB86)/AB88,0),0)</f>
        <v>0</v>
      </c>
      <c r="AC91" s="276">
        <f t="shared" si="208"/>
        <v>0</v>
      </c>
      <c r="AD91" s="276">
        <f t="shared" si="208"/>
        <v>0</v>
      </c>
      <c r="AE91" s="276">
        <f t="shared" si="208"/>
        <v>0</v>
      </c>
      <c r="AF91" s="276">
        <f t="shared" si="208"/>
        <v>0</v>
      </c>
      <c r="AG91" s="276">
        <f t="shared" si="208"/>
        <v>0</v>
      </c>
      <c r="AH91" s="276">
        <f t="shared" si="208"/>
        <v>0</v>
      </c>
      <c r="AI91" s="276">
        <f t="shared" si="208"/>
        <v>0</v>
      </c>
      <c r="AK91" s="173" t="s">
        <v>22</v>
      </c>
      <c r="AL91" s="195">
        <f t="shared" ref="AL91:AS91" si="209">IFERROR(-AB48,0)</f>
        <v>0</v>
      </c>
      <c r="AM91" s="195">
        <f t="shared" si="209"/>
        <v>0</v>
      </c>
      <c r="AN91" s="195">
        <f t="shared" si="209"/>
        <v>0</v>
      </c>
      <c r="AO91" s="195">
        <f t="shared" si="209"/>
        <v>0</v>
      </c>
      <c r="AP91" s="195">
        <f t="shared" si="209"/>
        <v>0</v>
      </c>
      <c r="AQ91" s="195">
        <f t="shared" si="209"/>
        <v>0</v>
      </c>
      <c r="AR91" s="195">
        <f t="shared" si="209"/>
        <v>0</v>
      </c>
      <c r="AS91" s="195">
        <f t="shared" si="209"/>
        <v>0</v>
      </c>
      <c r="AU91" s="173" t="s">
        <v>22</v>
      </c>
      <c r="AV91" s="1">
        <f>児童数!R11</f>
        <v>0</v>
      </c>
      <c r="AW91" s="1">
        <f>児童数!S11</f>
        <v>0</v>
      </c>
      <c r="AX91" s="1">
        <f>児童数!T11</f>
        <v>0</v>
      </c>
      <c r="AY91" s="1">
        <f>児童数!U11</f>
        <v>0</v>
      </c>
      <c r="AZ91" s="1">
        <f>児童数!W11</f>
        <v>0</v>
      </c>
      <c r="BA91" s="1">
        <f>児童数!X11</f>
        <v>0</v>
      </c>
      <c r="BB91" s="1">
        <f>児童数!Y11</f>
        <v>0</v>
      </c>
      <c r="BC91" s="1">
        <f>児童数!Z11</f>
        <v>0</v>
      </c>
      <c r="BE91" s="173" t="s">
        <v>22</v>
      </c>
      <c r="BF91" s="278">
        <f t="shared" si="193"/>
        <v>0</v>
      </c>
      <c r="BG91" s="278">
        <f t="shared" si="194"/>
        <v>0</v>
      </c>
      <c r="BH91" s="278">
        <f t="shared" si="195"/>
        <v>0</v>
      </c>
      <c r="BI91" s="278">
        <f t="shared" si="196"/>
        <v>0</v>
      </c>
      <c r="BJ91" s="278">
        <f t="shared" si="197"/>
        <v>0</v>
      </c>
      <c r="BK91" s="278">
        <f t="shared" si="198"/>
        <v>0</v>
      </c>
      <c r="BL91" s="278">
        <f t="shared" si="199"/>
        <v>0</v>
      </c>
      <c r="BM91" s="278">
        <f t="shared" si="200"/>
        <v>0</v>
      </c>
    </row>
    <row r="92" spans="2:65" ht="18">
      <c r="B92" s="68" t="s">
        <v>320</v>
      </c>
      <c r="C92" s="68" t="s">
        <v>130</v>
      </c>
      <c r="D92" s="70" t="s">
        <v>349</v>
      </c>
      <c r="E92" s="372">
        <v>0.02</v>
      </c>
      <c r="M92" s="530"/>
      <c r="N92" s="609" t="s">
        <v>405</v>
      </c>
      <c r="O92" s="610"/>
      <c r="P92" s="276">
        <f t="shared" ref="P92:W92" si="210">IFERROR(P90-P91,0)</f>
        <v>0</v>
      </c>
      <c r="Q92" s="276">
        <f t="shared" si="210"/>
        <v>0</v>
      </c>
      <c r="R92" s="276">
        <f t="shared" si="210"/>
        <v>0</v>
      </c>
      <c r="S92" s="276">
        <f t="shared" si="210"/>
        <v>0</v>
      </c>
      <c r="T92" s="276">
        <f t="shared" si="210"/>
        <v>0</v>
      </c>
      <c r="U92" s="276">
        <f t="shared" si="210"/>
        <v>0</v>
      </c>
      <c r="V92" s="276">
        <f t="shared" si="210"/>
        <v>0</v>
      </c>
      <c r="W92" s="276">
        <f t="shared" si="210"/>
        <v>0</v>
      </c>
      <c r="Y92" s="530"/>
      <c r="Z92" s="609" t="s">
        <v>405</v>
      </c>
      <c r="AA92" s="610"/>
      <c r="AB92" s="276">
        <f t="shared" ref="AB92:AI92" si="211">IFERROR(AB90-AB91,0)</f>
        <v>0</v>
      </c>
      <c r="AC92" s="276">
        <f t="shared" si="211"/>
        <v>0</v>
      </c>
      <c r="AD92" s="276">
        <f t="shared" si="211"/>
        <v>0</v>
      </c>
      <c r="AE92" s="276">
        <f t="shared" si="211"/>
        <v>0</v>
      </c>
      <c r="AF92" s="276">
        <f t="shared" si="211"/>
        <v>0</v>
      </c>
      <c r="AG92" s="276">
        <f t="shared" si="211"/>
        <v>0</v>
      </c>
      <c r="AH92" s="276">
        <f t="shared" si="211"/>
        <v>0</v>
      </c>
      <c r="AI92" s="276">
        <f t="shared" si="211"/>
        <v>0</v>
      </c>
      <c r="AK92" s="173" t="s">
        <v>23</v>
      </c>
      <c r="AL92" s="195">
        <f t="shared" ref="AL92:AS92" si="212">IFERROR(-AB59,0)</f>
        <v>0</v>
      </c>
      <c r="AM92" s="195">
        <f t="shared" si="212"/>
        <v>0</v>
      </c>
      <c r="AN92" s="195">
        <f t="shared" si="212"/>
        <v>0</v>
      </c>
      <c r="AO92" s="195">
        <f t="shared" si="212"/>
        <v>0</v>
      </c>
      <c r="AP92" s="195">
        <f t="shared" si="212"/>
        <v>0</v>
      </c>
      <c r="AQ92" s="195">
        <f t="shared" si="212"/>
        <v>0</v>
      </c>
      <c r="AR92" s="195">
        <f t="shared" si="212"/>
        <v>0</v>
      </c>
      <c r="AS92" s="195">
        <f t="shared" si="212"/>
        <v>0</v>
      </c>
      <c r="AU92" s="173" t="s">
        <v>23</v>
      </c>
      <c r="AV92" s="1">
        <f>児童数!R12</f>
        <v>0</v>
      </c>
      <c r="AW92" s="1">
        <f>児童数!S12</f>
        <v>0</v>
      </c>
      <c r="AX92" s="1">
        <f>児童数!T12</f>
        <v>0</v>
      </c>
      <c r="AY92" s="1">
        <f>児童数!U12</f>
        <v>0</v>
      </c>
      <c r="AZ92" s="1">
        <f>児童数!W12</f>
        <v>0</v>
      </c>
      <c r="BA92" s="1">
        <f>児童数!X12</f>
        <v>0</v>
      </c>
      <c r="BB92" s="1">
        <f>児童数!Y12</f>
        <v>0</v>
      </c>
      <c r="BC92" s="1">
        <f>児童数!Z12</f>
        <v>0</v>
      </c>
      <c r="BE92" s="173" t="s">
        <v>23</v>
      </c>
      <c r="BF92" s="278">
        <f t="shared" si="193"/>
        <v>0</v>
      </c>
      <c r="BG92" s="278">
        <f t="shared" si="194"/>
        <v>0</v>
      </c>
      <c r="BH92" s="278">
        <f t="shared" si="195"/>
        <v>0</v>
      </c>
      <c r="BI92" s="278">
        <f t="shared" si="196"/>
        <v>0</v>
      </c>
      <c r="BJ92" s="278">
        <f t="shared" si="197"/>
        <v>0</v>
      </c>
      <c r="BK92" s="278">
        <f t="shared" si="198"/>
        <v>0</v>
      </c>
      <c r="BL92" s="278">
        <f t="shared" si="199"/>
        <v>0</v>
      </c>
      <c r="BM92" s="278">
        <f t="shared" si="200"/>
        <v>0</v>
      </c>
    </row>
    <row r="93" spans="2:65" ht="18">
      <c r="B93" s="68" t="s">
        <v>320</v>
      </c>
      <c r="C93" s="68" t="s">
        <v>132</v>
      </c>
      <c r="D93" s="70" t="s">
        <v>349</v>
      </c>
      <c r="E93" s="372">
        <v>0.02</v>
      </c>
      <c r="M93" s="528" t="s">
        <v>226</v>
      </c>
      <c r="N93" s="605" t="s">
        <v>88</v>
      </c>
      <c r="O93" s="606"/>
      <c r="P93" s="264">
        <f>'基本単価（本園）'!N14</f>
        <v>0</v>
      </c>
      <c r="Q93" s="264">
        <f>'基本単価（本園）'!O14</f>
        <v>0</v>
      </c>
      <c r="R93" s="264">
        <f>'基本単価（本園）'!P14</f>
        <v>0</v>
      </c>
      <c r="S93" s="264">
        <f>'基本単価（本園）'!Q14</f>
        <v>0</v>
      </c>
      <c r="T93" s="264">
        <f>'基本単価（本園）'!R14</f>
        <v>0</v>
      </c>
      <c r="U93" s="264">
        <f>'基本単価（本園）'!S14</f>
        <v>0</v>
      </c>
      <c r="V93" s="264">
        <f>'基本単価（本園）'!T14</f>
        <v>0</v>
      </c>
      <c r="W93" s="264">
        <f>'基本単価（本園）'!U14</f>
        <v>0</v>
      </c>
      <c r="Y93" s="528" t="s">
        <v>226</v>
      </c>
      <c r="Z93" s="605" t="s">
        <v>88</v>
      </c>
      <c r="AA93" s="606"/>
      <c r="AB93" s="264">
        <f>'基本単価（分園）'!N14</f>
        <v>0</v>
      </c>
      <c r="AC93" s="264">
        <f>'基本単価（分園）'!O14</f>
        <v>0</v>
      </c>
      <c r="AD93" s="264">
        <f>'基本単価（分園）'!P14</f>
        <v>0</v>
      </c>
      <c r="AE93" s="264">
        <f>'基本単価（分園）'!Q14</f>
        <v>0</v>
      </c>
      <c r="AF93" s="264">
        <f>'基本単価（分園）'!R14</f>
        <v>0</v>
      </c>
      <c r="AG93" s="264">
        <f>'基本単価（分園）'!S14</f>
        <v>0</v>
      </c>
      <c r="AH93" s="264">
        <f>'基本単価（分園）'!T14</f>
        <v>0</v>
      </c>
      <c r="AI93" s="264">
        <f>'基本単価（分園）'!U14</f>
        <v>0</v>
      </c>
      <c r="AK93" s="173" t="s">
        <v>24</v>
      </c>
      <c r="AL93" s="195">
        <f t="shared" ref="AL93:AS93" si="213">IFERROR(-AB70,0)</f>
        <v>0</v>
      </c>
      <c r="AM93" s="195">
        <f t="shared" si="213"/>
        <v>0</v>
      </c>
      <c r="AN93" s="195">
        <f t="shared" si="213"/>
        <v>0</v>
      </c>
      <c r="AO93" s="195">
        <f t="shared" si="213"/>
        <v>0</v>
      </c>
      <c r="AP93" s="195">
        <f t="shared" si="213"/>
        <v>0</v>
      </c>
      <c r="AQ93" s="195">
        <f t="shared" si="213"/>
        <v>0</v>
      </c>
      <c r="AR93" s="195">
        <f t="shared" si="213"/>
        <v>0</v>
      </c>
      <c r="AS93" s="195">
        <f t="shared" si="213"/>
        <v>0</v>
      </c>
      <c r="AU93" s="173" t="s">
        <v>24</v>
      </c>
      <c r="AV93" s="1">
        <f>児童数!R13</f>
        <v>0</v>
      </c>
      <c r="AW93" s="1">
        <f>児童数!S13</f>
        <v>0</v>
      </c>
      <c r="AX93" s="1">
        <f>児童数!T13</f>
        <v>0</v>
      </c>
      <c r="AY93" s="1">
        <f>児童数!U13</f>
        <v>0</v>
      </c>
      <c r="AZ93" s="1">
        <f>児童数!W13</f>
        <v>0</v>
      </c>
      <c r="BA93" s="1">
        <f>児童数!X13</f>
        <v>0</v>
      </c>
      <c r="BB93" s="1">
        <f>児童数!Y13</f>
        <v>0</v>
      </c>
      <c r="BC93" s="1">
        <f>児童数!Z13</f>
        <v>0</v>
      </c>
      <c r="BE93" s="173" t="s">
        <v>24</v>
      </c>
      <c r="BF93" s="278">
        <f t="shared" si="193"/>
        <v>0</v>
      </c>
      <c r="BG93" s="278">
        <f t="shared" si="194"/>
        <v>0</v>
      </c>
      <c r="BH93" s="278">
        <f t="shared" si="195"/>
        <v>0</v>
      </c>
      <c r="BI93" s="278">
        <f t="shared" si="196"/>
        <v>0</v>
      </c>
      <c r="BJ93" s="278">
        <f t="shared" si="197"/>
        <v>0</v>
      </c>
      <c r="BK93" s="278">
        <f t="shared" si="198"/>
        <v>0</v>
      </c>
      <c r="BL93" s="278">
        <f t="shared" si="199"/>
        <v>0</v>
      </c>
      <c r="BM93" s="278">
        <f t="shared" si="200"/>
        <v>0</v>
      </c>
    </row>
    <row r="94" spans="2:65" ht="18">
      <c r="B94" s="68" t="s">
        <v>320</v>
      </c>
      <c r="C94" s="68" t="s">
        <v>305</v>
      </c>
      <c r="D94" s="70" t="s">
        <v>349</v>
      </c>
      <c r="E94" s="372">
        <v>0.02</v>
      </c>
      <c r="M94" s="529"/>
      <c r="N94" s="605" t="s">
        <v>287</v>
      </c>
      <c r="O94" s="606"/>
      <c r="P94" s="264">
        <f>'基本単価（本園）'!N30</f>
        <v>0</v>
      </c>
      <c r="Q94" s="264">
        <f>'基本単価（本園）'!O30</f>
        <v>0</v>
      </c>
      <c r="R94" s="264">
        <f>'基本単価（本園）'!P30</f>
        <v>0</v>
      </c>
      <c r="S94" s="264">
        <f>'基本単価（本園）'!Q30</f>
        <v>0</v>
      </c>
      <c r="T94" s="264">
        <f>'基本単価（本園）'!R30</f>
        <v>0</v>
      </c>
      <c r="U94" s="264">
        <f>'基本単価（本園）'!S30</f>
        <v>0</v>
      </c>
      <c r="V94" s="264">
        <f>'基本単価（本園）'!T30</f>
        <v>0</v>
      </c>
      <c r="W94" s="264">
        <f>'基本単価（本園）'!U30</f>
        <v>0</v>
      </c>
      <c r="Y94" s="529"/>
      <c r="Z94" s="605" t="s">
        <v>287</v>
      </c>
      <c r="AA94" s="606"/>
      <c r="AB94" s="264">
        <f>'基本単価（分園）'!N30</f>
        <v>0</v>
      </c>
      <c r="AC94" s="264">
        <f>'基本単価（分園）'!O30</f>
        <v>0</v>
      </c>
      <c r="AD94" s="264">
        <f>'基本単価（分園）'!P30</f>
        <v>0</v>
      </c>
      <c r="AE94" s="264">
        <f>'基本単価（分園）'!Q30</f>
        <v>0</v>
      </c>
      <c r="AF94" s="264">
        <f>'基本単価（分園）'!R30</f>
        <v>0</v>
      </c>
      <c r="AG94" s="264">
        <f>'基本単価（分園）'!S30</f>
        <v>0</v>
      </c>
      <c r="AH94" s="264">
        <f>'基本単価（分園）'!T30</f>
        <v>0</v>
      </c>
      <c r="AI94" s="264">
        <f>'基本単価（分園）'!U30</f>
        <v>0</v>
      </c>
      <c r="AK94" s="173" t="s">
        <v>224</v>
      </c>
      <c r="AL94" s="195">
        <f t="shared" ref="AL94:AS94" si="214">IFERROR(-AB81,0)</f>
        <v>0</v>
      </c>
      <c r="AM94" s="195">
        <f t="shared" si="214"/>
        <v>0</v>
      </c>
      <c r="AN94" s="195">
        <f t="shared" si="214"/>
        <v>0</v>
      </c>
      <c r="AO94" s="195">
        <f t="shared" si="214"/>
        <v>0</v>
      </c>
      <c r="AP94" s="195">
        <f t="shared" si="214"/>
        <v>0</v>
      </c>
      <c r="AQ94" s="195">
        <f t="shared" si="214"/>
        <v>0</v>
      </c>
      <c r="AR94" s="195">
        <f t="shared" si="214"/>
        <v>0</v>
      </c>
      <c r="AS94" s="195">
        <f t="shared" si="214"/>
        <v>0</v>
      </c>
      <c r="AU94" s="173" t="s">
        <v>224</v>
      </c>
      <c r="AV94" s="1">
        <f>児童数!R14</f>
        <v>0</v>
      </c>
      <c r="AW94" s="1">
        <f>児童数!S14</f>
        <v>0</v>
      </c>
      <c r="AX94" s="1">
        <f>児童数!T14</f>
        <v>0</v>
      </c>
      <c r="AY94" s="1">
        <f>児童数!U14</f>
        <v>0</v>
      </c>
      <c r="AZ94" s="1">
        <f>児童数!W14</f>
        <v>0</v>
      </c>
      <c r="BA94" s="1">
        <f>児童数!X14</f>
        <v>0</v>
      </c>
      <c r="BB94" s="1">
        <f>児童数!Y14</f>
        <v>0</v>
      </c>
      <c r="BC94" s="1">
        <f>児童数!Z14</f>
        <v>0</v>
      </c>
      <c r="BE94" s="173" t="s">
        <v>224</v>
      </c>
      <c r="BF94" s="278">
        <f t="shared" si="193"/>
        <v>0</v>
      </c>
      <c r="BG94" s="278">
        <f t="shared" si="194"/>
        <v>0</v>
      </c>
      <c r="BH94" s="278">
        <f t="shared" si="195"/>
        <v>0</v>
      </c>
      <c r="BI94" s="278">
        <f t="shared" si="196"/>
        <v>0</v>
      </c>
      <c r="BJ94" s="278">
        <f t="shared" si="197"/>
        <v>0</v>
      </c>
      <c r="BK94" s="278">
        <f t="shared" si="198"/>
        <v>0</v>
      </c>
      <c r="BL94" s="278">
        <f t="shared" si="199"/>
        <v>0</v>
      </c>
      <c r="BM94" s="278">
        <f t="shared" si="200"/>
        <v>0</v>
      </c>
    </row>
    <row r="95" spans="2:65" ht="18">
      <c r="B95" s="68" t="s">
        <v>320</v>
      </c>
      <c r="C95" s="68" t="s">
        <v>306</v>
      </c>
      <c r="D95" s="70" t="s">
        <v>349</v>
      </c>
      <c r="E95" s="372">
        <v>0.02</v>
      </c>
      <c r="M95" s="529"/>
      <c r="N95" s="599" t="s">
        <v>241</v>
      </c>
      <c r="O95" s="34" t="s">
        <v>88</v>
      </c>
      <c r="P95" s="273"/>
      <c r="Q95" s="264">
        <f>'３歳児配置改善加算'!$I$13</f>
        <v>0</v>
      </c>
      <c r="R95" s="273"/>
      <c r="S95" s="273"/>
      <c r="T95" s="273"/>
      <c r="U95" s="264">
        <f>'３歳児配置改善加算'!$I$13</f>
        <v>0</v>
      </c>
      <c r="V95" s="273"/>
      <c r="W95" s="273"/>
      <c r="Y95" s="529"/>
      <c r="Z95" s="599" t="s">
        <v>241</v>
      </c>
      <c r="AA95" s="34" t="s">
        <v>88</v>
      </c>
      <c r="AB95" s="273"/>
      <c r="AC95" s="264">
        <f>'３歳児配置改善加算'!$I$13</f>
        <v>0</v>
      </c>
      <c r="AD95" s="273"/>
      <c r="AE95" s="273"/>
      <c r="AF95" s="273"/>
      <c r="AG95" s="264">
        <f>'３歳児配置改善加算'!$I$13</f>
        <v>0</v>
      </c>
      <c r="AH95" s="273"/>
      <c r="AI95" s="273"/>
      <c r="AK95" s="173" t="s">
        <v>225</v>
      </c>
      <c r="AL95" s="195">
        <f t="shared" ref="AL95:AS95" si="215">IFERROR(-AB92,0)</f>
        <v>0</v>
      </c>
      <c r="AM95" s="195">
        <f t="shared" si="215"/>
        <v>0</v>
      </c>
      <c r="AN95" s="195">
        <f t="shared" si="215"/>
        <v>0</v>
      </c>
      <c r="AO95" s="195">
        <f t="shared" si="215"/>
        <v>0</v>
      </c>
      <c r="AP95" s="195">
        <f t="shared" si="215"/>
        <v>0</v>
      </c>
      <c r="AQ95" s="195">
        <f t="shared" si="215"/>
        <v>0</v>
      </c>
      <c r="AR95" s="195">
        <f t="shared" si="215"/>
        <v>0</v>
      </c>
      <c r="AS95" s="195">
        <f t="shared" si="215"/>
        <v>0</v>
      </c>
      <c r="AU95" s="173" t="s">
        <v>225</v>
      </c>
      <c r="AV95" s="1">
        <f>児童数!R15</f>
        <v>0</v>
      </c>
      <c r="AW95" s="1">
        <f>児童数!S15</f>
        <v>0</v>
      </c>
      <c r="AX95" s="1">
        <f>児童数!T15</f>
        <v>0</v>
      </c>
      <c r="AY95" s="1">
        <f>児童数!U15</f>
        <v>0</v>
      </c>
      <c r="AZ95" s="1">
        <f>児童数!W15</f>
        <v>0</v>
      </c>
      <c r="BA95" s="1">
        <f>児童数!X15</f>
        <v>0</v>
      </c>
      <c r="BB95" s="1">
        <f>児童数!Y15</f>
        <v>0</v>
      </c>
      <c r="BC95" s="1">
        <f>児童数!Z15</f>
        <v>0</v>
      </c>
      <c r="BE95" s="173" t="s">
        <v>225</v>
      </c>
      <c r="BF95" s="278">
        <f t="shared" si="193"/>
        <v>0</v>
      </c>
      <c r="BG95" s="278">
        <f t="shared" si="194"/>
        <v>0</v>
      </c>
      <c r="BH95" s="278">
        <f t="shared" si="195"/>
        <v>0</v>
      </c>
      <c r="BI95" s="278">
        <f t="shared" si="196"/>
        <v>0</v>
      </c>
      <c r="BJ95" s="278">
        <f t="shared" si="197"/>
        <v>0</v>
      </c>
      <c r="BK95" s="278">
        <f t="shared" si="198"/>
        <v>0</v>
      </c>
      <c r="BL95" s="278">
        <f t="shared" si="199"/>
        <v>0</v>
      </c>
      <c r="BM95" s="278">
        <f t="shared" si="200"/>
        <v>0</v>
      </c>
    </row>
    <row r="96" spans="2:65" ht="18">
      <c r="B96" s="68" t="s">
        <v>320</v>
      </c>
      <c r="C96" s="68" t="s">
        <v>307</v>
      </c>
      <c r="D96" s="70" t="s">
        <v>349</v>
      </c>
      <c r="E96" s="372">
        <v>0.02</v>
      </c>
      <c r="M96" s="529"/>
      <c r="N96" s="600"/>
      <c r="O96" s="34" t="s">
        <v>287</v>
      </c>
      <c r="P96" s="273"/>
      <c r="Q96" s="264">
        <f>'３歳児配置改善加算'!$K$13</f>
        <v>0</v>
      </c>
      <c r="R96" s="273"/>
      <c r="S96" s="273"/>
      <c r="T96" s="273"/>
      <c r="U96" s="264">
        <f>'３歳児配置改善加算'!$K$13</f>
        <v>0</v>
      </c>
      <c r="V96" s="273"/>
      <c r="W96" s="273"/>
      <c r="Y96" s="529"/>
      <c r="Z96" s="600"/>
      <c r="AA96" s="34" t="s">
        <v>287</v>
      </c>
      <c r="AB96" s="273"/>
      <c r="AC96" s="264">
        <f>'３歳児配置改善加算'!$K$13</f>
        <v>0</v>
      </c>
      <c r="AD96" s="273"/>
      <c r="AE96" s="273"/>
      <c r="AF96" s="273"/>
      <c r="AG96" s="264">
        <f>'３歳児配置改善加算'!$K$13</f>
        <v>0</v>
      </c>
      <c r="AH96" s="273"/>
      <c r="AI96" s="273"/>
      <c r="AK96" s="173" t="s">
        <v>226</v>
      </c>
      <c r="AL96" s="195">
        <f t="shared" ref="AL96:AS96" si="216">IFERROR(-AB103,0)</f>
        <v>0</v>
      </c>
      <c r="AM96" s="195">
        <f t="shared" si="216"/>
        <v>0</v>
      </c>
      <c r="AN96" s="195">
        <f t="shared" si="216"/>
        <v>0</v>
      </c>
      <c r="AO96" s="195">
        <f t="shared" si="216"/>
        <v>0</v>
      </c>
      <c r="AP96" s="195">
        <f t="shared" si="216"/>
        <v>0</v>
      </c>
      <c r="AQ96" s="195">
        <f t="shared" si="216"/>
        <v>0</v>
      </c>
      <c r="AR96" s="195">
        <f t="shared" si="216"/>
        <v>0</v>
      </c>
      <c r="AS96" s="195">
        <f t="shared" si="216"/>
        <v>0</v>
      </c>
      <c r="AU96" s="173" t="s">
        <v>226</v>
      </c>
      <c r="AV96" s="1">
        <f>児童数!R16</f>
        <v>0</v>
      </c>
      <c r="AW96" s="1">
        <f>児童数!S16</f>
        <v>0</v>
      </c>
      <c r="AX96" s="1">
        <f>児童数!T16</f>
        <v>0</v>
      </c>
      <c r="AY96" s="1">
        <f>児童数!U16</f>
        <v>0</v>
      </c>
      <c r="AZ96" s="1">
        <f>児童数!W16</f>
        <v>0</v>
      </c>
      <c r="BA96" s="1">
        <f>児童数!X16</f>
        <v>0</v>
      </c>
      <c r="BB96" s="1">
        <f>児童数!Y16</f>
        <v>0</v>
      </c>
      <c r="BC96" s="1">
        <f>児童数!Z16</f>
        <v>0</v>
      </c>
      <c r="BE96" s="173" t="s">
        <v>226</v>
      </c>
      <c r="BF96" s="278">
        <f t="shared" si="193"/>
        <v>0</v>
      </c>
      <c r="BG96" s="278">
        <f t="shared" si="194"/>
        <v>0</v>
      </c>
      <c r="BH96" s="278">
        <f t="shared" si="195"/>
        <v>0</v>
      </c>
      <c r="BI96" s="278">
        <f t="shared" si="196"/>
        <v>0</v>
      </c>
      <c r="BJ96" s="278">
        <f t="shared" si="197"/>
        <v>0</v>
      </c>
      <c r="BK96" s="278">
        <f t="shared" si="198"/>
        <v>0</v>
      </c>
      <c r="BL96" s="278">
        <f t="shared" si="199"/>
        <v>0</v>
      </c>
      <c r="BM96" s="278">
        <f t="shared" si="200"/>
        <v>0</v>
      </c>
    </row>
    <row r="97" spans="2:65" ht="18">
      <c r="B97" s="68" t="s">
        <v>320</v>
      </c>
      <c r="C97" s="68" t="s">
        <v>308</v>
      </c>
      <c r="D97" s="70" t="s">
        <v>349</v>
      </c>
      <c r="E97" s="372">
        <v>0.02</v>
      </c>
      <c r="M97" s="529"/>
      <c r="N97" s="599" t="s">
        <v>371</v>
      </c>
      <c r="O97" s="34" t="s">
        <v>88</v>
      </c>
      <c r="P97" s="264">
        <f>夜間保育加算!$O$37</f>
        <v>0</v>
      </c>
      <c r="Q97" s="264">
        <f>夜間保育加算!$O$37</f>
        <v>0</v>
      </c>
      <c r="R97" s="264">
        <f>夜間保育加算!$O$39</f>
        <v>0</v>
      </c>
      <c r="S97" s="264">
        <f>夜間保育加算!$O$39</f>
        <v>0</v>
      </c>
      <c r="T97" s="264">
        <f>夜間保育加算!$O$37</f>
        <v>0</v>
      </c>
      <c r="U97" s="264">
        <f>夜間保育加算!$O$37</f>
        <v>0</v>
      </c>
      <c r="V97" s="264">
        <f>夜間保育加算!$O$39</f>
        <v>0</v>
      </c>
      <c r="W97" s="264">
        <f>夜間保育加算!$O$39</f>
        <v>0</v>
      </c>
      <c r="Y97" s="529"/>
      <c r="Z97" s="599" t="s">
        <v>371</v>
      </c>
      <c r="AA97" s="34" t="s">
        <v>88</v>
      </c>
      <c r="AB97" s="264">
        <f>夜間保育加算!$O$37</f>
        <v>0</v>
      </c>
      <c r="AC97" s="264">
        <f>夜間保育加算!$O$37</f>
        <v>0</v>
      </c>
      <c r="AD97" s="264">
        <f>夜間保育加算!$O$39</f>
        <v>0</v>
      </c>
      <c r="AE97" s="264">
        <f>夜間保育加算!$O$39</f>
        <v>0</v>
      </c>
      <c r="AF97" s="264">
        <f>夜間保育加算!$O$37</f>
        <v>0</v>
      </c>
      <c r="AG97" s="264">
        <f>夜間保育加算!$O$37</f>
        <v>0</v>
      </c>
      <c r="AH97" s="264">
        <f>夜間保育加算!$O$39</f>
        <v>0</v>
      </c>
      <c r="AI97" s="264">
        <f>夜間保育加算!$O$39</f>
        <v>0</v>
      </c>
      <c r="AK97" s="173" t="s">
        <v>28</v>
      </c>
      <c r="AL97" s="195">
        <f t="shared" ref="AL97:AS97" si="217">IFERROR(-AB114,0)</f>
        <v>0</v>
      </c>
      <c r="AM97" s="195">
        <f t="shared" si="217"/>
        <v>0</v>
      </c>
      <c r="AN97" s="195">
        <f t="shared" si="217"/>
        <v>0</v>
      </c>
      <c r="AO97" s="195">
        <f t="shared" si="217"/>
        <v>0</v>
      </c>
      <c r="AP97" s="195">
        <f t="shared" si="217"/>
        <v>0</v>
      </c>
      <c r="AQ97" s="195">
        <f t="shared" si="217"/>
        <v>0</v>
      </c>
      <c r="AR97" s="195">
        <f t="shared" si="217"/>
        <v>0</v>
      </c>
      <c r="AS97" s="195">
        <f t="shared" si="217"/>
        <v>0</v>
      </c>
      <c r="AU97" s="173" t="s">
        <v>28</v>
      </c>
      <c r="AV97" s="1">
        <f>児童数!R17</f>
        <v>0</v>
      </c>
      <c r="AW97" s="1">
        <f>児童数!S17</f>
        <v>0</v>
      </c>
      <c r="AX97" s="1">
        <f>児童数!T17</f>
        <v>0</v>
      </c>
      <c r="AY97" s="1">
        <f>児童数!U17</f>
        <v>0</v>
      </c>
      <c r="AZ97" s="1">
        <f>児童数!W17</f>
        <v>0</v>
      </c>
      <c r="BA97" s="1">
        <f>児童数!X17</f>
        <v>0</v>
      </c>
      <c r="BB97" s="1">
        <f>児童数!Y17</f>
        <v>0</v>
      </c>
      <c r="BC97" s="1">
        <f>児童数!Z17</f>
        <v>0</v>
      </c>
      <c r="BE97" s="173" t="s">
        <v>28</v>
      </c>
      <c r="BF97" s="278">
        <f t="shared" si="193"/>
        <v>0</v>
      </c>
      <c r="BG97" s="278">
        <f t="shared" si="194"/>
        <v>0</v>
      </c>
      <c r="BH97" s="278">
        <f t="shared" si="195"/>
        <v>0</v>
      </c>
      <c r="BI97" s="278">
        <f t="shared" si="196"/>
        <v>0</v>
      </c>
      <c r="BJ97" s="278">
        <f t="shared" si="197"/>
        <v>0</v>
      </c>
      <c r="BK97" s="278">
        <f t="shared" si="198"/>
        <v>0</v>
      </c>
      <c r="BL97" s="278">
        <f t="shared" si="199"/>
        <v>0</v>
      </c>
      <c r="BM97" s="278">
        <f t="shared" si="200"/>
        <v>0</v>
      </c>
    </row>
    <row r="98" spans="2:65" ht="18">
      <c r="B98" s="68" t="s">
        <v>320</v>
      </c>
      <c r="C98" s="68" t="s">
        <v>309</v>
      </c>
      <c r="D98" s="70" t="s">
        <v>349</v>
      </c>
      <c r="E98" s="372">
        <v>0.02</v>
      </c>
      <c r="M98" s="529"/>
      <c r="N98" s="600"/>
      <c r="O98" s="34" t="s">
        <v>287</v>
      </c>
      <c r="P98" s="264">
        <f>夜間保育加算!$Q$37</f>
        <v>0</v>
      </c>
      <c r="Q98" s="264">
        <f>夜間保育加算!$Q$37</f>
        <v>0</v>
      </c>
      <c r="R98" s="264">
        <f>夜間保育加算!$Q$39</f>
        <v>0</v>
      </c>
      <c r="S98" s="264">
        <f>夜間保育加算!$Q$39</f>
        <v>0</v>
      </c>
      <c r="T98" s="264">
        <f>夜間保育加算!$Q$37</f>
        <v>0</v>
      </c>
      <c r="U98" s="264">
        <f>夜間保育加算!$Q$37</f>
        <v>0</v>
      </c>
      <c r="V98" s="264">
        <f>夜間保育加算!$Q$39</f>
        <v>0</v>
      </c>
      <c r="W98" s="264">
        <f>夜間保育加算!$Q$39</f>
        <v>0</v>
      </c>
      <c r="Y98" s="529"/>
      <c r="Z98" s="600"/>
      <c r="AA98" s="34" t="s">
        <v>287</v>
      </c>
      <c r="AB98" s="264">
        <f>夜間保育加算!$Q$37</f>
        <v>0</v>
      </c>
      <c r="AC98" s="264">
        <f>夜間保育加算!$Q$37</f>
        <v>0</v>
      </c>
      <c r="AD98" s="264">
        <f>夜間保育加算!$Q$39</f>
        <v>0</v>
      </c>
      <c r="AE98" s="264">
        <f>夜間保育加算!$Q$39</f>
        <v>0</v>
      </c>
      <c r="AF98" s="264">
        <f>夜間保育加算!$Q$37</f>
        <v>0</v>
      </c>
      <c r="AG98" s="264">
        <f>夜間保育加算!$Q$37</f>
        <v>0</v>
      </c>
      <c r="AH98" s="264">
        <f>夜間保育加算!$Q$39</f>
        <v>0</v>
      </c>
      <c r="AI98" s="264">
        <f>夜間保育加算!$Q$39</f>
        <v>0</v>
      </c>
      <c r="AK98" s="173" t="s">
        <v>29</v>
      </c>
      <c r="AL98" s="195">
        <f t="shared" ref="AL98:AS98" si="218">IFERROR(-AB125,0)</f>
        <v>0</v>
      </c>
      <c r="AM98" s="195">
        <f t="shared" si="218"/>
        <v>0</v>
      </c>
      <c r="AN98" s="195">
        <f t="shared" si="218"/>
        <v>0</v>
      </c>
      <c r="AO98" s="195">
        <f t="shared" si="218"/>
        <v>0</v>
      </c>
      <c r="AP98" s="195">
        <f t="shared" si="218"/>
        <v>0</v>
      </c>
      <c r="AQ98" s="195">
        <f t="shared" si="218"/>
        <v>0</v>
      </c>
      <c r="AR98" s="195">
        <f t="shared" si="218"/>
        <v>0</v>
      </c>
      <c r="AS98" s="195">
        <f t="shared" si="218"/>
        <v>0</v>
      </c>
      <c r="AU98" s="173" t="s">
        <v>29</v>
      </c>
      <c r="AV98" s="1">
        <f>児童数!R18</f>
        <v>0</v>
      </c>
      <c r="AW98" s="1">
        <f>児童数!S18</f>
        <v>0</v>
      </c>
      <c r="AX98" s="1">
        <f>児童数!T18</f>
        <v>0</v>
      </c>
      <c r="AY98" s="1">
        <f>児童数!U18</f>
        <v>0</v>
      </c>
      <c r="AZ98" s="1">
        <f>児童数!W18</f>
        <v>0</v>
      </c>
      <c r="BA98" s="1">
        <f>児童数!X18</f>
        <v>0</v>
      </c>
      <c r="BB98" s="1">
        <f>児童数!Y18</f>
        <v>0</v>
      </c>
      <c r="BC98" s="1">
        <f>児童数!Z18</f>
        <v>0</v>
      </c>
      <c r="BE98" s="173" t="s">
        <v>29</v>
      </c>
      <c r="BF98" s="278">
        <f t="shared" si="193"/>
        <v>0</v>
      </c>
      <c r="BG98" s="278">
        <f t="shared" si="194"/>
        <v>0</v>
      </c>
      <c r="BH98" s="278">
        <f t="shared" si="195"/>
        <v>0</v>
      </c>
      <c r="BI98" s="278">
        <f t="shared" si="196"/>
        <v>0</v>
      </c>
      <c r="BJ98" s="278">
        <f t="shared" si="197"/>
        <v>0</v>
      </c>
      <c r="BK98" s="278">
        <f t="shared" si="198"/>
        <v>0</v>
      </c>
      <c r="BL98" s="278">
        <f t="shared" si="199"/>
        <v>0</v>
      </c>
      <c r="BM98" s="278">
        <f t="shared" si="200"/>
        <v>0</v>
      </c>
    </row>
    <row r="99" spans="2:65" ht="18">
      <c r="B99" s="68" t="s">
        <v>320</v>
      </c>
      <c r="C99" s="68" t="s">
        <v>310</v>
      </c>
      <c r="D99" s="70" t="s">
        <v>349</v>
      </c>
      <c r="E99" s="372">
        <v>0.02</v>
      </c>
      <c r="M99" s="529"/>
      <c r="N99" s="605" t="s">
        <v>31</v>
      </c>
      <c r="O99" s="606"/>
      <c r="P99" s="264">
        <f t="shared" ref="P99:W99" si="219">SUM(P93:P98)</f>
        <v>0</v>
      </c>
      <c r="Q99" s="264">
        <f t="shared" si="219"/>
        <v>0</v>
      </c>
      <c r="R99" s="264">
        <f t="shared" si="219"/>
        <v>0</v>
      </c>
      <c r="S99" s="264">
        <f t="shared" si="219"/>
        <v>0</v>
      </c>
      <c r="T99" s="264">
        <f t="shared" si="219"/>
        <v>0</v>
      </c>
      <c r="U99" s="264">
        <f t="shared" si="219"/>
        <v>0</v>
      </c>
      <c r="V99" s="264">
        <f t="shared" si="219"/>
        <v>0</v>
      </c>
      <c r="W99" s="264">
        <f t="shared" si="219"/>
        <v>0</v>
      </c>
      <c r="Y99" s="529"/>
      <c r="Z99" s="605" t="s">
        <v>31</v>
      </c>
      <c r="AA99" s="606"/>
      <c r="AB99" s="264">
        <f t="shared" ref="AB99:AI99" si="220">SUM(AB93:AB98)</f>
        <v>0</v>
      </c>
      <c r="AC99" s="264">
        <f t="shared" si="220"/>
        <v>0</v>
      </c>
      <c r="AD99" s="264">
        <f t="shared" si="220"/>
        <v>0</v>
      </c>
      <c r="AE99" s="264">
        <f t="shared" si="220"/>
        <v>0</v>
      </c>
      <c r="AF99" s="264">
        <f t="shared" si="220"/>
        <v>0</v>
      </c>
      <c r="AG99" s="264">
        <f t="shared" si="220"/>
        <v>0</v>
      </c>
      <c r="AH99" s="264">
        <f t="shared" si="220"/>
        <v>0</v>
      </c>
      <c r="AI99" s="264">
        <f t="shared" si="220"/>
        <v>0</v>
      </c>
      <c r="AK99" s="173" t="s">
        <v>30</v>
      </c>
      <c r="AL99" s="195">
        <f t="shared" ref="AL99:AS99" si="221">IFERROR(-AB136,0)</f>
        <v>0</v>
      </c>
      <c r="AM99" s="195">
        <f t="shared" si="221"/>
        <v>0</v>
      </c>
      <c r="AN99" s="195">
        <f t="shared" si="221"/>
        <v>0</v>
      </c>
      <c r="AO99" s="195">
        <f t="shared" si="221"/>
        <v>0</v>
      </c>
      <c r="AP99" s="195">
        <f t="shared" si="221"/>
        <v>0</v>
      </c>
      <c r="AQ99" s="195">
        <f t="shared" si="221"/>
        <v>0</v>
      </c>
      <c r="AR99" s="195">
        <f t="shared" si="221"/>
        <v>0</v>
      </c>
      <c r="AS99" s="195">
        <f t="shared" si="221"/>
        <v>0</v>
      </c>
      <c r="AU99" s="173" t="s">
        <v>30</v>
      </c>
      <c r="AV99" s="1">
        <f>児童数!R19</f>
        <v>0</v>
      </c>
      <c r="AW99" s="1">
        <f>児童数!S19</f>
        <v>0</v>
      </c>
      <c r="AX99" s="1">
        <f>児童数!T19</f>
        <v>0</v>
      </c>
      <c r="AY99" s="1">
        <f>児童数!U19</f>
        <v>0</v>
      </c>
      <c r="AZ99" s="1">
        <f>児童数!W19</f>
        <v>0</v>
      </c>
      <c r="BA99" s="1">
        <f>児童数!X19</f>
        <v>0</v>
      </c>
      <c r="BB99" s="1">
        <f>児童数!Y19</f>
        <v>0</v>
      </c>
      <c r="BC99" s="1">
        <f>児童数!Z19</f>
        <v>0</v>
      </c>
      <c r="BE99" s="173" t="s">
        <v>30</v>
      </c>
      <c r="BF99" s="278">
        <f t="shared" si="193"/>
        <v>0</v>
      </c>
      <c r="BG99" s="278">
        <f t="shared" si="194"/>
        <v>0</v>
      </c>
      <c r="BH99" s="278">
        <f t="shared" si="195"/>
        <v>0</v>
      </c>
      <c r="BI99" s="278">
        <f t="shared" si="196"/>
        <v>0</v>
      </c>
      <c r="BJ99" s="278">
        <f t="shared" si="197"/>
        <v>0</v>
      </c>
      <c r="BK99" s="278">
        <f t="shared" si="198"/>
        <v>0</v>
      </c>
      <c r="BL99" s="278">
        <f t="shared" si="199"/>
        <v>0</v>
      </c>
      <c r="BM99" s="278">
        <f t="shared" si="200"/>
        <v>0</v>
      </c>
    </row>
    <row r="100" spans="2:65" ht="18">
      <c r="B100" s="68" t="s">
        <v>320</v>
      </c>
      <c r="C100" s="68" t="s">
        <v>311</v>
      </c>
      <c r="D100" s="70" t="s">
        <v>349</v>
      </c>
      <c r="E100" s="372">
        <v>0.02</v>
      </c>
      <c r="M100" s="529"/>
      <c r="N100" s="605" t="s">
        <v>369</v>
      </c>
      <c r="O100" s="606"/>
      <c r="P100" s="274" t="str">
        <f>$K$20</f>
        <v/>
      </c>
      <c r="Q100" s="274" t="str">
        <f t="shared" ref="Q100:W100" si="222">$K$20</f>
        <v/>
      </c>
      <c r="R100" s="274" t="str">
        <f t="shared" si="222"/>
        <v/>
      </c>
      <c r="S100" s="274" t="str">
        <f t="shared" si="222"/>
        <v/>
      </c>
      <c r="T100" s="274" t="str">
        <f t="shared" si="222"/>
        <v/>
      </c>
      <c r="U100" s="274" t="str">
        <f t="shared" si="222"/>
        <v/>
      </c>
      <c r="V100" s="274" t="str">
        <f t="shared" si="222"/>
        <v/>
      </c>
      <c r="W100" s="274" t="str">
        <f t="shared" si="222"/>
        <v/>
      </c>
      <c r="Y100" s="529"/>
      <c r="Z100" s="605" t="s">
        <v>369</v>
      </c>
      <c r="AA100" s="606"/>
      <c r="AB100" s="274" t="str">
        <f>$K$20</f>
        <v/>
      </c>
      <c r="AC100" s="274" t="str">
        <f t="shared" ref="AC100:AI100" si="223">$K$20</f>
        <v/>
      </c>
      <c r="AD100" s="274" t="str">
        <f t="shared" si="223"/>
        <v/>
      </c>
      <c r="AE100" s="274" t="str">
        <f t="shared" si="223"/>
        <v/>
      </c>
      <c r="AF100" s="274" t="str">
        <f t="shared" si="223"/>
        <v/>
      </c>
      <c r="AG100" s="274" t="str">
        <f t="shared" si="223"/>
        <v/>
      </c>
      <c r="AH100" s="274" t="str">
        <f t="shared" si="223"/>
        <v/>
      </c>
      <c r="AI100" s="274" t="str">
        <f t="shared" si="223"/>
        <v/>
      </c>
      <c r="AU100" s="173" t="s">
        <v>545</v>
      </c>
      <c r="AV100" s="1">
        <f>SUM(AV88:AV99)</f>
        <v>0</v>
      </c>
      <c r="AW100" s="1">
        <f t="shared" ref="AW100" si="224">SUM(AW88:AW99)</f>
        <v>0</v>
      </c>
      <c r="AX100" s="1">
        <f t="shared" ref="AX100" si="225">SUM(AX88:AX99)</f>
        <v>0</v>
      </c>
      <c r="AY100" s="1">
        <f t="shared" ref="AY100" si="226">SUM(AY88:AY99)</f>
        <v>0</v>
      </c>
      <c r="AZ100" s="1">
        <f t="shared" ref="AZ100" si="227">SUM(AZ88:AZ99)</f>
        <v>0</v>
      </c>
      <c r="BA100" s="1">
        <f t="shared" ref="BA100" si="228">SUM(BA88:BA99)</f>
        <v>0</v>
      </c>
      <c r="BB100" s="1">
        <f t="shared" ref="BB100" si="229">SUM(BB88:BB99)</f>
        <v>0</v>
      </c>
      <c r="BC100" s="1">
        <f t="shared" ref="BC100" si="230">SUM(BC88:BC99)</f>
        <v>0</v>
      </c>
      <c r="BE100" s="173" t="s">
        <v>545</v>
      </c>
      <c r="BF100" s="278">
        <f>SUM(BF88:BF99)</f>
        <v>0</v>
      </c>
      <c r="BG100" s="278">
        <f t="shared" ref="BG100" si="231">SUM(BG88:BG99)</f>
        <v>0</v>
      </c>
      <c r="BH100" s="278">
        <f t="shared" ref="BH100" si="232">SUM(BH88:BH99)</f>
        <v>0</v>
      </c>
      <c r="BI100" s="278">
        <f t="shared" ref="BI100" si="233">SUM(BI88:BI99)</f>
        <v>0</v>
      </c>
      <c r="BJ100" s="278">
        <f t="shared" ref="BJ100" si="234">SUM(BJ88:BJ99)</f>
        <v>0</v>
      </c>
      <c r="BK100" s="278">
        <f t="shared" ref="BK100" si="235">SUM(BK88:BK99)</f>
        <v>0</v>
      </c>
      <c r="BL100" s="278">
        <f t="shared" ref="BL100" si="236">SUM(BL88:BL99)</f>
        <v>0</v>
      </c>
      <c r="BM100" s="278">
        <f t="shared" ref="BM100" si="237">SUM(BM88:BM99)</f>
        <v>0</v>
      </c>
    </row>
    <row r="101" spans="2:65">
      <c r="B101" s="68" t="s">
        <v>320</v>
      </c>
      <c r="C101" s="68" t="s">
        <v>312</v>
      </c>
      <c r="D101" s="70" t="s">
        <v>349</v>
      </c>
      <c r="E101" s="372">
        <v>0.02</v>
      </c>
      <c r="M101" s="529"/>
      <c r="N101" s="607" t="s">
        <v>374</v>
      </c>
      <c r="O101" s="608"/>
      <c r="P101" s="275">
        <f t="shared" ref="P101:W101" si="238">IFERROR(ROUNDDOWN(P99*P100,-1),0)</f>
        <v>0</v>
      </c>
      <c r="Q101" s="275">
        <f t="shared" si="238"/>
        <v>0</v>
      </c>
      <c r="R101" s="275">
        <f t="shared" si="238"/>
        <v>0</v>
      </c>
      <c r="S101" s="275">
        <f t="shared" si="238"/>
        <v>0</v>
      </c>
      <c r="T101" s="275">
        <f t="shared" si="238"/>
        <v>0</v>
      </c>
      <c r="U101" s="275">
        <f t="shared" si="238"/>
        <v>0</v>
      </c>
      <c r="V101" s="275">
        <f t="shared" si="238"/>
        <v>0</v>
      </c>
      <c r="W101" s="275">
        <f t="shared" si="238"/>
        <v>0</v>
      </c>
      <c r="Y101" s="529"/>
      <c r="Z101" s="607" t="s">
        <v>374</v>
      </c>
      <c r="AA101" s="608"/>
      <c r="AB101" s="275">
        <f t="shared" ref="AB101:AI101" si="239">IFERROR(ROUNDDOWN(AB99*AB100,-1),0)</f>
        <v>0</v>
      </c>
      <c r="AC101" s="275">
        <f t="shared" si="239"/>
        <v>0</v>
      </c>
      <c r="AD101" s="275">
        <f t="shared" si="239"/>
        <v>0</v>
      </c>
      <c r="AE101" s="275">
        <f t="shared" si="239"/>
        <v>0</v>
      </c>
      <c r="AF101" s="275">
        <f t="shared" si="239"/>
        <v>0</v>
      </c>
      <c r="AG101" s="275">
        <f t="shared" si="239"/>
        <v>0</v>
      </c>
      <c r="AH101" s="275">
        <f t="shared" si="239"/>
        <v>0</v>
      </c>
      <c r="AI101" s="275">
        <f t="shared" si="239"/>
        <v>0</v>
      </c>
    </row>
    <row r="102" spans="2:65">
      <c r="B102" s="68" t="s">
        <v>320</v>
      </c>
      <c r="C102" s="68" t="s">
        <v>313</v>
      </c>
      <c r="D102" s="70" t="s">
        <v>349</v>
      </c>
      <c r="E102" s="372">
        <v>0.02</v>
      </c>
      <c r="M102" s="529"/>
      <c r="N102" s="609" t="s">
        <v>404</v>
      </c>
      <c r="O102" s="610"/>
      <c r="P102" s="276">
        <f t="shared" ref="P102:W102" si="240">IFERROR(ROUND(P101*(P93+P95+P97)/P99,0),0)</f>
        <v>0</v>
      </c>
      <c r="Q102" s="276">
        <f t="shared" si="240"/>
        <v>0</v>
      </c>
      <c r="R102" s="276">
        <f t="shared" si="240"/>
        <v>0</v>
      </c>
      <c r="S102" s="276">
        <f t="shared" si="240"/>
        <v>0</v>
      </c>
      <c r="T102" s="276">
        <f t="shared" si="240"/>
        <v>0</v>
      </c>
      <c r="U102" s="276">
        <f t="shared" si="240"/>
        <v>0</v>
      </c>
      <c r="V102" s="276">
        <f t="shared" si="240"/>
        <v>0</v>
      </c>
      <c r="W102" s="276">
        <f t="shared" si="240"/>
        <v>0</v>
      </c>
      <c r="Y102" s="529"/>
      <c r="Z102" s="609" t="s">
        <v>404</v>
      </c>
      <c r="AA102" s="610"/>
      <c r="AB102" s="276">
        <f t="shared" ref="AB102:AI102" si="241">IFERROR(ROUND(AB101*(AB93+AB95+AB97)/AB99,0),0)</f>
        <v>0</v>
      </c>
      <c r="AC102" s="276">
        <f t="shared" si="241"/>
        <v>0</v>
      </c>
      <c r="AD102" s="276">
        <f t="shared" si="241"/>
        <v>0</v>
      </c>
      <c r="AE102" s="276">
        <f t="shared" si="241"/>
        <v>0</v>
      </c>
      <c r="AF102" s="276">
        <f t="shared" si="241"/>
        <v>0</v>
      </c>
      <c r="AG102" s="276">
        <f t="shared" si="241"/>
        <v>0</v>
      </c>
      <c r="AH102" s="276">
        <f t="shared" si="241"/>
        <v>0</v>
      </c>
      <c r="AI102" s="276">
        <f t="shared" si="241"/>
        <v>0</v>
      </c>
      <c r="BJ102" s="625" t="s">
        <v>586</v>
      </c>
      <c r="BK102" s="626"/>
      <c r="BL102" s="627">
        <f>SUM(BF50:BM50)+SUM(BF66:BM66)</f>
        <v>0</v>
      </c>
      <c r="BM102" s="628"/>
    </row>
    <row r="103" spans="2:65">
      <c r="B103" s="68" t="s">
        <v>320</v>
      </c>
      <c r="C103" s="68" t="s">
        <v>314</v>
      </c>
      <c r="D103" s="70" t="s">
        <v>349</v>
      </c>
      <c r="E103" s="372">
        <v>0.02</v>
      </c>
      <c r="M103" s="530"/>
      <c r="N103" s="609" t="s">
        <v>405</v>
      </c>
      <c r="O103" s="610"/>
      <c r="P103" s="276">
        <f t="shared" ref="P103:W103" si="242">IFERROR(P101-P102,0)</f>
        <v>0</v>
      </c>
      <c r="Q103" s="276">
        <f t="shared" si="242"/>
        <v>0</v>
      </c>
      <c r="R103" s="276">
        <f t="shared" si="242"/>
        <v>0</v>
      </c>
      <c r="S103" s="276">
        <f t="shared" si="242"/>
        <v>0</v>
      </c>
      <c r="T103" s="276">
        <f t="shared" si="242"/>
        <v>0</v>
      </c>
      <c r="U103" s="276">
        <f t="shared" si="242"/>
        <v>0</v>
      </c>
      <c r="V103" s="276">
        <f t="shared" si="242"/>
        <v>0</v>
      </c>
      <c r="W103" s="276">
        <f t="shared" si="242"/>
        <v>0</v>
      </c>
      <c r="Y103" s="530"/>
      <c r="Z103" s="609" t="s">
        <v>405</v>
      </c>
      <c r="AA103" s="610"/>
      <c r="AB103" s="276">
        <f t="shared" ref="AB103:AI103" si="243">IFERROR(AB101-AB102,0)</f>
        <v>0</v>
      </c>
      <c r="AC103" s="276">
        <f t="shared" si="243"/>
        <v>0</v>
      </c>
      <c r="AD103" s="276">
        <f t="shared" si="243"/>
        <v>0</v>
      </c>
      <c r="AE103" s="276">
        <f t="shared" si="243"/>
        <v>0</v>
      </c>
      <c r="AF103" s="276">
        <f t="shared" si="243"/>
        <v>0</v>
      </c>
      <c r="AG103" s="276">
        <f t="shared" si="243"/>
        <v>0</v>
      </c>
      <c r="AH103" s="276">
        <f t="shared" si="243"/>
        <v>0</v>
      </c>
      <c r="AI103" s="276">
        <f t="shared" si="243"/>
        <v>0</v>
      </c>
      <c r="BJ103" s="625" t="s">
        <v>587</v>
      </c>
      <c r="BK103" s="626"/>
      <c r="BL103" s="627">
        <f>SUM(BF84:BM84)+SUM(BF100:BM100)</f>
        <v>0</v>
      </c>
      <c r="BM103" s="628"/>
    </row>
    <row r="104" spans="2:65">
      <c r="B104" s="68" t="s">
        <v>320</v>
      </c>
      <c r="C104" s="68" t="s">
        <v>315</v>
      </c>
      <c r="D104" s="70" t="s">
        <v>349</v>
      </c>
      <c r="E104" s="372">
        <v>0.02</v>
      </c>
      <c r="M104" s="528" t="s">
        <v>28</v>
      </c>
      <c r="N104" s="605" t="s">
        <v>88</v>
      </c>
      <c r="O104" s="606"/>
      <c r="P104" s="264">
        <f>'基本単価（本園）'!N15</f>
        <v>0</v>
      </c>
      <c r="Q104" s="264">
        <f>'基本単価（本園）'!O15</f>
        <v>0</v>
      </c>
      <c r="R104" s="264">
        <f>'基本単価（本園）'!P15</f>
        <v>0</v>
      </c>
      <c r="S104" s="264">
        <f>'基本単価（本園）'!Q15</f>
        <v>0</v>
      </c>
      <c r="T104" s="264">
        <f>'基本単価（本園）'!R15</f>
        <v>0</v>
      </c>
      <c r="U104" s="264">
        <f>'基本単価（本園）'!S15</f>
        <v>0</v>
      </c>
      <c r="V104" s="264">
        <f>'基本単価（本園）'!T15</f>
        <v>0</v>
      </c>
      <c r="W104" s="264">
        <f>'基本単価（本園）'!U15</f>
        <v>0</v>
      </c>
      <c r="Y104" s="528" t="s">
        <v>28</v>
      </c>
      <c r="Z104" s="605" t="s">
        <v>88</v>
      </c>
      <c r="AA104" s="606"/>
      <c r="AB104" s="264">
        <f>'基本単価（分園）'!N15</f>
        <v>0</v>
      </c>
      <c r="AC104" s="264">
        <f>'基本単価（分園）'!O15</f>
        <v>0</v>
      </c>
      <c r="AD104" s="264">
        <f>'基本単価（分園）'!P15</f>
        <v>0</v>
      </c>
      <c r="AE104" s="264">
        <f>'基本単価（分園）'!Q15</f>
        <v>0</v>
      </c>
      <c r="AF104" s="264">
        <f>'基本単価（分園）'!R15</f>
        <v>0</v>
      </c>
      <c r="AG104" s="264">
        <f>'基本単価（分園）'!S15</f>
        <v>0</v>
      </c>
      <c r="AH104" s="264">
        <f>'基本単価（分園）'!T15</f>
        <v>0</v>
      </c>
      <c r="AI104" s="264">
        <f>'基本単価（分園）'!U15</f>
        <v>0</v>
      </c>
    </row>
    <row r="105" spans="2:65">
      <c r="B105" s="68" t="s">
        <v>320</v>
      </c>
      <c r="C105" s="68" t="s">
        <v>144</v>
      </c>
      <c r="D105" s="70" t="s">
        <v>349</v>
      </c>
      <c r="E105" s="372">
        <v>0.02</v>
      </c>
      <c r="M105" s="529"/>
      <c r="N105" s="605" t="s">
        <v>287</v>
      </c>
      <c r="O105" s="606"/>
      <c r="P105" s="264">
        <f>'基本単価（本園）'!N31</f>
        <v>0</v>
      </c>
      <c r="Q105" s="264">
        <f>'基本単価（本園）'!O31</f>
        <v>0</v>
      </c>
      <c r="R105" s="264">
        <f>'基本単価（本園）'!P31</f>
        <v>0</v>
      </c>
      <c r="S105" s="264">
        <f>'基本単価（本園）'!Q31</f>
        <v>0</v>
      </c>
      <c r="T105" s="264">
        <f>'基本単価（本園）'!R31</f>
        <v>0</v>
      </c>
      <c r="U105" s="264">
        <f>'基本単価（本園）'!S31</f>
        <v>0</v>
      </c>
      <c r="V105" s="264">
        <f>'基本単価（本園）'!T31</f>
        <v>0</v>
      </c>
      <c r="W105" s="264">
        <f>'基本単価（本園）'!U31</f>
        <v>0</v>
      </c>
      <c r="Y105" s="529"/>
      <c r="Z105" s="605" t="s">
        <v>287</v>
      </c>
      <c r="AA105" s="606"/>
      <c r="AB105" s="264">
        <f>'基本単価（分園）'!N31</f>
        <v>0</v>
      </c>
      <c r="AC105" s="264">
        <f>'基本単価（分園）'!O31</f>
        <v>0</v>
      </c>
      <c r="AD105" s="264">
        <f>'基本単価（分園）'!P31</f>
        <v>0</v>
      </c>
      <c r="AE105" s="264">
        <f>'基本単価（分園）'!Q31</f>
        <v>0</v>
      </c>
      <c r="AF105" s="264">
        <f>'基本単価（分園）'!R31</f>
        <v>0</v>
      </c>
      <c r="AG105" s="264">
        <f>'基本単価（分園）'!S31</f>
        <v>0</v>
      </c>
      <c r="AH105" s="264">
        <f>'基本単価（分園）'!T31</f>
        <v>0</v>
      </c>
      <c r="AI105" s="264">
        <f>'基本単価（分園）'!U31</f>
        <v>0</v>
      </c>
    </row>
    <row r="106" spans="2:65">
      <c r="B106" s="68" t="s">
        <v>321</v>
      </c>
      <c r="C106" s="68" t="s">
        <v>304</v>
      </c>
      <c r="D106" s="70" t="s">
        <v>349</v>
      </c>
      <c r="E106" s="372">
        <v>0.01</v>
      </c>
      <c r="M106" s="529"/>
      <c r="N106" s="599" t="s">
        <v>241</v>
      </c>
      <c r="O106" s="34" t="s">
        <v>88</v>
      </c>
      <c r="P106" s="273"/>
      <c r="Q106" s="264">
        <f>'３歳児配置改善加算'!$I$14</f>
        <v>0</v>
      </c>
      <c r="R106" s="273"/>
      <c r="S106" s="273"/>
      <c r="T106" s="273"/>
      <c r="U106" s="264">
        <f>'３歳児配置改善加算'!$I$14</f>
        <v>0</v>
      </c>
      <c r="V106" s="273"/>
      <c r="W106" s="273"/>
      <c r="Y106" s="529"/>
      <c r="Z106" s="599" t="s">
        <v>241</v>
      </c>
      <c r="AA106" s="34" t="s">
        <v>88</v>
      </c>
      <c r="AB106" s="273"/>
      <c r="AC106" s="264">
        <f>'３歳児配置改善加算'!$I$14</f>
        <v>0</v>
      </c>
      <c r="AD106" s="273"/>
      <c r="AE106" s="273"/>
      <c r="AF106" s="273"/>
      <c r="AG106" s="264">
        <f>'３歳児配置改善加算'!$I$14</f>
        <v>0</v>
      </c>
      <c r="AH106" s="273"/>
      <c r="AI106" s="273"/>
    </row>
    <row r="107" spans="2:65">
      <c r="B107" s="68" t="s">
        <v>321</v>
      </c>
      <c r="C107" s="68" t="s">
        <v>126</v>
      </c>
      <c r="D107" s="70" t="s">
        <v>349</v>
      </c>
      <c r="E107" s="372">
        <v>0.02</v>
      </c>
      <c r="M107" s="529"/>
      <c r="N107" s="600"/>
      <c r="O107" s="34" t="s">
        <v>287</v>
      </c>
      <c r="P107" s="273"/>
      <c r="Q107" s="264">
        <f>'３歳児配置改善加算'!$K$14</f>
        <v>0</v>
      </c>
      <c r="R107" s="273"/>
      <c r="S107" s="273"/>
      <c r="T107" s="273"/>
      <c r="U107" s="264">
        <f>'３歳児配置改善加算'!$K$14</f>
        <v>0</v>
      </c>
      <c r="V107" s="273"/>
      <c r="W107" s="273"/>
      <c r="Y107" s="529"/>
      <c r="Z107" s="600"/>
      <c r="AA107" s="34" t="s">
        <v>287</v>
      </c>
      <c r="AB107" s="273"/>
      <c r="AC107" s="264">
        <f>'３歳児配置改善加算'!$K$14</f>
        <v>0</v>
      </c>
      <c r="AD107" s="273"/>
      <c r="AE107" s="273"/>
      <c r="AF107" s="273"/>
      <c r="AG107" s="264">
        <f>'３歳児配置改善加算'!$K$14</f>
        <v>0</v>
      </c>
      <c r="AH107" s="273"/>
      <c r="AI107" s="273"/>
    </row>
    <row r="108" spans="2:65">
      <c r="B108" s="68" t="s">
        <v>321</v>
      </c>
      <c r="C108" s="68" t="s">
        <v>128</v>
      </c>
      <c r="D108" s="70" t="s">
        <v>349</v>
      </c>
      <c r="E108" s="372">
        <v>0.02</v>
      </c>
      <c r="M108" s="529"/>
      <c r="N108" s="599" t="s">
        <v>371</v>
      </c>
      <c r="O108" s="34" t="s">
        <v>88</v>
      </c>
      <c r="P108" s="264">
        <f>夜間保育加算!$O$41</f>
        <v>0</v>
      </c>
      <c r="Q108" s="264">
        <f>夜間保育加算!$O$41</f>
        <v>0</v>
      </c>
      <c r="R108" s="264">
        <f>夜間保育加算!$O$43</f>
        <v>0</v>
      </c>
      <c r="S108" s="264">
        <f>夜間保育加算!$O$43</f>
        <v>0</v>
      </c>
      <c r="T108" s="264">
        <f>夜間保育加算!$O$41</f>
        <v>0</v>
      </c>
      <c r="U108" s="264">
        <f>夜間保育加算!$O$41</f>
        <v>0</v>
      </c>
      <c r="V108" s="264">
        <f>夜間保育加算!$O$43</f>
        <v>0</v>
      </c>
      <c r="W108" s="264">
        <f>夜間保育加算!$O$43</f>
        <v>0</v>
      </c>
      <c r="Y108" s="529"/>
      <c r="Z108" s="599" t="s">
        <v>371</v>
      </c>
      <c r="AA108" s="34" t="s">
        <v>88</v>
      </c>
      <c r="AB108" s="264">
        <f>夜間保育加算!$O$41</f>
        <v>0</v>
      </c>
      <c r="AC108" s="264">
        <f>夜間保育加算!$O$41</f>
        <v>0</v>
      </c>
      <c r="AD108" s="264">
        <f>夜間保育加算!$O$43</f>
        <v>0</v>
      </c>
      <c r="AE108" s="264">
        <f>夜間保育加算!$O$43</f>
        <v>0</v>
      </c>
      <c r="AF108" s="264">
        <f>夜間保育加算!$O$41</f>
        <v>0</v>
      </c>
      <c r="AG108" s="264">
        <f>夜間保育加算!$O$41</f>
        <v>0</v>
      </c>
      <c r="AH108" s="264">
        <f>夜間保育加算!$O$43</f>
        <v>0</v>
      </c>
      <c r="AI108" s="264">
        <f>夜間保育加算!$O$43</f>
        <v>0</v>
      </c>
    </row>
    <row r="109" spans="2:65">
      <c r="B109" s="68" t="s">
        <v>321</v>
      </c>
      <c r="C109" s="68" t="s">
        <v>130</v>
      </c>
      <c r="D109" s="70" t="s">
        <v>349</v>
      </c>
      <c r="E109" s="372">
        <v>0.02</v>
      </c>
      <c r="M109" s="529"/>
      <c r="N109" s="600"/>
      <c r="O109" s="34" t="s">
        <v>287</v>
      </c>
      <c r="P109" s="264">
        <f>夜間保育加算!$Q$41</f>
        <v>0</v>
      </c>
      <c r="Q109" s="264">
        <f>夜間保育加算!$Q$41</f>
        <v>0</v>
      </c>
      <c r="R109" s="264">
        <f>夜間保育加算!$Q$43</f>
        <v>0</v>
      </c>
      <c r="S109" s="264">
        <f>夜間保育加算!$Q$43</f>
        <v>0</v>
      </c>
      <c r="T109" s="264">
        <f>夜間保育加算!$Q$41</f>
        <v>0</v>
      </c>
      <c r="U109" s="264">
        <f>夜間保育加算!$Q$41</f>
        <v>0</v>
      </c>
      <c r="V109" s="264">
        <f>夜間保育加算!$Q$43</f>
        <v>0</v>
      </c>
      <c r="W109" s="264">
        <f>夜間保育加算!$Q$43</f>
        <v>0</v>
      </c>
      <c r="Y109" s="529"/>
      <c r="Z109" s="600"/>
      <c r="AA109" s="34" t="s">
        <v>287</v>
      </c>
      <c r="AB109" s="264">
        <f>夜間保育加算!$Q$41</f>
        <v>0</v>
      </c>
      <c r="AC109" s="264">
        <f>夜間保育加算!$Q$41</f>
        <v>0</v>
      </c>
      <c r="AD109" s="264">
        <f>夜間保育加算!$Q$43</f>
        <v>0</v>
      </c>
      <c r="AE109" s="264">
        <f>夜間保育加算!$Q$43</f>
        <v>0</v>
      </c>
      <c r="AF109" s="264">
        <f>夜間保育加算!$Q$41</f>
        <v>0</v>
      </c>
      <c r="AG109" s="264">
        <f>夜間保育加算!$Q$41</f>
        <v>0</v>
      </c>
      <c r="AH109" s="264">
        <f>夜間保育加算!$Q$43</f>
        <v>0</v>
      </c>
      <c r="AI109" s="264">
        <f>夜間保育加算!$Q$43</f>
        <v>0</v>
      </c>
    </row>
    <row r="110" spans="2:65">
      <c r="B110" s="68" t="s">
        <v>321</v>
      </c>
      <c r="C110" s="68" t="s">
        <v>132</v>
      </c>
      <c r="D110" s="70" t="s">
        <v>349</v>
      </c>
      <c r="E110" s="372">
        <v>0.02</v>
      </c>
      <c r="M110" s="529"/>
      <c r="N110" s="605" t="s">
        <v>31</v>
      </c>
      <c r="O110" s="606"/>
      <c r="P110" s="264">
        <f t="shared" ref="P110:W110" si="244">SUM(P104:P109)</f>
        <v>0</v>
      </c>
      <c r="Q110" s="264">
        <f t="shared" si="244"/>
        <v>0</v>
      </c>
      <c r="R110" s="264">
        <f t="shared" si="244"/>
        <v>0</v>
      </c>
      <c r="S110" s="264">
        <f t="shared" si="244"/>
        <v>0</v>
      </c>
      <c r="T110" s="264">
        <f t="shared" si="244"/>
        <v>0</v>
      </c>
      <c r="U110" s="264">
        <f t="shared" si="244"/>
        <v>0</v>
      </c>
      <c r="V110" s="264">
        <f t="shared" si="244"/>
        <v>0</v>
      </c>
      <c r="W110" s="264">
        <f t="shared" si="244"/>
        <v>0</v>
      </c>
      <c r="Y110" s="529"/>
      <c r="Z110" s="605" t="s">
        <v>31</v>
      </c>
      <c r="AA110" s="606"/>
      <c r="AB110" s="264">
        <f t="shared" ref="AB110:AI110" si="245">SUM(AB104:AB109)</f>
        <v>0</v>
      </c>
      <c r="AC110" s="264">
        <f t="shared" si="245"/>
        <v>0</v>
      </c>
      <c r="AD110" s="264">
        <f t="shared" si="245"/>
        <v>0</v>
      </c>
      <c r="AE110" s="264">
        <f t="shared" si="245"/>
        <v>0</v>
      </c>
      <c r="AF110" s="264">
        <f t="shared" si="245"/>
        <v>0</v>
      </c>
      <c r="AG110" s="264">
        <f t="shared" si="245"/>
        <v>0</v>
      </c>
      <c r="AH110" s="264">
        <f t="shared" si="245"/>
        <v>0</v>
      </c>
      <c r="AI110" s="264">
        <f t="shared" si="245"/>
        <v>0</v>
      </c>
    </row>
    <row r="111" spans="2:65">
      <c r="B111" s="68" t="s">
        <v>321</v>
      </c>
      <c r="C111" s="68" t="s">
        <v>305</v>
      </c>
      <c r="D111" s="70" t="s">
        <v>349</v>
      </c>
      <c r="E111" s="372">
        <v>0.02</v>
      </c>
      <c r="M111" s="529"/>
      <c r="N111" s="605" t="s">
        <v>369</v>
      </c>
      <c r="O111" s="606"/>
      <c r="P111" s="274" t="str">
        <f>$K$22</f>
        <v/>
      </c>
      <c r="Q111" s="274" t="str">
        <f t="shared" ref="Q111:V111" si="246">$K$22</f>
        <v/>
      </c>
      <c r="R111" s="274" t="str">
        <f t="shared" si="246"/>
        <v/>
      </c>
      <c r="S111" s="274" t="str">
        <f t="shared" si="246"/>
        <v/>
      </c>
      <c r="T111" s="274" t="str">
        <f t="shared" si="246"/>
        <v/>
      </c>
      <c r="U111" s="274" t="str">
        <f t="shared" si="246"/>
        <v/>
      </c>
      <c r="V111" s="274" t="str">
        <f t="shared" si="246"/>
        <v/>
      </c>
      <c r="W111" s="274" t="str">
        <f>$K$22</f>
        <v/>
      </c>
      <c r="Y111" s="529"/>
      <c r="Z111" s="605" t="s">
        <v>369</v>
      </c>
      <c r="AA111" s="606"/>
      <c r="AB111" s="274" t="str">
        <f>$K$22</f>
        <v/>
      </c>
      <c r="AC111" s="274" t="str">
        <f t="shared" ref="AC111:AH111" si="247">$K$22</f>
        <v/>
      </c>
      <c r="AD111" s="274" t="str">
        <f t="shared" si="247"/>
        <v/>
      </c>
      <c r="AE111" s="274" t="str">
        <f t="shared" si="247"/>
        <v/>
      </c>
      <c r="AF111" s="274" t="str">
        <f t="shared" si="247"/>
        <v/>
      </c>
      <c r="AG111" s="274" t="str">
        <f t="shared" si="247"/>
        <v/>
      </c>
      <c r="AH111" s="274" t="str">
        <f t="shared" si="247"/>
        <v/>
      </c>
      <c r="AI111" s="274" t="str">
        <f>$K$22</f>
        <v/>
      </c>
    </row>
    <row r="112" spans="2:65">
      <c r="B112" s="68" t="s">
        <v>321</v>
      </c>
      <c r="C112" s="68" t="s">
        <v>306</v>
      </c>
      <c r="D112" s="70" t="s">
        <v>349</v>
      </c>
      <c r="E112" s="372">
        <v>0.02</v>
      </c>
      <c r="M112" s="529"/>
      <c r="N112" s="607" t="s">
        <v>374</v>
      </c>
      <c r="O112" s="608"/>
      <c r="P112" s="275">
        <f t="shared" ref="P112:W112" si="248">IFERROR(ROUNDDOWN(P110*P111,-1),0)</f>
        <v>0</v>
      </c>
      <c r="Q112" s="275">
        <f t="shared" si="248"/>
        <v>0</v>
      </c>
      <c r="R112" s="275">
        <f t="shared" si="248"/>
        <v>0</v>
      </c>
      <c r="S112" s="275">
        <f t="shared" si="248"/>
        <v>0</v>
      </c>
      <c r="T112" s="275">
        <f t="shared" si="248"/>
        <v>0</v>
      </c>
      <c r="U112" s="275">
        <f t="shared" si="248"/>
        <v>0</v>
      </c>
      <c r="V112" s="275">
        <f t="shared" si="248"/>
        <v>0</v>
      </c>
      <c r="W112" s="275">
        <f t="shared" si="248"/>
        <v>0</v>
      </c>
      <c r="Y112" s="529"/>
      <c r="Z112" s="607" t="s">
        <v>374</v>
      </c>
      <c r="AA112" s="608"/>
      <c r="AB112" s="275">
        <f t="shared" ref="AB112:AI112" si="249">IFERROR(ROUNDDOWN(AB110*AB111,-1),0)</f>
        <v>0</v>
      </c>
      <c r="AC112" s="275">
        <f t="shared" si="249"/>
        <v>0</v>
      </c>
      <c r="AD112" s="275">
        <f t="shared" si="249"/>
        <v>0</v>
      </c>
      <c r="AE112" s="275">
        <f t="shared" si="249"/>
        <v>0</v>
      </c>
      <c r="AF112" s="275">
        <f t="shared" si="249"/>
        <v>0</v>
      </c>
      <c r="AG112" s="275">
        <f t="shared" si="249"/>
        <v>0</v>
      </c>
      <c r="AH112" s="275">
        <f t="shared" si="249"/>
        <v>0</v>
      </c>
      <c r="AI112" s="275">
        <f t="shared" si="249"/>
        <v>0</v>
      </c>
    </row>
    <row r="113" spans="2:35">
      <c r="B113" s="68" t="s">
        <v>321</v>
      </c>
      <c r="C113" s="68" t="s">
        <v>307</v>
      </c>
      <c r="D113" s="70" t="s">
        <v>349</v>
      </c>
      <c r="E113" s="372">
        <v>0.02</v>
      </c>
      <c r="M113" s="529"/>
      <c r="N113" s="609" t="s">
        <v>404</v>
      </c>
      <c r="O113" s="610"/>
      <c r="P113" s="276">
        <f t="shared" ref="P113:W113" si="250">IFERROR(ROUND(P112*(P104+P106+P108)/P110,0),0)</f>
        <v>0</v>
      </c>
      <c r="Q113" s="276">
        <f t="shared" si="250"/>
        <v>0</v>
      </c>
      <c r="R113" s="276">
        <f t="shared" si="250"/>
        <v>0</v>
      </c>
      <c r="S113" s="276">
        <f t="shared" si="250"/>
        <v>0</v>
      </c>
      <c r="T113" s="276">
        <f t="shared" si="250"/>
        <v>0</v>
      </c>
      <c r="U113" s="276">
        <f t="shared" si="250"/>
        <v>0</v>
      </c>
      <c r="V113" s="276">
        <f t="shared" si="250"/>
        <v>0</v>
      </c>
      <c r="W113" s="276">
        <f t="shared" si="250"/>
        <v>0</v>
      </c>
      <c r="Y113" s="529"/>
      <c r="Z113" s="609" t="s">
        <v>404</v>
      </c>
      <c r="AA113" s="610"/>
      <c r="AB113" s="276">
        <f t="shared" ref="AB113:AI113" si="251">IFERROR(ROUND(AB112*(AB104+AB106+AB108)/AB110,0),0)</f>
        <v>0</v>
      </c>
      <c r="AC113" s="276">
        <f t="shared" si="251"/>
        <v>0</v>
      </c>
      <c r="AD113" s="276">
        <f t="shared" si="251"/>
        <v>0</v>
      </c>
      <c r="AE113" s="276">
        <f t="shared" si="251"/>
        <v>0</v>
      </c>
      <c r="AF113" s="276">
        <f t="shared" si="251"/>
        <v>0</v>
      </c>
      <c r="AG113" s="276">
        <f t="shared" si="251"/>
        <v>0</v>
      </c>
      <c r="AH113" s="276">
        <f t="shared" si="251"/>
        <v>0</v>
      </c>
      <c r="AI113" s="276">
        <f t="shared" si="251"/>
        <v>0</v>
      </c>
    </row>
    <row r="114" spans="2:35">
      <c r="B114" s="68" t="s">
        <v>321</v>
      </c>
      <c r="C114" s="68" t="s">
        <v>308</v>
      </c>
      <c r="D114" s="70" t="s">
        <v>349</v>
      </c>
      <c r="E114" s="372">
        <v>0.02</v>
      </c>
      <c r="M114" s="530"/>
      <c r="N114" s="609" t="s">
        <v>405</v>
      </c>
      <c r="O114" s="610"/>
      <c r="P114" s="276">
        <f t="shared" ref="P114:W114" si="252">IFERROR(P112-P113,0)</f>
        <v>0</v>
      </c>
      <c r="Q114" s="276">
        <f t="shared" si="252"/>
        <v>0</v>
      </c>
      <c r="R114" s="276">
        <f t="shared" si="252"/>
        <v>0</v>
      </c>
      <c r="S114" s="276">
        <f t="shared" si="252"/>
        <v>0</v>
      </c>
      <c r="T114" s="276">
        <f t="shared" si="252"/>
        <v>0</v>
      </c>
      <c r="U114" s="276">
        <f t="shared" si="252"/>
        <v>0</v>
      </c>
      <c r="V114" s="276">
        <f t="shared" si="252"/>
        <v>0</v>
      </c>
      <c r="W114" s="276">
        <f t="shared" si="252"/>
        <v>0</v>
      </c>
      <c r="Y114" s="530"/>
      <c r="Z114" s="609" t="s">
        <v>405</v>
      </c>
      <c r="AA114" s="610"/>
      <c r="AB114" s="276">
        <f t="shared" ref="AB114:AI114" si="253">IFERROR(AB112-AB113,0)</f>
        <v>0</v>
      </c>
      <c r="AC114" s="276">
        <f t="shared" si="253"/>
        <v>0</v>
      </c>
      <c r="AD114" s="276">
        <f t="shared" si="253"/>
        <v>0</v>
      </c>
      <c r="AE114" s="276">
        <f t="shared" si="253"/>
        <v>0</v>
      </c>
      <c r="AF114" s="276">
        <f t="shared" si="253"/>
        <v>0</v>
      </c>
      <c r="AG114" s="276">
        <f t="shared" si="253"/>
        <v>0</v>
      </c>
      <c r="AH114" s="276">
        <f t="shared" si="253"/>
        <v>0</v>
      </c>
      <c r="AI114" s="276">
        <f t="shared" si="253"/>
        <v>0</v>
      </c>
    </row>
    <row r="115" spans="2:35">
      <c r="B115" s="68" t="s">
        <v>321</v>
      </c>
      <c r="C115" s="68" t="s">
        <v>309</v>
      </c>
      <c r="D115" s="70" t="s">
        <v>349</v>
      </c>
      <c r="E115" s="372">
        <v>0.02</v>
      </c>
      <c r="M115" s="528" t="s">
        <v>29</v>
      </c>
      <c r="N115" s="605" t="s">
        <v>88</v>
      </c>
      <c r="O115" s="606"/>
      <c r="P115" s="264">
        <f>'基本単価（本園）'!N16</f>
        <v>0</v>
      </c>
      <c r="Q115" s="264">
        <f>'基本単価（本園）'!O16</f>
        <v>0</v>
      </c>
      <c r="R115" s="264">
        <f>'基本単価（本園）'!P16</f>
        <v>0</v>
      </c>
      <c r="S115" s="264">
        <f>'基本単価（本園）'!Q16</f>
        <v>0</v>
      </c>
      <c r="T115" s="264">
        <f>'基本単価（本園）'!R16</f>
        <v>0</v>
      </c>
      <c r="U115" s="264">
        <f>'基本単価（本園）'!S16</f>
        <v>0</v>
      </c>
      <c r="V115" s="264">
        <f>'基本単価（本園）'!T16</f>
        <v>0</v>
      </c>
      <c r="W115" s="264">
        <f>'基本単価（本園）'!U16</f>
        <v>0</v>
      </c>
      <c r="Y115" s="528" t="s">
        <v>29</v>
      </c>
      <c r="Z115" s="605" t="s">
        <v>88</v>
      </c>
      <c r="AA115" s="606"/>
      <c r="AB115" s="264">
        <f>'基本単価（分園）'!N16</f>
        <v>0</v>
      </c>
      <c r="AC115" s="264">
        <f>'基本単価（分園）'!O16</f>
        <v>0</v>
      </c>
      <c r="AD115" s="264">
        <f>'基本単価（分園）'!P16</f>
        <v>0</v>
      </c>
      <c r="AE115" s="264">
        <f>'基本単価（分園）'!Q16</f>
        <v>0</v>
      </c>
      <c r="AF115" s="264">
        <f>'基本単価（分園）'!R16</f>
        <v>0</v>
      </c>
      <c r="AG115" s="264">
        <f>'基本単価（分園）'!S16</f>
        <v>0</v>
      </c>
      <c r="AH115" s="264">
        <f>'基本単価（分園）'!T16</f>
        <v>0</v>
      </c>
      <c r="AI115" s="264">
        <f>'基本単価（分園）'!U16</f>
        <v>0</v>
      </c>
    </row>
    <row r="116" spans="2:35">
      <c r="B116" s="68" t="s">
        <v>321</v>
      </c>
      <c r="C116" s="68" t="s">
        <v>310</v>
      </c>
      <c r="D116" s="70" t="s">
        <v>349</v>
      </c>
      <c r="E116" s="372">
        <v>0.02</v>
      </c>
      <c r="M116" s="529"/>
      <c r="N116" s="605" t="s">
        <v>287</v>
      </c>
      <c r="O116" s="606"/>
      <c r="P116" s="264">
        <f>'基本単価（本園）'!N32</f>
        <v>0</v>
      </c>
      <c r="Q116" s="264">
        <f>'基本単価（本園）'!O32</f>
        <v>0</v>
      </c>
      <c r="R116" s="264">
        <f>'基本単価（本園）'!P32</f>
        <v>0</v>
      </c>
      <c r="S116" s="264">
        <f>'基本単価（本園）'!Q32</f>
        <v>0</v>
      </c>
      <c r="T116" s="264">
        <f>'基本単価（本園）'!R32</f>
        <v>0</v>
      </c>
      <c r="U116" s="264">
        <f>'基本単価（本園）'!S32</f>
        <v>0</v>
      </c>
      <c r="V116" s="264">
        <f>'基本単価（本園）'!T32</f>
        <v>0</v>
      </c>
      <c r="W116" s="264">
        <f>'基本単価（本園）'!U32</f>
        <v>0</v>
      </c>
      <c r="Y116" s="529"/>
      <c r="Z116" s="605" t="s">
        <v>287</v>
      </c>
      <c r="AA116" s="606"/>
      <c r="AB116" s="264">
        <f>'基本単価（分園）'!N32</f>
        <v>0</v>
      </c>
      <c r="AC116" s="264">
        <f>'基本単価（分園）'!O32</f>
        <v>0</v>
      </c>
      <c r="AD116" s="264">
        <f>'基本単価（分園）'!P32</f>
        <v>0</v>
      </c>
      <c r="AE116" s="264">
        <f>'基本単価（分園）'!Q32</f>
        <v>0</v>
      </c>
      <c r="AF116" s="264">
        <f>'基本単価（分園）'!R32</f>
        <v>0</v>
      </c>
      <c r="AG116" s="264">
        <f>'基本単価（分園）'!S32</f>
        <v>0</v>
      </c>
      <c r="AH116" s="264">
        <f>'基本単価（分園）'!T32</f>
        <v>0</v>
      </c>
      <c r="AI116" s="264">
        <f>'基本単価（分園）'!U32</f>
        <v>0</v>
      </c>
    </row>
    <row r="117" spans="2:35">
      <c r="B117" s="68" t="s">
        <v>321</v>
      </c>
      <c r="C117" s="68" t="s">
        <v>311</v>
      </c>
      <c r="D117" s="70" t="s">
        <v>349</v>
      </c>
      <c r="E117" s="372">
        <v>0.02</v>
      </c>
      <c r="M117" s="529"/>
      <c r="N117" s="599" t="s">
        <v>241</v>
      </c>
      <c r="O117" s="34" t="s">
        <v>88</v>
      </c>
      <c r="P117" s="273"/>
      <c r="Q117" s="264">
        <f>'３歳児配置改善加算'!$I$15</f>
        <v>0</v>
      </c>
      <c r="R117" s="273"/>
      <c r="S117" s="273"/>
      <c r="T117" s="273"/>
      <c r="U117" s="264">
        <f>'３歳児配置改善加算'!$I$15</f>
        <v>0</v>
      </c>
      <c r="V117" s="273"/>
      <c r="W117" s="273"/>
      <c r="Y117" s="529"/>
      <c r="Z117" s="599" t="s">
        <v>241</v>
      </c>
      <c r="AA117" s="34" t="s">
        <v>88</v>
      </c>
      <c r="AB117" s="273"/>
      <c r="AC117" s="264">
        <f>'３歳児配置改善加算'!$I$15</f>
        <v>0</v>
      </c>
      <c r="AD117" s="273"/>
      <c r="AE117" s="273"/>
      <c r="AF117" s="273"/>
      <c r="AG117" s="264">
        <f>'３歳児配置改善加算'!$I$15</f>
        <v>0</v>
      </c>
      <c r="AH117" s="273"/>
      <c r="AI117" s="273"/>
    </row>
    <row r="118" spans="2:35">
      <c r="B118" s="68" t="s">
        <v>321</v>
      </c>
      <c r="C118" s="68" t="s">
        <v>312</v>
      </c>
      <c r="D118" s="70" t="s">
        <v>349</v>
      </c>
      <c r="E118" s="372">
        <v>0.02</v>
      </c>
      <c r="M118" s="529"/>
      <c r="N118" s="600"/>
      <c r="O118" s="34" t="s">
        <v>287</v>
      </c>
      <c r="P118" s="273"/>
      <c r="Q118" s="264">
        <f>'３歳児配置改善加算'!$K$15</f>
        <v>0</v>
      </c>
      <c r="R118" s="273"/>
      <c r="S118" s="273"/>
      <c r="T118" s="273"/>
      <c r="U118" s="264">
        <f>'３歳児配置改善加算'!$K$15</f>
        <v>0</v>
      </c>
      <c r="V118" s="273"/>
      <c r="W118" s="273"/>
      <c r="Y118" s="529"/>
      <c r="Z118" s="600"/>
      <c r="AA118" s="34" t="s">
        <v>287</v>
      </c>
      <c r="AB118" s="273"/>
      <c r="AC118" s="264">
        <f>'３歳児配置改善加算'!$K$15</f>
        <v>0</v>
      </c>
      <c r="AD118" s="273"/>
      <c r="AE118" s="273"/>
      <c r="AF118" s="273"/>
      <c r="AG118" s="264">
        <f>'３歳児配置改善加算'!$K$15</f>
        <v>0</v>
      </c>
      <c r="AH118" s="273"/>
      <c r="AI118" s="273"/>
    </row>
    <row r="119" spans="2:35">
      <c r="B119" s="68" t="s">
        <v>321</v>
      </c>
      <c r="C119" s="68" t="s">
        <v>313</v>
      </c>
      <c r="D119" s="70" t="s">
        <v>349</v>
      </c>
      <c r="E119" s="372">
        <v>0.02</v>
      </c>
      <c r="M119" s="529"/>
      <c r="N119" s="599" t="s">
        <v>371</v>
      </c>
      <c r="O119" s="34" t="s">
        <v>88</v>
      </c>
      <c r="P119" s="264">
        <f>夜間保育加算!$O$45</f>
        <v>0</v>
      </c>
      <c r="Q119" s="264">
        <f>夜間保育加算!$O$45</f>
        <v>0</v>
      </c>
      <c r="R119" s="264">
        <f>夜間保育加算!$O$47</f>
        <v>0</v>
      </c>
      <c r="S119" s="264">
        <f>夜間保育加算!$O$47</f>
        <v>0</v>
      </c>
      <c r="T119" s="264">
        <f>夜間保育加算!$O$45</f>
        <v>0</v>
      </c>
      <c r="U119" s="264">
        <f>夜間保育加算!$O$45</f>
        <v>0</v>
      </c>
      <c r="V119" s="264">
        <f>夜間保育加算!$O$47</f>
        <v>0</v>
      </c>
      <c r="W119" s="264">
        <f>夜間保育加算!$O$47</f>
        <v>0</v>
      </c>
      <c r="Y119" s="529"/>
      <c r="Z119" s="599" t="s">
        <v>371</v>
      </c>
      <c r="AA119" s="34" t="s">
        <v>88</v>
      </c>
      <c r="AB119" s="264">
        <f>夜間保育加算!$O$45</f>
        <v>0</v>
      </c>
      <c r="AC119" s="264">
        <f>夜間保育加算!$O$45</f>
        <v>0</v>
      </c>
      <c r="AD119" s="264">
        <f>夜間保育加算!$O$47</f>
        <v>0</v>
      </c>
      <c r="AE119" s="264">
        <f>夜間保育加算!$O$47</f>
        <v>0</v>
      </c>
      <c r="AF119" s="264">
        <f>夜間保育加算!$O$45</f>
        <v>0</v>
      </c>
      <c r="AG119" s="264">
        <f>夜間保育加算!$O$45</f>
        <v>0</v>
      </c>
      <c r="AH119" s="264">
        <f>夜間保育加算!$O$47</f>
        <v>0</v>
      </c>
      <c r="AI119" s="264">
        <f>夜間保育加算!$O$47</f>
        <v>0</v>
      </c>
    </row>
    <row r="120" spans="2:35">
      <c r="B120" s="68" t="s">
        <v>321</v>
      </c>
      <c r="C120" s="68" t="s">
        <v>314</v>
      </c>
      <c r="D120" s="70" t="s">
        <v>349</v>
      </c>
      <c r="E120" s="372">
        <v>0.02</v>
      </c>
      <c r="M120" s="529"/>
      <c r="N120" s="600"/>
      <c r="O120" s="34" t="s">
        <v>287</v>
      </c>
      <c r="P120" s="264">
        <f>夜間保育加算!$Q$45</f>
        <v>0</v>
      </c>
      <c r="Q120" s="264">
        <f>夜間保育加算!$Q$45</f>
        <v>0</v>
      </c>
      <c r="R120" s="264">
        <f>夜間保育加算!$Q$47</f>
        <v>0</v>
      </c>
      <c r="S120" s="264">
        <f>夜間保育加算!$Q$47</f>
        <v>0</v>
      </c>
      <c r="T120" s="264">
        <f>夜間保育加算!$Q$45</f>
        <v>0</v>
      </c>
      <c r="U120" s="264">
        <f>夜間保育加算!$Q$45</f>
        <v>0</v>
      </c>
      <c r="V120" s="264">
        <f>夜間保育加算!$Q$47</f>
        <v>0</v>
      </c>
      <c r="W120" s="264">
        <f>夜間保育加算!$Q$47</f>
        <v>0</v>
      </c>
      <c r="Y120" s="529"/>
      <c r="Z120" s="600"/>
      <c r="AA120" s="34" t="s">
        <v>287</v>
      </c>
      <c r="AB120" s="264">
        <f>夜間保育加算!$Q$45</f>
        <v>0</v>
      </c>
      <c r="AC120" s="264">
        <f>夜間保育加算!$Q$45</f>
        <v>0</v>
      </c>
      <c r="AD120" s="264">
        <f>夜間保育加算!$Q$47</f>
        <v>0</v>
      </c>
      <c r="AE120" s="264">
        <f>夜間保育加算!$Q$47</f>
        <v>0</v>
      </c>
      <c r="AF120" s="264">
        <f>夜間保育加算!$Q$45</f>
        <v>0</v>
      </c>
      <c r="AG120" s="264">
        <f>夜間保育加算!$Q$45</f>
        <v>0</v>
      </c>
      <c r="AH120" s="264">
        <f>夜間保育加算!$Q$47</f>
        <v>0</v>
      </c>
      <c r="AI120" s="264">
        <f>夜間保育加算!$Q$47</f>
        <v>0</v>
      </c>
    </row>
    <row r="121" spans="2:35">
      <c r="B121" s="68" t="s">
        <v>321</v>
      </c>
      <c r="C121" s="68" t="s">
        <v>315</v>
      </c>
      <c r="D121" s="70" t="s">
        <v>349</v>
      </c>
      <c r="E121" s="372">
        <v>0.02</v>
      </c>
      <c r="M121" s="529"/>
      <c r="N121" s="605" t="s">
        <v>31</v>
      </c>
      <c r="O121" s="606"/>
      <c r="P121" s="264">
        <f t="shared" ref="P121:W121" si="254">SUM(P115:P120)</f>
        <v>0</v>
      </c>
      <c r="Q121" s="264">
        <f t="shared" si="254"/>
        <v>0</v>
      </c>
      <c r="R121" s="264">
        <f t="shared" si="254"/>
        <v>0</v>
      </c>
      <c r="S121" s="264">
        <f t="shared" si="254"/>
        <v>0</v>
      </c>
      <c r="T121" s="264">
        <f t="shared" si="254"/>
        <v>0</v>
      </c>
      <c r="U121" s="264">
        <f t="shared" si="254"/>
        <v>0</v>
      </c>
      <c r="V121" s="264">
        <f t="shared" si="254"/>
        <v>0</v>
      </c>
      <c r="W121" s="264">
        <f t="shared" si="254"/>
        <v>0</v>
      </c>
      <c r="Y121" s="529"/>
      <c r="Z121" s="605" t="s">
        <v>31</v>
      </c>
      <c r="AA121" s="606"/>
      <c r="AB121" s="264">
        <f t="shared" ref="AB121:AI121" si="255">SUM(AB115:AB120)</f>
        <v>0</v>
      </c>
      <c r="AC121" s="264">
        <f t="shared" si="255"/>
        <v>0</v>
      </c>
      <c r="AD121" s="264">
        <f t="shared" si="255"/>
        <v>0</v>
      </c>
      <c r="AE121" s="264">
        <f t="shared" si="255"/>
        <v>0</v>
      </c>
      <c r="AF121" s="264">
        <f t="shared" si="255"/>
        <v>0</v>
      </c>
      <c r="AG121" s="264">
        <f t="shared" si="255"/>
        <v>0</v>
      </c>
      <c r="AH121" s="264">
        <f t="shared" si="255"/>
        <v>0</v>
      </c>
      <c r="AI121" s="264">
        <f t="shared" si="255"/>
        <v>0</v>
      </c>
    </row>
    <row r="122" spans="2:35">
      <c r="B122" s="68" t="s">
        <v>321</v>
      </c>
      <c r="C122" s="68" t="s">
        <v>144</v>
      </c>
      <c r="D122" s="70" t="s">
        <v>349</v>
      </c>
      <c r="E122" s="372">
        <v>0.02</v>
      </c>
      <c r="M122" s="529"/>
      <c r="N122" s="605" t="s">
        <v>369</v>
      </c>
      <c r="O122" s="606"/>
      <c r="P122" s="274" t="str">
        <f>$K$24</f>
        <v/>
      </c>
      <c r="Q122" s="274" t="str">
        <f t="shared" ref="Q122:W122" si="256">$K$24</f>
        <v/>
      </c>
      <c r="R122" s="274" t="str">
        <f t="shared" si="256"/>
        <v/>
      </c>
      <c r="S122" s="274" t="str">
        <f t="shared" si="256"/>
        <v/>
      </c>
      <c r="T122" s="274" t="str">
        <f t="shared" si="256"/>
        <v/>
      </c>
      <c r="U122" s="274" t="str">
        <f t="shared" si="256"/>
        <v/>
      </c>
      <c r="V122" s="274" t="str">
        <f t="shared" si="256"/>
        <v/>
      </c>
      <c r="W122" s="274" t="str">
        <f t="shared" si="256"/>
        <v/>
      </c>
      <c r="Y122" s="529"/>
      <c r="Z122" s="605" t="s">
        <v>369</v>
      </c>
      <c r="AA122" s="606"/>
      <c r="AB122" s="274" t="str">
        <f>$K$24</f>
        <v/>
      </c>
      <c r="AC122" s="274" t="str">
        <f t="shared" ref="AC122:AI122" si="257">$K$24</f>
        <v/>
      </c>
      <c r="AD122" s="274" t="str">
        <f t="shared" si="257"/>
        <v/>
      </c>
      <c r="AE122" s="274" t="str">
        <f t="shared" si="257"/>
        <v/>
      </c>
      <c r="AF122" s="274" t="str">
        <f t="shared" si="257"/>
        <v/>
      </c>
      <c r="AG122" s="274" t="str">
        <f t="shared" si="257"/>
        <v/>
      </c>
      <c r="AH122" s="274" t="str">
        <f t="shared" si="257"/>
        <v/>
      </c>
      <c r="AI122" s="274" t="str">
        <f t="shared" si="257"/>
        <v/>
      </c>
    </row>
    <row r="123" spans="2:35">
      <c r="B123" s="68" t="s">
        <v>322</v>
      </c>
      <c r="C123" s="68" t="s">
        <v>304</v>
      </c>
      <c r="D123" s="70" t="s">
        <v>349</v>
      </c>
      <c r="E123" s="372">
        <v>0.01</v>
      </c>
      <c r="M123" s="529"/>
      <c r="N123" s="607" t="s">
        <v>374</v>
      </c>
      <c r="O123" s="608"/>
      <c r="P123" s="275">
        <f t="shared" ref="P123:W123" si="258">IFERROR(ROUNDDOWN(P121*P122,-1),0)</f>
        <v>0</v>
      </c>
      <c r="Q123" s="275">
        <f t="shared" si="258"/>
        <v>0</v>
      </c>
      <c r="R123" s="275">
        <f t="shared" si="258"/>
        <v>0</v>
      </c>
      <c r="S123" s="275">
        <f t="shared" si="258"/>
        <v>0</v>
      </c>
      <c r="T123" s="275">
        <f t="shared" si="258"/>
        <v>0</v>
      </c>
      <c r="U123" s="275">
        <f t="shared" si="258"/>
        <v>0</v>
      </c>
      <c r="V123" s="275">
        <f t="shared" si="258"/>
        <v>0</v>
      </c>
      <c r="W123" s="275">
        <f t="shared" si="258"/>
        <v>0</v>
      </c>
      <c r="Y123" s="529"/>
      <c r="Z123" s="607" t="s">
        <v>374</v>
      </c>
      <c r="AA123" s="608"/>
      <c r="AB123" s="275">
        <f t="shared" ref="AB123:AI123" si="259">IFERROR(ROUNDDOWN(AB121*AB122,-1),0)</f>
        <v>0</v>
      </c>
      <c r="AC123" s="275">
        <f t="shared" si="259"/>
        <v>0</v>
      </c>
      <c r="AD123" s="275">
        <f t="shared" si="259"/>
        <v>0</v>
      </c>
      <c r="AE123" s="275">
        <f t="shared" si="259"/>
        <v>0</v>
      </c>
      <c r="AF123" s="275">
        <f t="shared" si="259"/>
        <v>0</v>
      </c>
      <c r="AG123" s="275">
        <f t="shared" si="259"/>
        <v>0</v>
      </c>
      <c r="AH123" s="275">
        <f t="shared" si="259"/>
        <v>0</v>
      </c>
      <c r="AI123" s="275">
        <f t="shared" si="259"/>
        <v>0</v>
      </c>
    </row>
    <row r="124" spans="2:35">
      <c r="B124" s="68" t="s">
        <v>322</v>
      </c>
      <c r="C124" s="68" t="s">
        <v>126</v>
      </c>
      <c r="D124" s="70" t="s">
        <v>349</v>
      </c>
      <c r="E124" s="372">
        <v>0.02</v>
      </c>
      <c r="M124" s="529"/>
      <c r="N124" s="609" t="s">
        <v>404</v>
      </c>
      <c r="O124" s="610"/>
      <c r="P124" s="276">
        <f t="shared" ref="P124:W124" si="260">IFERROR(ROUND(P123*(P115+P117+P119)/P121,0),0)</f>
        <v>0</v>
      </c>
      <c r="Q124" s="276">
        <f t="shared" si="260"/>
        <v>0</v>
      </c>
      <c r="R124" s="276">
        <f t="shared" si="260"/>
        <v>0</v>
      </c>
      <c r="S124" s="276">
        <f t="shared" si="260"/>
        <v>0</v>
      </c>
      <c r="T124" s="276">
        <f t="shared" si="260"/>
        <v>0</v>
      </c>
      <c r="U124" s="276">
        <f t="shared" si="260"/>
        <v>0</v>
      </c>
      <c r="V124" s="276">
        <f t="shared" si="260"/>
        <v>0</v>
      </c>
      <c r="W124" s="276">
        <f t="shared" si="260"/>
        <v>0</v>
      </c>
      <c r="Y124" s="529"/>
      <c r="Z124" s="609" t="s">
        <v>404</v>
      </c>
      <c r="AA124" s="610"/>
      <c r="AB124" s="276">
        <f t="shared" ref="AB124:AI124" si="261">IFERROR(ROUND(AB123*(AB115+AB117+AB119)/AB121,0),0)</f>
        <v>0</v>
      </c>
      <c r="AC124" s="276">
        <f t="shared" si="261"/>
        <v>0</v>
      </c>
      <c r="AD124" s="276">
        <f t="shared" si="261"/>
        <v>0</v>
      </c>
      <c r="AE124" s="276">
        <f t="shared" si="261"/>
        <v>0</v>
      </c>
      <c r="AF124" s="276">
        <f t="shared" si="261"/>
        <v>0</v>
      </c>
      <c r="AG124" s="276">
        <f t="shared" si="261"/>
        <v>0</v>
      </c>
      <c r="AH124" s="276">
        <f t="shared" si="261"/>
        <v>0</v>
      </c>
      <c r="AI124" s="276">
        <f t="shared" si="261"/>
        <v>0</v>
      </c>
    </row>
    <row r="125" spans="2:35">
      <c r="B125" s="68" t="s">
        <v>322</v>
      </c>
      <c r="C125" s="68" t="s">
        <v>128</v>
      </c>
      <c r="D125" s="70" t="s">
        <v>349</v>
      </c>
      <c r="E125" s="372">
        <v>0.02</v>
      </c>
      <c r="M125" s="530"/>
      <c r="N125" s="609" t="s">
        <v>405</v>
      </c>
      <c r="O125" s="610"/>
      <c r="P125" s="276">
        <f t="shared" ref="P125:W125" si="262">IFERROR(P123-P124,0)</f>
        <v>0</v>
      </c>
      <c r="Q125" s="276">
        <f t="shared" si="262"/>
        <v>0</v>
      </c>
      <c r="R125" s="276">
        <f t="shared" si="262"/>
        <v>0</v>
      </c>
      <c r="S125" s="276">
        <f t="shared" si="262"/>
        <v>0</v>
      </c>
      <c r="T125" s="276">
        <f t="shared" si="262"/>
        <v>0</v>
      </c>
      <c r="U125" s="276">
        <f t="shared" si="262"/>
        <v>0</v>
      </c>
      <c r="V125" s="276">
        <f t="shared" si="262"/>
        <v>0</v>
      </c>
      <c r="W125" s="276">
        <f t="shared" si="262"/>
        <v>0</v>
      </c>
      <c r="Y125" s="530"/>
      <c r="Z125" s="609" t="s">
        <v>405</v>
      </c>
      <c r="AA125" s="610"/>
      <c r="AB125" s="276">
        <f t="shared" ref="AB125:AI125" si="263">IFERROR(AB123-AB124,0)</f>
        <v>0</v>
      </c>
      <c r="AC125" s="276">
        <f t="shared" si="263"/>
        <v>0</v>
      </c>
      <c r="AD125" s="276">
        <f t="shared" si="263"/>
        <v>0</v>
      </c>
      <c r="AE125" s="276">
        <f t="shared" si="263"/>
        <v>0</v>
      </c>
      <c r="AF125" s="276">
        <f t="shared" si="263"/>
        <v>0</v>
      </c>
      <c r="AG125" s="276">
        <f t="shared" si="263"/>
        <v>0</v>
      </c>
      <c r="AH125" s="276">
        <f t="shared" si="263"/>
        <v>0</v>
      </c>
      <c r="AI125" s="276">
        <f t="shared" si="263"/>
        <v>0</v>
      </c>
    </row>
    <row r="126" spans="2:35">
      <c r="B126" s="68" t="s">
        <v>322</v>
      </c>
      <c r="C126" s="68" t="s">
        <v>130</v>
      </c>
      <c r="D126" s="70" t="s">
        <v>349</v>
      </c>
      <c r="E126" s="372">
        <v>0.02</v>
      </c>
      <c r="M126" s="527" t="s">
        <v>30</v>
      </c>
      <c r="N126" s="605" t="s">
        <v>88</v>
      </c>
      <c r="O126" s="606"/>
      <c r="P126" s="264">
        <f>'基本単価（本園）'!N17</f>
        <v>0</v>
      </c>
      <c r="Q126" s="264">
        <f>'基本単価（本園）'!O17</f>
        <v>0</v>
      </c>
      <c r="R126" s="264">
        <f>'基本単価（本園）'!P17</f>
        <v>0</v>
      </c>
      <c r="S126" s="264">
        <f>'基本単価（本園）'!Q17</f>
        <v>0</v>
      </c>
      <c r="T126" s="264">
        <f>'基本単価（本園）'!R17</f>
        <v>0</v>
      </c>
      <c r="U126" s="264">
        <f>'基本単価（本園）'!S17</f>
        <v>0</v>
      </c>
      <c r="V126" s="264">
        <f>'基本単価（本園）'!T17</f>
        <v>0</v>
      </c>
      <c r="W126" s="264">
        <f>'基本単価（本園）'!U17</f>
        <v>0</v>
      </c>
      <c r="Y126" s="527" t="s">
        <v>30</v>
      </c>
      <c r="Z126" s="605" t="s">
        <v>88</v>
      </c>
      <c r="AA126" s="606"/>
      <c r="AB126" s="264">
        <f>'基本単価（分園）'!N17</f>
        <v>0</v>
      </c>
      <c r="AC126" s="264">
        <f>'基本単価（分園）'!O17</f>
        <v>0</v>
      </c>
      <c r="AD126" s="264">
        <f>'基本単価（分園）'!P17</f>
        <v>0</v>
      </c>
      <c r="AE126" s="264">
        <f>'基本単価（分園）'!Q17</f>
        <v>0</v>
      </c>
      <c r="AF126" s="264">
        <f>'基本単価（分園）'!R17</f>
        <v>0</v>
      </c>
      <c r="AG126" s="264">
        <f>'基本単価（分園）'!S17</f>
        <v>0</v>
      </c>
      <c r="AH126" s="264">
        <f>'基本単価（分園）'!T17</f>
        <v>0</v>
      </c>
      <c r="AI126" s="264">
        <f>'基本単価（分園）'!U17</f>
        <v>0</v>
      </c>
    </row>
    <row r="127" spans="2:35">
      <c r="B127" s="68" t="s">
        <v>322</v>
      </c>
      <c r="C127" s="68" t="s">
        <v>132</v>
      </c>
      <c r="D127" s="70" t="s">
        <v>349</v>
      </c>
      <c r="E127" s="372">
        <v>0.02</v>
      </c>
      <c r="M127" s="527"/>
      <c r="N127" s="605" t="s">
        <v>287</v>
      </c>
      <c r="O127" s="606"/>
      <c r="P127" s="264">
        <f>'基本単価（本園）'!N33</f>
        <v>0</v>
      </c>
      <c r="Q127" s="264">
        <f>'基本単価（本園）'!O33</f>
        <v>0</v>
      </c>
      <c r="R127" s="264">
        <f>'基本単価（本園）'!P33</f>
        <v>0</v>
      </c>
      <c r="S127" s="264">
        <f>'基本単価（本園）'!Q33</f>
        <v>0</v>
      </c>
      <c r="T127" s="264">
        <f>'基本単価（本園）'!R33</f>
        <v>0</v>
      </c>
      <c r="U127" s="264">
        <f>'基本単価（本園）'!S33</f>
        <v>0</v>
      </c>
      <c r="V127" s="264">
        <f>'基本単価（本園）'!T33</f>
        <v>0</v>
      </c>
      <c r="W127" s="264">
        <f>'基本単価（本園）'!U33</f>
        <v>0</v>
      </c>
      <c r="Y127" s="527"/>
      <c r="Z127" s="605" t="s">
        <v>287</v>
      </c>
      <c r="AA127" s="606"/>
      <c r="AB127" s="264">
        <f>'基本単価（分園）'!N33</f>
        <v>0</v>
      </c>
      <c r="AC127" s="264">
        <f>'基本単価（分園）'!O33</f>
        <v>0</v>
      </c>
      <c r="AD127" s="264">
        <f>'基本単価（分園）'!P33</f>
        <v>0</v>
      </c>
      <c r="AE127" s="264">
        <f>'基本単価（分園）'!Q33</f>
        <v>0</v>
      </c>
      <c r="AF127" s="264">
        <f>'基本単価（分園）'!R33</f>
        <v>0</v>
      </c>
      <c r="AG127" s="264">
        <f>'基本単価（分園）'!S33</f>
        <v>0</v>
      </c>
      <c r="AH127" s="264">
        <f>'基本単価（分園）'!T33</f>
        <v>0</v>
      </c>
      <c r="AI127" s="264">
        <f>'基本単価（分園）'!U33</f>
        <v>0</v>
      </c>
    </row>
    <row r="128" spans="2:35">
      <c r="B128" s="68" t="s">
        <v>322</v>
      </c>
      <c r="C128" s="68" t="s">
        <v>305</v>
      </c>
      <c r="D128" s="70" t="s">
        <v>349</v>
      </c>
      <c r="E128" s="372">
        <v>0.02</v>
      </c>
      <c r="M128" s="527"/>
      <c r="N128" s="599" t="s">
        <v>241</v>
      </c>
      <c r="O128" s="34" t="s">
        <v>88</v>
      </c>
      <c r="P128" s="273"/>
      <c r="Q128" s="264">
        <f>'３歳児配置改善加算'!$I$16</f>
        <v>0</v>
      </c>
      <c r="R128" s="273"/>
      <c r="S128" s="273"/>
      <c r="T128" s="273"/>
      <c r="U128" s="264">
        <f>'３歳児配置改善加算'!$I$16</f>
        <v>0</v>
      </c>
      <c r="V128" s="273"/>
      <c r="W128" s="273"/>
      <c r="Y128" s="527"/>
      <c r="Z128" s="599" t="s">
        <v>241</v>
      </c>
      <c r="AA128" s="34" t="s">
        <v>88</v>
      </c>
      <c r="AB128" s="273"/>
      <c r="AC128" s="264">
        <f>'３歳児配置改善加算'!$I$16</f>
        <v>0</v>
      </c>
      <c r="AD128" s="273"/>
      <c r="AE128" s="273"/>
      <c r="AF128" s="273"/>
      <c r="AG128" s="264">
        <f>'３歳児配置改善加算'!$I$16</f>
        <v>0</v>
      </c>
      <c r="AH128" s="273"/>
      <c r="AI128" s="273"/>
    </row>
    <row r="129" spans="2:35">
      <c r="B129" s="68" t="s">
        <v>322</v>
      </c>
      <c r="C129" s="68" t="s">
        <v>306</v>
      </c>
      <c r="D129" s="70" t="s">
        <v>349</v>
      </c>
      <c r="E129" s="372">
        <v>0.02</v>
      </c>
      <c r="M129" s="527"/>
      <c r="N129" s="600"/>
      <c r="O129" s="34" t="s">
        <v>287</v>
      </c>
      <c r="P129" s="273"/>
      <c r="Q129" s="264">
        <f>'３歳児配置改善加算'!$K$16</f>
        <v>0</v>
      </c>
      <c r="R129" s="273"/>
      <c r="S129" s="273"/>
      <c r="T129" s="273"/>
      <c r="U129" s="264">
        <f>'３歳児配置改善加算'!$K$16</f>
        <v>0</v>
      </c>
      <c r="V129" s="273"/>
      <c r="W129" s="273"/>
      <c r="Y129" s="527"/>
      <c r="Z129" s="600"/>
      <c r="AA129" s="34" t="s">
        <v>287</v>
      </c>
      <c r="AB129" s="273"/>
      <c r="AC129" s="264">
        <f>'３歳児配置改善加算'!$K$16</f>
        <v>0</v>
      </c>
      <c r="AD129" s="273"/>
      <c r="AE129" s="273"/>
      <c r="AF129" s="273"/>
      <c r="AG129" s="264">
        <f>'３歳児配置改善加算'!$K$16</f>
        <v>0</v>
      </c>
      <c r="AH129" s="273"/>
      <c r="AI129" s="273"/>
    </row>
    <row r="130" spans="2:35">
      <c r="B130" s="68" t="s">
        <v>322</v>
      </c>
      <c r="C130" s="68" t="s">
        <v>307</v>
      </c>
      <c r="D130" s="70" t="s">
        <v>349</v>
      </c>
      <c r="E130" s="372">
        <v>0.02</v>
      </c>
      <c r="M130" s="527"/>
      <c r="N130" s="599" t="s">
        <v>371</v>
      </c>
      <c r="O130" s="34" t="s">
        <v>88</v>
      </c>
      <c r="P130" s="264">
        <f>夜間保育加算!$O$49</f>
        <v>0</v>
      </c>
      <c r="Q130" s="264">
        <f>夜間保育加算!$O$49</f>
        <v>0</v>
      </c>
      <c r="R130" s="264">
        <f>夜間保育加算!$O$51</f>
        <v>0</v>
      </c>
      <c r="S130" s="264">
        <f>夜間保育加算!$O$51</f>
        <v>0</v>
      </c>
      <c r="T130" s="264">
        <f>夜間保育加算!$O$49</f>
        <v>0</v>
      </c>
      <c r="U130" s="264">
        <f>夜間保育加算!$O$49</f>
        <v>0</v>
      </c>
      <c r="V130" s="264">
        <f>夜間保育加算!$O$51</f>
        <v>0</v>
      </c>
      <c r="W130" s="264">
        <f>夜間保育加算!$O$51</f>
        <v>0</v>
      </c>
      <c r="Y130" s="527"/>
      <c r="Z130" s="599" t="s">
        <v>371</v>
      </c>
      <c r="AA130" s="34" t="s">
        <v>88</v>
      </c>
      <c r="AB130" s="264">
        <f>夜間保育加算!$O$49</f>
        <v>0</v>
      </c>
      <c r="AC130" s="264">
        <f>夜間保育加算!$O$49</f>
        <v>0</v>
      </c>
      <c r="AD130" s="264">
        <f>夜間保育加算!$O$51</f>
        <v>0</v>
      </c>
      <c r="AE130" s="264">
        <f>夜間保育加算!$O$51</f>
        <v>0</v>
      </c>
      <c r="AF130" s="264">
        <f>夜間保育加算!$O$49</f>
        <v>0</v>
      </c>
      <c r="AG130" s="264">
        <f>夜間保育加算!$O$49</f>
        <v>0</v>
      </c>
      <c r="AH130" s="264">
        <f>夜間保育加算!$O$51</f>
        <v>0</v>
      </c>
      <c r="AI130" s="264">
        <f>夜間保育加算!$O$51</f>
        <v>0</v>
      </c>
    </row>
    <row r="131" spans="2:35">
      <c r="B131" s="68" t="s">
        <v>322</v>
      </c>
      <c r="C131" s="68" t="s">
        <v>308</v>
      </c>
      <c r="D131" s="70" t="s">
        <v>349</v>
      </c>
      <c r="E131" s="372">
        <v>0.02</v>
      </c>
      <c r="M131" s="527"/>
      <c r="N131" s="600"/>
      <c r="O131" s="34" t="s">
        <v>287</v>
      </c>
      <c r="P131" s="264">
        <f>夜間保育加算!$Q$49</f>
        <v>0</v>
      </c>
      <c r="Q131" s="264">
        <f>夜間保育加算!$Q$49</f>
        <v>0</v>
      </c>
      <c r="R131" s="264">
        <f>夜間保育加算!$Q$51</f>
        <v>0</v>
      </c>
      <c r="S131" s="264">
        <f>夜間保育加算!$Q$51</f>
        <v>0</v>
      </c>
      <c r="T131" s="264">
        <f>夜間保育加算!$Q$49</f>
        <v>0</v>
      </c>
      <c r="U131" s="264">
        <f>夜間保育加算!$Q$49</f>
        <v>0</v>
      </c>
      <c r="V131" s="264">
        <f>夜間保育加算!$Q$51</f>
        <v>0</v>
      </c>
      <c r="W131" s="264">
        <f>夜間保育加算!$Q$51</f>
        <v>0</v>
      </c>
      <c r="Y131" s="527"/>
      <c r="Z131" s="600"/>
      <c r="AA131" s="34" t="s">
        <v>287</v>
      </c>
      <c r="AB131" s="264">
        <f>夜間保育加算!$Q$49</f>
        <v>0</v>
      </c>
      <c r="AC131" s="264">
        <f>夜間保育加算!$Q$49</f>
        <v>0</v>
      </c>
      <c r="AD131" s="264">
        <f>夜間保育加算!$Q$51</f>
        <v>0</v>
      </c>
      <c r="AE131" s="264">
        <f>夜間保育加算!$Q$51</f>
        <v>0</v>
      </c>
      <c r="AF131" s="264">
        <f>夜間保育加算!$Q$49</f>
        <v>0</v>
      </c>
      <c r="AG131" s="264">
        <f>夜間保育加算!$Q$49</f>
        <v>0</v>
      </c>
      <c r="AH131" s="264">
        <f>夜間保育加算!$Q$51</f>
        <v>0</v>
      </c>
      <c r="AI131" s="264">
        <f>夜間保育加算!$Q$51</f>
        <v>0</v>
      </c>
    </row>
    <row r="132" spans="2:35">
      <c r="B132" s="68" t="s">
        <v>322</v>
      </c>
      <c r="C132" s="68" t="s">
        <v>309</v>
      </c>
      <c r="D132" s="70" t="s">
        <v>349</v>
      </c>
      <c r="E132" s="372">
        <v>0.02</v>
      </c>
      <c r="M132" s="527"/>
      <c r="N132" s="605" t="s">
        <v>31</v>
      </c>
      <c r="O132" s="606"/>
      <c r="P132" s="264">
        <f t="shared" ref="P132:W132" si="264">SUM(P126:P131)</f>
        <v>0</v>
      </c>
      <c r="Q132" s="264">
        <f t="shared" si="264"/>
        <v>0</v>
      </c>
      <c r="R132" s="264">
        <f t="shared" si="264"/>
        <v>0</v>
      </c>
      <c r="S132" s="264">
        <f t="shared" si="264"/>
        <v>0</v>
      </c>
      <c r="T132" s="264">
        <f t="shared" si="264"/>
        <v>0</v>
      </c>
      <c r="U132" s="264">
        <f t="shared" si="264"/>
        <v>0</v>
      </c>
      <c r="V132" s="264">
        <f t="shared" si="264"/>
        <v>0</v>
      </c>
      <c r="W132" s="264">
        <f t="shared" si="264"/>
        <v>0</v>
      </c>
      <c r="Y132" s="527"/>
      <c r="Z132" s="605" t="s">
        <v>31</v>
      </c>
      <c r="AA132" s="606"/>
      <c r="AB132" s="264">
        <f t="shared" ref="AB132:AI132" si="265">SUM(AB126:AB131)</f>
        <v>0</v>
      </c>
      <c r="AC132" s="264">
        <f t="shared" si="265"/>
        <v>0</v>
      </c>
      <c r="AD132" s="264">
        <f t="shared" si="265"/>
        <v>0</v>
      </c>
      <c r="AE132" s="264">
        <f t="shared" si="265"/>
        <v>0</v>
      </c>
      <c r="AF132" s="264">
        <f t="shared" si="265"/>
        <v>0</v>
      </c>
      <c r="AG132" s="264">
        <f t="shared" si="265"/>
        <v>0</v>
      </c>
      <c r="AH132" s="264">
        <f t="shared" si="265"/>
        <v>0</v>
      </c>
      <c r="AI132" s="264">
        <f t="shared" si="265"/>
        <v>0</v>
      </c>
    </row>
    <row r="133" spans="2:35">
      <c r="B133" s="68" t="s">
        <v>322</v>
      </c>
      <c r="C133" s="68" t="s">
        <v>310</v>
      </c>
      <c r="D133" s="70" t="s">
        <v>349</v>
      </c>
      <c r="E133" s="372">
        <v>0.02</v>
      </c>
      <c r="M133" s="527"/>
      <c r="N133" s="605" t="s">
        <v>369</v>
      </c>
      <c r="O133" s="606"/>
      <c r="P133" s="274" t="str">
        <f>$K$26</f>
        <v/>
      </c>
      <c r="Q133" s="274" t="str">
        <f t="shared" ref="Q133:W133" si="266">$K$26</f>
        <v/>
      </c>
      <c r="R133" s="274" t="str">
        <f t="shared" si="266"/>
        <v/>
      </c>
      <c r="S133" s="274" t="str">
        <f t="shared" si="266"/>
        <v/>
      </c>
      <c r="T133" s="274" t="str">
        <f t="shared" si="266"/>
        <v/>
      </c>
      <c r="U133" s="274" t="str">
        <f t="shared" si="266"/>
        <v/>
      </c>
      <c r="V133" s="274" t="str">
        <f t="shared" si="266"/>
        <v/>
      </c>
      <c r="W133" s="274" t="str">
        <f t="shared" si="266"/>
        <v/>
      </c>
      <c r="Y133" s="527"/>
      <c r="Z133" s="605" t="s">
        <v>369</v>
      </c>
      <c r="AA133" s="606"/>
      <c r="AB133" s="274" t="str">
        <f>$K$26</f>
        <v/>
      </c>
      <c r="AC133" s="274" t="str">
        <f t="shared" ref="AC133:AH133" si="267">$K$26</f>
        <v/>
      </c>
      <c r="AD133" s="274" t="str">
        <f t="shared" si="267"/>
        <v/>
      </c>
      <c r="AE133" s="274" t="str">
        <f t="shared" si="267"/>
        <v/>
      </c>
      <c r="AF133" s="274" t="str">
        <f t="shared" si="267"/>
        <v/>
      </c>
      <c r="AG133" s="274" t="str">
        <f t="shared" si="267"/>
        <v/>
      </c>
      <c r="AH133" s="274" t="str">
        <f t="shared" si="267"/>
        <v/>
      </c>
      <c r="AI133" s="274" t="str">
        <f>$K$26</f>
        <v/>
      </c>
    </row>
    <row r="134" spans="2:35">
      <c r="B134" s="68" t="s">
        <v>322</v>
      </c>
      <c r="C134" s="68" t="s">
        <v>311</v>
      </c>
      <c r="D134" s="70" t="s">
        <v>349</v>
      </c>
      <c r="E134" s="372">
        <v>0.02</v>
      </c>
      <c r="M134" s="527"/>
      <c r="N134" s="607" t="s">
        <v>374</v>
      </c>
      <c r="O134" s="608"/>
      <c r="P134" s="275">
        <f t="shared" ref="P134:W134" si="268">IFERROR(ROUNDDOWN(P132*P133,-1),0)</f>
        <v>0</v>
      </c>
      <c r="Q134" s="275">
        <f t="shared" si="268"/>
        <v>0</v>
      </c>
      <c r="R134" s="275">
        <f t="shared" si="268"/>
        <v>0</v>
      </c>
      <c r="S134" s="275">
        <f t="shared" si="268"/>
        <v>0</v>
      </c>
      <c r="T134" s="275">
        <f t="shared" si="268"/>
        <v>0</v>
      </c>
      <c r="U134" s="275">
        <f t="shared" si="268"/>
        <v>0</v>
      </c>
      <c r="V134" s="275">
        <f t="shared" si="268"/>
        <v>0</v>
      </c>
      <c r="W134" s="275">
        <f t="shared" si="268"/>
        <v>0</v>
      </c>
      <c r="Y134" s="527"/>
      <c r="Z134" s="607" t="s">
        <v>374</v>
      </c>
      <c r="AA134" s="608"/>
      <c r="AB134" s="275">
        <f t="shared" ref="AB134:AI134" si="269">IFERROR(ROUNDDOWN(AB132*AB133,-1),0)</f>
        <v>0</v>
      </c>
      <c r="AC134" s="275">
        <f t="shared" si="269"/>
        <v>0</v>
      </c>
      <c r="AD134" s="275">
        <f t="shared" si="269"/>
        <v>0</v>
      </c>
      <c r="AE134" s="275">
        <f t="shared" si="269"/>
        <v>0</v>
      </c>
      <c r="AF134" s="275">
        <f t="shared" si="269"/>
        <v>0</v>
      </c>
      <c r="AG134" s="275">
        <f t="shared" si="269"/>
        <v>0</v>
      </c>
      <c r="AH134" s="275">
        <f t="shared" si="269"/>
        <v>0</v>
      </c>
      <c r="AI134" s="275">
        <f t="shared" si="269"/>
        <v>0</v>
      </c>
    </row>
    <row r="135" spans="2:35">
      <c r="B135" s="70" t="s">
        <v>322</v>
      </c>
      <c r="C135" s="70" t="s">
        <v>312</v>
      </c>
      <c r="D135" s="70" t="s">
        <v>349</v>
      </c>
      <c r="E135" s="372">
        <v>0.02</v>
      </c>
      <c r="M135" s="527"/>
      <c r="N135" s="609" t="s">
        <v>404</v>
      </c>
      <c r="O135" s="610"/>
      <c r="P135" s="276">
        <f t="shared" ref="P135:W135" si="270">IFERROR(ROUND(P134*(P126+P128+P130)/P132,0),0)</f>
        <v>0</v>
      </c>
      <c r="Q135" s="276">
        <f t="shared" si="270"/>
        <v>0</v>
      </c>
      <c r="R135" s="276">
        <f t="shared" si="270"/>
        <v>0</v>
      </c>
      <c r="S135" s="276">
        <f t="shared" si="270"/>
        <v>0</v>
      </c>
      <c r="T135" s="276">
        <f t="shared" si="270"/>
        <v>0</v>
      </c>
      <c r="U135" s="276">
        <f t="shared" si="270"/>
        <v>0</v>
      </c>
      <c r="V135" s="276">
        <f t="shared" si="270"/>
        <v>0</v>
      </c>
      <c r="W135" s="276">
        <f t="shared" si="270"/>
        <v>0</v>
      </c>
      <c r="Y135" s="527"/>
      <c r="Z135" s="609" t="s">
        <v>404</v>
      </c>
      <c r="AA135" s="610"/>
      <c r="AB135" s="276">
        <f t="shared" ref="AB135:AI135" si="271">IFERROR(ROUND(AB134*(AB126+AB128+AB130)/AB132,0),0)</f>
        <v>0</v>
      </c>
      <c r="AC135" s="276">
        <f t="shared" si="271"/>
        <v>0</v>
      </c>
      <c r="AD135" s="276">
        <f t="shared" si="271"/>
        <v>0</v>
      </c>
      <c r="AE135" s="276">
        <f t="shared" si="271"/>
        <v>0</v>
      </c>
      <c r="AF135" s="276">
        <f t="shared" si="271"/>
        <v>0</v>
      </c>
      <c r="AG135" s="276">
        <f t="shared" si="271"/>
        <v>0</v>
      </c>
      <c r="AH135" s="276">
        <f t="shared" si="271"/>
        <v>0</v>
      </c>
      <c r="AI135" s="276">
        <f t="shared" si="271"/>
        <v>0</v>
      </c>
    </row>
    <row r="136" spans="2:35">
      <c r="B136" s="70" t="s">
        <v>322</v>
      </c>
      <c r="C136" s="70" t="s">
        <v>313</v>
      </c>
      <c r="D136" s="70" t="s">
        <v>349</v>
      </c>
      <c r="E136" s="372">
        <v>0.02</v>
      </c>
      <c r="M136" s="527"/>
      <c r="N136" s="609" t="s">
        <v>405</v>
      </c>
      <c r="O136" s="610"/>
      <c r="P136" s="276">
        <f t="shared" ref="P136:W136" si="272">IFERROR(P134-P135,0)</f>
        <v>0</v>
      </c>
      <c r="Q136" s="276">
        <f t="shared" si="272"/>
        <v>0</v>
      </c>
      <c r="R136" s="276">
        <f t="shared" si="272"/>
        <v>0</v>
      </c>
      <c r="S136" s="276">
        <f t="shared" si="272"/>
        <v>0</v>
      </c>
      <c r="T136" s="276">
        <f t="shared" si="272"/>
        <v>0</v>
      </c>
      <c r="U136" s="276">
        <f t="shared" si="272"/>
        <v>0</v>
      </c>
      <c r="V136" s="276">
        <f t="shared" si="272"/>
        <v>0</v>
      </c>
      <c r="W136" s="276">
        <f t="shared" si="272"/>
        <v>0</v>
      </c>
      <c r="Y136" s="527"/>
      <c r="Z136" s="609" t="s">
        <v>405</v>
      </c>
      <c r="AA136" s="610"/>
      <c r="AB136" s="276">
        <f t="shared" ref="AB136:AI136" si="273">IFERROR(AB134-AB135,0)</f>
        <v>0</v>
      </c>
      <c r="AC136" s="276">
        <f t="shared" si="273"/>
        <v>0</v>
      </c>
      <c r="AD136" s="276">
        <f t="shared" si="273"/>
        <v>0</v>
      </c>
      <c r="AE136" s="276">
        <f t="shared" si="273"/>
        <v>0</v>
      </c>
      <c r="AF136" s="276">
        <f t="shared" si="273"/>
        <v>0</v>
      </c>
      <c r="AG136" s="276">
        <f t="shared" si="273"/>
        <v>0</v>
      </c>
      <c r="AH136" s="276">
        <f t="shared" si="273"/>
        <v>0</v>
      </c>
      <c r="AI136" s="276">
        <f t="shared" si="273"/>
        <v>0</v>
      </c>
    </row>
    <row r="137" spans="2:35">
      <c r="B137" s="70" t="s">
        <v>322</v>
      </c>
      <c r="C137" s="70" t="s">
        <v>314</v>
      </c>
      <c r="D137" s="70" t="s">
        <v>349</v>
      </c>
      <c r="E137" s="372">
        <v>0.02</v>
      </c>
    </row>
    <row r="138" spans="2:35">
      <c r="B138" s="70" t="s">
        <v>322</v>
      </c>
      <c r="C138" s="70" t="s">
        <v>315</v>
      </c>
      <c r="D138" s="70" t="s">
        <v>349</v>
      </c>
      <c r="E138" s="372">
        <v>0.02</v>
      </c>
    </row>
    <row r="139" spans="2:35">
      <c r="B139" s="70" t="s">
        <v>322</v>
      </c>
      <c r="C139" s="70" t="s">
        <v>144</v>
      </c>
      <c r="D139" s="70" t="s">
        <v>349</v>
      </c>
      <c r="E139" s="372">
        <v>0.02</v>
      </c>
    </row>
    <row r="140" spans="2:35">
      <c r="B140" s="70" t="s">
        <v>124</v>
      </c>
      <c r="C140" s="70" t="s">
        <v>304</v>
      </c>
      <c r="D140" s="70" t="s">
        <v>350</v>
      </c>
      <c r="E140" s="372">
        <v>0.03</v>
      </c>
    </row>
    <row r="141" spans="2:35">
      <c r="B141" s="70" t="s">
        <v>124</v>
      </c>
      <c r="C141" s="70" t="s">
        <v>126</v>
      </c>
      <c r="D141" s="70" t="s">
        <v>350</v>
      </c>
      <c r="E141" s="372">
        <v>0.03</v>
      </c>
    </row>
    <row r="142" spans="2:35">
      <c r="B142" s="70" t="s">
        <v>124</v>
      </c>
      <c r="C142" s="70" t="s">
        <v>128</v>
      </c>
      <c r="D142" s="70" t="s">
        <v>350</v>
      </c>
      <c r="E142" s="372">
        <v>0.03</v>
      </c>
    </row>
    <row r="143" spans="2:35">
      <c r="B143" s="70" t="s">
        <v>124</v>
      </c>
      <c r="C143" s="70" t="s">
        <v>130</v>
      </c>
      <c r="D143" s="70" t="s">
        <v>350</v>
      </c>
      <c r="E143" s="372">
        <v>0.03</v>
      </c>
    </row>
    <row r="144" spans="2:35">
      <c r="B144" s="70" t="s">
        <v>124</v>
      </c>
      <c r="C144" s="70" t="s">
        <v>132</v>
      </c>
      <c r="D144" s="70" t="s">
        <v>350</v>
      </c>
      <c r="E144" s="372">
        <v>0.03</v>
      </c>
    </row>
    <row r="145" spans="2:5">
      <c r="B145" s="70" t="s">
        <v>124</v>
      </c>
      <c r="C145" s="70" t="s">
        <v>305</v>
      </c>
      <c r="D145" s="70" t="s">
        <v>350</v>
      </c>
      <c r="E145" s="372">
        <v>0.03</v>
      </c>
    </row>
    <row r="146" spans="2:5">
      <c r="B146" s="70" t="s">
        <v>124</v>
      </c>
      <c r="C146" s="70" t="s">
        <v>306</v>
      </c>
      <c r="D146" s="70" t="s">
        <v>350</v>
      </c>
      <c r="E146" s="372">
        <v>0.03</v>
      </c>
    </row>
    <row r="147" spans="2:5">
      <c r="B147" s="68" t="s">
        <v>124</v>
      </c>
      <c r="C147" s="68" t="s">
        <v>307</v>
      </c>
      <c r="D147" s="70" t="s">
        <v>350</v>
      </c>
      <c r="E147" s="372">
        <v>0.03</v>
      </c>
    </row>
    <row r="148" spans="2:5">
      <c r="B148" s="68" t="s">
        <v>124</v>
      </c>
      <c r="C148" s="68" t="s">
        <v>308</v>
      </c>
      <c r="D148" s="70" t="s">
        <v>350</v>
      </c>
      <c r="E148" s="372">
        <v>0.03</v>
      </c>
    </row>
    <row r="149" spans="2:5">
      <c r="B149" s="68" t="s">
        <v>124</v>
      </c>
      <c r="C149" s="68" t="s">
        <v>309</v>
      </c>
      <c r="D149" s="70" t="s">
        <v>350</v>
      </c>
      <c r="E149" s="372">
        <v>0.03</v>
      </c>
    </row>
    <row r="150" spans="2:5">
      <c r="B150" s="68" t="s">
        <v>124</v>
      </c>
      <c r="C150" s="68" t="s">
        <v>310</v>
      </c>
      <c r="D150" s="70" t="s">
        <v>350</v>
      </c>
      <c r="E150" s="372">
        <v>0.03</v>
      </c>
    </row>
    <row r="151" spans="2:5">
      <c r="B151" s="68" t="s">
        <v>124</v>
      </c>
      <c r="C151" s="68" t="s">
        <v>311</v>
      </c>
      <c r="D151" s="70" t="s">
        <v>350</v>
      </c>
      <c r="E151" s="372">
        <v>0.03</v>
      </c>
    </row>
    <row r="152" spans="2:5">
      <c r="B152" s="68" t="s">
        <v>124</v>
      </c>
      <c r="C152" s="68" t="s">
        <v>312</v>
      </c>
      <c r="D152" s="70" t="s">
        <v>350</v>
      </c>
      <c r="E152" s="372">
        <v>0.03</v>
      </c>
    </row>
    <row r="153" spans="2:5">
      <c r="B153" s="68" t="s">
        <v>124</v>
      </c>
      <c r="C153" s="68" t="s">
        <v>313</v>
      </c>
      <c r="D153" s="70" t="s">
        <v>350</v>
      </c>
      <c r="E153" s="372">
        <v>0.03</v>
      </c>
    </row>
    <row r="154" spans="2:5">
      <c r="B154" s="68" t="s">
        <v>124</v>
      </c>
      <c r="C154" s="68" t="s">
        <v>314</v>
      </c>
      <c r="D154" s="70" t="s">
        <v>350</v>
      </c>
      <c r="E154" s="372">
        <v>0.03</v>
      </c>
    </row>
    <row r="155" spans="2:5">
      <c r="B155" s="68" t="s">
        <v>124</v>
      </c>
      <c r="C155" s="68" t="s">
        <v>315</v>
      </c>
      <c r="D155" s="70" t="s">
        <v>350</v>
      </c>
      <c r="E155" s="372">
        <v>0.03</v>
      </c>
    </row>
    <row r="156" spans="2:5">
      <c r="B156" s="68" t="s">
        <v>124</v>
      </c>
      <c r="C156" s="68" t="s">
        <v>144</v>
      </c>
      <c r="D156" s="70" t="s">
        <v>350</v>
      </c>
      <c r="E156" s="372">
        <v>0.03</v>
      </c>
    </row>
    <row r="157" spans="2:5">
      <c r="B157" s="68" t="s">
        <v>316</v>
      </c>
      <c r="C157" s="68" t="s">
        <v>304</v>
      </c>
      <c r="D157" s="70" t="s">
        <v>350</v>
      </c>
      <c r="E157" s="372">
        <v>0.03</v>
      </c>
    </row>
    <row r="158" spans="2:5">
      <c r="B158" s="68" t="s">
        <v>316</v>
      </c>
      <c r="C158" s="68" t="s">
        <v>126</v>
      </c>
      <c r="D158" s="70" t="s">
        <v>350</v>
      </c>
      <c r="E158" s="372">
        <v>0.03</v>
      </c>
    </row>
    <row r="159" spans="2:5">
      <c r="B159" s="68" t="s">
        <v>316</v>
      </c>
      <c r="C159" s="68" t="s">
        <v>128</v>
      </c>
      <c r="D159" s="70" t="s">
        <v>350</v>
      </c>
      <c r="E159" s="372">
        <v>0.03</v>
      </c>
    </row>
    <row r="160" spans="2:5">
      <c r="B160" s="68" t="s">
        <v>316</v>
      </c>
      <c r="C160" s="68" t="s">
        <v>130</v>
      </c>
      <c r="D160" s="70" t="s">
        <v>350</v>
      </c>
      <c r="E160" s="372">
        <v>0.03</v>
      </c>
    </row>
    <row r="161" spans="2:5">
      <c r="B161" s="68" t="s">
        <v>316</v>
      </c>
      <c r="C161" s="68" t="s">
        <v>132</v>
      </c>
      <c r="D161" s="70" t="s">
        <v>350</v>
      </c>
      <c r="E161" s="372">
        <v>0.03</v>
      </c>
    </row>
    <row r="162" spans="2:5">
      <c r="B162" s="68" t="s">
        <v>316</v>
      </c>
      <c r="C162" s="68" t="s">
        <v>305</v>
      </c>
      <c r="D162" s="70" t="s">
        <v>350</v>
      </c>
      <c r="E162" s="372">
        <v>0.03</v>
      </c>
    </row>
    <row r="163" spans="2:5">
      <c r="B163" s="68" t="s">
        <v>316</v>
      </c>
      <c r="C163" s="68" t="s">
        <v>306</v>
      </c>
      <c r="D163" s="70" t="s">
        <v>350</v>
      </c>
      <c r="E163" s="372">
        <v>0.03</v>
      </c>
    </row>
    <row r="164" spans="2:5">
      <c r="B164" s="68" t="s">
        <v>316</v>
      </c>
      <c r="C164" s="68" t="s">
        <v>307</v>
      </c>
      <c r="D164" s="70" t="s">
        <v>350</v>
      </c>
      <c r="E164" s="372">
        <v>0.03</v>
      </c>
    </row>
    <row r="165" spans="2:5">
      <c r="B165" s="68" t="s">
        <v>316</v>
      </c>
      <c r="C165" s="68" t="s">
        <v>308</v>
      </c>
      <c r="D165" s="70" t="s">
        <v>350</v>
      </c>
      <c r="E165" s="372">
        <v>0.03</v>
      </c>
    </row>
    <row r="166" spans="2:5">
      <c r="B166" s="68" t="s">
        <v>316</v>
      </c>
      <c r="C166" s="68" t="s">
        <v>309</v>
      </c>
      <c r="D166" s="70" t="s">
        <v>350</v>
      </c>
      <c r="E166" s="372">
        <v>0.03</v>
      </c>
    </row>
    <row r="167" spans="2:5">
      <c r="B167" s="68" t="s">
        <v>316</v>
      </c>
      <c r="C167" s="68" t="s">
        <v>310</v>
      </c>
      <c r="D167" s="70" t="s">
        <v>350</v>
      </c>
      <c r="E167" s="372">
        <v>0.03</v>
      </c>
    </row>
    <row r="168" spans="2:5">
      <c r="B168" s="68" t="s">
        <v>316</v>
      </c>
      <c r="C168" s="68" t="s">
        <v>311</v>
      </c>
      <c r="D168" s="70" t="s">
        <v>350</v>
      </c>
      <c r="E168" s="372">
        <v>0.03</v>
      </c>
    </row>
    <row r="169" spans="2:5">
      <c r="B169" s="68" t="s">
        <v>316</v>
      </c>
      <c r="C169" s="68" t="s">
        <v>312</v>
      </c>
      <c r="D169" s="70" t="s">
        <v>350</v>
      </c>
      <c r="E169" s="372">
        <v>0.03</v>
      </c>
    </row>
    <row r="170" spans="2:5">
      <c r="B170" s="68" t="s">
        <v>316</v>
      </c>
      <c r="C170" s="68" t="s">
        <v>313</v>
      </c>
      <c r="D170" s="70" t="s">
        <v>350</v>
      </c>
      <c r="E170" s="372">
        <v>0.03</v>
      </c>
    </row>
    <row r="171" spans="2:5">
      <c r="B171" s="68" t="s">
        <v>316</v>
      </c>
      <c r="C171" s="68" t="s">
        <v>314</v>
      </c>
      <c r="D171" s="70" t="s">
        <v>350</v>
      </c>
      <c r="E171" s="372">
        <v>0.03</v>
      </c>
    </row>
    <row r="172" spans="2:5">
      <c r="B172" s="68" t="s">
        <v>316</v>
      </c>
      <c r="C172" s="68" t="s">
        <v>315</v>
      </c>
      <c r="D172" s="70" t="s">
        <v>350</v>
      </c>
      <c r="E172" s="372">
        <v>0.03</v>
      </c>
    </row>
    <row r="173" spans="2:5">
      <c r="B173" s="68" t="s">
        <v>316</v>
      </c>
      <c r="C173" s="68" t="s">
        <v>144</v>
      </c>
      <c r="D173" s="70" t="s">
        <v>350</v>
      </c>
      <c r="E173" s="372">
        <v>0.03</v>
      </c>
    </row>
    <row r="174" spans="2:5">
      <c r="B174" s="68" t="s">
        <v>317</v>
      </c>
      <c r="C174" s="68" t="s">
        <v>304</v>
      </c>
      <c r="D174" s="70" t="s">
        <v>350</v>
      </c>
      <c r="E174" s="372">
        <v>0.03</v>
      </c>
    </row>
    <row r="175" spans="2:5">
      <c r="B175" s="68" t="s">
        <v>317</v>
      </c>
      <c r="C175" s="68" t="s">
        <v>126</v>
      </c>
      <c r="D175" s="70" t="s">
        <v>350</v>
      </c>
      <c r="E175" s="372">
        <v>0.03</v>
      </c>
    </row>
    <row r="176" spans="2:5">
      <c r="B176" s="68" t="s">
        <v>317</v>
      </c>
      <c r="C176" s="68" t="s">
        <v>128</v>
      </c>
      <c r="D176" s="70" t="s">
        <v>350</v>
      </c>
      <c r="E176" s="372">
        <v>0.03</v>
      </c>
    </row>
    <row r="177" spans="2:5">
      <c r="B177" s="68" t="s">
        <v>317</v>
      </c>
      <c r="C177" s="68" t="s">
        <v>130</v>
      </c>
      <c r="D177" s="70" t="s">
        <v>350</v>
      </c>
      <c r="E177" s="372">
        <v>0.03</v>
      </c>
    </row>
    <row r="178" spans="2:5">
      <c r="B178" s="68" t="s">
        <v>317</v>
      </c>
      <c r="C178" s="68" t="s">
        <v>132</v>
      </c>
      <c r="D178" s="70" t="s">
        <v>350</v>
      </c>
      <c r="E178" s="372">
        <v>0.03</v>
      </c>
    </row>
    <row r="179" spans="2:5">
      <c r="B179" s="68" t="s">
        <v>317</v>
      </c>
      <c r="C179" s="68" t="s">
        <v>305</v>
      </c>
      <c r="D179" s="70" t="s">
        <v>350</v>
      </c>
      <c r="E179" s="372">
        <v>0.03</v>
      </c>
    </row>
    <row r="180" spans="2:5">
      <c r="B180" s="68" t="s">
        <v>317</v>
      </c>
      <c r="C180" s="68" t="s">
        <v>306</v>
      </c>
      <c r="D180" s="70" t="s">
        <v>350</v>
      </c>
      <c r="E180" s="372">
        <v>0.03</v>
      </c>
    </row>
    <row r="181" spans="2:5">
      <c r="B181" s="68" t="s">
        <v>317</v>
      </c>
      <c r="C181" s="68" t="s">
        <v>307</v>
      </c>
      <c r="D181" s="70" t="s">
        <v>350</v>
      </c>
      <c r="E181" s="372">
        <v>0.03</v>
      </c>
    </row>
    <row r="182" spans="2:5">
      <c r="B182" s="68" t="s">
        <v>317</v>
      </c>
      <c r="C182" s="68" t="s">
        <v>308</v>
      </c>
      <c r="D182" s="70" t="s">
        <v>350</v>
      </c>
      <c r="E182" s="372">
        <v>0.03</v>
      </c>
    </row>
    <row r="183" spans="2:5">
      <c r="B183" s="68" t="s">
        <v>317</v>
      </c>
      <c r="C183" s="68" t="s">
        <v>309</v>
      </c>
      <c r="D183" s="70" t="s">
        <v>350</v>
      </c>
      <c r="E183" s="372">
        <v>0.03</v>
      </c>
    </row>
    <row r="184" spans="2:5">
      <c r="B184" s="68" t="s">
        <v>317</v>
      </c>
      <c r="C184" s="68" t="s">
        <v>310</v>
      </c>
      <c r="D184" s="70" t="s">
        <v>350</v>
      </c>
      <c r="E184" s="372">
        <v>0.03</v>
      </c>
    </row>
    <row r="185" spans="2:5">
      <c r="B185" s="68" t="s">
        <v>317</v>
      </c>
      <c r="C185" s="68" t="s">
        <v>311</v>
      </c>
      <c r="D185" s="70" t="s">
        <v>350</v>
      </c>
      <c r="E185" s="372">
        <v>0.03</v>
      </c>
    </row>
    <row r="186" spans="2:5">
      <c r="B186" s="68" t="s">
        <v>317</v>
      </c>
      <c r="C186" s="68" t="s">
        <v>312</v>
      </c>
      <c r="D186" s="70" t="s">
        <v>350</v>
      </c>
      <c r="E186" s="372">
        <v>0.03</v>
      </c>
    </row>
    <row r="187" spans="2:5">
      <c r="B187" s="68" t="s">
        <v>317</v>
      </c>
      <c r="C187" s="68" t="s">
        <v>313</v>
      </c>
      <c r="D187" s="70" t="s">
        <v>350</v>
      </c>
      <c r="E187" s="372">
        <v>0.03</v>
      </c>
    </row>
    <row r="188" spans="2:5">
      <c r="B188" s="68" t="s">
        <v>317</v>
      </c>
      <c r="C188" s="68" t="s">
        <v>314</v>
      </c>
      <c r="D188" s="70" t="s">
        <v>350</v>
      </c>
      <c r="E188" s="372">
        <v>0.03</v>
      </c>
    </row>
    <row r="189" spans="2:5">
      <c r="B189" s="68" t="s">
        <v>317</v>
      </c>
      <c r="C189" s="68" t="s">
        <v>315</v>
      </c>
      <c r="D189" s="70" t="s">
        <v>350</v>
      </c>
      <c r="E189" s="372">
        <v>0.03</v>
      </c>
    </row>
    <row r="190" spans="2:5">
      <c r="B190" s="68" t="s">
        <v>317</v>
      </c>
      <c r="C190" s="68" t="s">
        <v>144</v>
      </c>
      <c r="D190" s="70" t="s">
        <v>350</v>
      </c>
      <c r="E190" s="372">
        <v>0.03</v>
      </c>
    </row>
    <row r="191" spans="2:5">
      <c r="B191" s="68" t="s">
        <v>318</v>
      </c>
      <c r="C191" s="68" t="s">
        <v>304</v>
      </c>
      <c r="D191" s="70" t="s">
        <v>350</v>
      </c>
      <c r="E191" s="372">
        <v>0.03</v>
      </c>
    </row>
    <row r="192" spans="2:5">
      <c r="B192" s="68" t="s">
        <v>318</v>
      </c>
      <c r="C192" s="68" t="s">
        <v>126</v>
      </c>
      <c r="D192" s="70" t="s">
        <v>350</v>
      </c>
      <c r="E192" s="372">
        <v>0.03</v>
      </c>
    </row>
    <row r="193" spans="2:5">
      <c r="B193" s="68" t="s">
        <v>318</v>
      </c>
      <c r="C193" s="68" t="s">
        <v>128</v>
      </c>
      <c r="D193" s="70" t="s">
        <v>350</v>
      </c>
      <c r="E193" s="372">
        <v>0.03</v>
      </c>
    </row>
    <row r="194" spans="2:5">
      <c r="B194" s="68" t="s">
        <v>318</v>
      </c>
      <c r="C194" s="68" t="s">
        <v>130</v>
      </c>
      <c r="D194" s="70" t="s">
        <v>350</v>
      </c>
      <c r="E194" s="372">
        <v>0.03</v>
      </c>
    </row>
    <row r="195" spans="2:5">
      <c r="B195" s="68" t="s">
        <v>318</v>
      </c>
      <c r="C195" s="68" t="s">
        <v>132</v>
      </c>
      <c r="D195" s="70" t="s">
        <v>350</v>
      </c>
      <c r="E195" s="372">
        <v>0.03</v>
      </c>
    </row>
    <row r="196" spans="2:5">
      <c r="B196" s="68" t="s">
        <v>318</v>
      </c>
      <c r="C196" s="68" t="s">
        <v>305</v>
      </c>
      <c r="D196" s="70" t="s">
        <v>350</v>
      </c>
      <c r="E196" s="372">
        <v>0.03</v>
      </c>
    </row>
    <row r="197" spans="2:5">
      <c r="B197" s="68" t="s">
        <v>318</v>
      </c>
      <c r="C197" s="68" t="s">
        <v>306</v>
      </c>
      <c r="D197" s="70" t="s">
        <v>350</v>
      </c>
      <c r="E197" s="372">
        <v>0.03</v>
      </c>
    </row>
    <row r="198" spans="2:5">
      <c r="B198" s="68" t="s">
        <v>318</v>
      </c>
      <c r="C198" s="68" t="s">
        <v>307</v>
      </c>
      <c r="D198" s="70" t="s">
        <v>350</v>
      </c>
      <c r="E198" s="372">
        <v>0.03</v>
      </c>
    </row>
    <row r="199" spans="2:5">
      <c r="B199" s="68" t="s">
        <v>318</v>
      </c>
      <c r="C199" s="68" t="s">
        <v>308</v>
      </c>
      <c r="D199" s="70" t="s">
        <v>350</v>
      </c>
      <c r="E199" s="372">
        <v>0.03</v>
      </c>
    </row>
    <row r="200" spans="2:5">
      <c r="B200" s="68" t="s">
        <v>318</v>
      </c>
      <c r="C200" s="68" t="s">
        <v>309</v>
      </c>
      <c r="D200" s="70" t="s">
        <v>350</v>
      </c>
      <c r="E200" s="372">
        <v>0.03</v>
      </c>
    </row>
    <row r="201" spans="2:5">
      <c r="B201" s="68" t="s">
        <v>318</v>
      </c>
      <c r="C201" s="68" t="s">
        <v>310</v>
      </c>
      <c r="D201" s="70" t="s">
        <v>350</v>
      </c>
      <c r="E201" s="372">
        <v>0.03</v>
      </c>
    </row>
    <row r="202" spans="2:5">
      <c r="B202" s="68" t="s">
        <v>318</v>
      </c>
      <c r="C202" s="68" t="s">
        <v>311</v>
      </c>
      <c r="D202" s="70" t="s">
        <v>350</v>
      </c>
      <c r="E202" s="372">
        <v>0.03</v>
      </c>
    </row>
    <row r="203" spans="2:5">
      <c r="B203" s="70" t="s">
        <v>318</v>
      </c>
      <c r="C203" s="70" t="s">
        <v>312</v>
      </c>
      <c r="D203" s="70" t="s">
        <v>350</v>
      </c>
      <c r="E203" s="372">
        <v>0.03</v>
      </c>
    </row>
    <row r="204" spans="2:5">
      <c r="B204" s="70" t="s">
        <v>318</v>
      </c>
      <c r="C204" s="70" t="s">
        <v>313</v>
      </c>
      <c r="D204" s="70" t="s">
        <v>350</v>
      </c>
      <c r="E204" s="372">
        <v>0.03</v>
      </c>
    </row>
    <row r="205" spans="2:5">
      <c r="B205" s="70" t="s">
        <v>318</v>
      </c>
      <c r="C205" s="70" t="s">
        <v>314</v>
      </c>
      <c r="D205" s="70" t="s">
        <v>350</v>
      </c>
      <c r="E205" s="372">
        <v>0.03</v>
      </c>
    </row>
    <row r="206" spans="2:5">
      <c r="B206" s="70" t="s">
        <v>318</v>
      </c>
      <c r="C206" s="70" t="s">
        <v>315</v>
      </c>
      <c r="D206" s="70" t="s">
        <v>350</v>
      </c>
      <c r="E206" s="372">
        <v>0.03</v>
      </c>
    </row>
    <row r="207" spans="2:5">
      <c r="B207" s="70" t="s">
        <v>318</v>
      </c>
      <c r="C207" s="70" t="s">
        <v>144</v>
      </c>
      <c r="D207" s="70" t="s">
        <v>350</v>
      </c>
      <c r="E207" s="372">
        <v>0.03</v>
      </c>
    </row>
    <row r="208" spans="2:5">
      <c r="B208" s="70" t="s">
        <v>319</v>
      </c>
      <c r="C208" s="70" t="s">
        <v>304</v>
      </c>
      <c r="D208" s="70" t="s">
        <v>350</v>
      </c>
      <c r="E208" s="372">
        <v>0.03</v>
      </c>
    </row>
    <row r="209" spans="2:5">
      <c r="B209" s="70" t="s">
        <v>319</v>
      </c>
      <c r="C209" s="70" t="s">
        <v>126</v>
      </c>
      <c r="D209" s="70" t="s">
        <v>350</v>
      </c>
      <c r="E209" s="372">
        <v>0.03</v>
      </c>
    </row>
    <row r="210" spans="2:5">
      <c r="B210" s="70" t="s">
        <v>319</v>
      </c>
      <c r="C210" s="70" t="s">
        <v>128</v>
      </c>
      <c r="D210" s="70" t="s">
        <v>350</v>
      </c>
      <c r="E210" s="372">
        <v>0.03</v>
      </c>
    </row>
    <row r="211" spans="2:5">
      <c r="B211" s="68" t="s">
        <v>319</v>
      </c>
      <c r="C211" s="68" t="s">
        <v>130</v>
      </c>
      <c r="D211" s="70" t="s">
        <v>350</v>
      </c>
      <c r="E211" s="372">
        <v>0.03</v>
      </c>
    </row>
    <row r="212" spans="2:5">
      <c r="B212" s="68" t="s">
        <v>319</v>
      </c>
      <c r="C212" s="68" t="s">
        <v>132</v>
      </c>
      <c r="D212" s="70" t="s">
        <v>350</v>
      </c>
      <c r="E212" s="372">
        <v>0.03</v>
      </c>
    </row>
    <row r="213" spans="2:5">
      <c r="B213" s="68" t="s">
        <v>319</v>
      </c>
      <c r="C213" s="68" t="s">
        <v>305</v>
      </c>
      <c r="D213" s="70" t="s">
        <v>350</v>
      </c>
      <c r="E213" s="372">
        <v>0.03</v>
      </c>
    </row>
    <row r="214" spans="2:5">
      <c r="B214" s="68" t="s">
        <v>319</v>
      </c>
      <c r="C214" s="68" t="s">
        <v>306</v>
      </c>
      <c r="D214" s="70" t="s">
        <v>350</v>
      </c>
      <c r="E214" s="372">
        <v>0.03</v>
      </c>
    </row>
    <row r="215" spans="2:5">
      <c r="B215" s="68" t="s">
        <v>319</v>
      </c>
      <c r="C215" s="68" t="s">
        <v>307</v>
      </c>
      <c r="D215" s="70" t="s">
        <v>350</v>
      </c>
      <c r="E215" s="372">
        <v>0.03</v>
      </c>
    </row>
    <row r="216" spans="2:5">
      <c r="B216" s="68" t="s">
        <v>319</v>
      </c>
      <c r="C216" s="68" t="s">
        <v>308</v>
      </c>
      <c r="D216" s="70" t="s">
        <v>350</v>
      </c>
      <c r="E216" s="372">
        <v>0.03</v>
      </c>
    </row>
    <row r="217" spans="2:5">
      <c r="B217" s="68" t="s">
        <v>319</v>
      </c>
      <c r="C217" s="68" t="s">
        <v>309</v>
      </c>
      <c r="D217" s="70" t="s">
        <v>350</v>
      </c>
      <c r="E217" s="372">
        <v>0.03</v>
      </c>
    </row>
    <row r="218" spans="2:5">
      <c r="B218" s="68" t="s">
        <v>319</v>
      </c>
      <c r="C218" s="68" t="s">
        <v>310</v>
      </c>
      <c r="D218" s="70" t="s">
        <v>350</v>
      </c>
      <c r="E218" s="372">
        <v>0.03</v>
      </c>
    </row>
    <row r="219" spans="2:5">
      <c r="B219" s="68" t="s">
        <v>319</v>
      </c>
      <c r="C219" s="68" t="s">
        <v>311</v>
      </c>
      <c r="D219" s="70" t="s">
        <v>350</v>
      </c>
      <c r="E219" s="372">
        <v>0.03</v>
      </c>
    </row>
    <row r="220" spans="2:5">
      <c r="B220" s="68" t="s">
        <v>319</v>
      </c>
      <c r="C220" s="68" t="s">
        <v>312</v>
      </c>
      <c r="D220" s="70" t="s">
        <v>350</v>
      </c>
      <c r="E220" s="372">
        <v>0.03</v>
      </c>
    </row>
    <row r="221" spans="2:5">
      <c r="B221" s="68" t="s">
        <v>319</v>
      </c>
      <c r="C221" s="68" t="s">
        <v>313</v>
      </c>
      <c r="D221" s="70" t="s">
        <v>350</v>
      </c>
      <c r="E221" s="372">
        <v>0.03</v>
      </c>
    </row>
    <row r="222" spans="2:5">
      <c r="B222" s="68" t="s">
        <v>319</v>
      </c>
      <c r="C222" s="68" t="s">
        <v>314</v>
      </c>
      <c r="D222" s="70" t="s">
        <v>350</v>
      </c>
      <c r="E222" s="372">
        <v>0.03</v>
      </c>
    </row>
    <row r="223" spans="2:5">
      <c r="B223" s="68" t="s">
        <v>319</v>
      </c>
      <c r="C223" s="68" t="s">
        <v>315</v>
      </c>
      <c r="D223" s="70" t="s">
        <v>350</v>
      </c>
      <c r="E223" s="372">
        <v>0.03</v>
      </c>
    </row>
    <row r="224" spans="2:5">
      <c r="B224" s="68" t="s">
        <v>319</v>
      </c>
      <c r="C224" s="68" t="s">
        <v>144</v>
      </c>
      <c r="D224" s="70" t="s">
        <v>350</v>
      </c>
      <c r="E224" s="372">
        <v>0.03</v>
      </c>
    </row>
    <row r="225" spans="2:5">
      <c r="B225" s="68" t="s">
        <v>320</v>
      </c>
      <c r="C225" s="68" t="s">
        <v>304</v>
      </c>
      <c r="D225" s="70" t="s">
        <v>350</v>
      </c>
      <c r="E225" s="372">
        <v>0.03</v>
      </c>
    </row>
    <row r="226" spans="2:5">
      <c r="B226" s="68" t="s">
        <v>320</v>
      </c>
      <c r="C226" s="68" t="s">
        <v>126</v>
      </c>
      <c r="D226" s="70" t="s">
        <v>350</v>
      </c>
      <c r="E226" s="372">
        <v>0.03</v>
      </c>
    </row>
    <row r="227" spans="2:5">
      <c r="B227" s="68" t="s">
        <v>320</v>
      </c>
      <c r="C227" s="68" t="s">
        <v>128</v>
      </c>
      <c r="D227" s="70" t="s">
        <v>350</v>
      </c>
      <c r="E227" s="372">
        <v>0.03</v>
      </c>
    </row>
    <row r="228" spans="2:5">
      <c r="B228" s="68" t="s">
        <v>320</v>
      </c>
      <c r="C228" s="68" t="s">
        <v>130</v>
      </c>
      <c r="D228" s="70" t="s">
        <v>350</v>
      </c>
      <c r="E228" s="372">
        <v>0.03</v>
      </c>
    </row>
    <row r="229" spans="2:5">
      <c r="B229" s="68" t="s">
        <v>320</v>
      </c>
      <c r="C229" s="68" t="s">
        <v>132</v>
      </c>
      <c r="D229" s="70" t="s">
        <v>350</v>
      </c>
      <c r="E229" s="372">
        <v>0.03</v>
      </c>
    </row>
    <row r="230" spans="2:5">
      <c r="B230" s="68" t="s">
        <v>320</v>
      </c>
      <c r="C230" s="68" t="s">
        <v>305</v>
      </c>
      <c r="D230" s="70" t="s">
        <v>350</v>
      </c>
      <c r="E230" s="372">
        <v>0.03</v>
      </c>
    </row>
    <row r="231" spans="2:5">
      <c r="B231" s="68" t="s">
        <v>320</v>
      </c>
      <c r="C231" s="68" t="s">
        <v>306</v>
      </c>
      <c r="D231" s="70" t="s">
        <v>350</v>
      </c>
      <c r="E231" s="372">
        <v>0.03</v>
      </c>
    </row>
    <row r="232" spans="2:5">
      <c r="B232" s="68" t="s">
        <v>320</v>
      </c>
      <c r="C232" s="68" t="s">
        <v>307</v>
      </c>
      <c r="D232" s="70" t="s">
        <v>350</v>
      </c>
      <c r="E232" s="372">
        <v>0.03</v>
      </c>
    </row>
    <row r="233" spans="2:5">
      <c r="B233" s="68" t="s">
        <v>320</v>
      </c>
      <c r="C233" s="68" t="s">
        <v>308</v>
      </c>
      <c r="D233" s="70" t="s">
        <v>350</v>
      </c>
      <c r="E233" s="372">
        <v>0.03</v>
      </c>
    </row>
    <row r="234" spans="2:5">
      <c r="B234" s="68" t="s">
        <v>320</v>
      </c>
      <c r="C234" s="68" t="s">
        <v>309</v>
      </c>
      <c r="D234" s="70" t="s">
        <v>350</v>
      </c>
      <c r="E234" s="372">
        <v>0.03</v>
      </c>
    </row>
    <row r="235" spans="2:5">
      <c r="B235" s="68" t="s">
        <v>320</v>
      </c>
      <c r="C235" s="68" t="s">
        <v>310</v>
      </c>
      <c r="D235" s="70" t="s">
        <v>350</v>
      </c>
      <c r="E235" s="372">
        <v>0.03</v>
      </c>
    </row>
    <row r="236" spans="2:5">
      <c r="B236" s="68" t="s">
        <v>320</v>
      </c>
      <c r="C236" s="68" t="s">
        <v>311</v>
      </c>
      <c r="D236" s="70" t="s">
        <v>350</v>
      </c>
      <c r="E236" s="372">
        <v>0.03</v>
      </c>
    </row>
    <row r="237" spans="2:5">
      <c r="B237" s="68" t="s">
        <v>320</v>
      </c>
      <c r="C237" s="68" t="s">
        <v>312</v>
      </c>
      <c r="D237" s="70" t="s">
        <v>350</v>
      </c>
      <c r="E237" s="372">
        <v>0.03</v>
      </c>
    </row>
    <row r="238" spans="2:5">
      <c r="B238" s="68" t="s">
        <v>320</v>
      </c>
      <c r="C238" s="68" t="s">
        <v>313</v>
      </c>
      <c r="D238" s="70" t="s">
        <v>350</v>
      </c>
      <c r="E238" s="372">
        <v>0.03</v>
      </c>
    </row>
    <row r="239" spans="2:5">
      <c r="B239" s="68" t="s">
        <v>320</v>
      </c>
      <c r="C239" s="68" t="s">
        <v>314</v>
      </c>
      <c r="D239" s="70" t="s">
        <v>350</v>
      </c>
      <c r="E239" s="372">
        <v>0.03</v>
      </c>
    </row>
    <row r="240" spans="2:5">
      <c r="B240" s="68" t="s">
        <v>320</v>
      </c>
      <c r="C240" s="68" t="s">
        <v>315</v>
      </c>
      <c r="D240" s="70" t="s">
        <v>350</v>
      </c>
      <c r="E240" s="372">
        <v>0.03</v>
      </c>
    </row>
    <row r="241" spans="2:5">
      <c r="B241" s="68" t="s">
        <v>320</v>
      </c>
      <c r="C241" s="68" t="s">
        <v>144</v>
      </c>
      <c r="D241" s="70" t="s">
        <v>350</v>
      </c>
      <c r="E241" s="372">
        <v>0.03</v>
      </c>
    </row>
    <row r="242" spans="2:5">
      <c r="B242" s="68" t="s">
        <v>321</v>
      </c>
      <c r="C242" s="68" t="s">
        <v>304</v>
      </c>
      <c r="D242" s="70" t="s">
        <v>350</v>
      </c>
      <c r="E242" s="372">
        <v>0.03</v>
      </c>
    </row>
    <row r="243" spans="2:5">
      <c r="B243" s="68" t="s">
        <v>321</v>
      </c>
      <c r="C243" s="68" t="s">
        <v>126</v>
      </c>
      <c r="D243" s="70" t="s">
        <v>350</v>
      </c>
      <c r="E243" s="372">
        <v>0.03</v>
      </c>
    </row>
    <row r="244" spans="2:5">
      <c r="B244" s="68" t="s">
        <v>321</v>
      </c>
      <c r="C244" s="68" t="s">
        <v>128</v>
      </c>
      <c r="D244" s="70" t="s">
        <v>350</v>
      </c>
      <c r="E244" s="372">
        <v>0.03</v>
      </c>
    </row>
    <row r="245" spans="2:5">
      <c r="B245" s="68" t="s">
        <v>321</v>
      </c>
      <c r="C245" s="68" t="s">
        <v>130</v>
      </c>
      <c r="D245" s="70" t="s">
        <v>350</v>
      </c>
      <c r="E245" s="372">
        <v>0.03</v>
      </c>
    </row>
    <row r="246" spans="2:5">
      <c r="B246" s="68" t="s">
        <v>321</v>
      </c>
      <c r="C246" s="68" t="s">
        <v>132</v>
      </c>
      <c r="D246" s="70" t="s">
        <v>350</v>
      </c>
      <c r="E246" s="372">
        <v>0.03</v>
      </c>
    </row>
    <row r="247" spans="2:5">
      <c r="B247" s="68" t="s">
        <v>321</v>
      </c>
      <c r="C247" s="68" t="s">
        <v>305</v>
      </c>
      <c r="D247" s="70" t="s">
        <v>350</v>
      </c>
      <c r="E247" s="372">
        <v>0.03</v>
      </c>
    </row>
    <row r="248" spans="2:5">
      <c r="B248" s="68" t="s">
        <v>321</v>
      </c>
      <c r="C248" s="68" t="s">
        <v>306</v>
      </c>
      <c r="D248" s="70" t="s">
        <v>350</v>
      </c>
      <c r="E248" s="372">
        <v>0.03</v>
      </c>
    </row>
    <row r="249" spans="2:5">
      <c r="B249" s="68" t="s">
        <v>321</v>
      </c>
      <c r="C249" s="68" t="s">
        <v>307</v>
      </c>
      <c r="D249" s="70" t="s">
        <v>350</v>
      </c>
      <c r="E249" s="372">
        <v>0.03</v>
      </c>
    </row>
    <row r="250" spans="2:5">
      <c r="B250" s="68" t="s">
        <v>321</v>
      </c>
      <c r="C250" s="68" t="s">
        <v>308</v>
      </c>
      <c r="D250" s="70" t="s">
        <v>350</v>
      </c>
      <c r="E250" s="372">
        <v>0.03</v>
      </c>
    </row>
    <row r="251" spans="2:5">
      <c r="B251" s="68" t="s">
        <v>321</v>
      </c>
      <c r="C251" s="68" t="s">
        <v>309</v>
      </c>
      <c r="D251" s="70" t="s">
        <v>350</v>
      </c>
      <c r="E251" s="372">
        <v>0.03</v>
      </c>
    </row>
    <row r="252" spans="2:5">
      <c r="B252" s="68" t="s">
        <v>321</v>
      </c>
      <c r="C252" s="68" t="s">
        <v>310</v>
      </c>
      <c r="D252" s="70" t="s">
        <v>350</v>
      </c>
      <c r="E252" s="372">
        <v>0.03</v>
      </c>
    </row>
    <row r="253" spans="2:5">
      <c r="B253" s="68" t="s">
        <v>321</v>
      </c>
      <c r="C253" s="68" t="s">
        <v>311</v>
      </c>
      <c r="D253" s="70" t="s">
        <v>350</v>
      </c>
      <c r="E253" s="372">
        <v>0.03</v>
      </c>
    </row>
    <row r="254" spans="2:5">
      <c r="B254" s="68" t="s">
        <v>321</v>
      </c>
      <c r="C254" s="68" t="s">
        <v>312</v>
      </c>
      <c r="D254" s="70" t="s">
        <v>350</v>
      </c>
      <c r="E254" s="372">
        <v>0.03</v>
      </c>
    </row>
    <row r="255" spans="2:5">
      <c r="B255" s="68" t="s">
        <v>321</v>
      </c>
      <c r="C255" s="68" t="s">
        <v>313</v>
      </c>
      <c r="D255" s="70" t="s">
        <v>350</v>
      </c>
      <c r="E255" s="372">
        <v>0.03</v>
      </c>
    </row>
    <row r="256" spans="2:5">
      <c r="B256" s="68" t="s">
        <v>321</v>
      </c>
      <c r="C256" s="68" t="s">
        <v>314</v>
      </c>
      <c r="D256" s="70" t="s">
        <v>350</v>
      </c>
      <c r="E256" s="372">
        <v>0.03</v>
      </c>
    </row>
    <row r="257" spans="2:5">
      <c r="B257" s="68" t="s">
        <v>321</v>
      </c>
      <c r="C257" s="68" t="s">
        <v>315</v>
      </c>
      <c r="D257" s="70" t="s">
        <v>350</v>
      </c>
      <c r="E257" s="372">
        <v>0.03</v>
      </c>
    </row>
    <row r="258" spans="2:5">
      <c r="B258" s="68" t="s">
        <v>321</v>
      </c>
      <c r="C258" s="68" t="s">
        <v>144</v>
      </c>
      <c r="D258" s="70" t="s">
        <v>350</v>
      </c>
      <c r="E258" s="372">
        <v>0.03</v>
      </c>
    </row>
    <row r="259" spans="2:5">
      <c r="B259" s="68" t="s">
        <v>322</v>
      </c>
      <c r="C259" s="68" t="s">
        <v>304</v>
      </c>
      <c r="D259" s="70" t="s">
        <v>350</v>
      </c>
      <c r="E259" s="372">
        <v>0.03</v>
      </c>
    </row>
    <row r="260" spans="2:5">
      <c r="B260" s="68" t="s">
        <v>322</v>
      </c>
      <c r="C260" s="68" t="s">
        <v>126</v>
      </c>
      <c r="D260" s="70" t="s">
        <v>350</v>
      </c>
      <c r="E260" s="372">
        <v>0.03</v>
      </c>
    </row>
    <row r="261" spans="2:5">
      <c r="B261" s="68" t="s">
        <v>322</v>
      </c>
      <c r="C261" s="68" t="s">
        <v>128</v>
      </c>
      <c r="D261" s="70" t="s">
        <v>350</v>
      </c>
      <c r="E261" s="372">
        <v>0.03</v>
      </c>
    </row>
    <row r="262" spans="2:5">
      <c r="B262" s="68" t="s">
        <v>322</v>
      </c>
      <c r="C262" s="68" t="s">
        <v>130</v>
      </c>
      <c r="D262" s="70" t="s">
        <v>350</v>
      </c>
      <c r="E262" s="372">
        <v>0.03</v>
      </c>
    </row>
    <row r="263" spans="2:5">
      <c r="B263" s="68" t="s">
        <v>322</v>
      </c>
      <c r="C263" s="68" t="s">
        <v>132</v>
      </c>
      <c r="D263" s="70" t="s">
        <v>350</v>
      </c>
      <c r="E263" s="372">
        <v>0.03</v>
      </c>
    </row>
    <row r="264" spans="2:5">
      <c r="B264" s="68" t="s">
        <v>322</v>
      </c>
      <c r="C264" s="68" t="s">
        <v>305</v>
      </c>
      <c r="D264" s="70" t="s">
        <v>350</v>
      </c>
      <c r="E264" s="372">
        <v>0.03</v>
      </c>
    </row>
    <row r="265" spans="2:5">
      <c r="B265" s="68" t="s">
        <v>322</v>
      </c>
      <c r="C265" s="68" t="s">
        <v>306</v>
      </c>
      <c r="D265" s="70" t="s">
        <v>350</v>
      </c>
      <c r="E265" s="372">
        <v>0.03</v>
      </c>
    </row>
    <row r="266" spans="2:5">
      <c r="B266" s="68" t="s">
        <v>322</v>
      </c>
      <c r="C266" s="68" t="s">
        <v>307</v>
      </c>
      <c r="D266" s="70" t="s">
        <v>350</v>
      </c>
      <c r="E266" s="372">
        <v>0.03</v>
      </c>
    </row>
    <row r="267" spans="2:5">
      <c r="B267" s="68" t="s">
        <v>322</v>
      </c>
      <c r="C267" s="68" t="s">
        <v>308</v>
      </c>
      <c r="D267" s="70" t="s">
        <v>350</v>
      </c>
      <c r="E267" s="372">
        <v>0.03</v>
      </c>
    </row>
    <row r="268" spans="2:5">
      <c r="B268" s="68" t="s">
        <v>322</v>
      </c>
      <c r="C268" s="68" t="s">
        <v>309</v>
      </c>
      <c r="D268" s="70" t="s">
        <v>350</v>
      </c>
      <c r="E268" s="372">
        <v>0.03</v>
      </c>
    </row>
    <row r="269" spans="2:5">
      <c r="B269" s="68" t="s">
        <v>322</v>
      </c>
      <c r="C269" s="68" t="s">
        <v>310</v>
      </c>
      <c r="D269" s="70" t="s">
        <v>350</v>
      </c>
      <c r="E269" s="372">
        <v>0.03</v>
      </c>
    </row>
    <row r="270" spans="2:5">
      <c r="B270" s="68" t="s">
        <v>322</v>
      </c>
      <c r="C270" s="68" t="s">
        <v>311</v>
      </c>
      <c r="D270" s="70" t="s">
        <v>350</v>
      </c>
      <c r="E270" s="372">
        <v>0.03</v>
      </c>
    </row>
    <row r="271" spans="2:5">
      <c r="B271" s="70" t="s">
        <v>322</v>
      </c>
      <c r="C271" s="70" t="s">
        <v>312</v>
      </c>
      <c r="D271" s="70" t="s">
        <v>350</v>
      </c>
      <c r="E271" s="372">
        <v>0.03</v>
      </c>
    </row>
    <row r="272" spans="2:5">
      <c r="B272" s="70" t="s">
        <v>322</v>
      </c>
      <c r="C272" s="70" t="s">
        <v>313</v>
      </c>
      <c r="D272" s="70" t="s">
        <v>350</v>
      </c>
      <c r="E272" s="372">
        <v>0.03</v>
      </c>
    </row>
    <row r="273" spans="2:5">
      <c r="B273" s="70" t="s">
        <v>322</v>
      </c>
      <c r="C273" s="70" t="s">
        <v>314</v>
      </c>
      <c r="D273" s="70" t="s">
        <v>350</v>
      </c>
      <c r="E273" s="372">
        <v>0.03</v>
      </c>
    </row>
    <row r="274" spans="2:5">
      <c r="B274" s="70" t="s">
        <v>322</v>
      </c>
      <c r="C274" s="70" t="s">
        <v>315</v>
      </c>
      <c r="D274" s="70" t="s">
        <v>350</v>
      </c>
      <c r="E274" s="372">
        <v>0.03</v>
      </c>
    </row>
    <row r="275" spans="2:5">
      <c r="B275" s="70" t="s">
        <v>322</v>
      </c>
      <c r="C275" s="70" t="s">
        <v>144</v>
      </c>
      <c r="D275" s="70" t="s">
        <v>350</v>
      </c>
      <c r="E275" s="372">
        <v>0.03</v>
      </c>
    </row>
    <row r="276" spans="2:5">
      <c r="B276" s="70" t="s">
        <v>124</v>
      </c>
      <c r="C276" s="70" t="s">
        <v>304</v>
      </c>
      <c r="D276" s="70" t="s">
        <v>351</v>
      </c>
      <c r="E276" s="372">
        <v>0.04</v>
      </c>
    </row>
    <row r="277" spans="2:5">
      <c r="B277" s="70" t="s">
        <v>124</v>
      </c>
      <c r="C277" s="70" t="s">
        <v>126</v>
      </c>
      <c r="D277" s="70" t="s">
        <v>351</v>
      </c>
      <c r="E277" s="372">
        <v>0.04</v>
      </c>
    </row>
    <row r="278" spans="2:5">
      <c r="B278" s="70" t="s">
        <v>124</v>
      </c>
      <c r="C278" s="70" t="s">
        <v>128</v>
      </c>
      <c r="D278" s="70" t="s">
        <v>351</v>
      </c>
      <c r="E278" s="372">
        <v>0.04</v>
      </c>
    </row>
    <row r="279" spans="2:5">
      <c r="B279" s="70" t="s">
        <v>124</v>
      </c>
      <c r="C279" s="70" t="s">
        <v>130</v>
      </c>
      <c r="D279" s="70" t="s">
        <v>351</v>
      </c>
      <c r="E279" s="372">
        <v>0.04</v>
      </c>
    </row>
    <row r="280" spans="2:5">
      <c r="B280" s="70" t="s">
        <v>124</v>
      </c>
      <c r="C280" s="70" t="s">
        <v>132</v>
      </c>
      <c r="D280" s="70" t="s">
        <v>351</v>
      </c>
      <c r="E280" s="372">
        <v>0.04</v>
      </c>
    </row>
    <row r="281" spans="2:5">
      <c r="B281" s="70" t="s">
        <v>124</v>
      </c>
      <c r="C281" s="70" t="s">
        <v>305</v>
      </c>
      <c r="D281" s="70" t="s">
        <v>351</v>
      </c>
      <c r="E281" s="372">
        <v>0.04</v>
      </c>
    </row>
    <row r="282" spans="2:5">
      <c r="B282" s="70" t="s">
        <v>124</v>
      </c>
      <c r="C282" s="70" t="s">
        <v>306</v>
      </c>
      <c r="D282" s="70" t="s">
        <v>351</v>
      </c>
      <c r="E282" s="372">
        <v>0.04</v>
      </c>
    </row>
    <row r="283" spans="2:5">
      <c r="B283" s="68" t="s">
        <v>124</v>
      </c>
      <c r="C283" s="68" t="s">
        <v>307</v>
      </c>
      <c r="D283" s="70" t="s">
        <v>351</v>
      </c>
      <c r="E283" s="372">
        <v>0.04</v>
      </c>
    </row>
    <row r="284" spans="2:5">
      <c r="B284" s="68" t="s">
        <v>124</v>
      </c>
      <c r="C284" s="68" t="s">
        <v>308</v>
      </c>
      <c r="D284" s="70" t="s">
        <v>351</v>
      </c>
      <c r="E284" s="372">
        <v>0.04</v>
      </c>
    </row>
    <row r="285" spans="2:5">
      <c r="B285" s="68" t="s">
        <v>124</v>
      </c>
      <c r="C285" s="68" t="s">
        <v>309</v>
      </c>
      <c r="D285" s="70" t="s">
        <v>351</v>
      </c>
      <c r="E285" s="372">
        <v>0.04</v>
      </c>
    </row>
    <row r="286" spans="2:5">
      <c r="B286" s="68" t="s">
        <v>124</v>
      </c>
      <c r="C286" s="68" t="s">
        <v>310</v>
      </c>
      <c r="D286" s="70" t="s">
        <v>351</v>
      </c>
      <c r="E286" s="372">
        <v>0.04</v>
      </c>
    </row>
    <row r="287" spans="2:5">
      <c r="B287" s="68" t="s">
        <v>124</v>
      </c>
      <c r="C287" s="68" t="s">
        <v>311</v>
      </c>
      <c r="D287" s="70" t="s">
        <v>351</v>
      </c>
      <c r="E287" s="372">
        <v>0.04</v>
      </c>
    </row>
    <row r="288" spans="2:5">
      <c r="B288" s="68" t="s">
        <v>124</v>
      </c>
      <c r="C288" s="68" t="s">
        <v>312</v>
      </c>
      <c r="D288" s="70" t="s">
        <v>351</v>
      </c>
      <c r="E288" s="372">
        <v>0.04</v>
      </c>
    </row>
    <row r="289" spans="2:5">
      <c r="B289" s="68" t="s">
        <v>124</v>
      </c>
      <c r="C289" s="68" t="s">
        <v>313</v>
      </c>
      <c r="D289" s="70" t="s">
        <v>351</v>
      </c>
      <c r="E289" s="372">
        <v>0.04</v>
      </c>
    </row>
    <row r="290" spans="2:5">
      <c r="B290" s="68" t="s">
        <v>124</v>
      </c>
      <c r="C290" s="68" t="s">
        <v>314</v>
      </c>
      <c r="D290" s="70" t="s">
        <v>351</v>
      </c>
      <c r="E290" s="372">
        <v>0.04</v>
      </c>
    </row>
    <row r="291" spans="2:5">
      <c r="B291" s="68" t="s">
        <v>124</v>
      </c>
      <c r="C291" s="68" t="s">
        <v>315</v>
      </c>
      <c r="D291" s="70" t="s">
        <v>351</v>
      </c>
      <c r="E291" s="372">
        <v>0.04</v>
      </c>
    </row>
    <row r="292" spans="2:5">
      <c r="B292" s="68" t="s">
        <v>124</v>
      </c>
      <c r="C292" s="68" t="s">
        <v>144</v>
      </c>
      <c r="D292" s="70" t="s">
        <v>351</v>
      </c>
      <c r="E292" s="372">
        <v>0.04</v>
      </c>
    </row>
    <row r="293" spans="2:5">
      <c r="B293" s="68" t="s">
        <v>316</v>
      </c>
      <c r="C293" s="68" t="s">
        <v>304</v>
      </c>
      <c r="D293" s="70" t="s">
        <v>351</v>
      </c>
      <c r="E293" s="372">
        <v>0.04</v>
      </c>
    </row>
    <row r="294" spans="2:5">
      <c r="B294" s="68" t="s">
        <v>316</v>
      </c>
      <c r="C294" s="68" t="s">
        <v>126</v>
      </c>
      <c r="D294" s="70" t="s">
        <v>351</v>
      </c>
      <c r="E294" s="372">
        <v>0.04</v>
      </c>
    </row>
    <row r="295" spans="2:5">
      <c r="B295" s="68" t="s">
        <v>316</v>
      </c>
      <c r="C295" s="68" t="s">
        <v>128</v>
      </c>
      <c r="D295" s="70" t="s">
        <v>351</v>
      </c>
      <c r="E295" s="372">
        <v>0.04</v>
      </c>
    </row>
    <row r="296" spans="2:5">
      <c r="B296" s="68" t="s">
        <v>316</v>
      </c>
      <c r="C296" s="68" t="s">
        <v>130</v>
      </c>
      <c r="D296" s="70" t="s">
        <v>351</v>
      </c>
      <c r="E296" s="372">
        <v>0.04</v>
      </c>
    </row>
    <row r="297" spans="2:5">
      <c r="B297" s="68" t="s">
        <v>316</v>
      </c>
      <c r="C297" s="68" t="s">
        <v>132</v>
      </c>
      <c r="D297" s="70" t="s">
        <v>351</v>
      </c>
      <c r="E297" s="372">
        <v>0.04</v>
      </c>
    </row>
    <row r="298" spans="2:5">
      <c r="B298" s="68" t="s">
        <v>316</v>
      </c>
      <c r="C298" s="68" t="s">
        <v>305</v>
      </c>
      <c r="D298" s="70" t="s">
        <v>351</v>
      </c>
      <c r="E298" s="372">
        <v>0.04</v>
      </c>
    </row>
    <row r="299" spans="2:5">
      <c r="B299" s="68" t="s">
        <v>316</v>
      </c>
      <c r="C299" s="68" t="s">
        <v>306</v>
      </c>
      <c r="D299" s="70" t="s">
        <v>351</v>
      </c>
      <c r="E299" s="372">
        <v>0.04</v>
      </c>
    </row>
    <row r="300" spans="2:5">
      <c r="B300" s="68" t="s">
        <v>316</v>
      </c>
      <c r="C300" s="68" t="s">
        <v>307</v>
      </c>
      <c r="D300" s="70" t="s">
        <v>351</v>
      </c>
      <c r="E300" s="372">
        <v>0.04</v>
      </c>
    </row>
    <row r="301" spans="2:5">
      <c r="B301" s="68" t="s">
        <v>316</v>
      </c>
      <c r="C301" s="68" t="s">
        <v>308</v>
      </c>
      <c r="D301" s="70" t="s">
        <v>351</v>
      </c>
      <c r="E301" s="372">
        <v>0.04</v>
      </c>
    </row>
    <row r="302" spans="2:5">
      <c r="B302" s="68" t="s">
        <v>316</v>
      </c>
      <c r="C302" s="68" t="s">
        <v>309</v>
      </c>
      <c r="D302" s="70" t="s">
        <v>351</v>
      </c>
      <c r="E302" s="372">
        <v>0.04</v>
      </c>
    </row>
    <row r="303" spans="2:5">
      <c r="B303" s="68" t="s">
        <v>316</v>
      </c>
      <c r="C303" s="68" t="s">
        <v>310</v>
      </c>
      <c r="D303" s="70" t="s">
        <v>351</v>
      </c>
      <c r="E303" s="372">
        <v>0.04</v>
      </c>
    </row>
    <row r="304" spans="2:5">
      <c r="B304" s="68" t="s">
        <v>316</v>
      </c>
      <c r="C304" s="68" t="s">
        <v>311</v>
      </c>
      <c r="D304" s="70" t="s">
        <v>351</v>
      </c>
      <c r="E304" s="372">
        <v>0.04</v>
      </c>
    </row>
    <row r="305" spans="2:5">
      <c r="B305" s="68" t="s">
        <v>316</v>
      </c>
      <c r="C305" s="68" t="s">
        <v>312</v>
      </c>
      <c r="D305" s="70" t="s">
        <v>351</v>
      </c>
      <c r="E305" s="372">
        <v>0.04</v>
      </c>
    </row>
    <row r="306" spans="2:5">
      <c r="B306" s="68" t="s">
        <v>316</v>
      </c>
      <c r="C306" s="68" t="s">
        <v>313</v>
      </c>
      <c r="D306" s="70" t="s">
        <v>351</v>
      </c>
      <c r="E306" s="372">
        <v>0.05</v>
      </c>
    </row>
    <row r="307" spans="2:5">
      <c r="B307" s="68" t="s">
        <v>316</v>
      </c>
      <c r="C307" s="68" t="s">
        <v>314</v>
      </c>
      <c r="D307" s="70" t="s">
        <v>351</v>
      </c>
      <c r="E307" s="372">
        <v>0.05</v>
      </c>
    </row>
    <row r="308" spans="2:5">
      <c r="B308" s="68" t="s">
        <v>316</v>
      </c>
      <c r="C308" s="68" t="s">
        <v>315</v>
      </c>
      <c r="D308" s="70" t="s">
        <v>351</v>
      </c>
      <c r="E308" s="372">
        <v>0.05</v>
      </c>
    </row>
    <row r="309" spans="2:5">
      <c r="B309" s="68" t="s">
        <v>316</v>
      </c>
      <c r="C309" s="68" t="s">
        <v>144</v>
      </c>
      <c r="D309" s="70" t="s">
        <v>351</v>
      </c>
      <c r="E309" s="372">
        <v>0.05</v>
      </c>
    </row>
    <row r="310" spans="2:5">
      <c r="B310" s="68" t="s">
        <v>317</v>
      </c>
      <c r="C310" s="68" t="s">
        <v>304</v>
      </c>
      <c r="D310" s="70" t="s">
        <v>351</v>
      </c>
      <c r="E310" s="372">
        <v>0.04</v>
      </c>
    </row>
    <row r="311" spans="2:5">
      <c r="B311" s="68" t="s">
        <v>317</v>
      </c>
      <c r="C311" s="68" t="s">
        <v>126</v>
      </c>
      <c r="D311" s="70" t="s">
        <v>351</v>
      </c>
      <c r="E311" s="372">
        <v>0.04</v>
      </c>
    </row>
    <row r="312" spans="2:5">
      <c r="B312" s="68" t="s">
        <v>317</v>
      </c>
      <c r="C312" s="68" t="s">
        <v>128</v>
      </c>
      <c r="D312" s="70" t="s">
        <v>351</v>
      </c>
      <c r="E312" s="372">
        <v>0.04</v>
      </c>
    </row>
    <row r="313" spans="2:5">
      <c r="B313" s="68" t="s">
        <v>317</v>
      </c>
      <c r="C313" s="68" t="s">
        <v>130</v>
      </c>
      <c r="D313" s="70" t="s">
        <v>351</v>
      </c>
      <c r="E313" s="372">
        <v>0.04</v>
      </c>
    </row>
    <row r="314" spans="2:5">
      <c r="B314" s="68" t="s">
        <v>317</v>
      </c>
      <c r="C314" s="68" t="s">
        <v>132</v>
      </c>
      <c r="D314" s="70" t="s">
        <v>351</v>
      </c>
      <c r="E314" s="372">
        <v>0.04</v>
      </c>
    </row>
    <row r="315" spans="2:5">
      <c r="B315" s="68" t="s">
        <v>317</v>
      </c>
      <c r="C315" s="68" t="s">
        <v>305</v>
      </c>
      <c r="D315" s="70" t="s">
        <v>351</v>
      </c>
      <c r="E315" s="372">
        <v>0.04</v>
      </c>
    </row>
    <row r="316" spans="2:5">
      <c r="B316" s="68" t="s">
        <v>317</v>
      </c>
      <c r="C316" s="68" t="s">
        <v>306</v>
      </c>
      <c r="D316" s="70" t="s">
        <v>351</v>
      </c>
      <c r="E316" s="372">
        <v>0.04</v>
      </c>
    </row>
    <row r="317" spans="2:5">
      <c r="B317" s="68" t="s">
        <v>317</v>
      </c>
      <c r="C317" s="68" t="s">
        <v>307</v>
      </c>
      <c r="D317" s="70" t="s">
        <v>351</v>
      </c>
      <c r="E317" s="372">
        <v>0.04</v>
      </c>
    </row>
    <row r="318" spans="2:5">
      <c r="B318" s="68" t="s">
        <v>317</v>
      </c>
      <c r="C318" s="68" t="s">
        <v>308</v>
      </c>
      <c r="D318" s="70" t="s">
        <v>351</v>
      </c>
      <c r="E318" s="372">
        <v>0.05</v>
      </c>
    </row>
    <row r="319" spans="2:5">
      <c r="B319" s="68" t="s">
        <v>317</v>
      </c>
      <c r="C319" s="68" t="s">
        <v>309</v>
      </c>
      <c r="D319" s="70" t="s">
        <v>351</v>
      </c>
      <c r="E319" s="372">
        <v>0.05</v>
      </c>
    </row>
    <row r="320" spans="2:5">
      <c r="B320" s="68" t="s">
        <v>317</v>
      </c>
      <c r="C320" s="68" t="s">
        <v>310</v>
      </c>
      <c r="D320" s="70" t="s">
        <v>351</v>
      </c>
      <c r="E320" s="372">
        <v>0.05</v>
      </c>
    </row>
    <row r="321" spans="2:5">
      <c r="B321" s="68" t="s">
        <v>317</v>
      </c>
      <c r="C321" s="68" t="s">
        <v>311</v>
      </c>
      <c r="D321" s="70" t="s">
        <v>351</v>
      </c>
      <c r="E321" s="372">
        <v>0.05</v>
      </c>
    </row>
    <row r="322" spans="2:5">
      <c r="B322" s="68" t="s">
        <v>317</v>
      </c>
      <c r="C322" s="68" t="s">
        <v>312</v>
      </c>
      <c r="D322" s="70" t="s">
        <v>351</v>
      </c>
      <c r="E322" s="372">
        <v>0.05</v>
      </c>
    </row>
    <row r="323" spans="2:5">
      <c r="B323" s="68" t="s">
        <v>317</v>
      </c>
      <c r="C323" s="68" t="s">
        <v>313</v>
      </c>
      <c r="D323" s="70" t="s">
        <v>351</v>
      </c>
      <c r="E323" s="372">
        <v>0.05</v>
      </c>
    </row>
    <row r="324" spans="2:5">
      <c r="B324" s="68" t="s">
        <v>317</v>
      </c>
      <c r="C324" s="68" t="s">
        <v>314</v>
      </c>
      <c r="D324" s="70" t="s">
        <v>351</v>
      </c>
      <c r="E324" s="372">
        <v>0.05</v>
      </c>
    </row>
    <row r="325" spans="2:5">
      <c r="B325" s="68" t="s">
        <v>317</v>
      </c>
      <c r="C325" s="68" t="s">
        <v>315</v>
      </c>
      <c r="D325" s="70" t="s">
        <v>351</v>
      </c>
      <c r="E325" s="372">
        <v>0.05</v>
      </c>
    </row>
    <row r="326" spans="2:5">
      <c r="B326" s="68" t="s">
        <v>317</v>
      </c>
      <c r="C326" s="68" t="s">
        <v>144</v>
      </c>
      <c r="D326" s="70" t="s">
        <v>351</v>
      </c>
      <c r="E326" s="372">
        <v>0.05</v>
      </c>
    </row>
    <row r="327" spans="2:5">
      <c r="B327" s="68" t="s">
        <v>318</v>
      </c>
      <c r="C327" s="68" t="s">
        <v>304</v>
      </c>
      <c r="D327" s="70" t="s">
        <v>351</v>
      </c>
      <c r="E327" s="372">
        <v>0.04</v>
      </c>
    </row>
    <row r="328" spans="2:5">
      <c r="B328" s="68" t="s">
        <v>318</v>
      </c>
      <c r="C328" s="68" t="s">
        <v>126</v>
      </c>
      <c r="D328" s="70" t="s">
        <v>351</v>
      </c>
      <c r="E328" s="372">
        <v>0.04</v>
      </c>
    </row>
    <row r="329" spans="2:5">
      <c r="B329" s="68" t="s">
        <v>318</v>
      </c>
      <c r="C329" s="68" t="s">
        <v>128</v>
      </c>
      <c r="D329" s="70" t="s">
        <v>351</v>
      </c>
      <c r="E329" s="372">
        <v>0.04</v>
      </c>
    </row>
    <row r="330" spans="2:5">
      <c r="B330" s="68" t="s">
        <v>318</v>
      </c>
      <c r="C330" s="68" t="s">
        <v>130</v>
      </c>
      <c r="D330" s="70" t="s">
        <v>351</v>
      </c>
      <c r="E330" s="372">
        <v>0.04</v>
      </c>
    </row>
    <row r="331" spans="2:5">
      <c r="B331" s="68" t="s">
        <v>318</v>
      </c>
      <c r="C331" s="68" t="s">
        <v>132</v>
      </c>
      <c r="D331" s="70" t="s">
        <v>351</v>
      </c>
      <c r="E331" s="372">
        <v>0.04</v>
      </c>
    </row>
    <row r="332" spans="2:5">
      <c r="B332" s="68" t="s">
        <v>318</v>
      </c>
      <c r="C332" s="68" t="s">
        <v>305</v>
      </c>
      <c r="D332" s="70" t="s">
        <v>351</v>
      </c>
      <c r="E332" s="372">
        <v>0.04</v>
      </c>
    </row>
    <row r="333" spans="2:5">
      <c r="B333" s="68" t="s">
        <v>318</v>
      </c>
      <c r="C333" s="68" t="s">
        <v>306</v>
      </c>
      <c r="D333" s="70" t="s">
        <v>351</v>
      </c>
      <c r="E333" s="372">
        <v>0.05</v>
      </c>
    </row>
    <row r="334" spans="2:5">
      <c r="B334" s="68" t="s">
        <v>318</v>
      </c>
      <c r="C334" s="68" t="s">
        <v>307</v>
      </c>
      <c r="D334" s="70" t="s">
        <v>351</v>
      </c>
      <c r="E334" s="372">
        <v>0.05</v>
      </c>
    </row>
    <row r="335" spans="2:5">
      <c r="B335" s="68" t="s">
        <v>318</v>
      </c>
      <c r="C335" s="68" t="s">
        <v>308</v>
      </c>
      <c r="D335" s="70" t="s">
        <v>351</v>
      </c>
      <c r="E335" s="372">
        <v>0.05</v>
      </c>
    </row>
    <row r="336" spans="2:5">
      <c r="B336" s="68" t="s">
        <v>318</v>
      </c>
      <c r="C336" s="68" t="s">
        <v>309</v>
      </c>
      <c r="D336" s="70" t="s">
        <v>351</v>
      </c>
      <c r="E336" s="372">
        <v>0.05</v>
      </c>
    </row>
    <row r="337" spans="2:5">
      <c r="B337" s="68" t="s">
        <v>318</v>
      </c>
      <c r="C337" s="68" t="s">
        <v>310</v>
      </c>
      <c r="D337" s="70" t="s">
        <v>351</v>
      </c>
      <c r="E337" s="372">
        <v>0.05</v>
      </c>
    </row>
    <row r="338" spans="2:5">
      <c r="B338" s="68" t="s">
        <v>318</v>
      </c>
      <c r="C338" s="68" t="s">
        <v>311</v>
      </c>
      <c r="D338" s="70" t="s">
        <v>351</v>
      </c>
      <c r="E338" s="372">
        <v>0.05</v>
      </c>
    </row>
    <row r="339" spans="2:5">
      <c r="B339" s="70" t="s">
        <v>318</v>
      </c>
      <c r="C339" s="70" t="s">
        <v>312</v>
      </c>
      <c r="D339" s="70" t="s">
        <v>351</v>
      </c>
      <c r="E339" s="372">
        <v>0.05</v>
      </c>
    </row>
    <row r="340" spans="2:5">
      <c r="B340" s="70" t="s">
        <v>318</v>
      </c>
      <c r="C340" s="70" t="s">
        <v>313</v>
      </c>
      <c r="D340" s="70" t="s">
        <v>351</v>
      </c>
      <c r="E340" s="372">
        <v>0.05</v>
      </c>
    </row>
    <row r="341" spans="2:5">
      <c r="B341" s="70" t="s">
        <v>318</v>
      </c>
      <c r="C341" s="70" t="s">
        <v>314</v>
      </c>
      <c r="D341" s="70" t="s">
        <v>351</v>
      </c>
      <c r="E341" s="372">
        <v>0.05</v>
      </c>
    </row>
    <row r="342" spans="2:5">
      <c r="B342" s="70" t="s">
        <v>318</v>
      </c>
      <c r="C342" s="70" t="s">
        <v>315</v>
      </c>
      <c r="D342" s="70" t="s">
        <v>351</v>
      </c>
      <c r="E342" s="372">
        <v>0.05</v>
      </c>
    </row>
    <row r="343" spans="2:5">
      <c r="B343" s="70" t="s">
        <v>318</v>
      </c>
      <c r="C343" s="70" t="s">
        <v>144</v>
      </c>
      <c r="D343" s="70" t="s">
        <v>351</v>
      </c>
      <c r="E343" s="372">
        <v>0.05</v>
      </c>
    </row>
    <row r="344" spans="2:5">
      <c r="B344" s="70" t="s">
        <v>319</v>
      </c>
      <c r="C344" s="70" t="s">
        <v>304</v>
      </c>
      <c r="D344" s="70" t="s">
        <v>351</v>
      </c>
      <c r="E344" s="372">
        <v>0.04</v>
      </c>
    </row>
    <row r="345" spans="2:5">
      <c r="B345" s="70" t="s">
        <v>319</v>
      </c>
      <c r="C345" s="70" t="s">
        <v>126</v>
      </c>
      <c r="D345" s="70" t="s">
        <v>351</v>
      </c>
      <c r="E345" s="372">
        <v>0.04</v>
      </c>
    </row>
    <row r="346" spans="2:5">
      <c r="B346" s="70" t="s">
        <v>319</v>
      </c>
      <c r="C346" s="70" t="s">
        <v>128</v>
      </c>
      <c r="D346" s="70" t="s">
        <v>351</v>
      </c>
      <c r="E346" s="372">
        <v>0.04</v>
      </c>
    </row>
    <row r="347" spans="2:5">
      <c r="B347" s="68" t="s">
        <v>319</v>
      </c>
      <c r="C347" s="68" t="s">
        <v>130</v>
      </c>
      <c r="D347" s="70" t="s">
        <v>351</v>
      </c>
      <c r="E347" s="372">
        <v>0.04</v>
      </c>
    </row>
    <row r="348" spans="2:5">
      <c r="B348" s="68" t="s">
        <v>319</v>
      </c>
      <c r="C348" s="68" t="s">
        <v>132</v>
      </c>
      <c r="D348" s="70" t="s">
        <v>351</v>
      </c>
      <c r="E348" s="372">
        <v>0.05</v>
      </c>
    </row>
    <row r="349" spans="2:5">
      <c r="B349" s="68" t="s">
        <v>319</v>
      </c>
      <c r="C349" s="68" t="s">
        <v>305</v>
      </c>
      <c r="D349" s="70" t="s">
        <v>351</v>
      </c>
      <c r="E349" s="372">
        <v>0.05</v>
      </c>
    </row>
    <row r="350" spans="2:5">
      <c r="B350" s="68" t="s">
        <v>319</v>
      </c>
      <c r="C350" s="68" t="s">
        <v>306</v>
      </c>
      <c r="D350" s="70" t="s">
        <v>351</v>
      </c>
      <c r="E350" s="372">
        <v>0.05</v>
      </c>
    </row>
    <row r="351" spans="2:5">
      <c r="B351" s="68" t="s">
        <v>319</v>
      </c>
      <c r="C351" s="68" t="s">
        <v>307</v>
      </c>
      <c r="D351" s="70" t="s">
        <v>351</v>
      </c>
      <c r="E351" s="372">
        <v>0.05</v>
      </c>
    </row>
    <row r="352" spans="2:5">
      <c r="B352" s="68" t="s">
        <v>319</v>
      </c>
      <c r="C352" s="68" t="s">
        <v>308</v>
      </c>
      <c r="D352" s="70" t="s">
        <v>351</v>
      </c>
      <c r="E352" s="372">
        <v>0.05</v>
      </c>
    </row>
    <row r="353" spans="2:5">
      <c r="B353" s="68" t="s">
        <v>319</v>
      </c>
      <c r="C353" s="68" t="s">
        <v>309</v>
      </c>
      <c r="D353" s="70" t="s">
        <v>351</v>
      </c>
      <c r="E353" s="372">
        <v>0.05</v>
      </c>
    </row>
    <row r="354" spans="2:5">
      <c r="B354" s="68" t="s">
        <v>319</v>
      </c>
      <c r="C354" s="68" t="s">
        <v>310</v>
      </c>
      <c r="D354" s="70" t="s">
        <v>351</v>
      </c>
      <c r="E354" s="372">
        <v>0.05</v>
      </c>
    </row>
    <row r="355" spans="2:5">
      <c r="B355" s="68" t="s">
        <v>319</v>
      </c>
      <c r="C355" s="68" t="s">
        <v>311</v>
      </c>
      <c r="D355" s="70" t="s">
        <v>351</v>
      </c>
      <c r="E355" s="372">
        <v>0.05</v>
      </c>
    </row>
    <row r="356" spans="2:5">
      <c r="B356" s="68" t="s">
        <v>319</v>
      </c>
      <c r="C356" s="68" t="s">
        <v>312</v>
      </c>
      <c r="D356" s="70" t="s">
        <v>351</v>
      </c>
      <c r="E356" s="372">
        <v>0.05</v>
      </c>
    </row>
    <row r="357" spans="2:5">
      <c r="B357" s="68" t="s">
        <v>319</v>
      </c>
      <c r="C357" s="68" t="s">
        <v>313</v>
      </c>
      <c r="D357" s="70" t="s">
        <v>351</v>
      </c>
      <c r="E357" s="372">
        <v>0.05</v>
      </c>
    </row>
    <row r="358" spans="2:5">
      <c r="B358" s="68" t="s">
        <v>319</v>
      </c>
      <c r="C358" s="68" t="s">
        <v>314</v>
      </c>
      <c r="D358" s="70" t="s">
        <v>351</v>
      </c>
      <c r="E358" s="372">
        <v>0.05</v>
      </c>
    </row>
    <row r="359" spans="2:5">
      <c r="B359" s="68" t="s">
        <v>319</v>
      </c>
      <c r="C359" s="68" t="s">
        <v>315</v>
      </c>
      <c r="D359" s="70" t="s">
        <v>351</v>
      </c>
      <c r="E359" s="372">
        <v>0.05</v>
      </c>
    </row>
    <row r="360" spans="2:5">
      <c r="B360" s="68" t="s">
        <v>319</v>
      </c>
      <c r="C360" s="68" t="s">
        <v>144</v>
      </c>
      <c r="D360" s="70" t="s">
        <v>351</v>
      </c>
      <c r="E360" s="372">
        <v>0.05</v>
      </c>
    </row>
    <row r="361" spans="2:5">
      <c r="B361" s="68" t="s">
        <v>320</v>
      </c>
      <c r="C361" s="68" t="s">
        <v>304</v>
      </c>
      <c r="D361" s="70" t="s">
        <v>351</v>
      </c>
      <c r="E361" s="372">
        <v>0.04</v>
      </c>
    </row>
    <row r="362" spans="2:5">
      <c r="B362" s="68" t="s">
        <v>320</v>
      </c>
      <c r="C362" s="68" t="s">
        <v>126</v>
      </c>
      <c r="D362" s="70" t="s">
        <v>351</v>
      </c>
      <c r="E362" s="372">
        <v>0.04</v>
      </c>
    </row>
    <row r="363" spans="2:5">
      <c r="B363" s="68" t="s">
        <v>320</v>
      </c>
      <c r="C363" s="68" t="s">
        <v>128</v>
      </c>
      <c r="D363" s="70" t="s">
        <v>351</v>
      </c>
      <c r="E363" s="372">
        <v>0.04</v>
      </c>
    </row>
    <row r="364" spans="2:5">
      <c r="B364" s="68" t="s">
        <v>320</v>
      </c>
      <c r="C364" s="68" t="s">
        <v>130</v>
      </c>
      <c r="D364" s="70" t="s">
        <v>351</v>
      </c>
      <c r="E364" s="372">
        <v>0.05</v>
      </c>
    </row>
    <row r="365" spans="2:5">
      <c r="B365" s="68" t="s">
        <v>320</v>
      </c>
      <c r="C365" s="68" t="s">
        <v>132</v>
      </c>
      <c r="D365" s="70" t="s">
        <v>351</v>
      </c>
      <c r="E365" s="372">
        <v>0.05</v>
      </c>
    </row>
    <row r="366" spans="2:5">
      <c r="B366" s="68" t="s">
        <v>320</v>
      </c>
      <c r="C366" s="68" t="s">
        <v>305</v>
      </c>
      <c r="D366" s="70" t="s">
        <v>351</v>
      </c>
      <c r="E366" s="372">
        <v>0.05</v>
      </c>
    </row>
    <row r="367" spans="2:5">
      <c r="B367" s="68" t="s">
        <v>320</v>
      </c>
      <c r="C367" s="68" t="s">
        <v>306</v>
      </c>
      <c r="D367" s="70" t="s">
        <v>351</v>
      </c>
      <c r="E367" s="372">
        <v>0.05</v>
      </c>
    </row>
    <row r="368" spans="2:5">
      <c r="B368" s="68" t="s">
        <v>320</v>
      </c>
      <c r="C368" s="68" t="s">
        <v>307</v>
      </c>
      <c r="D368" s="70" t="s">
        <v>351</v>
      </c>
      <c r="E368" s="372">
        <v>0.05</v>
      </c>
    </row>
    <row r="369" spans="2:5">
      <c r="B369" s="68" t="s">
        <v>320</v>
      </c>
      <c r="C369" s="68" t="s">
        <v>308</v>
      </c>
      <c r="D369" s="70" t="s">
        <v>351</v>
      </c>
      <c r="E369" s="372">
        <v>0.05</v>
      </c>
    </row>
    <row r="370" spans="2:5">
      <c r="B370" s="68" t="s">
        <v>320</v>
      </c>
      <c r="C370" s="68" t="s">
        <v>309</v>
      </c>
      <c r="D370" s="70" t="s">
        <v>351</v>
      </c>
      <c r="E370" s="372">
        <v>0.05</v>
      </c>
    </row>
    <row r="371" spans="2:5">
      <c r="B371" s="68" t="s">
        <v>320</v>
      </c>
      <c r="C371" s="68" t="s">
        <v>310</v>
      </c>
      <c r="D371" s="70" t="s">
        <v>351</v>
      </c>
      <c r="E371" s="372">
        <v>0.05</v>
      </c>
    </row>
    <row r="372" spans="2:5">
      <c r="B372" s="68" t="s">
        <v>320</v>
      </c>
      <c r="C372" s="68" t="s">
        <v>311</v>
      </c>
      <c r="D372" s="70" t="s">
        <v>351</v>
      </c>
      <c r="E372" s="372">
        <v>0.05</v>
      </c>
    </row>
    <row r="373" spans="2:5">
      <c r="B373" s="68" t="s">
        <v>320</v>
      </c>
      <c r="C373" s="68" t="s">
        <v>312</v>
      </c>
      <c r="D373" s="70" t="s">
        <v>351</v>
      </c>
      <c r="E373" s="372">
        <v>0.05</v>
      </c>
    </row>
    <row r="374" spans="2:5">
      <c r="B374" s="68" t="s">
        <v>320</v>
      </c>
      <c r="C374" s="68" t="s">
        <v>313</v>
      </c>
      <c r="D374" s="70" t="s">
        <v>351</v>
      </c>
      <c r="E374" s="372">
        <v>0.05</v>
      </c>
    </row>
    <row r="375" spans="2:5">
      <c r="B375" s="68" t="s">
        <v>320</v>
      </c>
      <c r="C375" s="68" t="s">
        <v>314</v>
      </c>
      <c r="D375" s="70" t="s">
        <v>351</v>
      </c>
      <c r="E375" s="372">
        <v>0.05</v>
      </c>
    </row>
    <row r="376" spans="2:5">
      <c r="B376" s="68" t="s">
        <v>320</v>
      </c>
      <c r="C376" s="68" t="s">
        <v>315</v>
      </c>
      <c r="D376" s="70" t="s">
        <v>351</v>
      </c>
      <c r="E376" s="372">
        <v>0.05</v>
      </c>
    </row>
    <row r="377" spans="2:5">
      <c r="B377" s="68" t="s">
        <v>320</v>
      </c>
      <c r="C377" s="68" t="s">
        <v>144</v>
      </c>
      <c r="D377" s="70" t="s">
        <v>351</v>
      </c>
      <c r="E377" s="372">
        <v>0.05</v>
      </c>
    </row>
    <row r="378" spans="2:5">
      <c r="B378" s="68" t="s">
        <v>321</v>
      </c>
      <c r="C378" s="68" t="s">
        <v>304</v>
      </c>
      <c r="D378" s="70" t="s">
        <v>351</v>
      </c>
      <c r="E378" s="372">
        <v>0.04</v>
      </c>
    </row>
    <row r="379" spans="2:5">
      <c r="B379" s="68" t="s">
        <v>321</v>
      </c>
      <c r="C379" s="68" t="s">
        <v>126</v>
      </c>
      <c r="D379" s="70" t="s">
        <v>351</v>
      </c>
      <c r="E379" s="372">
        <v>0.05</v>
      </c>
    </row>
    <row r="380" spans="2:5">
      <c r="B380" s="68" t="s">
        <v>321</v>
      </c>
      <c r="C380" s="68" t="s">
        <v>128</v>
      </c>
      <c r="D380" s="70" t="s">
        <v>351</v>
      </c>
      <c r="E380" s="372">
        <v>0.05</v>
      </c>
    </row>
    <row r="381" spans="2:5">
      <c r="B381" s="68" t="s">
        <v>321</v>
      </c>
      <c r="C381" s="68" t="s">
        <v>130</v>
      </c>
      <c r="D381" s="70" t="s">
        <v>351</v>
      </c>
      <c r="E381" s="372">
        <v>0.05</v>
      </c>
    </row>
    <row r="382" spans="2:5">
      <c r="B382" s="68" t="s">
        <v>321</v>
      </c>
      <c r="C382" s="68" t="s">
        <v>132</v>
      </c>
      <c r="D382" s="70" t="s">
        <v>351</v>
      </c>
      <c r="E382" s="372">
        <v>0.05</v>
      </c>
    </row>
    <row r="383" spans="2:5">
      <c r="B383" s="68" t="s">
        <v>321</v>
      </c>
      <c r="C383" s="68" t="s">
        <v>305</v>
      </c>
      <c r="D383" s="70" t="s">
        <v>351</v>
      </c>
      <c r="E383" s="372">
        <v>0.05</v>
      </c>
    </row>
    <row r="384" spans="2:5">
      <c r="B384" s="68" t="s">
        <v>321</v>
      </c>
      <c r="C384" s="68" t="s">
        <v>306</v>
      </c>
      <c r="D384" s="70" t="s">
        <v>351</v>
      </c>
      <c r="E384" s="372">
        <v>0.05</v>
      </c>
    </row>
    <row r="385" spans="2:5">
      <c r="B385" s="68" t="s">
        <v>321</v>
      </c>
      <c r="C385" s="68" t="s">
        <v>307</v>
      </c>
      <c r="D385" s="70" t="s">
        <v>351</v>
      </c>
      <c r="E385" s="372">
        <v>0.05</v>
      </c>
    </row>
    <row r="386" spans="2:5">
      <c r="B386" s="68" t="s">
        <v>321</v>
      </c>
      <c r="C386" s="68" t="s">
        <v>308</v>
      </c>
      <c r="D386" s="70" t="s">
        <v>351</v>
      </c>
      <c r="E386" s="372">
        <v>0.05</v>
      </c>
    </row>
    <row r="387" spans="2:5">
      <c r="B387" s="68" t="s">
        <v>321</v>
      </c>
      <c r="C387" s="68" t="s">
        <v>309</v>
      </c>
      <c r="D387" s="70" t="s">
        <v>351</v>
      </c>
      <c r="E387" s="372">
        <v>0.05</v>
      </c>
    </row>
    <row r="388" spans="2:5">
      <c r="B388" s="68" t="s">
        <v>321</v>
      </c>
      <c r="C388" s="68" t="s">
        <v>310</v>
      </c>
      <c r="D388" s="70" t="s">
        <v>351</v>
      </c>
      <c r="E388" s="372">
        <v>0.05</v>
      </c>
    </row>
    <row r="389" spans="2:5">
      <c r="B389" s="68" t="s">
        <v>321</v>
      </c>
      <c r="C389" s="68" t="s">
        <v>311</v>
      </c>
      <c r="D389" s="70" t="s">
        <v>351</v>
      </c>
      <c r="E389" s="372">
        <v>0.05</v>
      </c>
    </row>
    <row r="390" spans="2:5">
      <c r="B390" s="68" t="s">
        <v>321</v>
      </c>
      <c r="C390" s="68" t="s">
        <v>312</v>
      </c>
      <c r="D390" s="70" t="s">
        <v>351</v>
      </c>
      <c r="E390" s="372">
        <v>0.05</v>
      </c>
    </row>
    <row r="391" spans="2:5">
      <c r="B391" s="68" t="s">
        <v>321</v>
      </c>
      <c r="C391" s="68" t="s">
        <v>313</v>
      </c>
      <c r="D391" s="70" t="s">
        <v>351</v>
      </c>
      <c r="E391" s="372">
        <v>0.05</v>
      </c>
    </row>
    <row r="392" spans="2:5">
      <c r="B392" s="68" t="s">
        <v>321</v>
      </c>
      <c r="C392" s="68" t="s">
        <v>314</v>
      </c>
      <c r="D392" s="70" t="s">
        <v>351</v>
      </c>
      <c r="E392" s="372">
        <v>0.05</v>
      </c>
    </row>
    <row r="393" spans="2:5">
      <c r="B393" s="68" t="s">
        <v>321</v>
      </c>
      <c r="C393" s="68" t="s">
        <v>315</v>
      </c>
      <c r="D393" s="70" t="s">
        <v>351</v>
      </c>
      <c r="E393" s="372">
        <v>0.05</v>
      </c>
    </row>
    <row r="394" spans="2:5">
      <c r="B394" s="68" t="s">
        <v>321</v>
      </c>
      <c r="C394" s="68" t="s">
        <v>144</v>
      </c>
      <c r="D394" s="70" t="s">
        <v>351</v>
      </c>
      <c r="E394" s="372">
        <v>0.05</v>
      </c>
    </row>
    <row r="395" spans="2:5">
      <c r="B395" s="68" t="s">
        <v>322</v>
      </c>
      <c r="C395" s="68" t="s">
        <v>304</v>
      </c>
      <c r="D395" s="70" t="s">
        <v>351</v>
      </c>
      <c r="E395" s="372">
        <v>0.04</v>
      </c>
    </row>
    <row r="396" spans="2:5">
      <c r="B396" s="68" t="s">
        <v>322</v>
      </c>
      <c r="C396" s="68" t="s">
        <v>126</v>
      </c>
      <c r="D396" s="70" t="s">
        <v>351</v>
      </c>
      <c r="E396" s="372">
        <v>0.05</v>
      </c>
    </row>
    <row r="397" spans="2:5">
      <c r="B397" s="68" t="s">
        <v>322</v>
      </c>
      <c r="C397" s="68" t="s">
        <v>128</v>
      </c>
      <c r="D397" s="70" t="s">
        <v>351</v>
      </c>
      <c r="E397" s="372">
        <v>0.05</v>
      </c>
    </row>
    <row r="398" spans="2:5">
      <c r="B398" s="68" t="s">
        <v>322</v>
      </c>
      <c r="C398" s="68" t="s">
        <v>130</v>
      </c>
      <c r="D398" s="70" t="s">
        <v>351</v>
      </c>
      <c r="E398" s="372">
        <v>0.05</v>
      </c>
    </row>
    <row r="399" spans="2:5">
      <c r="B399" s="68" t="s">
        <v>322</v>
      </c>
      <c r="C399" s="68" t="s">
        <v>132</v>
      </c>
      <c r="D399" s="70" t="s">
        <v>351</v>
      </c>
      <c r="E399" s="372">
        <v>0.05</v>
      </c>
    </row>
    <row r="400" spans="2:5">
      <c r="B400" s="68" t="s">
        <v>322</v>
      </c>
      <c r="C400" s="68" t="s">
        <v>305</v>
      </c>
      <c r="D400" s="70" t="s">
        <v>351</v>
      </c>
      <c r="E400" s="372">
        <v>0.05</v>
      </c>
    </row>
    <row r="401" spans="2:5">
      <c r="B401" s="68" t="s">
        <v>322</v>
      </c>
      <c r="C401" s="68" t="s">
        <v>306</v>
      </c>
      <c r="D401" s="70" t="s">
        <v>351</v>
      </c>
      <c r="E401" s="372">
        <v>0.05</v>
      </c>
    </row>
    <row r="402" spans="2:5">
      <c r="B402" s="68" t="s">
        <v>322</v>
      </c>
      <c r="C402" s="68" t="s">
        <v>307</v>
      </c>
      <c r="D402" s="70" t="s">
        <v>351</v>
      </c>
      <c r="E402" s="372">
        <v>0.05</v>
      </c>
    </row>
    <row r="403" spans="2:5">
      <c r="B403" s="68" t="s">
        <v>322</v>
      </c>
      <c r="C403" s="68" t="s">
        <v>308</v>
      </c>
      <c r="D403" s="70" t="s">
        <v>351</v>
      </c>
      <c r="E403" s="372">
        <v>0.05</v>
      </c>
    </row>
    <row r="404" spans="2:5">
      <c r="B404" s="68" t="s">
        <v>322</v>
      </c>
      <c r="C404" s="68" t="s">
        <v>309</v>
      </c>
      <c r="D404" s="70" t="s">
        <v>351</v>
      </c>
      <c r="E404" s="372">
        <v>0.05</v>
      </c>
    </row>
    <row r="405" spans="2:5">
      <c r="B405" s="68" t="s">
        <v>322</v>
      </c>
      <c r="C405" s="68" t="s">
        <v>310</v>
      </c>
      <c r="D405" s="70" t="s">
        <v>351</v>
      </c>
      <c r="E405" s="372">
        <v>0.05</v>
      </c>
    </row>
    <row r="406" spans="2:5">
      <c r="B406" s="68" t="s">
        <v>322</v>
      </c>
      <c r="C406" s="68" t="s">
        <v>311</v>
      </c>
      <c r="D406" s="70" t="s">
        <v>351</v>
      </c>
      <c r="E406" s="372">
        <v>0.05</v>
      </c>
    </row>
    <row r="407" spans="2:5">
      <c r="B407" s="70" t="s">
        <v>322</v>
      </c>
      <c r="C407" s="70" t="s">
        <v>312</v>
      </c>
      <c r="D407" s="70" t="s">
        <v>351</v>
      </c>
      <c r="E407" s="372">
        <v>0.05</v>
      </c>
    </row>
    <row r="408" spans="2:5">
      <c r="B408" s="70" t="s">
        <v>322</v>
      </c>
      <c r="C408" s="70" t="s">
        <v>313</v>
      </c>
      <c r="D408" s="70" t="s">
        <v>351</v>
      </c>
      <c r="E408" s="372">
        <v>0.05</v>
      </c>
    </row>
    <row r="409" spans="2:5">
      <c r="B409" s="70" t="s">
        <v>322</v>
      </c>
      <c r="C409" s="70" t="s">
        <v>314</v>
      </c>
      <c r="D409" s="70" t="s">
        <v>351</v>
      </c>
      <c r="E409" s="372">
        <v>0.05</v>
      </c>
    </row>
    <row r="410" spans="2:5">
      <c r="B410" s="70" t="s">
        <v>322</v>
      </c>
      <c r="C410" s="70" t="s">
        <v>315</v>
      </c>
      <c r="D410" s="70" t="s">
        <v>351</v>
      </c>
      <c r="E410" s="372">
        <v>0.05</v>
      </c>
    </row>
    <row r="411" spans="2:5">
      <c r="B411" s="70" t="s">
        <v>322</v>
      </c>
      <c r="C411" s="70" t="s">
        <v>144</v>
      </c>
      <c r="D411" s="70" t="s">
        <v>351</v>
      </c>
      <c r="E411" s="372">
        <v>0.05</v>
      </c>
    </row>
    <row r="412" spans="2:5">
      <c r="B412" s="70" t="s">
        <v>124</v>
      </c>
      <c r="C412" s="70" t="s">
        <v>304</v>
      </c>
      <c r="D412" s="70" t="s">
        <v>352</v>
      </c>
      <c r="E412" s="372">
        <v>0.05</v>
      </c>
    </row>
    <row r="413" spans="2:5">
      <c r="B413" s="70" t="s">
        <v>124</v>
      </c>
      <c r="C413" s="70" t="s">
        <v>126</v>
      </c>
      <c r="D413" s="70" t="s">
        <v>352</v>
      </c>
      <c r="E413" s="372">
        <v>0.05</v>
      </c>
    </row>
    <row r="414" spans="2:5">
      <c r="B414" s="70" t="s">
        <v>124</v>
      </c>
      <c r="C414" s="70" t="s">
        <v>128</v>
      </c>
      <c r="D414" s="70" t="s">
        <v>352</v>
      </c>
      <c r="E414" s="372">
        <v>0.05</v>
      </c>
    </row>
    <row r="415" spans="2:5">
      <c r="B415" s="70" t="s">
        <v>124</v>
      </c>
      <c r="C415" s="70" t="s">
        <v>130</v>
      </c>
      <c r="D415" s="70" t="s">
        <v>352</v>
      </c>
      <c r="E415" s="372">
        <v>0.06</v>
      </c>
    </row>
    <row r="416" spans="2:5">
      <c r="B416" s="70" t="s">
        <v>124</v>
      </c>
      <c r="C416" s="70" t="s">
        <v>132</v>
      </c>
      <c r="D416" s="70" t="s">
        <v>352</v>
      </c>
      <c r="E416" s="372">
        <v>0.06</v>
      </c>
    </row>
    <row r="417" spans="2:5">
      <c r="B417" s="70" t="s">
        <v>124</v>
      </c>
      <c r="C417" s="70" t="s">
        <v>305</v>
      </c>
      <c r="D417" s="70" t="s">
        <v>352</v>
      </c>
      <c r="E417" s="372">
        <v>0.06</v>
      </c>
    </row>
    <row r="418" spans="2:5">
      <c r="B418" s="70" t="s">
        <v>124</v>
      </c>
      <c r="C418" s="70" t="s">
        <v>306</v>
      </c>
      <c r="D418" s="70" t="s">
        <v>352</v>
      </c>
      <c r="E418" s="372">
        <v>0.06</v>
      </c>
    </row>
    <row r="419" spans="2:5">
      <c r="B419" s="68" t="s">
        <v>124</v>
      </c>
      <c r="C419" s="68" t="s">
        <v>307</v>
      </c>
      <c r="D419" s="70" t="s">
        <v>352</v>
      </c>
      <c r="E419" s="372">
        <v>0.06</v>
      </c>
    </row>
    <row r="420" spans="2:5">
      <c r="B420" s="68" t="s">
        <v>124</v>
      </c>
      <c r="C420" s="68" t="s">
        <v>308</v>
      </c>
      <c r="D420" s="70" t="s">
        <v>352</v>
      </c>
      <c r="E420" s="372">
        <v>0.06</v>
      </c>
    </row>
    <row r="421" spans="2:5">
      <c r="B421" s="68" t="s">
        <v>124</v>
      </c>
      <c r="C421" s="68" t="s">
        <v>309</v>
      </c>
      <c r="D421" s="70" t="s">
        <v>352</v>
      </c>
      <c r="E421" s="372">
        <v>0.06</v>
      </c>
    </row>
    <row r="422" spans="2:5">
      <c r="B422" s="68" t="s">
        <v>124</v>
      </c>
      <c r="C422" s="68" t="s">
        <v>310</v>
      </c>
      <c r="D422" s="70" t="s">
        <v>352</v>
      </c>
      <c r="E422" s="372">
        <v>0.06</v>
      </c>
    </row>
    <row r="423" spans="2:5">
      <c r="B423" s="68" t="s">
        <v>124</v>
      </c>
      <c r="C423" s="68" t="s">
        <v>311</v>
      </c>
      <c r="D423" s="70" t="s">
        <v>352</v>
      </c>
      <c r="E423" s="372">
        <v>0.06</v>
      </c>
    </row>
    <row r="424" spans="2:5">
      <c r="B424" s="68" t="s">
        <v>124</v>
      </c>
      <c r="C424" s="68" t="s">
        <v>312</v>
      </c>
      <c r="D424" s="70" t="s">
        <v>352</v>
      </c>
      <c r="E424" s="372">
        <v>0.06</v>
      </c>
    </row>
    <row r="425" spans="2:5">
      <c r="B425" s="68" t="s">
        <v>124</v>
      </c>
      <c r="C425" s="68" t="s">
        <v>313</v>
      </c>
      <c r="D425" s="70" t="s">
        <v>352</v>
      </c>
      <c r="E425" s="372">
        <v>0.06</v>
      </c>
    </row>
    <row r="426" spans="2:5">
      <c r="B426" s="68" t="s">
        <v>124</v>
      </c>
      <c r="C426" s="68" t="s">
        <v>314</v>
      </c>
      <c r="D426" s="70" t="s">
        <v>352</v>
      </c>
      <c r="E426" s="372">
        <v>0.06</v>
      </c>
    </row>
    <row r="427" spans="2:5">
      <c r="B427" s="68" t="s">
        <v>124</v>
      </c>
      <c r="C427" s="68" t="s">
        <v>315</v>
      </c>
      <c r="D427" s="70" t="s">
        <v>352</v>
      </c>
      <c r="E427" s="372">
        <v>0.06</v>
      </c>
    </row>
    <row r="428" spans="2:5">
      <c r="B428" s="68" t="s">
        <v>124</v>
      </c>
      <c r="C428" s="68" t="s">
        <v>144</v>
      </c>
      <c r="D428" s="70" t="s">
        <v>352</v>
      </c>
      <c r="E428" s="372">
        <v>0.06</v>
      </c>
    </row>
    <row r="429" spans="2:5">
      <c r="B429" s="68" t="s">
        <v>316</v>
      </c>
      <c r="C429" s="68" t="s">
        <v>304</v>
      </c>
      <c r="D429" s="70" t="s">
        <v>352</v>
      </c>
      <c r="E429" s="372">
        <v>0.05</v>
      </c>
    </row>
    <row r="430" spans="2:5">
      <c r="B430" s="68" t="s">
        <v>316</v>
      </c>
      <c r="C430" s="68" t="s">
        <v>126</v>
      </c>
      <c r="D430" s="70" t="s">
        <v>352</v>
      </c>
      <c r="E430" s="372">
        <v>0.05</v>
      </c>
    </row>
    <row r="431" spans="2:5">
      <c r="B431" s="68" t="s">
        <v>316</v>
      </c>
      <c r="C431" s="68" t="s">
        <v>128</v>
      </c>
      <c r="D431" s="70" t="s">
        <v>352</v>
      </c>
      <c r="E431" s="372">
        <v>0.05</v>
      </c>
    </row>
    <row r="432" spans="2:5">
      <c r="B432" s="68" t="s">
        <v>316</v>
      </c>
      <c r="C432" s="68" t="s">
        <v>130</v>
      </c>
      <c r="D432" s="70" t="s">
        <v>352</v>
      </c>
      <c r="E432" s="372">
        <v>0.06</v>
      </c>
    </row>
    <row r="433" spans="2:5">
      <c r="B433" s="68" t="s">
        <v>316</v>
      </c>
      <c r="C433" s="68" t="s">
        <v>132</v>
      </c>
      <c r="D433" s="70" t="s">
        <v>352</v>
      </c>
      <c r="E433" s="372">
        <v>0.06</v>
      </c>
    </row>
    <row r="434" spans="2:5">
      <c r="B434" s="68" t="s">
        <v>316</v>
      </c>
      <c r="C434" s="68" t="s">
        <v>305</v>
      </c>
      <c r="D434" s="70" t="s">
        <v>352</v>
      </c>
      <c r="E434" s="372">
        <v>0.06</v>
      </c>
    </row>
    <row r="435" spans="2:5">
      <c r="B435" s="68" t="s">
        <v>316</v>
      </c>
      <c r="C435" s="68" t="s">
        <v>306</v>
      </c>
      <c r="D435" s="70" t="s">
        <v>352</v>
      </c>
      <c r="E435" s="372">
        <v>0.06</v>
      </c>
    </row>
    <row r="436" spans="2:5">
      <c r="B436" s="68" t="s">
        <v>316</v>
      </c>
      <c r="C436" s="68" t="s">
        <v>307</v>
      </c>
      <c r="D436" s="70" t="s">
        <v>352</v>
      </c>
      <c r="E436" s="372">
        <v>0.06</v>
      </c>
    </row>
    <row r="437" spans="2:5">
      <c r="B437" s="68" t="s">
        <v>316</v>
      </c>
      <c r="C437" s="68" t="s">
        <v>308</v>
      </c>
      <c r="D437" s="70" t="s">
        <v>352</v>
      </c>
      <c r="E437" s="372">
        <v>0.06</v>
      </c>
    </row>
    <row r="438" spans="2:5">
      <c r="B438" s="68" t="s">
        <v>316</v>
      </c>
      <c r="C438" s="68" t="s">
        <v>309</v>
      </c>
      <c r="D438" s="70" t="s">
        <v>352</v>
      </c>
      <c r="E438" s="372">
        <v>0.06</v>
      </c>
    </row>
    <row r="439" spans="2:5">
      <c r="B439" s="68" t="s">
        <v>316</v>
      </c>
      <c r="C439" s="68" t="s">
        <v>310</v>
      </c>
      <c r="D439" s="70" t="s">
        <v>352</v>
      </c>
      <c r="E439" s="372">
        <v>0.06</v>
      </c>
    </row>
    <row r="440" spans="2:5">
      <c r="B440" s="68" t="s">
        <v>316</v>
      </c>
      <c r="C440" s="68" t="s">
        <v>311</v>
      </c>
      <c r="D440" s="70" t="s">
        <v>352</v>
      </c>
      <c r="E440" s="372">
        <v>0.06</v>
      </c>
    </row>
    <row r="441" spans="2:5">
      <c r="B441" s="68" t="s">
        <v>316</v>
      </c>
      <c r="C441" s="68" t="s">
        <v>312</v>
      </c>
      <c r="D441" s="70" t="s">
        <v>352</v>
      </c>
      <c r="E441" s="372">
        <v>0.06</v>
      </c>
    </row>
    <row r="442" spans="2:5">
      <c r="B442" s="68" t="s">
        <v>316</v>
      </c>
      <c r="C442" s="68" t="s">
        <v>313</v>
      </c>
      <c r="D442" s="70" t="s">
        <v>352</v>
      </c>
      <c r="E442" s="372">
        <v>0.06</v>
      </c>
    </row>
    <row r="443" spans="2:5">
      <c r="B443" s="68" t="s">
        <v>316</v>
      </c>
      <c r="C443" s="68" t="s">
        <v>314</v>
      </c>
      <c r="D443" s="70" t="s">
        <v>352</v>
      </c>
      <c r="E443" s="372">
        <v>0.06</v>
      </c>
    </row>
    <row r="444" spans="2:5">
      <c r="B444" s="68" t="s">
        <v>316</v>
      </c>
      <c r="C444" s="68" t="s">
        <v>315</v>
      </c>
      <c r="D444" s="70" t="s">
        <v>352</v>
      </c>
      <c r="E444" s="372">
        <v>0.06</v>
      </c>
    </row>
    <row r="445" spans="2:5">
      <c r="B445" s="68" t="s">
        <v>316</v>
      </c>
      <c r="C445" s="68" t="s">
        <v>144</v>
      </c>
      <c r="D445" s="70" t="s">
        <v>352</v>
      </c>
      <c r="E445" s="372">
        <v>0.06</v>
      </c>
    </row>
    <row r="446" spans="2:5">
      <c r="B446" s="68" t="s">
        <v>317</v>
      </c>
      <c r="C446" s="68" t="s">
        <v>304</v>
      </c>
      <c r="D446" s="70" t="s">
        <v>352</v>
      </c>
      <c r="E446" s="372">
        <v>0.05</v>
      </c>
    </row>
    <row r="447" spans="2:5">
      <c r="B447" s="68" t="s">
        <v>317</v>
      </c>
      <c r="C447" s="68" t="s">
        <v>126</v>
      </c>
      <c r="D447" s="70" t="s">
        <v>352</v>
      </c>
      <c r="E447" s="372">
        <v>0.05</v>
      </c>
    </row>
    <row r="448" spans="2:5">
      <c r="B448" s="68" t="s">
        <v>317</v>
      </c>
      <c r="C448" s="68" t="s">
        <v>128</v>
      </c>
      <c r="D448" s="70" t="s">
        <v>352</v>
      </c>
      <c r="E448" s="372">
        <v>0.05</v>
      </c>
    </row>
    <row r="449" spans="2:5">
      <c r="B449" s="68" t="s">
        <v>317</v>
      </c>
      <c r="C449" s="68" t="s">
        <v>130</v>
      </c>
      <c r="D449" s="70" t="s">
        <v>352</v>
      </c>
      <c r="E449" s="372">
        <v>0.06</v>
      </c>
    </row>
    <row r="450" spans="2:5">
      <c r="B450" s="68" t="s">
        <v>317</v>
      </c>
      <c r="C450" s="68" t="s">
        <v>132</v>
      </c>
      <c r="D450" s="70" t="s">
        <v>352</v>
      </c>
      <c r="E450" s="372">
        <v>0.06</v>
      </c>
    </row>
    <row r="451" spans="2:5">
      <c r="B451" s="68" t="s">
        <v>317</v>
      </c>
      <c r="C451" s="68" t="s">
        <v>305</v>
      </c>
      <c r="D451" s="70" t="s">
        <v>352</v>
      </c>
      <c r="E451" s="372">
        <v>0.06</v>
      </c>
    </row>
    <row r="452" spans="2:5">
      <c r="B452" s="68" t="s">
        <v>317</v>
      </c>
      <c r="C452" s="68" t="s">
        <v>306</v>
      </c>
      <c r="D452" s="70" t="s">
        <v>352</v>
      </c>
      <c r="E452" s="372">
        <v>0.06</v>
      </c>
    </row>
    <row r="453" spans="2:5">
      <c r="B453" s="68" t="s">
        <v>317</v>
      </c>
      <c r="C453" s="68" t="s">
        <v>307</v>
      </c>
      <c r="D453" s="70" t="s">
        <v>352</v>
      </c>
      <c r="E453" s="372">
        <v>0.06</v>
      </c>
    </row>
    <row r="454" spans="2:5">
      <c r="B454" s="68" t="s">
        <v>317</v>
      </c>
      <c r="C454" s="68" t="s">
        <v>308</v>
      </c>
      <c r="D454" s="70" t="s">
        <v>352</v>
      </c>
      <c r="E454" s="372">
        <v>0.06</v>
      </c>
    </row>
    <row r="455" spans="2:5">
      <c r="B455" s="68" t="s">
        <v>317</v>
      </c>
      <c r="C455" s="68" t="s">
        <v>309</v>
      </c>
      <c r="D455" s="70" t="s">
        <v>352</v>
      </c>
      <c r="E455" s="372">
        <v>0.06</v>
      </c>
    </row>
    <row r="456" spans="2:5">
      <c r="B456" s="68" t="s">
        <v>317</v>
      </c>
      <c r="C456" s="68" t="s">
        <v>310</v>
      </c>
      <c r="D456" s="70" t="s">
        <v>352</v>
      </c>
      <c r="E456" s="372">
        <v>0.06</v>
      </c>
    </row>
    <row r="457" spans="2:5">
      <c r="B457" s="68" t="s">
        <v>317</v>
      </c>
      <c r="C457" s="68" t="s">
        <v>311</v>
      </c>
      <c r="D457" s="70" t="s">
        <v>352</v>
      </c>
      <c r="E457" s="372">
        <v>0.06</v>
      </c>
    </row>
    <row r="458" spans="2:5">
      <c r="B458" s="68" t="s">
        <v>317</v>
      </c>
      <c r="C458" s="68" t="s">
        <v>312</v>
      </c>
      <c r="D458" s="70" t="s">
        <v>352</v>
      </c>
      <c r="E458" s="372">
        <v>0.06</v>
      </c>
    </row>
    <row r="459" spans="2:5">
      <c r="B459" s="68" t="s">
        <v>317</v>
      </c>
      <c r="C459" s="68" t="s">
        <v>313</v>
      </c>
      <c r="D459" s="70" t="s">
        <v>352</v>
      </c>
      <c r="E459" s="372">
        <v>0.06</v>
      </c>
    </row>
    <row r="460" spans="2:5">
      <c r="B460" s="68" t="s">
        <v>317</v>
      </c>
      <c r="C460" s="68" t="s">
        <v>314</v>
      </c>
      <c r="D460" s="70" t="s">
        <v>352</v>
      </c>
      <c r="E460" s="372">
        <v>0.06</v>
      </c>
    </row>
    <row r="461" spans="2:5">
      <c r="B461" s="68" t="s">
        <v>317</v>
      </c>
      <c r="C461" s="68" t="s">
        <v>315</v>
      </c>
      <c r="D461" s="70" t="s">
        <v>352</v>
      </c>
      <c r="E461" s="372">
        <v>0.06</v>
      </c>
    </row>
    <row r="462" spans="2:5">
      <c r="B462" s="68" t="s">
        <v>317</v>
      </c>
      <c r="C462" s="68" t="s">
        <v>144</v>
      </c>
      <c r="D462" s="70" t="s">
        <v>352</v>
      </c>
      <c r="E462" s="372">
        <v>0.06</v>
      </c>
    </row>
    <row r="463" spans="2:5">
      <c r="B463" s="68" t="s">
        <v>318</v>
      </c>
      <c r="C463" s="68" t="s">
        <v>304</v>
      </c>
      <c r="D463" s="70" t="s">
        <v>352</v>
      </c>
      <c r="E463" s="372">
        <v>0.05</v>
      </c>
    </row>
    <row r="464" spans="2:5">
      <c r="B464" s="68" t="s">
        <v>318</v>
      </c>
      <c r="C464" s="68" t="s">
        <v>126</v>
      </c>
      <c r="D464" s="70" t="s">
        <v>352</v>
      </c>
      <c r="E464" s="372">
        <v>0.05</v>
      </c>
    </row>
    <row r="465" spans="2:5">
      <c r="B465" s="68" t="s">
        <v>318</v>
      </c>
      <c r="C465" s="68" t="s">
        <v>128</v>
      </c>
      <c r="D465" s="70" t="s">
        <v>352</v>
      </c>
      <c r="E465" s="372">
        <v>0.05</v>
      </c>
    </row>
    <row r="466" spans="2:5">
      <c r="B466" s="68" t="s">
        <v>318</v>
      </c>
      <c r="C466" s="68" t="s">
        <v>130</v>
      </c>
      <c r="D466" s="70" t="s">
        <v>352</v>
      </c>
      <c r="E466" s="372">
        <v>0.06</v>
      </c>
    </row>
    <row r="467" spans="2:5">
      <c r="B467" s="68" t="s">
        <v>318</v>
      </c>
      <c r="C467" s="68" t="s">
        <v>132</v>
      </c>
      <c r="D467" s="70" t="s">
        <v>352</v>
      </c>
      <c r="E467" s="372">
        <v>0.06</v>
      </c>
    </row>
    <row r="468" spans="2:5">
      <c r="B468" s="68" t="s">
        <v>318</v>
      </c>
      <c r="C468" s="68" t="s">
        <v>305</v>
      </c>
      <c r="D468" s="70" t="s">
        <v>352</v>
      </c>
      <c r="E468" s="372">
        <v>0.06</v>
      </c>
    </row>
    <row r="469" spans="2:5">
      <c r="B469" s="68" t="s">
        <v>318</v>
      </c>
      <c r="C469" s="68" t="s">
        <v>306</v>
      </c>
      <c r="D469" s="70" t="s">
        <v>352</v>
      </c>
      <c r="E469" s="372">
        <v>0.06</v>
      </c>
    </row>
    <row r="470" spans="2:5">
      <c r="B470" s="68" t="s">
        <v>318</v>
      </c>
      <c r="C470" s="68" t="s">
        <v>307</v>
      </c>
      <c r="D470" s="70" t="s">
        <v>352</v>
      </c>
      <c r="E470" s="372">
        <v>0.06</v>
      </c>
    </row>
    <row r="471" spans="2:5">
      <c r="B471" s="68" t="s">
        <v>318</v>
      </c>
      <c r="C471" s="68" t="s">
        <v>308</v>
      </c>
      <c r="D471" s="70" t="s">
        <v>352</v>
      </c>
      <c r="E471" s="372">
        <v>0.06</v>
      </c>
    </row>
    <row r="472" spans="2:5">
      <c r="B472" s="68" t="s">
        <v>318</v>
      </c>
      <c r="C472" s="68" t="s">
        <v>309</v>
      </c>
      <c r="D472" s="70" t="s">
        <v>352</v>
      </c>
      <c r="E472" s="372">
        <v>0.06</v>
      </c>
    </row>
    <row r="473" spans="2:5">
      <c r="B473" s="68" t="s">
        <v>318</v>
      </c>
      <c r="C473" s="68" t="s">
        <v>310</v>
      </c>
      <c r="D473" s="70" t="s">
        <v>352</v>
      </c>
      <c r="E473" s="372">
        <v>0.06</v>
      </c>
    </row>
    <row r="474" spans="2:5">
      <c r="B474" s="68" t="s">
        <v>318</v>
      </c>
      <c r="C474" s="68" t="s">
        <v>311</v>
      </c>
      <c r="D474" s="70" t="s">
        <v>352</v>
      </c>
      <c r="E474" s="372">
        <v>0.06</v>
      </c>
    </row>
    <row r="475" spans="2:5">
      <c r="B475" s="70" t="s">
        <v>318</v>
      </c>
      <c r="C475" s="70" t="s">
        <v>312</v>
      </c>
      <c r="D475" s="70" t="s">
        <v>352</v>
      </c>
      <c r="E475" s="372">
        <v>0.06</v>
      </c>
    </row>
    <row r="476" spans="2:5">
      <c r="B476" s="70" t="s">
        <v>318</v>
      </c>
      <c r="C476" s="70" t="s">
        <v>313</v>
      </c>
      <c r="D476" s="70" t="s">
        <v>352</v>
      </c>
      <c r="E476" s="372">
        <v>0.06</v>
      </c>
    </row>
    <row r="477" spans="2:5">
      <c r="B477" s="70" t="s">
        <v>318</v>
      </c>
      <c r="C477" s="70" t="s">
        <v>314</v>
      </c>
      <c r="D477" s="70" t="s">
        <v>352</v>
      </c>
      <c r="E477" s="372">
        <v>0.06</v>
      </c>
    </row>
    <row r="478" spans="2:5">
      <c r="B478" s="70" t="s">
        <v>318</v>
      </c>
      <c r="C478" s="70" t="s">
        <v>315</v>
      </c>
      <c r="D478" s="70" t="s">
        <v>352</v>
      </c>
      <c r="E478" s="372">
        <v>0.06</v>
      </c>
    </row>
    <row r="479" spans="2:5">
      <c r="B479" s="70" t="s">
        <v>318</v>
      </c>
      <c r="C479" s="70" t="s">
        <v>144</v>
      </c>
      <c r="D479" s="70" t="s">
        <v>352</v>
      </c>
      <c r="E479" s="372">
        <v>0.06</v>
      </c>
    </row>
    <row r="480" spans="2:5">
      <c r="B480" s="70" t="s">
        <v>319</v>
      </c>
      <c r="C480" s="70" t="s">
        <v>304</v>
      </c>
      <c r="D480" s="70" t="s">
        <v>352</v>
      </c>
      <c r="E480" s="372">
        <v>0.05</v>
      </c>
    </row>
    <row r="481" spans="2:5">
      <c r="B481" s="70" t="s">
        <v>319</v>
      </c>
      <c r="C481" s="70" t="s">
        <v>126</v>
      </c>
      <c r="D481" s="70" t="s">
        <v>352</v>
      </c>
      <c r="E481" s="372">
        <v>0.06</v>
      </c>
    </row>
    <row r="482" spans="2:5">
      <c r="B482" s="70" t="s">
        <v>319</v>
      </c>
      <c r="C482" s="70" t="s">
        <v>128</v>
      </c>
      <c r="D482" s="70" t="s">
        <v>352</v>
      </c>
      <c r="E482" s="372">
        <v>0.05</v>
      </c>
    </row>
    <row r="483" spans="2:5">
      <c r="B483" s="68" t="s">
        <v>319</v>
      </c>
      <c r="C483" s="68" t="s">
        <v>130</v>
      </c>
      <c r="D483" s="70" t="s">
        <v>352</v>
      </c>
      <c r="E483" s="372">
        <v>0.06</v>
      </c>
    </row>
    <row r="484" spans="2:5">
      <c r="B484" s="68" t="s">
        <v>319</v>
      </c>
      <c r="C484" s="68" t="s">
        <v>132</v>
      </c>
      <c r="D484" s="70" t="s">
        <v>352</v>
      </c>
      <c r="E484" s="372">
        <v>0.06</v>
      </c>
    </row>
    <row r="485" spans="2:5">
      <c r="B485" s="68" t="s">
        <v>319</v>
      </c>
      <c r="C485" s="68" t="s">
        <v>305</v>
      </c>
      <c r="D485" s="70" t="s">
        <v>352</v>
      </c>
      <c r="E485" s="372">
        <v>0.06</v>
      </c>
    </row>
    <row r="486" spans="2:5">
      <c r="B486" s="68" t="s">
        <v>319</v>
      </c>
      <c r="C486" s="68" t="s">
        <v>306</v>
      </c>
      <c r="D486" s="70" t="s">
        <v>352</v>
      </c>
      <c r="E486" s="372">
        <v>0.06</v>
      </c>
    </row>
    <row r="487" spans="2:5">
      <c r="B487" s="68" t="s">
        <v>319</v>
      </c>
      <c r="C487" s="68" t="s">
        <v>307</v>
      </c>
      <c r="D487" s="70" t="s">
        <v>352</v>
      </c>
      <c r="E487" s="372">
        <v>0.06</v>
      </c>
    </row>
    <row r="488" spans="2:5">
      <c r="B488" s="68" t="s">
        <v>319</v>
      </c>
      <c r="C488" s="68" t="s">
        <v>308</v>
      </c>
      <c r="D488" s="70" t="s">
        <v>352</v>
      </c>
      <c r="E488" s="372">
        <v>0.06</v>
      </c>
    </row>
    <row r="489" spans="2:5">
      <c r="B489" s="68" t="s">
        <v>319</v>
      </c>
      <c r="C489" s="68" t="s">
        <v>309</v>
      </c>
      <c r="D489" s="70" t="s">
        <v>352</v>
      </c>
      <c r="E489" s="372">
        <v>0.06</v>
      </c>
    </row>
    <row r="490" spans="2:5">
      <c r="B490" s="68" t="s">
        <v>319</v>
      </c>
      <c r="C490" s="68" t="s">
        <v>310</v>
      </c>
      <c r="D490" s="70" t="s">
        <v>352</v>
      </c>
      <c r="E490" s="372">
        <v>0.06</v>
      </c>
    </row>
    <row r="491" spans="2:5">
      <c r="B491" s="68" t="s">
        <v>319</v>
      </c>
      <c r="C491" s="68" t="s">
        <v>311</v>
      </c>
      <c r="D491" s="70" t="s">
        <v>352</v>
      </c>
      <c r="E491" s="372">
        <v>0.06</v>
      </c>
    </row>
    <row r="492" spans="2:5">
      <c r="B492" s="68" t="s">
        <v>319</v>
      </c>
      <c r="C492" s="68" t="s">
        <v>312</v>
      </c>
      <c r="D492" s="70" t="s">
        <v>352</v>
      </c>
      <c r="E492" s="372">
        <v>0.06</v>
      </c>
    </row>
    <row r="493" spans="2:5">
      <c r="B493" s="68" t="s">
        <v>319</v>
      </c>
      <c r="C493" s="68" t="s">
        <v>313</v>
      </c>
      <c r="D493" s="70" t="s">
        <v>352</v>
      </c>
      <c r="E493" s="372">
        <v>0.06</v>
      </c>
    </row>
    <row r="494" spans="2:5">
      <c r="B494" s="68" t="s">
        <v>319</v>
      </c>
      <c r="C494" s="68" t="s">
        <v>314</v>
      </c>
      <c r="D494" s="70" t="s">
        <v>352</v>
      </c>
      <c r="E494" s="372">
        <v>0.06</v>
      </c>
    </row>
    <row r="495" spans="2:5">
      <c r="B495" s="68" t="s">
        <v>319</v>
      </c>
      <c r="C495" s="68" t="s">
        <v>315</v>
      </c>
      <c r="D495" s="70" t="s">
        <v>352</v>
      </c>
      <c r="E495" s="372">
        <v>0.06</v>
      </c>
    </row>
    <row r="496" spans="2:5">
      <c r="B496" s="68" t="s">
        <v>319</v>
      </c>
      <c r="C496" s="68" t="s">
        <v>144</v>
      </c>
      <c r="D496" s="70" t="s">
        <v>352</v>
      </c>
      <c r="E496" s="372">
        <v>0.06</v>
      </c>
    </row>
    <row r="497" spans="2:5">
      <c r="B497" s="68" t="s">
        <v>320</v>
      </c>
      <c r="C497" s="68" t="s">
        <v>304</v>
      </c>
      <c r="D497" s="70" t="s">
        <v>352</v>
      </c>
      <c r="E497" s="372">
        <v>0.05</v>
      </c>
    </row>
    <row r="498" spans="2:5">
      <c r="B498" s="68" t="s">
        <v>320</v>
      </c>
      <c r="C498" s="68" t="s">
        <v>126</v>
      </c>
      <c r="D498" s="70" t="s">
        <v>352</v>
      </c>
      <c r="E498" s="372">
        <v>0.06</v>
      </c>
    </row>
    <row r="499" spans="2:5">
      <c r="B499" s="68" t="s">
        <v>320</v>
      </c>
      <c r="C499" s="68" t="s">
        <v>128</v>
      </c>
      <c r="D499" s="70" t="s">
        <v>352</v>
      </c>
      <c r="E499" s="372">
        <v>0.06</v>
      </c>
    </row>
    <row r="500" spans="2:5">
      <c r="B500" s="68" t="s">
        <v>320</v>
      </c>
      <c r="C500" s="68" t="s">
        <v>130</v>
      </c>
      <c r="D500" s="70" t="s">
        <v>352</v>
      </c>
      <c r="E500" s="372">
        <v>0.06</v>
      </c>
    </row>
    <row r="501" spans="2:5">
      <c r="B501" s="68" t="s">
        <v>320</v>
      </c>
      <c r="C501" s="68" t="s">
        <v>132</v>
      </c>
      <c r="D501" s="70" t="s">
        <v>352</v>
      </c>
      <c r="E501" s="372">
        <v>0.06</v>
      </c>
    </row>
    <row r="502" spans="2:5">
      <c r="B502" s="68" t="s">
        <v>320</v>
      </c>
      <c r="C502" s="68" t="s">
        <v>305</v>
      </c>
      <c r="D502" s="70" t="s">
        <v>352</v>
      </c>
      <c r="E502" s="372">
        <v>0.06</v>
      </c>
    </row>
    <row r="503" spans="2:5">
      <c r="B503" s="68" t="s">
        <v>320</v>
      </c>
      <c r="C503" s="68" t="s">
        <v>306</v>
      </c>
      <c r="D503" s="70" t="s">
        <v>352</v>
      </c>
      <c r="E503" s="372">
        <v>0.06</v>
      </c>
    </row>
    <row r="504" spans="2:5">
      <c r="B504" s="68" t="s">
        <v>320</v>
      </c>
      <c r="C504" s="68" t="s">
        <v>307</v>
      </c>
      <c r="D504" s="70" t="s">
        <v>352</v>
      </c>
      <c r="E504" s="372">
        <v>0.06</v>
      </c>
    </row>
    <row r="505" spans="2:5">
      <c r="B505" s="68" t="s">
        <v>320</v>
      </c>
      <c r="C505" s="68" t="s">
        <v>308</v>
      </c>
      <c r="D505" s="70" t="s">
        <v>352</v>
      </c>
      <c r="E505" s="372">
        <v>0.06</v>
      </c>
    </row>
    <row r="506" spans="2:5">
      <c r="B506" s="68" t="s">
        <v>320</v>
      </c>
      <c r="C506" s="68" t="s">
        <v>309</v>
      </c>
      <c r="D506" s="70" t="s">
        <v>352</v>
      </c>
      <c r="E506" s="372">
        <v>0.06</v>
      </c>
    </row>
    <row r="507" spans="2:5">
      <c r="B507" s="68" t="s">
        <v>320</v>
      </c>
      <c r="C507" s="68" t="s">
        <v>310</v>
      </c>
      <c r="D507" s="70" t="s">
        <v>352</v>
      </c>
      <c r="E507" s="372">
        <v>0.06</v>
      </c>
    </row>
    <row r="508" spans="2:5">
      <c r="B508" s="68" t="s">
        <v>320</v>
      </c>
      <c r="C508" s="68" t="s">
        <v>311</v>
      </c>
      <c r="D508" s="70" t="s">
        <v>352</v>
      </c>
      <c r="E508" s="372">
        <v>0.06</v>
      </c>
    </row>
    <row r="509" spans="2:5">
      <c r="B509" s="68" t="s">
        <v>320</v>
      </c>
      <c r="C509" s="68" t="s">
        <v>312</v>
      </c>
      <c r="D509" s="70" t="s">
        <v>352</v>
      </c>
      <c r="E509" s="372">
        <v>0.06</v>
      </c>
    </row>
    <row r="510" spans="2:5">
      <c r="B510" s="68" t="s">
        <v>320</v>
      </c>
      <c r="C510" s="68" t="s">
        <v>313</v>
      </c>
      <c r="D510" s="70" t="s">
        <v>352</v>
      </c>
      <c r="E510" s="372">
        <v>0.06</v>
      </c>
    </row>
    <row r="511" spans="2:5">
      <c r="B511" s="68" t="s">
        <v>320</v>
      </c>
      <c r="C511" s="68" t="s">
        <v>314</v>
      </c>
      <c r="D511" s="70" t="s">
        <v>352</v>
      </c>
      <c r="E511" s="372">
        <v>7.0000000000000007E-2</v>
      </c>
    </row>
    <row r="512" spans="2:5">
      <c r="B512" s="68" t="s">
        <v>320</v>
      </c>
      <c r="C512" s="68" t="s">
        <v>315</v>
      </c>
      <c r="D512" s="70" t="s">
        <v>352</v>
      </c>
      <c r="E512" s="372">
        <v>7.0000000000000007E-2</v>
      </c>
    </row>
    <row r="513" spans="2:5">
      <c r="B513" s="68" t="s">
        <v>320</v>
      </c>
      <c r="C513" s="68" t="s">
        <v>144</v>
      </c>
      <c r="D513" s="70" t="s">
        <v>352</v>
      </c>
      <c r="E513" s="372">
        <v>7.0000000000000007E-2</v>
      </c>
    </row>
    <row r="514" spans="2:5">
      <c r="B514" s="68" t="s">
        <v>321</v>
      </c>
      <c r="C514" s="68" t="s">
        <v>304</v>
      </c>
      <c r="D514" s="70" t="s">
        <v>352</v>
      </c>
      <c r="E514" s="372">
        <v>0.06</v>
      </c>
    </row>
    <row r="515" spans="2:5">
      <c r="B515" s="68" t="s">
        <v>321</v>
      </c>
      <c r="C515" s="68" t="s">
        <v>126</v>
      </c>
      <c r="D515" s="70" t="s">
        <v>352</v>
      </c>
      <c r="E515" s="372">
        <v>0.06</v>
      </c>
    </row>
    <row r="516" spans="2:5">
      <c r="B516" s="68" t="s">
        <v>321</v>
      </c>
      <c r="C516" s="68" t="s">
        <v>128</v>
      </c>
      <c r="D516" s="70" t="s">
        <v>352</v>
      </c>
      <c r="E516" s="372">
        <v>0.06</v>
      </c>
    </row>
    <row r="517" spans="2:5">
      <c r="B517" s="68" t="s">
        <v>321</v>
      </c>
      <c r="C517" s="68" t="s">
        <v>130</v>
      </c>
      <c r="D517" s="70" t="s">
        <v>352</v>
      </c>
      <c r="E517" s="372">
        <v>0.06</v>
      </c>
    </row>
    <row r="518" spans="2:5">
      <c r="B518" s="68" t="s">
        <v>321</v>
      </c>
      <c r="C518" s="68" t="s">
        <v>132</v>
      </c>
      <c r="D518" s="70" t="s">
        <v>352</v>
      </c>
      <c r="E518" s="372">
        <v>0.06</v>
      </c>
    </row>
    <row r="519" spans="2:5">
      <c r="B519" s="68" t="s">
        <v>321</v>
      </c>
      <c r="C519" s="68" t="s">
        <v>305</v>
      </c>
      <c r="D519" s="70" t="s">
        <v>352</v>
      </c>
      <c r="E519" s="372">
        <v>0.06</v>
      </c>
    </row>
    <row r="520" spans="2:5">
      <c r="B520" s="68" t="s">
        <v>321</v>
      </c>
      <c r="C520" s="68" t="s">
        <v>306</v>
      </c>
      <c r="D520" s="70" t="s">
        <v>352</v>
      </c>
      <c r="E520" s="372">
        <v>0.06</v>
      </c>
    </row>
    <row r="521" spans="2:5">
      <c r="B521" s="68" t="s">
        <v>321</v>
      </c>
      <c r="C521" s="68" t="s">
        <v>307</v>
      </c>
      <c r="D521" s="70" t="s">
        <v>352</v>
      </c>
      <c r="E521" s="372">
        <v>0.06</v>
      </c>
    </row>
    <row r="522" spans="2:5">
      <c r="B522" s="68" t="s">
        <v>321</v>
      </c>
      <c r="C522" s="68" t="s">
        <v>308</v>
      </c>
      <c r="D522" s="70" t="s">
        <v>352</v>
      </c>
      <c r="E522" s="372">
        <v>7.0000000000000007E-2</v>
      </c>
    </row>
    <row r="523" spans="2:5">
      <c r="B523" s="68" t="s">
        <v>321</v>
      </c>
      <c r="C523" s="68" t="s">
        <v>309</v>
      </c>
      <c r="D523" s="70" t="s">
        <v>352</v>
      </c>
      <c r="E523" s="372">
        <v>7.0000000000000007E-2</v>
      </c>
    </row>
    <row r="524" spans="2:5">
      <c r="B524" s="68" t="s">
        <v>321</v>
      </c>
      <c r="C524" s="68" t="s">
        <v>310</v>
      </c>
      <c r="D524" s="70" t="s">
        <v>352</v>
      </c>
      <c r="E524" s="372">
        <v>7.0000000000000007E-2</v>
      </c>
    </row>
    <row r="525" spans="2:5">
      <c r="B525" s="68" t="s">
        <v>321</v>
      </c>
      <c r="C525" s="68" t="s">
        <v>311</v>
      </c>
      <c r="D525" s="70" t="s">
        <v>352</v>
      </c>
      <c r="E525" s="372">
        <v>7.0000000000000007E-2</v>
      </c>
    </row>
    <row r="526" spans="2:5">
      <c r="B526" s="68" t="s">
        <v>321</v>
      </c>
      <c r="C526" s="68" t="s">
        <v>312</v>
      </c>
      <c r="D526" s="70" t="s">
        <v>352</v>
      </c>
      <c r="E526" s="372">
        <v>7.0000000000000007E-2</v>
      </c>
    </row>
    <row r="527" spans="2:5">
      <c r="B527" s="68" t="s">
        <v>321</v>
      </c>
      <c r="C527" s="68" t="s">
        <v>313</v>
      </c>
      <c r="D527" s="70" t="s">
        <v>352</v>
      </c>
      <c r="E527" s="372">
        <v>7.0000000000000007E-2</v>
      </c>
    </row>
    <row r="528" spans="2:5">
      <c r="B528" s="68" t="s">
        <v>321</v>
      </c>
      <c r="C528" s="68" t="s">
        <v>314</v>
      </c>
      <c r="D528" s="70" t="s">
        <v>352</v>
      </c>
      <c r="E528" s="372">
        <v>7.0000000000000007E-2</v>
      </c>
    </row>
    <row r="529" spans="2:5">
      <c r="B529" s="68" t="s">
        <v>321</v>
      </c>
      <c r="C529" s="68" t="s">
        <v>315</v>
      </c>
      <c r="D529" s="70" t="s">
        <v>352</v>
      </c>
      <c r="E529" s="372">
        <v>7.0000000000000007E-2</v>
      </c>
    </row>
    <row r="530" spans="2:5">
      <c r="B530" s="68" t="s">
        <v>321</v>
      </c>
      <c r="C530" s="68" t="s">
        <v>144</v>
      </c>
      <c r="D530" s="70" t="s">
        <v>352</v>
      </c>
      <c r="E530" s="372">
        <v>7.0000000000000007E-2</v>
      </c>
    </row>
    <row r="531" spans="2:5">
      <c r="B531" s="68" t="s">
        <v>322</v>
      </c>
      <c r="C531" s="68" t="s">
        <v>304</v>
      </c>
      <c r="D531" s="70" t="s">
        <v>352</v>
      </c>
      <c r="E531" s="372">
        <v>0.06</v>
      </c>
    </row>
    <row r="532" spans="2:5">
      <c r="B532" s="68" t="s">
        <v>322</v>
      </c>
      <c r="C532" s="68" t="s">
        <v>126</v>
      </c>
      <c r="D532" s="70" t="s">
        <v>352</v>
      </c>
      <c r="E532" s="372">
        <v>0.06</v>
      </c>
    </row>
    <row r="533" spans="2:5">
      <c r="B533" s="68" t="s">
        <v>322</v>
      </c>
      <c r="C533" s="68" t="s">
        <v>128</v>
      </c>
      <c r="D533" s="70" t="s">
        <v>352</v>
      </c>
      <c r="E533" s="372">
        <v>0.06</v>
      </c>
    </row>
    <row r="534" spans="2:5">
      <c r="B534" s="68" t="s">
        <v>322</v>
      </c>
      <c r="C534" s="68" t="s">
        <v>130</v>
      </c>
      <c r="D534" s="70" t="s">
        <v>352</v>
      </c>
      <c r="E534" s="372">
        <v>0.06</v>
      </c>
    </row>
    <row r="535" spans="2:5">
      <c r="B535" s="68" t="s">
        <v>322</v>
      </c>
      <c r="C535" s="68" t="s">
        <v>132</v>
      </c>
      <c r="D535" s="70" t="s">
        <v>352</v>
      </c>
      <c r="E535" s="372">
        <v>0.06</v>
      </c>
    </row>
    <row r="536" spans="2:5">
      <c r="B536" s="68" t="s">
        <v>322</v>
      </c>
      <c r="C536" s="68" t="s">
        <v>305</v>
      </c>
      <c r="D536" s="70" t="s">
        <v>352</v>
      </c>
      <c r="E536" s="372">
        <v>0.06</v>
      </c>
    </row>
    <row r="537" spans="2:5">
      <c r="B537" s="68" t="s">
        <v>322</v>
      </c>
      <c r="C537" s="68" t="s">
        <v>306</v>
      </c>
      <c r="D537" s="70" t="s">
        <v>352</v>
      </c>
      <c r="E537" s="372">
        <v>7.0000000000000007E-2</v>
      </c>
    </row>
    <row r="538" spans="2:5">
      <c r="B538" s="68" t="s">
        <v>322</v>
      </c>
      <c r="C538" s="68" t="s">
        <v>307</v>
      </c>
      <c r="D538" s="70" t="s">
        <v>352</v>
      </c>
      <c r="E538" s="372">
        <v>7.0000000000000007E-2</v>
      </c>
    </row>
    <row r="539" spans="2:5">
      <c r="B539" s="68" t="s">
        <v>322</v>
      </c>
      <c r="C539" s="68" t="s">
        <v>308</v>
      </c>
      <c r="D539" s="70" t="s">
        <v>352</v>
      </c>
      <c r="E539" s="372">
        <v>7.0000000000000007E-2</v>
      </c>
    </row>
    <row r="540" spans="2:5">
      <c r="B540" s="68" t="s">
        <v>322</v>
      </c>
      <c r="C540" s="68" t="s">
        <v>309</v>
      </c>
      <c r="D540" s="70" t="s">
        <v>352</v>
      </c>
      <c r="E540" s="372">
        <v>7.0000000000000007E-2</v>
      </c>
    </row>
    <row r="541" spans="2:5">
      <c r="B541" s="68" t="s">
        <v>322</v>
      </c>
      <c r="C541" s="68" t="s">
        <v>310</v>
      </c>
      <c r="D541" s="70" t="s">
        <v>352</v>
      </c>
      <c r="E541" s="372">
        <v>7.0000000000000007E-2</v>
      </c>
    </row>
    <row r="542" spans="2:5">
      <c r="B542" s="68" t="s">
        <v>322</v>
      </c>
      <c r="C542" s="68" t="s">
        <v>311</v>
      </c>
      <c r="D542" s="70" t="s">
        <v>352</v>
      </c>
      <c r="E542" s="372">
        <v>7.0000000000000007E-2</v>
      </c>
    </row>
    <row r="543" spans="2:5">
      <c r="B543" s="70" t="s">
        <v>322</v>
      </c>
      <c r="C543" s="70" t="s">
        <v>312</v>
      </c>
      <c r="D543" s="70" t="s">
        <v>352</v>
      </c>
      <c r="E543" s="372">
        <v>7.0000000000000007E-2</v>
      </c>
    </row>
    <row r="544" spans="2:5">
      <c r="B544" s="70" t="s">
        <v>322</v>
      </c>
      <c r="C544" s="70" t="s">
        <v>313</v>
      </c>
      <c r="D544" s="70" t="s">
        <v>352</v>
      </c>
      <c r="E544" s="372">
        <v>7.0000000000000007E-2</v>
      </c>
    </row>
    <row r="545" spans="2:5">
      <c r="B545" s="70" t="s">
        <v>322</v>
      </c>
      <c r="C545" s="70" t="s">
        <v>314</v>
      </c>
      <c r="D545" s="70" t="s">
        <v>352</v>
      </c>
      <c r="E545" s="372">
        <v>7.0000000000000007E-2</v>
      </c>
    </row>
    <row r="546" spans="2:5">
      <c r="B546" s="70" t="s">
        <v>322</v>
      </c>
      <c r="C546" s="70" t="s">
        <v>315</v>
      </c>
      <c r="D546" s="70" t="s">
        <v>352</v>
      </c>
      <c r="E546" s="372">
        <v>7.0000000000000007E-2</v>
      </c>
    </row>
    <row r="547" spans="2:5">
      <c r="B547" s="70" t="s">
        <v>322</v>
      </c>
      <c r="C547" s="70" t="s">
        <v>144</v>
      </c>
      <c r="D547" s="70" t="s">
        <v>352</v>
      </c>
      <c r="E547" s="372">
        <v>7.0000000000000007E-2</v>
      </c>
    </row>
  </sheetData>
  <sheetProtection algorithmName="SHA-512" hashValue="ycs/q3j9CQyq8NZySD/CQ7xA4Hv9CUKEivS8bJwK12XFg6L8jnQAUWugENHqZ/07pvfPHzyRBSAayGSyza5IzA==" saltValue="FX5/hClvmnYVIswoU7q5dQ==" spinCount="100000" sheet="1" objects="1" scenarios="1"/>
  <mergeCells count="311">
    <mergeCell ref="BE86:BE87"/>
    <mergeCell ref="BF86:BI86"/>
    <mergeCell ref="BJ86:BM86"/>
    <mergeCell ref="BJ102:BK102"/>
    <mergeCell ref="BL102:BM102"/>
    <mergeCell ref="BJ103:BK103"/>
    <mergeCell ref="BL103:BM103"/>
    <mergeCell ref="BE34:BF34"/>
    <mergeCell ref="BE36:BE37"/>
    <mergeCell ref="BF36:BI36"/>
    <mergeCell ref="BJ36:BM36"/>
    <mergeCell ref="BE52:BE53"/>
    <mergeCell ref="BF52:BI52"/>
    <mergeCell ref="BJ52:BM52"/>
    <mergeCell ref="BE70:BE71"/>
    <mergeCell ref="BF70:BI70"/>
    <mergeCell ref="BJ70:BM70"/>
    <mergeCell ref="AZ36:BC36"/>
    <mergeCell ref="AV52:AY52"/>
    <mergeCell ref="AZ52:BC52"/>
    <mergeCell ref="AV70:AY70"/>
    <mergeCell ref="AZ70:BC70"/>
    <mergeCell ref="AV86:AY86"/>
    <mergeCell ref="AZ86:BC86"/>
    <mergeCell ref="AK2:AL2"/>
    <mergeCell ref="AU36:AU37"/>
    <mergeCell ref="AU52:AU53"/>
    <mergeCell ref="AU70:AU71"/>
    <mergeCell ref="AU86:AU87"/>
    <mergeCell ref="AK34:AL34"/>
    <mergeCell ref="AK68:AL68"/>
    <mergeCell ref="AU34:AV34"/>
    <mergeCell ref="AV36:AY36"/>
    <mergeCell ref="AK86:AK87"/>
    <mergeCell ref="AL86:AO86"/>
    <mergeCell ref="AP86:AS86"/>
    <mergeCell ref="AK36:AK37"/>
    <mergeCell ref="AL36:AO36"/>
    <mergeCell ref="AP36:AS36"/>
    <mergeCell ref="AK52:AK53"/>
    <mergeCell ref="AL52:AO52"/>
    <mergeCell ref="AP52:AS52"/>
    <mergeCell ref="AK70:AK71"/>
    <mergeCell ref="AL70:AO70"/>
    <mergeCell ref="AP70:AS70"/>
    <mergeCell ref="M126:M136"/>
    <mergeCell ref="Y27:Y37"/>
    <mergeCell ref="Y38:Y48"/>
    <mergeCell ref="Y49:Y59"/>
    <mergeCell ref="Y60:Y70"/>
    <mergeCell ref="Y71:Y81"/>
    <mergeCell ref="Y82:Y92"/>
    <mergeCell ref="Y93:Y103"/>
    <mergeCell ref="Y104:Y114"/>
    <mergeCell ref="N102:O102"/>
    <mergeCell ref="M27:M37"/>
    <mergeCell ref="M38:M48"/>
    <mergeCell ref="M49:M59"/>
    <mergeCell ref="M60:M70"/>
    <mergeCell ref="M71:M81"/>
    <mergeCell ref="M82:M92"/>
    <mergeCell ref="M93:M103"/>
    <mergeCell ref="M104:M114"/>
    <mergeCell ref="M115:M125"/>
    <mergeCell ref="N135:O135"/>
    <mergeCell ref="N132:O132"/>
    <mergeCell ref="N133:O133"/>
    <mergeCell ref="N134:O134"/>
    <mergeCell ref="N126:O126"/>
    <mergeCell ref="Z135:AA135"/>
    <mergeCell ref="Z124:AA124"/>
    <mergeCell ref="Z125:AA125"/>
    <mergeCell ref="Z122:AA122"/>
    <mergeCell ref="Z123:AA123"/>
    <mergeCell ref="Y126:Y136"/>
    <mergeCell ref="Z126:AA126"/>
    <mergeCell ref="Z127:AA127"/>
    <mergeCell ref="Z128:Z129"/>
    <mergeCell ref="Z130:Z131"/>
    <mergeCell ref="Z132:AA132"/>
    <mergeCell ref="Z133:AA133"/>
    <mergeCell ref="Z134:AA134"/>
    <mergeCell ref="N127:O127"/>
    <mergeCell ref="N136:O136"/>
    <mergeCell ref="Z136:AA136"/>
    <mergeCell ref="N128:N129"/>
    <mergeCell ref="N130:N131"/>
    <mergeCell ref="N17:O17"/>
    <mergeCell ref="N18:N19"/>
    <mergeCell ref="N20:N21"/>
    <mergeCell ref="Z16:AA16"/>
    <mergeCell ref="Z17:AA17"/>
    <mergeCell ref="Z102:AA102"/>
    <mergeCell ref="N103:O103"/>
    <mergeCell ref="Z103:AA103"/>
    <mergeCell ref="N113:O113"/>
    <mergeCell ref="Z113:AA113"/>
    <mergeCell ref="Y16:Y26"/>
    <mergeCell ref="Z92:AA92"/>
    <mergeCell ref="N25:O25"/>
    <mergeCell ref="N26:O26"/>
    <mergeCell ref="Z25:AA25"/>
    <mergeCell ref="Z26:AA26"/>
    <mergeCell ref="N36:O36"/>
    <mergeCell ref="Z36:AA36"/>
    <mergeCell ref="Z22:AA22"/>
    <mergeCell ref="N22:O22"/>
    <mergeCell ref="N23:O23"/>
    <mergeCell ref="Z67:AA67"/>
    <mergeCell ref="Z68:AA68"/>
    <mergeCell ref="Z71:AA71"/>
    <mergeCell ref="Z72:AA72"/>
    <mergeCell ref="Z73:Z74"/>
    <mergeCell ref="Z75:Z76"/>
    <mergeCell ref="Z77:AA77"/>
    <mergeCell ref="Z78:AA78"/>
    <mergeCell ref="Z79:AA79"/>
    <mergeCell ref="Z69:AA69"/>
    <mergeCell ref="N24:O24"/>
    <mergeCell ref="N27:O27"/>
    <mergeCell ref="N28:O28"/>
    <mergeCell ref="Z70:AA70"/>
    <mergeCell ref="Z60:AA60"/>
    <mergeCell ref="Z61:AA61"/>
    <mergeCell ref="Z62:Z63"/>
    <mergeCell ref="Z64:Z65"/>
    <mergeCell ref="Z66:AA66"/>
    <mergeCell ref="Z45:AA45"/>
    <mergeCell ref="Z46:AA46"/>
    <mergeCell ref="Z49:AA49"/>
    <mergeCell ref="Z50:AA50"/>
    <mergeCell ref="Z51:Z52"/>
    <mergeCell ref="Z53:Z54"/>
    <mergeCell ref="Z55:AA55"/>
    <mergeCell ref="Z56:AA56"/>
    <mergeCell ref="N91:O91"/>
    <mergeCell ref="Z91:AA91"/>
    <mergeCell ref="N92:O92"/>
    <mergeCell ref="Z112:AA112"/>
    <mergeCell ref="N123:O123"/>
    <mergeCell ref="N93:O93"/>
    <mergeCell ref="N94:O94"/>
    <mergeCell ref="N95:N96"/>
    <mergeCell ref="N97:N98"/>
    <mergeCell ref="N99:O99"/>
    <mergeCell ref="Z117:Z118"/>
    <mergeCell ref="Z119:Z120"/>
    <mergeCell ref="Z121:AA121"/>
    <mergeCell ref="Z114:AA114"/>
    <mergeCell ref="Y115:Y125"/>
    <mergeCell ref="Z104:AA104"/>
    <mergeCell ref="Z105:AA105"/>
    <mergeCell ref="Z106:Z107"/>
    <mergeCell ref="Z108:Z109"/>
    <mergeCell ref="N116:O116"/>
    <mergeCell ref="N117:N118"/>
    <mergeCell ref="N119:N120"/>
    <mergeCell ref="N121:O121"/>
    <mergeCell ref="N122:O122"/>
    <mergeCell ref="Z80:AA80"/>
    <mergeCell ref="Z81:AA81"/>
    <mergeCell ref="Z115:AA115"/>
    <mergeCell ref="Z116:AA116"/>
    <mergeCell ref="Z82:AA82"/>
    <mergeCell ref="Z83:AA83"/>
    <mergeCell ref="Z84:Z85"/>
    <mergeCell ref="Z86:Z87"/>
    <mergeCell ref="Z88:AA88"/>
    <mergeCell ref="Z110:AA110"/>
    <mergeCell ref="Z111:AA111"/>
    <mergeCell ref="Z89:AA89"/>
    <mergeCell ref="Z90:AA90"/>
    <mergeCell ref="Z93:AA93"/>
    <mergeCell ref="Z94:AA94"/>
    <mergeCell ref="Z95:Z96"/>
    <mergeCell ref="Z97:Z98"/>
    <mergeCell ref="Z99:AA99"/>
    <mergeCell ref="Z100:AA100"/>
    <mergeCell ref="Z101:AA101"/>
    <mergeCell ref="Z57:AA57"/>
    <mergeCell ref="Z47:AA47"/>
    <mergeCell ref="Z48:AA48"/>
    <mergeCell ref="Z58:AA58"/>
    <mergeCell ref="Z59:AA59"/>
    <mergeCell ref="Z44:AA44"/>
    <mergeCell ref="Z23:AA23"/>
    <mergeCell ref="Z24:AA24"/>
    <mergeCell ref="Z27:AA27"/>
    <mergeCell ref="Z28:AA28"/>
    <mergeCell ref="Z29:Z30"/>
    <mergeCell ref="Z31:Z32"/>
    <mergeCell ref="Z33:AA33"/>
    <mergeCell ref="Z34:AA34"/>
    <mergeCell ref="Z35:AA35"/>
    <mergeCell ref="Z37:AA37"/>
    <mergeCell ref="Z38:AA38"/>
    <mergeCell ref="Z39:AA39"/>
    <mergeCell ref="Z40:Z41"/>
    <mergeCell ref="Z42:Z43"/>
    <mergeCell ref="N108:N109"/>
    <mergeCell ref="N110:O110"/>
    <mergeCell ref="N111:O111"/>
    <mergeCell ref="N112:O112"/>
    <mergeCell ref="N115:O115"/>
    <mergeCell ref="N114:O114"/>
    <mergeCell ref="N124:O124"/>
    <mergeCell ref="N125:O125"/>
    <mergeCell ref="N100:O100"/>
    <mergeCell ref="N101:O101"/>
    <mergeCell ref="N104:O104"/>
    <mergeCell ref="N105:O105"/>
    <mergeCell ref="N106:N107"/>
    <mergeCell ref="N84:N85"/>
    <mergeCell ref="N86:N87"/>
    <mergeCell ref="N88:O88"/>
    <mergeCell ref="N89:O89"/>
    <mergeCell ref="N90:O90"/>
    <mergeCell ref="N77:O77"/>
    <mergeCell ref="N78:O78"/>
    <mergeCell ref="N79:O79"/>
    <mergeCell ref="N82:O82"/>
    <mergeCell ref="N83:O83"/>
    <mergeCell ref="N80:O80"/>
    <mergeCell ref="N81:O81"/>
    <mergeCell ref="N68:O68"/>
    <mergeCell ref="N71:O71"/>
    <mergeCell ref="N72:O72"/>
    <mergeCell ref="N73:N74"/>
    <mergeCell ref="N75:N76"/>
    <mergeCell ref="N61:O61"/>
    <mergeCell ref="N62:N63"/>
    <mergeCell ref="N64:N65"/>
    <mergeCell ref="N66:O66"/>
    <mergeCell ref="N67:O67"/>
    <mergeCell ref="N69:O69"/>
    <mergeCell ref="N70:O70"/>
    <mergeCell ref="N53:N54"/>
    <mergeCell ref="N55:O55"/>
    <mergeCell ref="N56:O56"/>
    <mergeCell ref="N57:O57"/>
    <mergeCell ref="N60:O60"/>
    <mergeCell ref="N45:O45"/>
    <mergeCell ref="N46:O46"/>
    <mergeCell ref="N49:O49"/>
    <mergeCell ref="N50:O50"/>
    <mergeCell ref="N51:N52"/>
    <mergeCell ref="N47:O47"/>
    <mergeCell ref="N48:O48"/>
    <mergeCell ref="N58:O58"/>
    <mergeCell ref="N59:O59"/>
    <mergeCell ref="N38:O38"/>
    <mergeCell ref="N39:O39"/>
    <mergeCell ref="N40:N41"/>
    <mergeCell ref="N42:N43"/>
    <mergeCell ref="N44:O44"/>
    <mergeCell ref="N29:N30"/>
    <mergeCell ref="N31:N32"/>
    <mergeCell ref="N33:O33"/>
    <mergeCell ref="N34:O34"/>
    <mergeCell ref="N35:O35"/>
    <mergeCell ref="N37:O37"/>
    <mergeCell ref="P3:S3"/>
    <mergeCell ref="N9:N10"/>
    <mergeCell ref="N11:O11"/>
    <mergeCell ref="N12:O12"/>
    <mergeCell ref="N13:O13"/>
    <mergeCell ref="N3:O4"/>
    <mergeCell ref="N14:O14"/>
    <mergeCell ref="N15:O15"/>
    <mergeCell ref="N16:O16"/>
    <mergeCell ref="N5:O5"/>
    <mergeCell ref="N6:O6"/>
    <mergeCell ref="N7:N8"/>
    <mergeCell ref="M3:M4"/>
    <mergeCell ref="G25:G26"/>
    <mergeCell ref="G23:G24"/>
    <mergeCell ref="G21:G22"/>
    <mergeCell ref="G19:G20"/>
    <mergeCell ref="G17:G18"/>
    <mergeCell ref="G15:G16"/>
    <mergeCell ref="G13:G14"/>
    <mergeCell ref="G11:G12"/>
    <mergeCell ref="G9:G10"/>
    <mergeCell ref="G7:G8"/>
    <mergeCell ref="G5:G6"/>
    <mergeCell ref="G3:G4"/>
    <mergeCell ref="M5:M15"/>
    <mergeCell ref="M16:M26"/>
    <mergeCell ref="AL4:AO4"/>
    <mergeCell ref="AP4:AS4"/>
    <mergeCell ref="AL19:AO19"/>
    <mergeCell ref="AP19:AS19"/>
    <mergeCell ref="AK4:AK5"/>
    <mergeCell ref="AK19:AK20"/>
    <mergeCell ref="AB3:AE3"/>
    <mergeCell ref="AF3:AI3"/>
    <mergeCell ref="T3:W3"/>
    <mergeCell ref="Z18:Z19"/>
    <mergeCell ref="Z20:Z21"/>
    <mergeCell ref="Z3:AA4"/>
    <mergeCell ref="Z5:AA5"/>
    <mergeCell ref="Z6:AA6"/>
    <mergeCell ref="Z7:Z8"/>
    <mergeCell ref="Z9:Z10"/>
    <mergeCell ref="Z11:AA11"/>
    <mergeCell ref="Z12:AA12"/>
    <mergeCell ref="Z13:AA13"/>
    <mergeCell ref="Y3:Y4"/>
    <mergeCell ref="Z14:AA14"/>
    <mergeCell ref="Z15:AA15"/>
    <mergeCell ref="Y5:Y15"/>
  </mergeCells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D0FCE-7651-43E9-9C38-DC1BBFD3211F}">
  <sheetPr>
    <tabColor theme="5" tint="0.59999389629810485"/>
  </sheetPr>
  <dimension ref="A1:BO2340"/>
  <sheetViews>
    <sheetView zoomScale="80" zoomScaleNormal="80" workbookViewId="0">
      <selection activeCell="E19" sqref="E19"/>
    </sheetView>
  </sheetViews>
  <sheetFormatPr defaultColWidth="9" defaultRowHeight="16.2"/>
  <cols>
    <col min="1" max="1" width="1.5" style="56" customWidth="1"/>
    <col min="2" max="5" width="7" style="56" customWidth="1"/>
    <col min="6" max="6" width="1.09765625" style="56" customWidth="1"/>
    <col min="7" max="7" width="4.69921875" style="2" customWidth="1"/>
    <col min="8" max="8" width="9" style="28"/>
    <col min="9" max="12" width="9" style="2"/>
    <col min="13" max="13" width="1.09765625" style="2" customWidth="1"/>
    <col min="14" max="14" width="5.09765625" style="2" customWidth="1"/>
    <col min="15" max="15" width="5.09765625" style="28" customWidth="1"/>
    <col min="16" max="39" width="6.59765625" style="2" customWidth="1"/>
    <col min="40" max="40" width="1.09765625" style="2" customWidth="1"/>
    <col min="41" max="41" width="5.69921875" style="2" customWidth="1"/>
    <col min="42" max="49" width="7.09765625" style="2" customWidth="1"/>
    <col min="50" max="50" width="1" style="2" customWidth="1"/>
    <col min="51" max="58" width="7.09765625" style="2" customWidth="1"/>
    <col min="59" max="59" width="1" style="2" customWidth="1"/>
    <col min="60" max="67" width="7.09765625" style="2" customWidth="1"/>
    <col min="68" max="16384" width="9" style="2"/>
  </cols>
  <sheetData>
    <row r="1" spans="1:67" ht="6.75" customHeight="1"/>
    <row r="2" spans="1:67">
      <c r="B2" s="97" t="s">
        <v>367</v>
      </c>
      <c r="C2" s="54"/>
      <c r="D2" s="54"/>
      <c r="E2" s="54"/>
      <c r="F2" s="54"/>
      <c r="G2" s="59" t="s">
        <v>356</v>
      </c>
      <c r="N2" s="59" t="s">
        <v>417</v>
      </c>
    </row>
    <row r="3" spans="1:67">
      <c r="A3" s="54"/>
      <c r="B3" s="126" t="s">
        <v>176</v>
      </c>
      <c r="C3" s="125" t="s">
        <v>116</v>
      </c>
      <c r="D3" s="125" t="s">
        <v>357</v>
      </c>
      <c r="E3" s="3" t="s">
        <v>375</v>
      </c>
      <c r="F3" s="54"/>
      <c r="G3" s="595" t="s">
        <v>19</v>
      </c>
      <c r="H3" s="115" t="s">
        <v>176</v>
      </c>
      <c r="I3" s="90" t="s">
        <v>116</v>
      </c>
      <c r="J3" s="114" t="s">
        <v>357</v>
      </c>
      <c r="K3" s="112" t="s">
        <v>376</v>
      </c>
      <c r="L3" s="112" t="s">
        <v>353</v>
      </c>
      <c r="N3" s="634"/>
      <c r="O3" s="634"/>
      <c r="P3" s="633" t="s">
        <v>451</v>
      </c>
      <c r="Q3" s="633"/>
      <c r="R3" s="633"/>
      <c r="S3" s="633"/>
      <c r="T3" s="633"/>
      <c r="U3" s="633"/>
      <c r="V3" s="633"/>
      <c r="W3" s="633"/>
      <c r="X3" s="633" t="s">
        <v>452</v>
      </c>
      <c r="Y3" s="633"/>
      <c r="Z3" s="633"/>
      <c r="AA3" s="633"/>
      <c r="AB3" s="633"/>
      <c r="AC3" s="633"/>
      <c r="AD3" s="633"/>
      <c r="AE3" s="633"/>
      <c r="AF3" s="633" t="s">
        <v>453</v>
      </c>
      <c r="AG3" s="633"/>
      <c r="AH3" s="633"/>
      <c r="AI3" s="633"/>
      <c r="AJ3" s="633"/>
      <c r="AK3" s="633"/>
      <c r="AL3" s="633"/>
      <c r="AM3" s="633"/>
      <c r="AO3" s="527" t="s">
        <v>588</v>
      </c>
      <c r="AP3" s="527"/>
      <c r="AQ3" s="527"/>
      <c r="AR3" s="527"/>
      <c r="AS3" s="527"/>
      <c r="AT3" s="527"/>
      <c r="AU3" s="527"/>
      <c r="AV3" s="527"/>
      <c r="AW3" s="527"/>
      <c r="AY3" s="633" t="s">
        <v>589</v>
      </c>
      <c r="AZ3" s="633"/>
      <c r="BA3" s="633"/>
      <c r="BB3" s="633"/>
      <c r="BC3" s="633"/>
      <c r="BD3" s="633"/>
      <c r="BE3" s="633"/>
      <c r="BF3" s="633"/>
      <c r="BH3" s="633" t="s">
        <v>590</v>
      </c>
      <c r="BI3" s="633"/>
      <c r="BJ3" s="633"/>
      <c r="BK3" s="633"/>
      <c r="BL3" s="633"/>
      <c r="BM3" s="633"/>
      <c r="BN3" s="633"/>
      <c r="BO3" s="633"/>
    </row>
    <row r="4" spans="1:67">
      <c r="A4" s="54"/>
      <c r="B4" s="373" t="s">
        <v>122</v>
      </c>
      <c r="C4" s="20" t="s">
        <v>355</v>
      </c>
      <c r="D4" s="20" t="s">
        <v>355</v>
      </c>
      <c r="E4" s="381">
        <v>1</v>
      </c>
      <c r="G4" s="595"/>
      <c r="H4" s="70" t="str">
        <f>IF(基本情報!$C$3="","",基本情報!$C$3)</f>
        <v/>
      </c>
      <c r="I4" s="70" t="str">
        <f>利用定員!K13</f>
        <v/>
      </c>
      <c r="J4" s="30" t="str">
        <f>IF(加算と減算!O9="","",加算と減算!O9)</f>
        <v/>
      </c>
      <c r="K4" s="113" t="str">
        <f>IFERROR(IF(J3="",0,DGET($B$3:$E$2315,K3,H3:J4)),"")</f>
        <v/>
      </c>
      <c r="L4" s="374" t="str">
        <f>IFERROR(1-K4,"")</f>
        <v/>
      </c>
      <c r="N4" s="634"/>
      <c r="O4" s="634"/>
      <c r="P4" s="632" t="s">
        <v>11</v>
      </c>
      <c r="Q4" s="632"/>
      <c r="R4" s="632"/>
      <c r="S4" s="632"/>
      <c r="T4" s="632" t="s">
        <v>12</v>
      </c>
      <c r="U4" s="632"/>
      <c r="V4" s="632"/>
      <c r="W4" s="632"/>
      <c r="X4" s="632" t="s">
        <v>11</v>
      </c>
      <c r="Y4" s="632"/>
      <c r="Z4" s="632"/>
      <c r="AA4" s="632"/>
      <c r="AB4" s="632" t="s">
        <v>12</v>
      </c>
      <c r="AC4" s="632"/>
      <c r="AD4" s="632"/>
      <c r="AE4" s="632"/>
      <c r="AF4" s="632" t="s">
        <v>11</v>
      </c>
      <c r="AG4" s="632"/>
      <c r="AH4" s="632"/>
      <c r="AI4" s="632"/>
      <c r="AJ4" s="632" t="s">
        <v>12</v>
      </c>
      <c r="AK4" s="632"/>
      <c r="AL4" s="632"/>
      <c r="AM4" s="632"/>
      <c r="AO4" s="635"/>
      <c r="AP4" s="636" t="s">
        <v>11</v>
      </c>
      <c r="AQ4" s="636"/>
      <c r="AR4" s="636"/>
      <c r="AS4" s="636"/>
      <c r="AT4" s="636" t="s">
        <v>12</v>
      </c>
      <c r="AU4" s="636"/>
      <c r="AV4" s="636"/>
      <c r="AW4" s="636"/>
      <c r="AY4" s="637" t="s">
        <v>11</v>
      </c>
      <c r="AZ4" s="637"/>
      <c r="BA4" s="637"/>
      <c r="BB4" s="637"/>
      <c r="BC4" s="637" t="s">
        <v>12</v>
      </c>
      <c r="BD4" s="637"/>
      <c r="BE4" s="637"/>
      <c r="BF4" s="637"/>
      <c r="BH4" s="637" t="s">
        <v>11</v>
      </c>
      <c r="BI4" s="637"/>
      <c r="BJ4" s="637"/>
      <c r="BK4" s="637"/>
      <c r="BL4" s="637" t="s">
        <v>12</v>
      </c>
      <c r="BM4" s="637"/>
      <c r="BN4" s="637"/>
      <c r="BO4" s="637"/>
    </row>
    <row r="5" spans="1:67">
      <c r="B5" s="373" t="s">
        <v>122</v>
      </c>
      <c r="C5" s="20" t="s">
        <v>355</v>
      </c>
      <c r="D5" s="20" t="s">
        <v>154</v>
      </c>
      <c r="E5" s="381">
        <v>0.78</v>
      </c>
      <c r="G5" s="595" t="s">
        <v>20</v>
      </c>
      <c r="H5" s="115" t="s">
        <v>176</v>
      </c>
      <c r="I5" s="90" t="s">
        <v>116</v>
      </c>
      <c r="J5" s="114" t="s">
        <v>357</v>
      </c>
      <c r="K5" s="112" t="s">
        <v>376</v>
      </c>
      <c r="L5" s="112" t="s">
        <v>353</v>
      </c>
      <c r="N5" s="193" t="s">
        <v>412</v>
      </c>
      <c r="O5" s="377" t="s">
        <v>353</v>
      </c>
      <c r="P5" s="20" t="s">
        <v>3</v>
      </c>
      <c r="Q5" s="20" t="s">
        <v>4</v>
      </c>
      <c r="R5" s="20" t="s">
        <v>5</v>
      </c>
      <c r="S5" s="20" t="s">
        <v>6</v>
      </c>
      <c r="T5" s="20" t="s">
        <v>3</v>
      </c>
      <c r="U5" s="20" t="s">
        <v>4</v>
      </c>
      <c r="V5" s="20" t="s">
        <v>5</v>
      </c>
      <c r="W5" s="20" t="s">
        <v>6</v>
      </c>
      <c r="X5" s="20" t="s">
        <v>3</v>
      </c>
      <c r="Y5" s="20" t="s">
        <v>4</v>
      </c>
      <c r="Z5" s="20" t="s">
        <v>5</v>
      </c>
      <c r="AA5" s="20" t="s">
        <v>6</v>
      </c>
      <c r="AB5" s="20" t="s">
        <v>3</v>
      </c>
      <c r="AC5" s="20" t="s">
        <v>4</v>
      </c>
      <c r="AD5" s="20" t="s">
        <v>5</v>
      </c>
      <c r="AE5" s="20" t="s">
        <v>6</v>
      </c>
      <c r="AF5" s="20" t="s">
        <v>3</v>
      </c>
      <c r="AG5" s="20" t="s">
        <v>4</v>
      </c>
      <c r="AH5" s="20" t="s">
        <v>5</v>
      </c>
      <c r="AI5" s="20" t="s">
        <v>6</v>
      </c>
      <c r="AJ5" s="20" t="s">
        <v>3</v>
      </c>
      <c r="AK5" s="20" t="s">
        <v>4</v>
      </c>
      <c r="AL5" s="20" t="s">
        <v>5</v>
      </c>
      <c r="AM5" s="20" t="s">
        <v>6</v>
      </c>
      <c r="AO5" s="635"/>
      <c r="AP5" s="375" t="s">
        <v>368</v>
      </c>
      <c r="AQ5" s="375" t="s">
        <v>241</v>
      </c>
      <c r="AR5" s="375" t="s">
        <v>242</v>
      </c>
      <c r="AS5" s="375" t="s">
        <v>10</v>
      </c>
      <c r="AT5" s="375" t="s">
        <v>368</v>
      </c>
      <c r="AU5" s="375" t="s">
        <v>241</v>
      </c>
      <c r="AV5" s="375" t="s">
        <v>242</v>
      </c>
      <c r="AW5" s="375" t="s">
        <v>10</v>
      </c>
      <c r="AY5" s="376" t="s">
        <v>368</v>
      </c>
      <c r="AZ5" s="376" t="s">
        <v>241</v>
      </c>
      <c r="BA5" s="376" t="s">
        <v>242</v>
      </c>
      <c r="BB5" s="376" t="s">
        <v>10</v>
      </c>
      <c r="BC5" s="376" t="s">
        <v>368</v>
      </c>
      <c r="BD5" s="376" t="s">
        <v>241</v>
      </c>
      <c r="BE5" s="376" t="s">
        <v>242</v>
      </c>
      <c r="BF5" s="376" t="s">
        <v>10</v>
      </c>
      <c r="BH5" s="376" t="s">
        <v>368</v>
      </c>
      <c r="BI5" s="376" t="s">
        <v>241</v>
      </c>
      <c r="BJ5" s="376" t="s">
        <v>242</v>
      </c>
      <c r="BK5" s="376" t="s">
        <v>10</v>
      </c>
      <c r="BL5" s="376" t="s">
        <v>368</v>
      </c>
      <c r="BM5" s="376" t="s">
        <v>241</v>
      </c>
      <c r="BN5" s="376" t="s">
        <v>242</v>
      </c>
      <c r="BO5" s="376" t="s">
        <v>10</v>
      </c>
    </row>
    <row r="6" spans="1:67" ht="18">
      <c r="B6" s="373" t="s">
        <v>124</v>
      </c>
      <c r="C6" s="20" t="s">
        <v>355</v>
      </c>
      <c r="D6" s="20" t="s">
        <v>155</v>
      </c>
      <c r="E6" s="381">
        <v>0.68</v>
      </c>
      <c r="G6" s="595"/>
      <c r="H6" s="70" t="str">
        <f>IF(基本情報!$C$3="","",基本情報!$C$3)</f>
        <v/>
      </c>
      <c r="I6" s="70" t="str">
        <f>利用定員!K14</f>
        <v/>
      </c>
      <c r="J6" s="30" t="str">
        <f>IF(加算と減算!O10="","",加算と減算!O10)</f>
        <v/>
      </c>
      <c r="K6" s="113" t="str">
        <f>IFERROR(IF(J5="",0,DGET($B$3:$E$2315,K5,H5:J6)),"")</f>
        <v/>
      </c>
      <c r="L6" s="374" t="str">
        <f>IFERROR(1-K6,"")</f>
        <v/>
      </c>
      <c r="N6" s="173" t="s">
        <v>410</v>
      </c>
      <c r="O6" s="274" t="str">
        <f>$L$4</f>
        <v/>
      </c>
      <c r="P6" s="264" t="str">
        <f>'４月'!F22</f>
        <v/>
      </c>
      <c r="Q6" s="264" t="str">
        <f>'４月'!G22</f>
        <v/>
      </c>
      <c r="R6" s="264" t="str">
        <f>'４月'!H22</f>
        <v/>
      </c>
      <c r="S6" s="264" t="str">
        <f>'４月'!I22</f>
        <v/>
      </c>
      <c r="T6" s="264" t="str">
        <f>'４月'!J22</f>
        <v/>
      </c>
      <c r="U6" s="264" t="str">
        <f>'４月'!K22</f>
        <v/>
      </c>
      <c r="V6" s="264" t="str">
        <f>'４月'!L22</f>
        <v/>
      </c>
      <c r="W6" s="264" t="str">
        <f>'４月'!M22</f>
        <v/>
      </c>
      <c r="X6" s="264" t="str">
        <f>'４月Ⅰ'!F14</f>
        <v/>
      </c>
      <c r="Y6" s="264" t="str">
        <f>'４月Ⅰ'!G14</f>
        <v/>
      </c>
      <c r="Z6" s="264" t="str">
        <f>'４月Ⅰ'!H14</f>
        <v/>
      </c>
      <c r="AA6" s="264" t="str">
        <f>'４月Ⅰ'!I14</f>
        <v/>
      </c>
      <c r="AB6" s="264" t="str">
        <f>'４月Ⅰ'!J14</f>
        <v/>
      </c>
      <c r="AC6" s="264" t="str">
        <f>'４月Ⅰ'!K14</f>
        <v/>
      </c>
      <c r="AD6" s="264" t="str">
        <f>'４月Ⅰ'!L14</f>
        <v/>
      </c>
      <c r="AE6" s="264" t="str">
        <f>'４月Ⅰ'!M14</f>
        <v/>
      </c>
      <c r="AF6" s="264">
        <f t="shared" ref="AF6:AF17" si="0">IFERROR(P6-X6,0)</f>
        <v>0</v>
      </c>
      <c r="AG6" s="264">
        <f t="shared" ref="AG6:AG17" si="1">IFERROR(Q6-Y6,0)</f>
        <v>0</v>
      </c>
      <c r="AH6" s="264">
        <f t="shared" ref="AH6:AH17" si="2">IFERROR(R6-Z6,0)</f>
        <v>0</v>
      </c>
      <c r="AI6" s="264">
        <f t="shared" ref="AI6:AI17" si="3">IFERROR(S6-AA6,0)</f>
        <v>0</v>
      </c>
      <c r="AJ6" s="264">
        <f t="shared" ref="AJ6:AJ17" si="4">IFERROR(T6-AB6,0)</f>
        <v>0</v>
      </c>
      <c r="AK6" s="264">
        <f t="shared" ref="AK6:AK17" si="5">IFERROR(U6-AC6,0)</f>
        <v>0</v>
      </c>
      <c r="AL6" s="264">
        <f t="shared" ref="AL6:AL17" si="6">IFERROR(V6-AD6,0)</f>
        <v>0</v>
      </c>
      <c r="AM6" s="264">
        <f t="shared" ref="AM6:AM17" si="7">IFERROR(W6-AE6,0)</f>
        <v>0</v>
      </c>
      <c r="AO6" s="173" t="s">
        <v>410</v>
      </c>
      <c r="AP6" s="1">
        <f>児童数!E8</f>
        <v>0</v>
      </c>
      <c r="AQ6" s="1">
        <f>児童数!F8</f>
        <v>0</v>
      </c>
      <c r="AR6" s="1">
        <f>児童数!G8</f>
        <v>0</v>
      </c>
      <c r="AS6" s="1">
        <f>児童数!H8</f>
        <v>0</v>
      </c>
      <c r="AT6" s="1">
        <f>児童数!J8</f>
        <v>0</v>
      </c>
      <c r="AU6" s="1">
        <f>児童数!K8</f>
        <v>0</v>
      </c>
      <c r="AV6" s="1">
        <f>児童数!L8</f>
        <v>0</v>
      </c>
      <c r="AW6" s="1">
        <f>児童数!M8</f>
        <v>0</v>
      </c>
      <c r="AY6" s="278">
        <f t="shared" ref="AY6:AY17" si="8">IFERROR(AF6*AP6,0)</f>
        <v>0</v>
      </c>
      <c r="AZ6" s="278">
        <f t="shared" ref="AZ6:AZ17" si="9">IFERROR(AG6*AQ6,0)</f>
        <v>0</v>
      </c>
      <c r="BA6" s="278">
        <f t="shared" ref="BA6:BA17" si="10">IFERROR(AH6*AR6,0)</f>
        <v>0</v>
      </c>
      <c r="BB6" s="278">
        <f t="shared" ref="BB6:BB17" si="11">IFERROR(AI6*AS6,0)</f>
        <v>0</v>
      </c>
      <c r="BC6" s="278">
        <f t="shared" ref="BC6:BC17" si="12">IFERROR(AJ6*AT6,0)</f>
        <v>0</v>
      </c>
      <c r="BD6" s="278">
        <f t="shared" ref="BD6:BD17" si="13">IFERROR(AK6*AU6,0)</f>
        <v>0</v>
      </c>
      <c r="BE6" s="278">
        <f t="shared" ref="BE6:BE17" si="14">IFERROR(AL6*AV6,0)</f>
        <v>0</v>
      </c>
      <c r="BF6" s="278">
        <f t="shared" ref="BF6:BF17" si="15">IFERROR(AM6*AW6,0)</f>
        <v>0</v>
      </c>
      <c r="BH6" s="278">
        <f t="shared" ref="BH6:BH17" si="16">IFERROR(X6*AP6,0)</f>
        <v>0</v>
      </c>
      <c r="BI6" s="278">
        <f t="shared" ref="BI6:BI17" si="17">IFERROR(Y6*AQ6,0)</f>
        <v>0</v>
      </c>
      <c r="BJ6" s="278">
        <f t="shared" ref="BJ6:BJ17" si="18">IFERROR(Z6*AR6,0)</f>
        <v>0</v>
      </c>
      <c r="BK6" s="278">
        <f t="shared" ref="BK6:BK17" si="19">IFERROR(AA6*AS6,0)</f>
        <v>0</v>
      </c>
      <c r="BL6" s="278">
        <f t="shared" ref="BL6:BL17" si="20">IFERROR(AB6*AT6,0)</f>
        <v>0</v>
      </c>
      <c r="BM6" s="278">
        <f t="shared" ref="BM6:BM17" si="21">IFERROR(AC6*AU6,0)</f>
        <v>0</v>
      </c>
      <c r="BN6" s="278">
        <f t="shared" ref="BN6:BN17" si="22">IFERROR(AD6*AV6,0)</f>
        <v>0</v>
      </c>
      <c r="BO6" s="278">
        <f t="shared" ref="BO6:BO17" si="23">IFERROR(AE6*AW6,0)</f>
        <v>0</v>
      </c>
    </row>
    <row r="7" spans="1:67" ht="18">
      <c r="B7" s="373" t="s">
        <v>124</v>
      </c>
      <c r="C7" s="20" t="s">
        <v>355</v>
      </c>
      <c r="D7" s="20" t="s">
        <v>156</v>
      </c>
      <c r="E7" s="381">
        <v>0.65</v>
      </c>
      <c r="F7" s="84"/>
      <c r="G7" s="595" t="s">
        <v>21</v>
      </c>
      <c r="H7" s="115" t="s">
        <v>176</v>
      </c>
      <c r="I7" s="90" t="s">
        <v>116</v>
      </c>
      <c r="J7" s="114" t="s">
        <v>357</v>
      </c>
      <c r="K7" s="112" t="s">
        <v>376</v>
      </c>
      <c r="L7" s="112" t="s">
        <v>353</v>
      </c>
      <c r="N7" s="173" t="s">
        <v>20</v>
      </c>
      <c r="O7" s="274" t="str">
        <f>$L$6</f>
        <v/>
      </c>
      <c r="P7" s="264" t="str">
        <f>'５月'!F22</f>
        <v/>
      </c>
      <c r="Q7" s="264" t="str">
        <f>'５月'!G22</f>
        <v/>
      </c>
      <c r="R7" s="264" t="str">
        <f>'５月'!H22</f>
        <v/>
      </c>
      <c r="S7" s="264" t="str">
        <f>'５月'!I22</f>
        <v/>
      </c>
      <c r="T7" s="264" t="str">
        <f>'５月'!J22</f>
        <v/>
      </c>
      <c r="U7" s="264" t="str">
        <f>'５月'!K22</f>
        <v/>
      </c>
      <c r="V7" s="264" t="str">
        <f>'５月'!L22</f>
        <v/>
      </c>
      <c r="W7" s="264" t="str">
        <f>'５月'!M22</f>
        <v/>
      </c>
      <c r="X7" s="264" t="str">
        <f>'５月Ⅰ'!F14</f>
        <v/>
      </c>
      <c r="Y7" s="264" t="str">
        <f>'５月Ⅰ'!G14</f>
        <v/>
      </c>
      <c r="Z7" s="264" t="str">
        <f>'５月Ⅰ'!H14</f>
        <v/>
      </c>
      <c r="AA7" s="264" t="str">
        <f>'５月Ⅰ'!I14</f>
        <v/>
      </c>
      <c r="AB7" s="264" t="str">
        <f>'５月Ⅰ'!J14</f>
        <v/>
      </c>
      <c r="AC7" s="264" t="str">
        <f>'５月Ⅰ'!K14</f>
        <v/>
      </c>
      <c r="AD7" s="264" t="str">
        <f>'５月Ⅰ'!L14</f>
        <v/>
      </c>
      <c r="AE7" s="264" t="str">
        <f>'５月Ⅰ'!M14</f>
        <v/>
      </c>
      <c r="AF7" s="264">
        <f t="shared" si="0"/>
        <v>0</v>
      </c>
      <c r="AG7" s="264">
        <f t="shared" si="1"/>
        <v>0</v>
      </c>
      <c r="AH7" s="264">
        <f t="shared" si="2"/>
        <v>0</v>
      </c>
      <c r="AI7" s="264">
        <f t="shared" si="3"/>
        <v>0</v>
      </c>
      <c r="AJ7" s="264">
        <f t="shared" si="4"/>
        <v>0</v>
      </c>
      <c r="AK7" s="264">
        <f t="shared" si="5"/>
        <v>0</v>
      </c>
      <c r="AL7" s="264">
        <f t="shared" si="6"/>
        <v>0</v>
      </c>
      <c r="AM7" s="264">
        <f t="shared" si="7"/>
        <v>0</v>
      </c>
      <c r="AO7" s="173" t="s">
        <v>20</v>
      </c>
      <c r="AP7" s="1">
        <f>児童数!E9</f>
        <v>0</v>
      </c>
      <c r="AQ7" s="1">
        <f>児童数!F9</f>
        <v>0</v>
      </c>
      <c r="AR7" s="1">
        <f>児童数!G9</f>
        <v>0</v>
      </c>
      <c r="AS7" s="1">
        <f>児童数!H9</f>
        <v>0</v>
      </c>
      <c r="AT7" s="1">
        <f>児童数!J9</f>
        <v>0</v>
      </c>
      <c r="AU7" s="1">
        <f>児童数!K9</f>
        <v>0</v>
      </c>
      <c r="AV7" s="1">
        <f>児童数!L9</f>
        <v>0</v>
      </c>
      <c r="AW7" s="1">
        <f>児童数!M9</f>
        <v>0</v>
      </c>
      <c r="AY7" s="278">
        <f t="shared" si="8"/>
        <v>0</v>
      </c>
      <c r="AZ7" s="278">
        <f t="shared" si="9"/>
        <v>0</v>
      </c>
      <c r="BA7" s="278">
        <f t="shared" si="10"/>
        <v>0</v>
      </c>
      <c r="BB7" s="278">
        <f t="shared" si="11"/>
        <v>0</v>
      </c>
      <c r="BC7" s="278">
        <f t="shared" si="12"/>
        <v>0</v>
      </c>
      <c r="BD7" s="278">
        <f t="shared" si="13"/>
        <v>0</v>
      </c>
      <c r="BE7" s="278">
        <f t="shared" si="14"/>
        <v>0</v>
      </c>
      <c r="BF7" s="278">
        <f t="shared" si="15"/>
        <v>0</v>
      </c>
      <c r="BH7" s="278">
        <f t="shared" si="16"/>
        <v>0</v>
      </c>
      <c r="BI7" s="278">
        <f t="shared" si="17"/>
        <v>0</v>
      </c>
      <c r="BJ7" s="278">
        <f t="shared" si="18"/>
        <v>0</v>
      </c>
      <c r="BK7" s="278">
        <f t="shared" si="19"/>
        <v>0</v>
      </c>
      <c r="BL7" s="278">
        <f t="shared" si="20"/>
        <v>0</v>
      </c>
      <c r="BM7" s="278">
        <f t="shared" si="21"/>
        <v>0</v>
      </c>
      <c r="BN7" s="278">
        <f t="shared" si="22"/>
        <v>0</v>
      </c>
      <c r="BO7" s="278">
        <f t="shared" si="23"/>
        <v>0</v>
      </c>
    </row>
    <row r="8" spans="1:67" ht="18">
      <c r="A8" s="84"/>
      <c r="B8" s="373" t="s">
        <v>124</v>
      </c>
      <c r="C8" s="20" t="s">
        <v>355</v>
      </c>
      <c r="D8" s="20" t="s">
        <v>132</v>
      </c>
      <c r="E8" s="381">
        <v>0.6</v>
      </c>
      <c r="G8" s="595"/>
      <c r="H8" s="70" t="str">
        <f>IF(基本情報!$C$3="","",基本情報!$C$3)</f>
        <v/>
      </c>
      <c r="I8" s="70" t="str">
        <f>利用定員!K15</f>
        <v/>
      </c>
      <c r="J8" s="30" t="str">
        <f>IF(加算と減算!O11="","",加算と減算!O11)</f>
        <v/>
      </c>
      <c r="K8" s="113" t="str">
        <f>IFERROR(IF(J7="",0,DGET($B$3:$E$2315,K7,H7:J8)),"")</f>
        <v/>
      </c>
      <c r="L8" s="374" t="str">
        <f>IFERROR(1-K8,"")</f>
        <v/>
      </c>
      <c r="N8" s="173" t="s">
        <v>21</v>
      </c>
      <c r="O8" s="274" t="str">
        <f>$L$8</f>
        <v/>
      </c>
      <c r="P8" s="264" t="str">
        <f>'６月'!F22</f>
        <v/>
      </c>
      <c r="Q8" s="264" t="str">
        <f>'６月'!G22</f>
        <v/>
      </c>
      <c r="R8" s="264" t="str">
        <f>'６月'!H22</f>
        <v/>
      </c>
      <c r="S8" s="264" t="str">
        <f>'６月'!I22</f>
        <v/>
      </c>
      <c r="T8" s="264" t="str">
        <f>'６月'!J22</f>
        <v/>
      </c>
      <c r="U8" s="264" t="str">
        <f>'６月'!K22</f>
        <v/>
      </c>
      <c r="V8" s="264" t="str">
        <f>'６月'!L22</f>
        <v/>
      </c>
      <c r="W8" s="264" t="str">
        <f>'６月'!M22</f>
        <v/>
      </c>
      <c r="X8" s="264" t="str">
        <f>'６月Ⅰ'!F14</f>
        <v/>
      </c>
      <c r="Y8" s="264" t="str">
        <f>'６月Ⅰ'!G14</f>
        <v/>
      </c>
      <c r="Z8" s="264" t="str">
        <f>'６月Ⅰ'!H14</f>
        <v/>
      </c>
      <c r="AA8" s="264" t="str">
        <f>'６月Ⅰ'!I14</f>
        <v/>
      </c>
      <c r="AB8" s="264" t="str">
        <f>'６月Ⅰ'!J14</f>
        <v/>
      </c>
      <c r="AC8" s="264" t="str">
        <f>'６月Ⅰ'!K14</f>
        <v/>
      </c>
      <c r="AD8" s="264" t="str">
        <f>'６月Ⅰ'!L14</f>
        <v/>
      </c>
      <c r="AE8" s="264" t="str">
        <f>'６月Ⅰ'!M14</f>
        <v/>
      </c>
      <c r="AF8" s="264">
        <f t="shared" si="0"/>
        <v>0</v>
      </c>
      <c r="AG8" s="264">
        <f t="shared" si="1"/>
        <v>0</v>
      </c>
      <c r="AH8" s="264">
        <f t="shared" si="2"/>
        <v>0</v>
      </c>
      <c r="AI8" s="264">
        <f t="shared" si="3"/>
        <v>0</v>
      </c>
      <c r="AJ8" s="264">
        <f t="shared" si="4"/>
        <v>0</v>
      </c>
      <c r="AK8" s="264">
        <f t="shared" si="5"/>
        <v>0</v>
      </c>
      <c r="AL8" s="264">
        <f t="shared" si="6"/>
        <v>0</v>
      </c>
      <c r="AM8" s="264">
        <f t="shared" si="7"/>
        <v>0</v>
      </c>
      <c r="AO8" s="173" t="s">
        <v>21</v>
      </c>
      <c r="AP8" s="1">
        <f>児童数!E10</f>
        <v>0</v>
      </c>
      <c r="AQ8" s="1">
        <f>児童数!F10</f>
        <v>0</v>
      </c>
      <c r="AR8" s="1">
        <f>児童数!G10</f>
        <v>0</v>
      </c>
      <c r="AS8" s="1">
        <f>児童数!H10</f>
        <v>0</v>
      </c>
      <c r="AT8" s="1">
        <f>児童数!J10</f>
        <v>0</v>
      </c>
      <c r="AU8" s="1">
        <f>児童数!K10</f>
        <v>0</v>
      </c>
      <c r="AV8" s="1">
        <f>児童数!L10</f>
        <v>0</v>
      </c>
      <c r="AW8" s="1">
        <f>児童数!M10</f>
        <v>0</v>
      </c>
      <c r="AY8" s="278">
        <f t="shared" si="8"/>
        <v>0</v>
      </c>
      <c r="AZ8" s="278">
        <f t="shared" si="9"/>
        <v>0</v>
      </c>
      <c r="BA8" s="278">
        <f t="shared" si="10"/>
        <v>0</v>
      </c>
      <c r="BB8" s="278">
        <f t="shared" si="11"/>
        <v>0</v>
      </c>
      <c r="BC8" s="278">
        <f t="shared" si="12"/>
        <v>0</v>
      </c>
      <c r="BD8" s="278">
        <f t="shared" si="13"/>
        <v>0</v>
      </c>
      <c r="BE8" s="278">
        <f t="shared" si="14"/>
        <v>0</v>
      </c>
      <c r="BF8" s="278">
        <f t="shared" si="15"/>
        <v>0</v>
      </c>
      <c r="BH8" s="278">
        <f t="shared" si="16"/>
        <v>0</v>
      </c>
      <c r="BI8" s="278">
        <f t="shared" si="17"/>
        <v>0</v>
      </c>
      <c r="BJ8" s="278">
        <f t="shared" si="18"/>
        <v>0</v>
      </c>
      <c r="BK8" s="278">
        <f t="shared" si="19"/>
        <v>0</v>
      </c>
      <c r="BL8" s="278">
        <f t="shared" si="20"/>
        <v>0</v>
      </c>
      <c r="BM8" s="278">
        <f t="shared" si="21"/>
        <v>0</v>
      </c>
      <c r="BN8" s="278">
        <f t="shared" si="22"/>
        <v>0</v>
      </c>
      <c r="BO8" s="278">
        <f t="shared" si="23"/>
        <v>0</v>
      </c>
    </row>
    <row r="9" spans="1:67" ht="18">
      <c r="B9" s="373" t="s">
        <v>124</v>
      </c>
      <c r="C9" s="20" t="s">
        <v>355</v>
      </c>
      <c r="D9" s="20" t="s">
        <v>133</v>
      </c>
      <c r="E9" s="381">
        <v>0.56000000000000005</v>
      </c>
      <c r="G9" s="595" t="s">
        <v>22</v>
      </c>
      <c r="H9" s="115" t="s">
        <v>176</v>
      </c>
      <c r="I9" s="90" t="s">
        <v>116</v>
      </c>
      <c r="J9" s="114" t="s">
        <v>357</v>
      </c>
      <c r="K9" s="112" t="s">
        <v>376</v>
      </c>
      <c r="L9" s="112" t="s">
        <v>353</v>
      </c>
      <c r="N9" s="173" t="s">
        <v>22</v>
      </c>
      <c r="O9" s="274" t="str">
        <f>$L$10</f>
        <v/>
      </c>
      <c r="P9" s="264" t="str">
        <f>'７月'!F22</f>
        <v/>
      </c>
      <c r="Q9" s="264" t="str">
        <f>'７月'!G22</f>
        <v/>
      </c>
      <c r="R9" s="264" t="str">
        <f>'７月'!H22</f>
        <v/>
      </c>
      <c r="S9" s="264" t="str">
        <f>'７月'!I22</f>
        <v/>
      </c>
      <c r="T9" s="264" t="str">
        <f>'７月'!J22</f>
        <v/>
      </c>
      <c r="U9" s="264" t="str">
        <f>'７月'!K22</f>
        <v/>
      </c>
      <c r="V9" s="264" t="str">
        <f>'７月'!L22</f>
        <v/>
      </c>
      <c r="W9" s="264" t="str">
        <f>'７月'!M22</f>
        <v/>
      </c>
      <c r="X9" s="264" t="str">
        <f>'７月Ⅰ'!F14</f>
        <v/>
      </c>
      <c r="Y9" s="264" t="str">
        <f>'７月Ⅰ'!G14</f>
        <v/>
      </c>
      <c r="Z9" s="264" t="str">
        <f>'７月Ⅰ'!H14</f>
        <v/>
      </c>
      <c r="AA9" s="264" t="str">
        <f>'７月Ⅰ'!I14</f>
        <v/>
      </c>
      <c r="AB9" s="264" t="str">
        <f>'７月Ⅰ'!J14</f>
        <v/>
      </c>
      <c r="AC9" s="264" t="str">
        <f>'７月Ⅰ'!K14</f>
        <v/>
      </c>
      <c r="AD9" s="264" t="str">
        <f>'７月Ⅰ'!L14</f>
        <v/>
      </c>
      <c r="AE9" s="264" t="str">
        <f>'７月Ⅰ'!M14</f>
        <v/>
      </c>
      <c r="AF9" s="264">
        <f t="shared" si="0"/>
        <v>0</v>
      </c>
      <c r="AG9" s="264">
        <f t="shared" si="1"/>
        <v>0</v>
      </c>
      <c r="AH9" s="264">
        <f t="shared" si="2"/>
        <v>0</v>
      </c>
      <c r="AI9" s="264">
        <f t="shared" si="3"/>
        <v>0</v>
      </c>
      <c r="AJ9" s="264">
        <f t="shared" si="4"/>
        <v>0</v>
      </c>
      <c r="AK9" s="264">
        <f t="shared" si="5"/>
        <v>0</v>
      </c>
      <c r="AL9" s="264">
        <f t="shared" si="6"/>
        <v>0</v>
      </c>
      <c r="AM9" s="264">
        <f t="shared" si="7"/>
        <v>0</v>
      </c>
      <c r="AO9" s="173" t="s">
        <v>22</v>
      </c>
      <c r="AP9" s="1">
        <f>児童数!E11</f>
        <v>0</v>
      </c>
      <c r="AQ9" s="1">
        <f>児童数!F11</f>
        <v>0</v>
      </c>
      <c r="AR9" s="1">
        <f>児童数!G11</f>
        <v>0</v>
      </c>
      <c r="AS9" s="1">
        <f>児童数!H11</f>
        <v>0</v>
      </c>
      <c r="AT9" s="1">
        <f>児童数!J11</f>
        <v>0</v>
      </c>
      <c r="AU9" s="1">
        <f>児童数!K11</f>
        <v>0</v>
      </c>
      <c r="AV9" s="1">
        <f>児童数!L11</f>
        <v>0</v>
      </c>
      <c r="AW9" s="1">
        <f>児童数!M11</f>
        <v>0</v>
      </c>
      <c r="AY9" s="278">
        <f t="shared" si="8"/>
        <v>0</v>
      </c>
      <c r="AZ9" s="278">
        <f t="shared" si="9"/>
        <v>0</v>
      </c>
      <c r="BA9" s="278">
        <f t="shared" si="10"/>
        <v>0</v>
      </c>
      <c r="BB9" s="278">
        <f t="shared" si="11"/>
        <v>0</v>
      </c>
      <c r="BC9" s="278">
        <f t="shared" si="12"/>
        <v>0</v>
      </c>
      <c r="BD9" s="278">
        <f t="shared" si="13"/>
        <v>0</v>
      </c>
      <c r="BE9" s="278">
        <f t="shared" si="14"/>
        <v>0</v>
      </c>
      <c r="BF9" s="278">
        <f t="shared" si="15"/>
        <v>0</v>
      </c>
      <c r="BH9" s="278">
        <f t="shared" si="16"/>
        <v>0</v>
      </c>
      <c r="BI9" s="278">
        <f t="shared" si="17"/>
        <v>0</v>
      </c>
      <c r="BJ9" s="278">
        <f t="shared" si="18"/>
        <v>0</v>
      </c>
      <c r="BK9" s="278">
        <f t="shared" si="19"/>
        <v>0</v>
      </c>
      <c r="BL9" s="278">
        <f t="shared" si="20"/>
        <v>0</v>
      </c>
      <c r="BM9" s="278">
        <f t="shared" si="21"/>
        <v>0</v>
      </c>
      <c r="BN9" s="278">
        <f t="shared" si="22"/>
        <v>0</v>
      </c>
      <c r="BO9" s="278">
        <f t="shared" si="23"/>
        <v>0</v>
      </c>
    </row>
    <row r="10" spans="1:67" ht="18">
      <c r="B10" s="373" t="s">
        <v>124</v>
      </c>
      <c r="C10" s="20" t="s">
        <v>355</v>
      </c>
      <c r="D10" s="20" t="s">
        <v>134</v>
      </c>
      <c r="E10" s="381">
        <v>0.54</v>
      </c>
      <c r="G10" s="595"/>
      <c r="H10" s="70" t="str">
        <f>IF(基本情報!$C$3="","",基本情報!$C$3)</f>
        <v/>
      </c>
      <c r="I10" s="70" t="str">
        <f>利用定員!K16</f>
        <v/>
      </c>
      <c r="J10" s="30" t="str">
        <f>IF(加算と減算!O12="","",加算と減算!O12)</f>
        <v/>
      </c>
      <c r="K10" s="113" t="str">
        <f>IFERROR(IF(J9="",0,DGET($B$3:$E$2315,K9,H9:J10)),"")</f>
        <v/>
      </c>
      <c r="L10" s="374" t="str">
        <f>IFERROR(1-K10,"")</f>
        <v/>
      </c>
      <c r="N10" s="173" t="s">
        <v>23</v>
      </c>
      <c r="O10" s="274" t="str">
        <f>$L$12</f>
        <v/>
      </c>
      <c r="P10" s="264" t="str">
        <f>'８月'!F22</f>
        <v/>
      </c>
      <c r="Q10" s="264" t="str">
        <f>'８月'!G22</f>
        <v/>
      </c>
      <c r="R10" s="264" t="str">
        <f>'８月'!H22</f>
        <v/>
      </c>
      <c r="S10" s="264" t="str">
        <f>'８月'!I22</f>
        <v/>
      </c>
      <c r="T10" s="264" t="str">
        <f>'８月'!J22</f>
        <v/>
      </c>
      <c r="U10" s="264" t="str">
        <f>'８月'!K22</f>
        <v/>
      </c>
      <c r="V10" s="264" t="str">
        <f>'８月'!L22</f>
        <v/>
      </c>
      <c r="W10" s="264" t="str">
        <f>'８月'!M22</f>
        <v/>
      </c>
      <c r="X10" s="264" t="str">
        <f>'８月Ⅰ'!F14</f>
        <v/>
      </c>
      <c r="Y10" s="264" t="str">
        <f>'８月Ⅰ'!G14</f>
        <v/>
      </c>
      <c r="Z10" s="264" t="str">
        <f>'８月Ⅰ'!H14</f>
        <v/>
      </c>
      <c r="AA10" s="264" t="str">
        <f>'８月Ⅰ'!I14</f>
        <v/>
      </c>
      <c r="AB10" s="264" t="str">
        <f>'８月Ⅰ'!J14</f>
        <v/>
      </c>
      <c r="AC10" s="264" t="str">
        <f>'８月Ⅰ'!K14</f>
        <v/>
      </c>
      <c r="AD10" s="264" t="str">
        <f>'８月Ⅰ'!L14</f>
        <v/>
      </c>
      <c r="AE10" s="264" t="str">
        <f>'８月Ⅰ'!M14</f>
        <v/>
      </c>
      <c r="AF10" s="264">
        <f t="shared" si="0"/>
        <v>0</v>
      </c>
      <c r="AG10" s="264">
        <f t="shared" si="1"/>
        <v>0</v>
      </c>
      <c r="AH10" s="264">
        <f t="shared" si="2"/>
        <v>0</v>
      </c>
      <c r="AI10" s="264">
        <f t="shared" si="3"/>
        <v>0</v>
      </c>
      <c r="AJ10" s="264">
        <f t="shared" si="4"/>
        <v>0</v>
      </c>
      <c r="AK10" s="264">
        <f t="shared" si="5"/>
        <v>0</v>
      </c>
      <c r="AL10" s="264">
        <f t="shared" si="6"/>
        <v>0</v>
      </c>
      <c r="AM10" s="264">
        <f t="shared" si="7"/>
        <v>0</v>
      </c>
      <c r="AO10" s="173" t="s">
        <v>23</v>
      </c>
      <c r="AP10" s="1">
        <f>児童数!E12</f>
        <v>0</v>
      </c>
      <c r="AQ10" s="1">
        <f>児童数!F12</f>
        <v>0</v>
      </c>
      <c r="AR10" s="1">
        <f>児童数!G12</f>
        <v>0</v>
      </c>
      <c r="AS10" s="1">
        <f>児童数!H12</f>
        <v>0</v>
      </c>
      <c r="AT10" s="1">
        <f>児童数!J12</f>
        <v>0</v>
      </c>
      <c r="AU10" s="1">
        <f>児童数!K12</f>
        <v>0</v>
      </c>
      <c r="AV10" s="1">
        <f>児童数!L12</f>
        <v>0</v>
      </c>
      <c r="AW10" s="1">
        <f>児童数!M12</f>
        <v>0</v>
      </c>
      <c r="AY10" s="278">
        <f t="shared" si="8"/>
        <v>0</v>
      </c>
      <c r="AZ10" s="278">
        <f t="shared" si="9"/>
        <v>0</v>
      </c>
      <c r="BA10" s="278">
        <f t="shared" si="10"/>
        <v>0</v>
      </c>
      <c r="BB10" s="278">
        <f t="shared" si="11"/>
        <v>0</v>
      </c>
      <c r="BC10" s="278">
        <f t="shared" si="12"/>
        <v>0</v>
      </c>
      <c r="BD10" s="278">
        <f t="shared" si="13"/>
        <v>0</v>
      </c>
      <c r="BE10" s="278">
        <f t="shared" si="14"/>
        <v>0</v>
      </c>
      <c r="BF10" s="278">
        <f t="shared" si="15"/>
        <v>0</v>
      </c>
      <c r="BH10" s="278">
        <f t="shared" si="16"/>
        <v>0</v>
      </c>
      <c r="BI10" s="278">
        <f t="shared" si="17"/>
        <v>0</v>
      </c>
      <c r="BJ10" s="278">
        <f t="shared" si="18"/>
        <v>0</v>
      </c>
      <c r="BK10" s="278">
        <f t="shared" si="19"/>
        <v>0</v>
      </c>
      <c r="BL10" s="278">
        <f t="shared" si="20"/>
        <v>0</v>
      </c>
      <c r="BM10" s="278">
        <f t="shared" si="21"/>
        <v>0</v>
      </c>
      <c r="BN10" s="278">
        <f t="shared" si="22"/>
        <v>0</v>
      </c>
      <c r="BO10" s="278">
        <f t="shared" si="23"/>
        <v>0</v>
      </c>
    </row>
    <row r="11" spans="1:67" ht="18">
      <c r="B11" s="373" t="s">
        <v>124</v>
      </c>
      <c r="C11" s="20" t="s">
        <v>355</v>
      </c>
      <c r="D11" s="20" t="s">
        <v>135</v>
      </c>
      <c r="E11" s="381">
        <v>0.51</v>
      </c>
      <c r="G11" s="595" t="s">
        <v>23</v>
      </c>
      <c r="H11" s="115" t="s">
        <v>176</v>
      </c>
      <c r="I11" s="90" t="s">
        <v>116</v>
      </c>
      <c r="J11" s="114" t="s">
        <v>357</v>
      </c>
      <c r="K11" s="112" t="s">
        <v>376</v>
      </c>
      <c r="L11" s="112" t="s">
        <v>353</v>
      </c>
      <c r="N11" s="173" t="s">
        <v>24</v>
      </c>
      <c r="O11" s="274" t="str">
        <f>$L$14</f>
        <v/>
      </c>
      <c r="P11" s="264" t="str">
        <f>'９月'!F22</f>
        <v/>
      </c>
      <c r="Q11" s="264" t="str">
        <f>'９月'!G22</f>
        <v/>
      </c>
      <c r="R11" s="264" t="str">
        <f>'９月'!H22</f>
        <v/>
      </c>
      <c r="S11" s="264" t="str">
        <f>'９月'!I22</f>
        <v/>
      </c>
      <c r="T11" s="264" t="str">
        <f>'９月'!J22</f>
        <v/>
      </c>
      <c r="U11" s="264" t="str">
        <f>'９月'!K22</f>
        <v/>
      </c>
      <c r="V11" s="264" t="str">
        <f>'９月'!L22</f>
        <v/>
      </c>
      <c r="W11" s="264" t="str">
        <f>'９月'!M22</f>
        <v/>
      </c>
      <c r="X11" s="264" t="str">
        <f>'９月Ⅰ'!F14</f>
        <v/>
      </c>
      <c r="Y11" s="264" t="str">
        <f>'９月Ⅰ'!G14</f>
        <v/>
      </c>
      <c r="Z11" s="264" t="str">
        <f>'９月Ⅰ'!H14</f>
        <v/>
      </c>
      <c r="AA11" s="264" t="str">
        <f>'９月Ⅰ'!I14</f>
        <v/>
      </c>
      <c r="AB11" s="264" t="str">
        <f>'９月Ⅰ'!J14</f>
        <v/>
      </c>
      <c r="AC11" s="264" t="str">
        <f>'９月Ⅰ'!K14</f>
        <v/>
      </c>
      <c r="AD11" s="264" t="str">
        <f>'９月Ⅰ'!L14</f>
        <v/>
      </c>
      <c r="AE11" s="264" t="str">
        <f>'９月Ⅰ'!M14</f>
        <v/>
      </c>
      <c r="AF11" s="264">
        <f t="shared" si="0"/>
        <v>0</v>
      </c>
      <c r="AG11" s="264">
        <f t="shared" si="1"/>
        <v>0</v>
      </c>
      <c r="AH11" s="264">
        <f t="shared" si="2"/>
        <v>0</v>
      </c>
      <c r="AI11" s="264">
        <f t="shared" si="3"/>
        <v>0</v>
      </c>
      <c r="AJ11" s="264">
        <f t="shared" si="4"/>
        <v>0</v>
      </c>
      <c r="AK11" s="264">
        <f t="shared" si="5"/>
        <v>0</v>
      </c>
      <c r="AL11" s="264">
        <f t="shared" si="6"/>
        <v>0</v>
      </c>
      <c r="AM11" s="264">
        <f t="shared" si="7"/>
        <v>0</v>
      </c>
      <c r="AO11" s="173" t="s">
        <v>24</v>
      </c>
      <c r="AP11" s="1">
        <f>児童数!E13</f>
        <v>0</v>
      </c>
      <c r="AQ11" s="1">
        <f>児童数!F13</f>
        <v>0</v>
      </c>
      <c r="AR11" s="1">
        <f>児童数!G13</f>
        <v>0</v>
      </c>
      <c r="AS11" s="1">
        <f>児童数!H13</f>
        <v>0</v>
      </c>
      <c r="AT11" s="1">
        <f>児童数!J13</f>
        <v>0</v>
      </c>
      <c r="AU11" s="1">
        <f>児童数!K13</f>
        <v>0</v>
      </c>
      <c r="AV11" s="1">
        <f>児童数!L13</f>
        <v>0</v>
      </c>
      <c r="AW11" s="1">
        <f>児童数!M13</f>
        <v>0</v>
      </c>
      <c r="AY11" s="278">
        <f t="shared" si="8"/>
        <v>0</v>
      </c>
      <c r="AZ11" s="278">
        <f t="shared" si="9"/>
        <v>0</v>
      </c>
      <c r="BA11" s="278">
        <f t="shared" si="10"/>
        <v>0</v>
      </c>
      <c r="BB11" s="278">
        <f t="shared" si="11"/>
        <v>0</v>
      </c>
      <c r="BC11" s="278">
        <f t="shared" si="12"/>
        <v>0</v>
      </c>
      <c r="BD11" s="278">
        <f t="shared" si="13"/>
        <v>0</v>
      </c>
      <c r="BE11" s="278">
        <f t="shared" si="14"/>
        <v>0</v>
      </c>
      <c r="BF11" s="278">
        <f t="shared" si="15"/>
        <v>0</v>
      </c>
      <c r="BH11" s="278">
        <f t="shared" si="16"/>
        <v>0</v>
      </c>
      <c r="BI11" s="278">
        <f t="shared" si="17"/>
        <v>0</v>
      </c>
      <c r="BJ11" s="278">
        <f t="shared" si="18"/>
        <v>0</v>
      </c>
      <c r="BK11" s="278">
        <f t="shared" si="19"/>
        <v>0</v>
      </c>
      <c r="BL11" s="278">
        <f t="shared" si="20"/>
        <v>0</v>
      </c>
      <c r="BM11" s="278">
        <f t="shared" si="21"/>
        <v>0</v>
      </c>
      <c r="BN11" s="278">
        <f t="shared" si="22"/>
        <v>0</v>
      </c>
      <c r="BO11" s="278">
        <f t="shared" si="23"/>
        <v>0</v>
      </c>
    </row>
    <row r="12" spans="1:67" ht="18">
      <c r="B12" s="373" t="s">
        <v>124</v>
      </c>
      <c r="C12" s="20" t="s">
        <v>355</v>
      </c>
      <c r="D12" s="20" t="s">
        <v>136</v>
      </c>
      <c r="E12" s="381">
        <v>0.47</v>
      </c>
      <c r="G12" s="595"/>
      <c r="H12" s="70" t="str">
        <f>IF(基本情報!$C$3="","",基本情報!$C$3)</f>
        <v/>
      </c>
      <c r="I12" s="70" t="str">
        <f>利用定員!K17</f>
        <v/>
      </c>
      <c r="J12" s="30" t="str">
        <f>IF(加算と減算!O13="","",加算と減算!O13)</f>
        <v/>
      </c>
      <c r="K12" s="113" t="str">
        <f>IFERROR(IF(J11="",0,DGET($B$3:$E$2315,K11,H11:J12)),"")</f>
        <v/>
      </c>
      <c r="L12" s="374" t="str">
        <f>IFERROR(1-K12,"")</f>
        <v/>
      </c>
      <c r="N12" s="173" t="s">
        <v>224</v>
      </c>
      <c r="O12" s="274" t="str">
        <f>$L$16</f>
        <v/>
      </c>
      <c r="P12" s="264" t="str">
        <f>'10月'!F22</f>
        <v/>
      </c>
      <c r="Q12" s="264" t="str">
        <f>'10月'!G22</f>
        <v/>
      </c>
      <c r="R12" s="264" t="str">
        <f>'10月'!H22</f>
        <v/>
      </c>
      <c r="S12" s="264" t="str">
        <f>'10月'!I22</f>
        <v/>
      </c>
      <c r="T12" s="264" t="str">
        <f>'10月'!J22</f>
        <v/>
      </c>
      <c r="U12" s="264" t="str">
        <f>'10月'!K22</f>
        <v/>
      </c>
      <c r="V12" s="264" t="str">
        <f>'10月'!L22</f>
        <v/>
      </c>
      <c r="W12" s="264" t="str">
        <f>'10月'!M22</f>
        <v/>
      </c>
      <c r="X12" s="264" t="str">
        <f>'10月Ⅰ'!F14</f>
        <v/>
      </c>
      <c r="Y12" s="264" t="str">
        <f>'10月Ⅰ'!G14</f>
        <v/>
      </c>
      <c r="Z12" s="264" t="str">
        <f>'10月Ⅰ'!H14</f>
        <v/>
      </c>
      <c r="AA12" s="264" t="str">
        <f>'10月Ⅰ'!I14</f>
        <v/>
      </c>
      <c r="AB12" s="264" t="str">
        <f>'10月Ⅰ'!J14</f>
        <v/>
      </c>
      <c r="AC12" s="264" t="str">
        <f>'10月Ⅰ'!K14</f>
        <v/>
      </c>
      <c r="AD12" s="264" t="str">
        <f>'10月Ⅰ'!L14</f>
        <v/>
      </c>
      <c r="AE12" s="264" t="str">
        <f>'10月Ⅰ'!M14</f>
        <v/>
      </c>
      <c r="AF12" s="264">
        <f t="shared" si="0"/>
        <v>0</v>
      </c>
      <c r="AG12" s="264">
        <f t="shared" si="1"/>
        <v>0</v>
      </c>
      <c r="AH12" s="264">
        <f t="shared" si="2"/>
        <v>0</v>
      </c>
      <c r="AI12" s="264">
        <f t="shared" si="3"/>
        <v>0</v>
      </c>
      <c r="AJ12" s="264">
        <f t="shared" si="4"/>
        <v>0</v>
      </c>
      <c r="AK12" s="264">
        <f t="shared" si="5"/>
        <v>0</v>
      </c>
      <c r="AL12" s="264">
        <f t="shared" si="6"/>
        <v>0</v>
      </c>
      <c r="AM12" s="264">
        <f t="shared" si="7"/>
        <v>0</v>
      </c>
      <c r="AO12" s="173" t="s">
        <v>224</v>
      </c>
      <c r="AP12" s="1">
        <f>児童数!E14</f>
        <v>0</v>
      </c>
      <c r="AQ12" s="1">
        <f>児童数!F14</f>
        <v>0</v>
      </c>
      <c r="AR12" s="1">
        <f>児童数!G14</f>
        <v>0</v>
      </c>
      <c r="AS12" s="1">
        <f>児童数!H14</f>
        <v>0</v>
      </c>
      <c r="AT12" s="1">
        <f>児童数!J14</f>
        <v>0</v>
      </c>
      <c r="AU12" s="1">
        <f>児童数!K14</f>
        <v>0</v>
      </c>
      <c r="AV12" s="1">
        <f>児童数!L14</f>
        <v>0</v>
      </c>
      <c r="AW12" s="1">
        <f>児童数!M14</f>
        <v>0</v>
      </c>
      <c r="AY12" s="278">
        <f t="shared" si="8"/>
        <v>0</v>
      </c>
      <c r="AZ12" s="278">
        <f t="shared" si="9"/>
        <v>0</v>
      </c>
      <c r="BA12" s="278">
        <f t="shared" si="10"/>
        <v>0</v>
      </c>
      <c r="BB12" s="278">
        <f t="shared" si="11"/>
        <v>0</v>
      </c>
      <c r="BC12" s="278">
        <f t="shared" si="12"/>
        <v>0</v>
      </c>
      <c r="BD12" s="278">
        <f t="shared" si="13"/>
        <v>0</v>
      </c>
      <c r="BE12" s="278">
        <f t="shared" si="14"/>
        <v>0</v>
      </c>
      <c r="BF12" s="278">
        <f t="shared" si="15"/>
        <v>0</v>
      </c>
      <c r="BH12" s="278">
        <f t="shared" si="16"/>
        <v>0</v>
      </c>
      <c r="BI12" s="278">
        <f t="shared" si="17"/>
        <v>0</v>
      </c>
      <c r="BJ12" s="278">
        <f t="shared" si="18"/>
        <v>0</v>
      </c>
      <c r="BK12" s="278">
        <f t="shared" si="19"/>
        <v>0</v>
      </c>
      <c r="BL12" s="278">
        <f t="shared" si="20"/>
        <v>0</v>
      </c>
      <c r="BM12" s="278">
        <f t="shared" si="21"/>
        <v>0</v>
      </c>
      <c r="BN12" s="278">
        <f t="shared" si="22"/>
        <v>0</v>
      </c>
      <c r="BO12" s="278">
        <f t="shared" si="23"/>
        <v>0</v>
      </c>
    </row>
    <row r="13" spans="1:67" ht="18">
      <c r="B13" s="373" t="s">
        <v>124</v>
      </c>
      <c r="C13" s="20" t="s">
        <v>355</v>
      </c>
      <c r="D13" s="20" t="s">
        <v>137</v>
      </c>
      <c r="E13" s="381">
        <v>0.46</v>
      </c>
      <c r="G13" s="595" t="s">
        <v>24</v>
      </c>
      <c r="H13" s="115" t="s">
        <v>176</v>
      </c>
      <c r="I13" s="90" t="s">
        <v>116</v>
      </c>
      <c r="J13" s="114" t="s">
        <v>357</v>
      </c>
      <c r="K13" s="112" t="s">
        <v>376</v>
      </c>
      <c r="L13" s="112" t="s">
        <v>353</v>
      </c>
      <c r="N13" s="173" t="s">
        <v>225</v>
      </c>
      <c r="O13" s="274" t="str">
        <f>$L$18</f>
        <v/>
      </c>
      <c r="P13" s="264" t="str">
        <f>'11月'!F22</f>
        <v/>
      </c>
      <c r="Q13" s="264" t="str">
        <f>'11月'!G22</f>
        <v/>
      </c>
      <c r="R13" s="264" t="str">
        <f>'11月'!H22</f>
        <v/>
      </c>
      <c r="S13" s="264" t="str">
        <f>'11月'!I22</f>
        <v/>
      </c>
      <c r="T13" s="264" t="str">
        <f>'11月'!J22</f>
        <v/>
      </c>
      <c r="U13" s="264" t="str">
        <f>'11月'!K22</f>
        <v/>
      </c>
      <c r="V13" s="264" t="str">
        <f>'11月'!L22</f>
        <v/>
      </c>
      <c r="W13" s="264" t="str">
        <f>'11月'!M22</f>
        <v/>
      </c>
      <c r="X13" s="264" t="str">
        <f>'11月Ⅰ'!F14</f>
        <v/>
      </c>
      <c r="Y13" s="264" t="str">
        <f>'11月Ⅰ'!G14</f>
        <v/>
      </c>
      <c r="Z13" s="264" t="str">
        <f>'11月Ⅰ'!H14</f>
        <v/>
      </c>
      <c r="AA13" s="264" t="str">
        <f>'11月Ⅰ'!I14</f>
        <v/>
      </c>
      <c r="AB13" s="264" t="str">
        <f>'11月Ⅰ'!J14</f>
        <v/>
      </c>
      <c r="AC13" s="264" t="str">
        <f>'11月Ⅰ'!K14</f>
        <v/>
      </c>
      <c r="AD13" s="264" t="str">
        <f>'11月Ⅰ'!L14</f>
        <v/>
      </c>
      <c r="AE13" s="264" t="str">
        <f>'11月Ⅰ'!M14</f>
        <v/>
      </c>
      <c r="AF13" s="264">
        <f t="shared" si="0"/>
        <v>0</v>
      </c>
      <c r="AG13" s="264">
        <f t="shared" si="1"/>
        <v>0</v>
      </c>
      <c r="AH13" s="264">
        <f t="shared" si="2"/>
        <v>0</v>
      </c>
      <c r="AI13" s="264">
        <f t="shared" si="3"/>
        <v>0</v>
      </c>
      <c r="AJ13" s="264">
        <f t="shared" si="4"/>
        <v>0</v>
      </c>
      <c r="AK13" s="264">
        <f t="shared" si="5"/>
        <v>0</v>
      </c>
      <c r="AL13" s="264">
        <f t="shared" si="6"/>
        <v>0</v>
      </c>
      <c r="AM13" s="264">
        <f t="shared" si="7"/>
        <v>0</v>
      </c>
      <c r="AO13" s="173" t="s">
        <v>225</v>
      </c>
      <c r="AP13" s="1">
        <f>児童数!E15</f>
        <v>0</v>
      </c>
      <c r="AQ13" s="1">
        <f>児童数!F15</f>
        <v>0</v>
      </c>
      <c r="AR13" s="1">
        <f>児童数!G15</f>
        <v>0</v>
      </c>
      <c r="AS13" s="1">
        <f>児童数!H15</f>
        <v>0</v>
      </c>
      <c r="AT13" s="1">
        <f>児童数!J15</f>
        <v>0</v>
      </c>
      <c r="AU13" s="1">
        <f>児童数!K15</f>
        <v>0</v>
      </c>
      <c r="AV13" s="1">
        <f>児童数!L15</f>
        <v>0</v>
      </c>
      <c r="AW13" s="1">
        <f>児童数!M15</f>
        <v>0</v>
      </c>
      <c r="AY13" s="278">
        <f t="shared" si="8"/>
        <v>0</v>
      </c>
      <c r="AZ13" s="278">
        <f t="shared" si="9"/>
        <v>0</v>
      </c>
      <c r="BA13" s="278">
        <f t="shared" si="10"/>
        <v>0</v>
      </c>
      <c r="BB13" s="278">
        <f t="shared" si="11"/>
        <v>0</v>
      </c>
      <c r="BC13" s="278">
        <f t="shared" si="12"/>
        <v>0</v>
      </c>
      <c r="BD13" s="278">
        <f t="shared" si="13"/>
        <v>0</v>
      </c>
      <c r="BE13" s="278">
        <f t="shared" si="14"/>
        <v>0</v>
      </c>
      <c r="BF13" s="278">
        <f t="shared" si="15"/>
        <v>0</v>
      </c>
      <c r="BH13" s="278">
        <f t="shared" si="16"/>
        <v>0</v>
      </c>
      <c r="BI13" s="278">
        <f t="shared" si="17"/>
        <v>0</v>
      </c>
      <c r="BJ13" s="278">
        <f t="shared" si="18"/>
        <v>0</v>
      </c>
      <c r="BK13" s="278">
        <f t="shared" si="19"/>
        <v>0</v>
      </c>
      <c r="BL13" s="278">
        <f t="shared" si="20"/>
        <v>0</v>
      </c>
      <c r="BM13" s="278">
        <f t="shared" si="21"/>
        <v>0</v>
      </c>
      <c r="BN13" s="278">
        <f t="shared" si="22"/>
        <v>0</v>
      </c>
      <c r="BO13" s="278">
        <f t="shared" si="23"/>
        <v>0</v>
      </c>
    </row>
    <row r="14" spans="1:67" ht="18">
      <c r="B14" s="373" t="s">
        <v>124</v>
      </c>
      <c r="C14" s="20" t="s">
        <v>355</v>
      </c>
      <c r="D14" s="20" t="s">
        <v>138</v>
      </c>
      <c r="E14" s="381">
        <v>0.45</v>
      </c>
      <c r="G14" s="595"/>
      <c r="H14" s="70" t="str">
        <f>IF(基本情報!$C$3="","",基本情報!$C$3)</f>
        <v/>
      </c>
      <c r="I14" s="70" t="str">
        <f>利用定員!K18</f>
        <v/>
      </c>
      <c r="J14" s="30" t="str">
        <f>IF(加算と減算!O14="","",加算と減算!O14)</f>
        <v/>
      </c>
      <c r="K14" s="113" t="str">
        <f>IFERROR(IF(J13="",0,DGET($B$3:$E$2315,K13,H13:J14)),"")</f>
        <v/>
      </c>
      <c r="L14" s="374" t="str">
        <f>IFERROR(1-K14,"")</f>
        <v/>
      </c>
      <c r="N14" s="173" t="s">
        <v>226</v>
      </c>
      <c r="O14" s="274" t="str">
        <f>$L$20</f>
        <v/>
      </c>
      <c r="P14" s="264" t="str">
        <f>'12月'!F22</f>
        <v/>
      </c>
      <c r="Q14" s="264" t="str">
        <f>'12月'!G22</f>
        <v/>
      </c>
      <c r="R14" s="264" t="str">
        <f>'12月'!H22</f>
        <v/>
      </c>
      <c r="S14" s="264" t="str">
        <f>'12月'!I22</f>
        <v/>
      </c>
      <c r="T14" s="264" t="str">
        <f>'12月'!J22</f>
        <v/>
      </c>
      <c r="U14" s="264" t="str">
        <f>'12月'!K22</f>
        <v/>
      </c>
      <c r="V14" s="264" t="str">
        <f>'12月'!L22</f>
        <v/>
      </c>
      <c r="W14" s="264" t="str">
        <f>'12月'!M22</f>
        <v/>
      </c>
      <c r="X14" s="264" t="str">
        <f>'12月Ⅰ'!F14</f>
        <v/>
      </c>
      <c r="Y14" s="264" t="str">
        <f>'12月Ⅰ'!G14</f>
        <v/>
      </c>
      <c r="Z14" s="264" t="str">
        <f>'12月Ⅰ'!H14</f>
        <v/>
      </c>
      <c r="AA14" s="264" t="str">
        <f>'12月Ⅰ'!I14</f>
        <v/>
      </c>
      <c r="AB14" s="264" t="str">
        <f>'12月Ⅰ'!J14</f>
        <v/>
      </c>
      <c r="AC14" s="264" t="str">
        <f>'12月Ⅰ'!K14</f>
        <v/>
      </c>
      <c r="AD14" s="264" t="str">
        <f>'12月Ⅰ'!L14</f>
        <v/>
      </c>
      <c r="AE14" s="264" t="str">
        <f>'12月Ⅰ'!M14</f>
        <v/>
      </c>
      <c r="AF14" s="264">
        <f t="shared" si="0"/>
        <v>0</v>
      </c>
      <c r="AG14" s="264">
        <f t="shared" si="1"/>
        <v>0</v>
      </c>
      <c r="AH14" s="264">
        <f t="shared" si="2"/>
        <v>0</v>
      </c>
      <c r="AI14" s="264">
        <f t="shared" si="3"/>
        <v>0</v>
      </c>
      <c r="AJ14" s="264">
        <f t="shared" si="4"/>
        <v>0</v>
      </c>
      <c r="AK14" s="264">
        <f t="shared" si="5"/>
        <v>0</v>
      </c>
      <c r="AL14" s="264">
        <f t="shared" si="6"/>
        <v>0</v>
      </c>
      <c r="AM14" s="264">
        <f t="shared" si="7"/>
        <v>0</v>
      </c>
      <c r="AO14" s="173" t="s">
        <v>226</v>
      </c>
      <c r="AP14" s="1">
        <f>児童数!E16</f>
        <v>0</v>
      </c>
      <c r="AQ14" s="1">
        <f>児童数!F16</f>
        <v>0</v>
      </c>
      <c r="AR14" s="1">
        <f>児童数!G16</f>
        <v>0</v>
      </c>
      <c r="AS14" s="1">
        <f>児童数!H16</f>
        <v>0</v>
      </c>
      <c r="AT14" s="1">
        <f>児童数!J16</f>
        <v>0</v>
      </c>
      <c r="AU14" s="1">
        <f>児童数!K16</f>
        <v>0</v>
      </c>
      <c r="AV14" s="1">
        <f>児童数!L16</f>
        <v>0</v>
      </c>
      <c r="AW14" s="1">
        <f>児童数!M16</f>
        <v>0</v>
      </c>
      <c r="AY14" s="278">
        <f t="shared" si="8"/>
        <v>0</v>
      </c>
      <c r="AZ14" s="278">
        <f t="shared" si="9"/>
        <v>0</v>
      </c>
      <c r="BA14" s="278">
        <f t="shared" si="10"/>
        <v>0</v>
      </c>
      <c r="BB14" s="278">
        <f t="shared" si="11"/>
        <v>0</v>
      </c>
      <c r="BC14" s="278">
        <f t="shared" si="12"/>
        <v>0</v>
      </c>
      <c r="BD14" s="278">
        <f t="shared" si="13"/>
        <v>0</v>
      </c>
      <c r="BE14" s="278">
        <f t="shared" si="14"/>
        <v>0</v>
      </c>
      <c r="BF14" s="278">
        <f t="shared" si="15"/>
        <v>0</v>
      </c>
      <c r="BH14" s="278">
        <f t="shared" si="16"/>
        <v>0</v>
      </c>
      <c r="BI14" s="278">
        <f t="shared" si="17"/>
        <v>0</v>
      </c>
      <c r="BJ14" s="278">
        <f t="shared" si="18"/>
        <v>0</v>
      </c>
      <c r="BK14" s="278">
        <f t="shared" si="19"/>
        <v>0</v>
      </c>
      <c r="BL14" s="278">
        <f t="shared" si="20"/>
        <v>0</v>
      </c>
      <c r="BM14" s="278">
        <f t="shared" si="21"/>
        <v>0</v>
      </c>
      <c r="BN14" s="278">
        <f t="shared" si="22"/>
        <v>0</v>
      </c>
      <c r="BO14" s="278">
        <f t="shared" si="23"/>
        <v>0</v>
      </c>
    </row>
    <row r="15" spans="1:67" ht="18">
      <c r="B15" s="373" t="s">
        <v>124</v>
      </c>
      <c r="C15" s="20" t="s">
        <v>355</v>
      </c>
      <c r="D15" s="20" t="s">
        <v>139</v>
      </c>
      <c r="E15" s="381">
        <v>0.44</v>
      </c>
      <c r="G15" s="595" t="s">
        <v>25</v>
      </c>
      <c r="H15" s="115" t="s">
        <v>176</v>
      </c>
      <c r="I15" s="90" t="s">
        <v>116</v>
      </c>
      <c r="J15" s="114" t="s">
        <v>357</v>
      </c>
      <c r="K15" s="112" t="s">
        <v>376</v>
      </c>
      <c r="L15" s="112" t="s">
        <v>353</v>
      </c>
      <c r="N15" s="173" t="s">
        <v>28</v>
      </c>
      <c r="O15" s="274" t="str">
        <f>$L$22</f>
        <v/>
      </c>
      <c r="P15" s="264" t="str">
        <f>'１月'!F22</f>
        <v/>
      </c>
      <c r="Q15" s="264" t="str">
        <f>'１月'!G22</f>
        <v/>
      </c>
      <c r="R15" s="264" t="str">
        <f>'１月'!H22</f>
        <v/>
      </c>
      <c r="S15" s="264" t="str">
        <f>'１月'!I22</f>
        <v/>
      </c>
      <c r="T15" s="264" t="str">
        <f>'１月'!J22</f>
        <v/>
      </c>
      <c r="U15" s="264" t="str">
        <f>'１月'!K22</f>
        <v/>
      </c>
      <c r="V15" s="264" t="str">
        <f>'１月'!L22</f>
        <v/>
      </c>
      <c r="W15" s="264" t="str">
        <f>'１月'!M22</f>
        <v/>
      </c>
      <c r="X15" s="264" t="str">
        <f>'１月Ⅰ'!F14</f>
        <v/>
      </c>
      <c r="Y15" s="264" t="str">
        <f>'１月Ⅰ'!G14</f>
        <v/>
      </c>
      <c r="Z15" s="264" t="str">
        <f>'１月Ⅰ'!H14</f>
        <v/>
      </c>
      <c r="AA15" s="264" t="str">
        <f>'１月Ⅰ'!I14</f>
        <v/>
      </c>
      <c r="AB15" s="264" t="str">
        <f>'１月Ⅰ'!J14</f>
        <v/>
      </c>
      <c r="AC15" s="264" t="str">
        <f>'１月Ⅰ'!K14</f>
        <v/>
      </c>
      <c r="AD15" s="264" t="str">
        <f>'１月Ⅰ'!L14</f>
        <v/>
      </c>
      <c r="AE15" s="264" t="str">
        <f>'１月Ⅰ'!M14</f>
        <v/>
      </c>
      <c r="AF15" s="264">
        <f t="shared" si="0"/>
        <v>0</v>
      </c>
      <c r="AG15" s="264">
        <f t="shared" si="1"/>
        <v>0</v>
      </c>
      <c r="AH15" s="264">
        <f t="shared" si="2"/>
        <v>0</v>
      </c>
      <c r="AI15" s="264">
        <f t="shared" si="3"/>
        <v>0</v>
      </c>
      <c r="AJ15" s="264">
        <f t="shared" si="4"/>
        <v>0</v>
      </c>
      <c r="AK15" s="264">
        <f t="shared" si="5"/>
        <v>0</v>
      </c>
      <c r="AL15" s="264">
        <f t="shared" si="6"/>
        <v>0</v>
      </c>
      <c r="AM15" s="264">
        <f t="shared" si="7"/>
        <v>0</v>
      </c>
      <c r="AO15" s="173" t="s">
        <v>28</v>
      </c>
      <c r="AP15" s="1">
        <f>児童数!E17</f>
        <v>0</v>
      </c>
      <c r="AQ15" s="1">
        <f>児童数!F17</f>
        <v>0</v>
      </c>
      <c r="AR15" s="1">
        <f>児童数!G17</f>
        <v>0</v>
      </c>
      <c r="AS15" s="1">
        <f>児童数!H17</f>
        <v>0</v>
      </c>
      <c r="AT15" s="1">
        <f>児童数!J17</f>
        <v>0</v>
      </c>
      <c r="AU15" s="1">
        <f>児童数!K17</f>
        <v>0</v>
      </c>
      <c r="AV15" s="1">
        <f>児童数!L17</f>
        <v>0</v>
      </c>
      <c r="AW15" s="1">
        <f>児童数!M17</f>
        <v>0</v>
      </c>
      <c r="AY15" s="278">
        <f t="shared" si="8"/>
        <v>0</v>
      </c>
      <c r="AZ15" s="278">
        <f t="shared" si="9"/>
        <v>0</v>
      </c>
      <c r="BA15" s="278">
        <f t="shared" si="10"/>
        <v>0</v>
      </c>
      <c r="BB15" s="278">
        <f t="shared" si="11"/>
        <v>0</v>
      </c>
      <c r="BC15" s="278">
        <f t="shared" si="12"/>
        <v>0</v>
      </c>
      <c r="BD15" s="278">
        <f t="shared" si="13"/>
        <v>0</v>
      </c>
      <c r="BE15" s="278">
        <f t="shared" si="14"/>
        <v>0</v>
      </c>
      <c r="BF15" s="278">
        <f t="shared" si="15"/>
        <v>0</v>
      </c>
      <c r="BH15" s="278">
        <f t="shared" si="16"/>
        <v>0</v>
      </c>
      <c r="BI15" s="278">
        <f t="shared" si="17"/>
        <v>0</v>
      </c>
      <c r="BJ15" s="278">
        <f t="shared" si="18"/>
        <v>0</v>
      </c>
      <c r="BK15" s="278">
        <f t="shared" si="19"/>
        <v>0</v>
      </c>
      <c r="BL15" s="278">
        <f t="shared" si="20"/>
        <v>0</v>
      </c>
      <c r="BM15" s="278">
        <f t="shared" si="21"/>
        <v>0</v>
      </c>
      <c r="BN15" s="278">
        <f t="shared" si="22"/>
        <v>0</v>
      </c>
      <c r="BO15" s="278">
        <f t="shared" si="23"/>
        <v>0</v>
      </c>
    </row>
    <row r="16" spans="1:67" ht="18">
      <c r="B16" s="373" t="s">
        <v>124</v>
      </c>
      <c r="C16" s="20" t="s">
        <v>355</v>
      </c>
      <c r="D16" s="20" t="s">
        <v>140</v>
      </c>
      <c r="E16" s="381">
        <v>0.44</v>
      </c>
      <c r="G16" s="595"/>
      <c r="H16" s="70" t="str">
        <f>IF(基本情報!$C$3="","",基本情報!$C$3)</f>
        <v/>
      </c>
      <c r="I16" s="70" t="str">
        <f>利用定員!K19</f>
        <v/>
      </c>
      <c r="J16" s="30" t="str">
        <f>IF(加算と減算!O15="","",加算と減算!O15)</f>
        <v/>
      </c>
      <c r="K16" s="113" t="str">
        <f>IFERROR(IF(J15="",0,DGET($B$3:$E$2315,K15,H15:J16)),"")</f>
        <v/>
      </c>
      <c r="L16" s="374" t="str">
        <f>IFERROR(1-K16,"")</f>
        <v/>
      </c>
      <c r="N16" s="173" t="s">
        <v>29</v>
      </c>
      <c r="O16" s="274" t="str">
        <f>$L$24</f>
        <v/>
      </c>
      <c r="P16" s="264" t="str">
        <f>'２月'!F22</f>
        <v/>
      </c>
      <c r="Q16" s="264" t="str">
        <f>'２月'!G22</f>
        <v/>
      </c>
      <c r="R16" s="264" t="str">
        <f>'２月'!H22</f>
        <v/>
      </c>
      <c r="S16" s="264" t="str">
        <f>'２月'!I22</f>
        <v/>
      </c>
      <c r="T16" s="264" t="str">
        <f>'２月'!J22</f>
        <v/>
      </c>
      <c r="U16" s="264" t="str">
        <f>'２月'!K22</f>
        <v/>
      </c>
      <c r="V16" s="264" t="str">
        <f>'２月'!L22</f>
        <v/>
      </c>
      <c r="W16" s="264" t="str">
        <f>'２月'!M22</f>
        <v/>
      </c>
      <c r="X16" s="264" t="str">
        <f>'２月Ⅰ'!F14</f>
        <v/>
      </c>
      <c r="Y16" s="264" t="str">
        <f>'２月Ⅰ'!G14</f>
        <v/>
      </c>
      <c r="Z16" s="264" t="str">
        <f>'２月Ⅰ'!H14</f>
        <v/>
      </c>
      <c r="AA16" s="264" t="str">
        <f>'２月Ⅰ'!I14</f>
        <v/>
      </c>
      <c r="AB16" s="264" t="str">
        <f>'２月Ⅰ'!J14</f>
        <v/>
      </c>
      <c r="AC16" s="264" t="str">
        <f>'２月Ⅰ'!K14</f>
        <v/>
      </c>
      <c r="AD16" s="264" t="str">
        <f>'２月Ⅰ'!L14</f>
        <v/>
      </c>
      <c r="AE16" s="264" t="str">
        <f>'２月Ⅰ'!M14</f>
        <v/>
      </c>
      <c r="AF16" s="264">
        <f t="shared" si="0"/>
        <v>0</v>
      </c>
      <c r="AG16" s="264">
        <f t="shared" si="1"/>
        <v>0</v>
      </c>
      <c r="AH16" s="264">
        <f t="shared" si="2"/>
        <v>0</v>
      </c>
      <c r="AI16" s="264">
        <f t="shared" si="3"/>
        <v>0</v>
      </c>
      <c r="AJ16" s="264">
        <f t="shared" si="4"/>
        <v>0</v>
      </c>
      <c r="AK16" s="264">
        <f t="shared" si="5"/>
        <v>0</v>
      </c>
      <c r="AL16" s="264">
        <f t="shared" si="6"/>
        <v>0</v>
      </c>
      <c r="AM16" s="264">
        <f t="shared" si="7"/>
        <v>0</v>
      </c>
      <c r="AO16" s="173" t="s">
        <v>29</v>
      </c>
      <c r="AP16" s="1">
        <f>児童数!E18</f>
        <v>0</v>
      </c>
      <c r="AQ16" s="1">
        <f>児童数!F18</f>
        <v>0</v>
      </c>
      <c r="AR16" s="1">
        <f>児童数!G18</f>
        <v>0</v>
      </c>
      <c r="AS16" s="1">
        <f>児童数!H18</f>
        <v>0</v>
      </c>
      <c r="AT16" s="1">
        <f>児童数!J18</f>
        <v>0</v>
      </c>
      <c r="AU16" s="1">
        <f>児童数!K18</f>
        <v>0</v>
      </c>
      <c r="AV16" s="1">
        <f>児童数!L18</f>
        <v>0</v>
      </c>
      <c r="AW16" s="1">
        <f>児童数!M18</f>
        <v>0</v>
      </c>
      <c r="AY16" s="278">
        <f t="shared" si="8"/>
        <v>0</v>
      </c>
      <c r="AZ16" s="278">
        <f t="shared" si="9"/>
        <v>0</v>
      </c>
      <c r="BA16" s="278">
        <f t="shared" si="10"/>
        <v>0</v>
      </c>
      <c r="BB16" s="278">
        <f t="shared" si="11"/>
        <v>0</v>
      </c>
      <c r="BC16" s="278">
        <f t="shared" si="12"/>
        <v>0</v>
      </c>
      <c r="BD16" s="278">
        <f t="shared" si="13"/>
        <v>0</v>
      </c>
      <c r="BE16" s="278">
        <f t="shared" si="14"/>
        <v>0</v>
      </c>
      <c r="BF16" s="278">
        <f t="shared" si="15"/>
        <v>0</v>
      </c>
      <c r="BH16" s="278">
        <f t="shared" si="16"/>
        <v>0</v>
      </c>
      <c r="BI16" s="278">
        <f t="shared" si="17"/>
        <v>0</v>
      </c>
      <c r="BJ16" s="278">
        <f t="shared" si="18"/>
        <v>0</v>
      </c>
      <c r="BK16" s="278">
        <f t="shared" si="19"/>
        <v>0</v>
      </c>
      <c r="BL16" s="278">
        <f t="shared" si="20"/>
        <v>0</v>
      </c>
      <c r="BM16" s="278">
        <f t="shared" si="21"/>
        <v>0</v>
      </c>
      <c r="BN16" s="278">
        <f t="shared" si="22"/>
        <v>0</v>
      </c>
      <c r="BO16" s="278">
        <f t="shared" si="23"/>
        <v>0</v>
      </c>
    </row>
    <row r="17" spans="2:67" ht="18">
      <c r="B17" s="373" t="s">
        <v>124</v>
      </c>
      <c r="C17" s="20" t="s">
        <v>355</v>
      </c>
      <c r="D17" s="20" t="s">
        <v>141</v>
      </c>
      <c r="E17" s="381">
        <v>0.43</v>
      </c>
      <c r="G17" s="595" t="s">
        <v>225</v>
      </c>
      <c r="H17" s="115" t="s">
        <v>176</v>
      </c>
      <c r="I17" s="90" t="s">
        <v>116</v>
      </c>
      <c r="J17" s="114" t="s">
        <v>357</v>
      </c>
      <c r="K17" s="112" t="s">
        <v>376</v>
      </c>
      <c r="L17" s="112" t="s">
        <v>353</v>
      </c>
      <c r="N17" s="173" t="s">
        <v>30</v>
      </c>
      <c r="O17" s="274" t="str">
        <f>$L$26</f>
        <v/>
      </c>
      <c r="P17" s="264" t="str">
        <f>'３月'!F22</f>
        <v/>
      </c>
      <c r="Q17" s="264" t="str">
        <f>'３月'!G22</f>
        <v/>
      </c>
      <c r="R17" s="264" t="str">
        <f>'３月'!H22</f>
        <v/>
      </c>
      <c r="S17" s="264" t="str">
        <f>'３月'!I22</f>
        <v/>
      </c>
      <c r="T17" s="264" t="str">
        <f>'３月'!J22</f>
        <v/>
      </c>
      <c r="U17" s="264" t="str">
        <f>'３月'!K22</f>
        <v/>
      </c>
      <c r="V17" s="264" t="str">
        <f>'３月'!L22</f>
        <v/>
      </c>
      <c r="W17" s="264" t="str">
        <f>'３月'!M22</f>
        <v/>
      </c>
      <c r="X17" s="264" t="str">
        <f>'３月Ⅰ'!F14</f>
        <v/>
      </c>
      <c r="Y17" s="264" t="str">
        <f>'３月Ⅰ'!G14</f>
        <v/>
      </c>
      <c r="Z17" s="264" t="str">
        <f>'３月Ⅰ'!H14</f>
        <v/>
      </c>
      <c r="AA17" s="264" t="str">
        <f>'３月Ⅰ'!I14</f>
        <v/>
      </c>
      <c r="AB17" s="264" t="str">
        <f>'３月Ⅰ'!J14</f>
        <v/>
      </c>
      <c r="AC17" s="264" t="str">
        <f>'３月Ⅰ'!K14</f>
        <v/>
      </c>
      <c r="AD17" s="264" t="str">
        <f>'３月Ⅰ'!L14</f>
        <v/>
      </c>
      <c r="AE17" s="264" t="str">
        <f>'３月Ⅰ'!M14</f>
        <v/>
      </c>
      <c r="AF17" s="264">
        <f t="shared" si="0"/>
        <v>0</v>
      </c>
      <c r="AG17" s="264">
        <f t="shared" si="1"/>
        <v>0</v>
      </c>
      <c r="AH17" s="264">
        <f t="shared" si="2"/>
        <v>0</v>
      </c>
      <c r="AI17" s="264">
        <f t="shared" si="3"/>
        <v>0</v>
      </c>
      <c r="AJ17" s="264">
        <f t="shared" si="4"/>
        <v>0</v>
      </c>
      <c r="AK17" s="264">
        <f t="shared" si="5"/>
        <v>0</v>
      </c>
      <c r="AL17" s="264">
        <f t="shared" si="6"/>
        <v>0</v>
      </c>
      <c r="AM17" s="264">
        <f t="shared" si="7"/>
        <v>0</v>
      </c>
      <c r="AO17" s="173" t="s">
        <v>30</v>
      </c>
      <c r="AP17" s="1">
        <f>児童数!E19</f>
        <v>0</v>
      </c>
      <c r="AQ17" s="1">
        <f>児童数!F19</f>
        <v>0</v>
      </c>
      <c r="AR17" s="1">
        <f>児童数!G19</f>
        <v>0</v>
      </c>
      <c r="AS17" s="1">
        <f>児童数!H19</f>
        <v>0</v>
      </c>
      <c r="AT17" s="1">
        <f>児童数!J19</f>
        <v>0</v>
      </c>
      <c r="AU17" s="1">
        <f>児童数!K19</f>
        <v>0</v>
      </c>
      <c r="AV17" s="1">
        <f>児童数!L19</f>
        <v>0</v>
      </c>
      <c r="AW17" s="1">
        <f>児童数!M19</f>
        <v>0</v>
      </c>
      <c r="AY17" s="278">
        <f t="shared" si="8"/>
        <v>0</v>
      </c>
      <c r="AZ17" s="278">
        <f t="shared" si="9"/>
        <v>0</v>
      </c>
      <c r="BA17" s="278">
        <f t="shared" si="10"/>
        <v>0</v>
      </c>
      <c r="BB17" s="278">
        <f t="shared" si="11"/>
        <v>0</v>
      </c>
      <c r="BC17" s="278">
        <f t="shared" si="12"/>
        <v>0</v>
      </c>
      <c r="BD17" s="278">
        <f t="shared" si="13"/>
        <v>0</v>
      </c>
      <c r="BE17" s="278">
        <f t="shared" si="14"/>
        <v>0</v>
      </c>
      <c r="BF17" s="278">
        <f t="shared" si="15"/>
        <v>0</v>
      </c>
      <c r="BH17" s="278">
        <f t="shared" si="16"/>
        <v>0</v>
      </c>
      <c r="BI17" s="278">
        <f t="shared" si="17"/>
        <v>0</v>
      </c>
      <c r="BJ17" s="278">
        <f t="shared" si="18"/>
        <v>0</v>
      </c>
      <c r="BK17" s="278">
        <f t="shared" si="19"/>
        <v>0</v>
      </c>
      <c r="BL17" s="278">
        <f t="shared" si="20"/>
        <v>0</v>
      </c>
      <c r="BM17" s="278">
        <f t="shared" si="21"/>
        <v>0</v>
      </c>
      <c r="BN17" s="278">
        <f t="shared" si="22"/>
        <v>0</v>
      </c>
      <c r="BO17" s="278">
        <f t="shared" si="23"/>
        <v>0</v>
      </c>
    </row>
    <row r="18" spans="2:67" ht="18">
      <c r="B18" s="373" t="s">
        <v>124</v>
      </c>
      <c r="C18" s="20" t="s">
        <v>355</v>
      </c>
      <c r="D18" s="20" t="s">
        <v>142</v>
      </c>
      <c r="E18" s="381">
        <v>0.43</v>
      </c>
      <c r="G18" s="595"/>
      <c r="H18" s="70" t="str">
        <f>IF(基本情報!$C$3="","",基本情報!$C$3)</f>
        <v/>
      </c>
      <c r="I18" s="70" t="str">
        <f>利用定員!K20</f>
        <v/>
      </c>
      <c r="J18" s="30" t="str">
        <f>IF(加算と減算!O16="","",加算と減算!O16)</f>
        <v/>
      </c>
      <c r="K18" s="113" t="str">
        <f>IFERROR(IF(J17="",0,DGET($B$3:$E$2315,K17,H17:J18)),"")</f>
        <v/>
      </c>
      <c r="L18" s="374" t="str">
        <f>IFERROR(1-K18,"")</f>
        <v/>
      </c>
      <c r="N18" s="277"/>
      <c r="O18" s="378"/>
      <c r="P18" s="379"/>
      <c r="Q18" s="379"/>
      <c r="R18" s="379"/>
      <c r="S18" s="379"/>
      <c r="T18" s="379"/>
      <c r="U18" s="379"/>
      <c r="V18" s="379"/>
      <c r="W18" s="379"/>
      <c r="X18" s="379"/>
      <c r="Y18" s="379"/>
      <c r="Z18" s="379"/>
      <c r="AA18" s="379"/>
      <c r="AB18" s="379"/>
      <c r="AC18" s="379"/>
      <c r="AD18" s="379"/>
      <c r="AE18" s="379"/>
      <c r="AF18" s="379"/>
      <c r="AG18" s="379"/>
      <c r="AH18" s="379"/>
      <c r="AI18" s="379"/>
      <c r="AJ18" s="379"/>
      <c r="AK18" s="379"/>
      <c r="AL18" s="379"/>
      <c r="AM18" s="379"/>
      <c r="AO18" s="173" t="s">
        <v>545</v>
      </c>
      <c r="AP18" s="1">
        <f>SUM(AP6:AP17)</f>
        <v>0</v>
      </c>
      <c r="AQ18" s="1">
        <f t="shared" ref="AQ18" si="24">SUM(AQ6:AQ17)</f>
        <v>0</v>
      </c>
      <c r="AR18" s="1">
        <f t="shared" ref="AR18" si="25">SUM(AR6:AR17)</f>
        <v>0</v>
      </c>
      <c r="AS18" s="1">
        <f t="shared" ref="AS18" si="26">SUM(AS6:AS17)</f>
        <v>0</v>
      </c>
      <c r="AT18" s="1">
        <f t="shared" ref="AT18" si="27">SUM(AT6:AT17)</f>
        <v>0</v>
      </c>
      <c r="AU18" s="1">
        <f t="shared" ref="AU18" si="28">SUM(AU6:AU17)</f>
        <v>0</v>
      </c>
      <c r="AV18" s="1">
        <f t="shared" ref="AV18" si="29">SUM(AV6:AV17)</f>
        <v>0</v>
      </c>
      <c r="AW18" s="1">
        <f t="shared" ref="AW18" si="30">SUM(AW6:AW17)</f>
        <v>0</v>
      </c>
      <c r="AY18" s="278">
        <f>SUM(AY6:AY17)</f>
        <v>0</v>
      </c>
      <c r="AZ18" s="278">
        <f t="shared" ref="AZ18" si="31">SUM(AZ6:AZ17)</f>
        <v>0</v>
      </c>
      <c r="BA18" s="278">
        <f t="shared" ref="BA18" si="32">SUM(BA6:BA17)</f>
        <v>0</v>
      </c>
      <c r="BB18" s="278">
        <f t="shared" ref="BB18" si="33">SUM(BB6:BB17)</f>
        <v>0</v>
      </c>
      <c r="BC18" s="278">
        <f t="shared" ref="BC18" si="34">SUM(BC6:BC17)</f>
        <v>0</v>
      </c>
      <c r="BD18" s="278">
        <f t="shared" ref="BD18" si="35">SUM(BD6:BD17)</f>
        <v>0</v>
      </c>
      <c r="BE18" s="278">
        <f t="shared" ref="BE18" si="36">SUM(BE6:BE17)</f>
        <v>0</v>
      </c>
      <c r="BF18" s="278">
        <f t="shared" ref="BF18" si="37">SUM(BF6:BF17)</f>
        <v>0</v>
      </c>
      <c r="BH18" s="278">
        <f>SUM(BH6:BH17)</f>
        <v>0</v>
      </c>
      <c r="BI18" s="278">
        <f t="shared" ref="BI18" si="38">SUM(BI6:BI17)</f>
        <v>0</v>
      </c>
      <c r="BJ18" s="278">
        <f t="shared" ref="BJ18" si="39">SUM(BJ6:BJ17)</f>
        <v>0</v>
      </c>
      <c r="BK18" s="278">
        <f t="shared" ref="BK18" si="40">SUM(BK6:BK17)</f>
        <v>0</v>
      </c>
      <c r="BL18" s="278">
        <f t="shared" ref="BL18" si="41">SUM(BL6:BL17)</f>
        <v>0</v>
      </c>
      <c r="BM18" s="278">
        <f t="shared" ref="BM18" si="42">SUM(BM6:BM17)</f>
        <v>0</v>
      </c>
      <c r="BN18" s="278">
        <f t="shared" ref="BN18" si="43">SUM(BN6:BN17)</f>
        <v>0</v>
      </c>
      <c r="BO18" s="278">
        <f t="shared" ref="BO18" si="44">SUM(BO6:BO17)</f>
        <v>0</v>
      </c>
    </row>
    <row r="19" spans="2:67" ht="18">
      <c r="B19" s="373" t="s">
        <v>124</v>
      </c>
      <c r="C19" s="20" t="s">
        <v>355</v>
      </c>
      <c r="D19" s="20" t="s">
        <v>143</v>
      </c>
      <c r="E19" s="381">
        <v>0.42</v>
      </c>
      <c r="G19" s="595" t="s">
        <v>226</v>
      </c>
      <c r="H19" s="115" t="s">
        <v>176</v>
      </c>
      <c r="I19" s="90" t="s">
        <v>116</v>
      </c>
      <c r="J19" s="114" t="s">
        <v>357</v>
      </c>
      <c r="K19" s="112" t="s">
        <v>376</v>
      </c>
      <c r="L19" s="112" t="s">
        <v>353</v>
      </c>
      <c r="N19" s="59" t="s">
        <v>243</v>
      </c>
      <c r="AO19" s="277"/>
      <c r="AP19" s="31"/>
      <c r="AQ19" s="31"/>
      <c r="AR19" s="31"/>
      <c r="AS19" s="31"/>
      <c r="AT19" s="31"/>
      <c r="AU19" s="31"/>
      <c r="AV19" s="31"/>
      <c r="AW19" s="31"/>
      <c r="AY19" s="31"/>
      <c r="AZ19" s="31"/>
      <c r="BA19" s="31"/>
      <c r="BB19" s="31"/>
      <c r="BC19" s="31"/>
      <c r="BD19" s="31"/>
      <c r="BE19" s="31"/>
      <c r="BF19" s="31"/>
      <c r="BH19" s="31"/>
      <c r="BI19" s="31"/>
      <c r="BJ19" s="31"/>
      <c r="BK19" s="31"/>
      <c r="BL19" s="31"/>
      <c r="BM19" s="31"/>
      <c r="BN19" s="31"/>
      <c r="BO19" s="31"/>
    </row>
    <row r="20" spans="2:67">
      <c r="B20" s="373" t="s">
        <v>124</v>
      </c>
      <c r="C20" s="20" t="s">
        <v>355</v>
      </c>
      <c r="D20" s="20" t="s">
        <v>647</v>
      </c>
      <c r="E20" s="381">
        <v>0.42</v>
      </c>
      <c r="G20" s="595"/>
      <c r="H20" s="70" t="str">
        <f>IF(基本情報!$C$3="","",基本情報!$C$3)</f>
        <v/>
      </c>
      <c r="I20" s="70" t="str">
        <f>利用定員!K21</f>
        <v/>
      </c>
      <c r="J20" s="30" t="str">
        <f>IF(加算と減算!O17="","",加算と減算!O17)</f>
        <v/>
      </c>
      <c r="K20" s="113" t="str">
        <f>IFERROR(IF(J19="",0,DGET($B$3:$E$2315,K19,H19:J20)),"")</f>
        <v/>
      </c>
      <c r="L20" s="374" t="str">
        <f>IFERROR(1-K20,"")</f>
        <v/>
      </c>
      <c r="N20" s="629"/>
      <c r="O20" s="629"/>
      <c r="P20" s="630" t="s">
        <v>451</v>
      </c>
      <c r="Q20" s="630"/>
      <c r="R20" s="630"/>
      <c r="S20" s="630"/>
      <c r="T20" s="630"/>
      <c r="U20" s="630"/>
      <c r="V20" s="630"/>
      <c r="W20" s="630"/>
      <c r="X20" s="630" t="s">
        <v>452</v>
      </c>
      <c r="Y20" s="630"/>
      <c r="Z20" s="630"/>
      <c r="AA20" s="630"/>
      <c r="AB20" s="630"/>
      <c r="AC20" s="630"/>
      <c r="AD20" s="630"/>
      <c r="AE20" s="630"/>
      <c r="AF20" s="630" t="s">
        <v>453</v>
      </c>
      <c r="AG20" s="630"/>
      <c r="AH20" s="630"/>
      <c r="AI20" s="630"/>
      <c r="AJ20" s="630"/>
      <c r="AK20" s="630"/>
      <c r="AL20" s="630"/>
      <c r="AM20" s="630"/>
      <c r="AO20" s="527" t="s">
        <v>588</v>
      </c>
      <c r="AP20" s="527"/>
      <c r="AQ20" s="527"/>
      <c r="AR20" s="527"/>
      <c r="AS20" s="527"/>
      <c r="AT20" s="527"/>
      <c r="AU20" s="527"/>
      <c r="AV20" s="527"/>
      <c r="AW20" s="527"/>
      <c r="AY20" s="630" t="s">
        <v>589</v>
      </c>
      <c r="AZ20" s="630"/>
      <c r="BA20" s="630"/>
      <c r="BB20" s="630"/>
      <c r="BC20" s="630"/>
      <c r="BD20" s="630"/>
      <c r="BE20" s="630"/>
      <c r="BF20" s="630"/>
      <c r="BH20" s="630" t="s">
        <v>590</v>
      </c>
      <c r="BI20" s="630"/>
      <c r="BJ20" s="630"/>
      <c r="BK20" s="630"/>
      <c r="BL20" s="630"/>
      <c r="BM20" s="630"/>
      <c r="BN20" s="630"/>
      <c r="BO20" s="630"/>
    </row>
    <row r="21" spans="2:67">
      <c r="B21" s="373" t="s">
        <v>122</v>
      </c>
      <c r="C21" s="20" t="s">
        <v>154</v>
      </c>
      <c r="D21" s="20" t="s">
        <v>355</v>
      </c>
      <c r="E21" s="381">
        <v>1</v>
      </c>
      <c r="G21" s="595" t="s">
        <v>28</v>
      </c>
      <c r="H21" s="115" t="s">
        <v>176</v>
      </c>
      <c r="I21" s="90" t="s">
        <v>116</v>
      </c>
      <c r="J21" s="114" t="s">
        <v>357</v>
      </c>
      <c r="K21" s="112" t="s">
        <v>376</v>
      </c>
      <c r="L21" s="112" t="s">
        <v>353</v>
      </c>
      <c r="N21" s="629"/>
      <c r="O21" s="629"/>
      <c r="P21" s="631" t="s">
        <v>11</v>
      </c>
      <c r="Q21" s="631"/>
      <c r="R21" s="631"/>
      <c r="S21" s="631"/>
      <c r="T21" s="631" t="s">
        <v>12</v>
      </c>
      <c r="U21" s="631"/>
      <c r="V21" s="631"/>
      <c r="W21" s="631"/>
      <c r="X21" s="631" t="s">
        <v>11</v>
      </c>
      <c r="Y21" s="631"/>
      <c r="Z21" s="631"/>
      <c r="AA21" s="631"/>
      <c r="AB21" s="631" t="s">
        <v>12</v>
      </c>
      <c r="AC21" s="631"/>
      <c r="AD21" s="631"/>
      <c r="AE21" s="631"/>
      <c r="AF21" s="631" t="s">
        <v>11</v>
      </c>
      <c r="AG21" s="631"/>
      <c r="AH21" s="631"/>
      <c r="AI21" s="631"/>
      <c r="AJ21" s="631" t="s">
        <v>12</v>
      </c>
      <c r="AK21" s="631"/>
      <c r="AL21" s="631"/>
      <c r="AM21" s="631"/>
      <c r="AO21" s="635"/>
      <c r="AP21" s="636" t="s">
        <v>11</v>
      </c>
      <c r="AQ21" s="636"/>
      <c r="AR21" s="636"/>
      <c r="AS21" s="636"/>
      <c r="AT21" s="636" t="s">
        <v>12</v>
      </c>
      <c r="AU21" s="636"/>
      <c r="AV21" s="636"/>
      <c r="AW21" s="636"/>
      <c r="AY21" s="638" t="s">
        <v>11</v>
      </c>
      <c r="AZ21" s="638"/>
      <c r="BA21" s="638"/>
      <c r="BB21" s="638"/>
      <c r="BC21" s="638" t="s">
        <v>12</v>
      </c>
      <c r="BD21" s="638"/>
      <c r="BE21" s="638"/>
      <c r="BF21" s="638"/>
      <c r="BH21" s="638" t="s">
        <v>11</v>
      </c>
      <c r="BI21" s="638"/>
      <c r="BJ21" s="638"/>
      <c r="BK21" s="638"/>
      <c r="BL21" s="638" t="s">
        <v>12</v>
      </c>
      <c r="BM21" s="638"/>
      <c r="BN21" s="638"/>
      <c r="BO21" s="638"/>
    </row>
    <row r="22" spans="2:67">
      <c r="B22" s="373" t="s">
        <v>122</v>
      </c>
      <c r="C22" s="20" t="s">
        <v>154</v>
      </c>
      <c r="D22" s="20" t="s">
        <v>154</v>
      </c>
      <c r="E22" s="381">
        <v>1</v>
      </c>
      <c r="G22" s="595"/>
      <c r="H22" s="70" t="str">
        <f>IF(基本情報!$C$3="","",基本情報!$C$3)</f>
        <v/>
      </c>
      <c r="I22" s="70" t="str">
        <f>利用定員!K22</f>
        <v/>
      </c>
      <c r="J22" s="30" t="str">
        <f>IF(加算と減算!O18="","",加算と減算!O18)</f>
        <v/>
      </c>
      <c r="K22" s="113" t="str">
        <f>IFERROR(IF(J21="",0,DGET($B$3:$E$2315,K21,H21:J22)),"")</f>
        <v/>
      </c>
      <c r="L22" s="374" t="str">
        <f>IFERROR(1-K22,"")</f>
        <v/>
      </c>
      <c r="N22" s="193" t="s">
        <v>220</v>
      </c>
      <c r="O22" s="377" t="s">
        <v>353</v>
      </c>
      <c r="P22" s="20" t="s">
        <v>3</v>
      </c>
      <c r="Q22" s="20" t="s">
        <v>4</v>
      </c>
      <c r="R22" s="20" t="s">
        <v>5</v>
      </c>
      <c r="S22" s="20" t="s">
        <v>6</v>
      </c>
      <c r="T22" s="20" t="s">
        <v>3</v>
      </c>
      <c r="U22" s="20" t="s">
        <v>4</v>
      </c>
      <c r="V22" s="20" t="s">
        <v>5</v>
      </c>
      <c r="W22" s="20" t="s">
        <v>6</v>
      </c>
      <c r="X22" s="20" t="s">
        <v>3</v>
      </c>
      <c r="Y22" s="20" t="s">
        <v>4</v>
      </c>
      <c r="Z22" s="20" t="s">
        <v>5</v>
      </c>
      <c r="AA22" s="20" t="s">
        <v>6</v>
      </c>
      <c r="AB22" s="20" t="s">
        <v>3</v>
      </c>
      <c r="AC22" s="20" t="s">
        <v>4</v>
      </c>
      <c r="AD22" s="20" t="s">
        <v>5</v>
      </c>
      <c r="AE22" s="20" t="s">
        <v>6</v>
      </c>
      <c r="AF22" s="20" t="s">
        <v>3</v>
      </c>
      <c r="AG22" s="20" t="s">
        <v>4</v>
      </c>
      <c r="AH22" s="20" t="s">
        <v>5</v>
      </c>
      <c r="AI22" s="20" t="s">
        <v>6</v>
      </c>
      <c r="AJ22" s="20" t="s">
        <v>3</v>
      </c>
      <c r="AK22" s="20" t="s">
        <v>4</v>
      </c>
      <c r="AL22" s="20" t="s">
        <v>5</v>
      </c>
      <c r="AM22" s="20" t="s">
        <v>6</v>
      </c>
      <c r="AO22" s="635"/>
      <c r="AP22" s="375" t="s">
        <v>368</v>
      </c>
      <c r="AQ22" s="375" t="s">
        <v>241</v>
      </c>
      <c r="AR22" s="375" t="s">
        <v>242</v>
      </c>
      <c r="AS22" s="375" t="s">
        <v>10</v>
      </c>
      <c r="AT22" s="375" t="s">
        <v>368</v>
      </c>
      <c r="AU22" s="375" t="s">
        <v>241</v>
      </c>
      <c r="AV22" s="375" t="s">
        <v>242</v>
      </c>
      <c r="AW22" s="375" t="s">
        <v>10</v>
      </c>
      <c r="AY22" s="380" t="s">
        <v>368</v>
      </c>
      <c r="AZ22" s="380" t="s">
        <v>241</v>
      </c>
      <c r="BA22" s="380" t="s">
        <v>242</v>
      </c>
      <c r="BB22" s="380" t="s">
        <v>10</v>
      </c>
      <c r="BC22" s="380" t="s">
        <v>368</v>
      </c>
      <c r="BD22" s="380" t="s">
        <v>241</v>
      </c>
      <c r="BE22" s="380" t="s">
        <v>242</v>
      </c>
      <c r="BF22" s="380" t="s">
        <v>10</v>
      </c>
      <c r="BH22" s="380" t="s">
        <v>368</v>
      </c>
      <c r="BI22" s="380" t="s">
        <v>241</v>
      </c>
      <c r="BJ22" s="380" t="s">
        <v>242</v>
      </c>
      <c r="BK22" s="380" t="s">
        <v>10</v>
      </c>
      <c r="BL22" s="380" t="s">
        <v>368</v>
      </c>
      <c r="BM22" s="380" t="s">
        <v>241</v>
      </c>
      <c r="BN22" s="380" t="s">
        <v>242</v>
      </c>
      <c r="BO22" s="380" t="s">
        <v>10</v>
      </c>
    </row>
    <row r="23" spans="2:67" ht="18">
      <c r="B23" s="373" t="s">
        <v>124</v>
      </c>
      <c r="C23" s="20" t="s">
        <v>154</v>
      </c>
      <c r="D23" s="20" t="s">
        <v>155</v>
      </c>
      <c r="E23" s="381">
        <v>0.87</v>
      </c>
      <c r="G23" s="595" t="s">
        <v>29</v>
      </c>
      <c r="H23" s="115" t="s">
        <v>176</v>
      </c>
      <c r="I23" s="90" t="s">
        <v>116</v>
      </c>
      <c r="J23" s="114" t="s">
        <v>357</v>
      </c>
      <c r="K23" s="112" t="s">
        <v>376</v>
      </c>
      <c r="L23" s="112" t="s">
        <v>353</v>
      </c>
      <c r="N23" s="173" t="s">
        <v>410</v>
      </c>
      <c r="O23" s="274" t="str">
        <f>$L$4</f>
        <v/>
      </c>
      <c r="P23" s="264" t="str">
        <f>'４月'!F59</f>
        <v/>
      </c>
      <c r="Q23" s="264" t="str">
        <f>'４月'!G59</f>
        <v/>
      </c>
      <c r="R23" s="264" t="str">
        <f>'４月'!H59</f>
        <v/>
      </c>
      <c r="S23" s="264" t="str">
        <f>'４月'!I59</f>
        <v/>
      </c>
      <c r="T23" s="264" t="str">
        <f>'４月'!J59</f>
        <v/>
      </c>
      <c r="U23" s="264" t="str">
        <f>'４月'!K59</f>
        <v/>
      </c>
      <c r="V23" s="264" t="str">
        <f>'４月'!L59</f>
        <v/>
      </c>
      <c r="W23" s="264" t="str">
        <f>'４月'!M59</f>
        <v/>
      </c>
      <c r="X23" s="264" t="str">
        <f>'４月Ⅰ'!F33</f>
        <v/>
      </c>
      <c r="Y23" s="264" t="str">
        <f>'４月Ⅰ'!G33</f>
        <v/>
      </c>
      <c r="Z23" s="264" t="str">
        <f>'４月Ⅰ'!H33</f>
        <v/>
      </c>
      <c r="AA23" s="264" t="str">
        <f>'４月Ⅰ'!I33</f>
        <v/>
      </c>
      <c r="AB23" s="264" t="str">
        <f>'４月Ⅰ'!J33</f>
        <v/>
      </c>
      <c r="AC23" s="264" t="str">
        <f>'４月Ⅰ'!K33</f>
        <v/>
      </c>
      <c r="AD23" s="264" t="str">
        <f>'４月Ⅰ'!L33</f>
        <v/>
      </c>
      <c r="AE23" s="264" t="str">
        <f>'４月Ⅰ'!M33</f>
        <v/>
      </c>
      <c r="AF23" s="264">
        <f t="shared" ref="AF23:AF34" si="45">IFERROR(P23-X23,0)</f>
        <v>0</v>
      </c>
      <c r="AG23" s="264">
        <f t="shared" ref="AG23:AG34" si="46">IFERROR(Q23-Y23,0)</f>
        <v>0</v>
      </c>
      <c r="AH23" s="264">
        <f t="shared" ref="AH23:AH34" si="47">IFERROR(R23-Z23,0)</f>
        <v>0</v>
      </c>
      <c r="AI23" s="264">
        <f t="shared" ref="AI23:AI34" si="48">IFERROR(S23-AA23,0)</f>
        <v>0</v>
      </c>
      <c r="AJ23" s="264">
        <f t="shared" ref="AJ23:AJ34" si="49">IFERROR(T23-AB23,0)</f>
        <v>0</v>
      </c>
      <c r="AK23" s="264">
        <f t="shared" ref="AK23:AK34" si="50">IFERROR(U23-AC23,0)</f>
        <v>0</v>
      </c>
      <c r="AL23" s="264">
        <f t="shared" ref="AL23:AL34" si="51">IFERROR(V23-AD23,0)</f>
        <v>0</v>
      </c>
      <c r="AM23" s="264">
        <f t="shared" ref="AM23:AM34" si="52">IFERROR(W23-AE23,0)</f>
        <v>0</v>
      </c>
      <c r="AO23" s="173" t="s">
        <v>410</v>
      </c>
      <c r="AP23" s="1">
        <f>児童数!R8</f>
        <v>0</v>
      </c>
      <c r="AQ23" s="1">
        <f>児童数!S8</f>
        <v>0</v>
      </c>
      <c r="AR23" s="1">
        <f>児童数!T8</f>
        <v>0</v>
      </c>
      <c r="AS23" s="1">
        <f>児童数!U8</f>
        <v>0</v>
      </c>
      <c r="AT23" s="1">
        <f>児童数!W8</f>
        <v>0</v>
      </c>
      <c r="AU23" s="1">
        <f>児童数!X8</f>
        <v>0</v>
      </c>
      <c r="AV23" s="1">
        <f>児童数!Y8</f>
        <v>0</v>
      </c>
      <c r="AW23" s="1">
        <f>児童数!Z8</f>
        <v>0</v>
      </c>
      <c r="AY23" s="278">
        <f t="shared" ref="AY23:AY34" si="53">IFERROR(AF23*AP23,0)</f>
        <v>0</v>
      </c>
      <c r="AZ23" s="278">
        <f t="shared" ref="AZ23:AZ34" si="54">IFERROR(AG23*AQ23,0)</f>
        <v>0</v>
      </c>
      <c r="BA23" s="278">
        <f t="shared" ref="BA23:BA34" si="55">IFERROR(AH23*AR23,0)</f>
        <v>0</v>
      </c>
      <c r="BB23" s="278">
        <f t="shared" ref="BB23:BB34" si="56">IFERROR(AI23*AS23,0)</f>
        <v>0</v>
      </c>
      <c r="BC23" s="278">
        <f t="shared" ref="BC23:BC34" si="57">IFERROR(AJ23*AT23,0)</f>
        <v>0</v>
      </c>
      <c r="BD23" s="278">
        <f t="shared" ref="BD23:BD34" si="58">IFERROR(AK23*AU23,0)</f>
        <v>0</v>
      </c>
      <c r="BE23" s="278">
        <f t="shared" ref="BE23:BE34" si="59">IFERROR(AL23*AV23,0)</f>
        <v>0</v>
      </c>
      <c r="BF23" s="278">
        <f t="shared" ref="BF23:BF34" si="60">IFERROR(AM23*AW23,0)</f>
        <v>0</v>
      </c>
      <c r="BH23" s="278">
        <f t="shared" ref="BH23:BH34" si="61">IFERROR(X23*AP23,0)</f>
        <v>0</v>
      </c>
      <c r="BI23" s="278">
        <f t="shared" ref="BI23:BI34" si="62">IFERROR(Y23*AQ23,0)</f>
        <v>0</v>
      </c>
      <c r="BJ23" s="278">
        <f t="shared" ref="BJ23:BJ34" si="63">IFERROR(Z23*AR23,0)</f>
        <v>0</v>
      </c>
      <c r="BK23" s="278">
        <f t="shared" ref="BK23:BK34" si="64">IFERROR(AA23*AS23,0)</f>
        <v>0</v>
      </c>
      <c r="BL23" s="278">
        <f t="shared" ref="BL23:BL34" si="65">IFERROR(AB23*AT23,0)</f>
        <v>0</v>
      </c>
      <c r="BM23" s="278">
        <f t="shared" ref="BM23:BM34" si="66">IFERROR(AC23*AU23,0)</f>
        <v>0</v>
      </c>
      <c r="BN23" s="278">
        <f t="shared" ref="BN23:BN34" si="67">IFERROR(AD23*AV23,0)</f>
        <v>0</v>
      </c>
      <c r="BO23" s="278">
        <f t="shared" ref="BO23:BO34" si="68">IFERROR(AE23*AW23,0)</f>
        <v>0</v>
      </c>
    </row>
    <row r="24" spans="2:67" ht="18">
      <c r="B24" s="373" t="s">
        <v>124</v>
      </c>
      <c r="C24" s="20" t="s">
        <v>154</v>
      </c>
      <c r="D24" s="20" t="s">
        <v>156</v>
      </c>
      <c r="E24" s="381">
        <v>0.84</v>
      </c>
      <c r="G24" s="595"/>
      <c r="H24" s="70" t="str">
        <f>IF(基本情報!$C$3="","",基本情報!$C$3)</f>
        <v/>
      </c>
      <c r="I24" s="70" t="str">
        <f>利用定員!K23</f>
        <v/>
      </c>
      <c r="J24" s="30" t="str">
        <f>IF(加算と減算!O19="","",加算と減算!O19)</f>
        <v/>
      </c>
      <c r="K24" s="113" t="str">
        <f>IFERROR(IF(J23="",0,DGET($B$3:$E$2315,K23,H23:J24)),"")</f>
        <v/>
      </c>
      <c r="L24" s="374" t="str">
        <f>IFERROR(1-K24,"")</f>
        <v/>
      </c>
      <c r="N24" s="173" t="s">
        <v>20</v>
      </c>
      <c r="O24" s="274" t="str">
        <f>$L$6</f>
        <v/>
      </c>
      <c r="P24" s="264" t="str">
        <f>'５月'!F59</f>
        <v/>
      </c>
      <c r="Q24" s="264" t="str">
        <f>'５月'!G59</f>
        <v/>
      </c>
      <c r="R24" s="264" t="str">
        <f>'５月'!H59</f>
        <v/>
      </c>
      <c r="S24" s="264" t="str">
        <f>'５月'!I59</f>
        <v/>
      </c>
      <c r="T24" s="264" t="str">
        <f>'５月'!J59</f>
        <v/>
      </c>
      <c r="U24" s="264" t="str">
        <f>'５月'!K59</f>
        <v/>
      </c>
      <c r="V24" s="264" t="str">
        <f>'５月'!L59</f>
        <v/>
      </c>
      <c r="W24" s="264" t="str">
        <f>'５月'!M59</f>
        <v/>
      </c>
      <c r="X24" s="264" t="str">
        <f>'５月Ⅰ'!F33</f>
        <v/>
      </c>
      <c r="Y24" s="264" t="str">
        <f>'５月Ⅰ'!G33</f>
        <v/>
      </c>
      <c r="Z24" s="264" t="str">
        <f>'５月Ⅰ'!H33</f>
        <v/>
      </c>
      <c r="AA24" s="264" t="str">
        <f>'５月Ⅰ'!I33</f>
        <v/>
      </c>
      <c r="AB24" s="264" t="str">
        <f>'５月Ⅰ'!J33</f>
        <v/>
      </c>
      <c r="AC24" s="264" t="str">
        <f>'５月Ⅰ'!K33</f>
        <v/>
      </c>
      <c r="AD24" s="264" t="str">
        <f>'５月Ⅰ'!L33</f>
        <v/>
      </c>
      <c r="AE24" s="264" t="str">
        <f>'５月Ⅰ'!M33</f>
        <v/>
      </c>
      <c r="AF24" s="264">
        <f t="shared" si="45"/>
        <v>0</v>
      </c>
      <c r="AG24" s="264">
        <f t="shared" si="46"/>
        <v>0</v>
      </c>
      <c r="AH24" s="264">
        <f t="shared" si="47"/>
        <v>0</v>
      </c>
      <c r="AI24" s="264">
        <f t="shared" si="48"/>
        <v>0</v>
      </c>
      <c r="AJ24" s="264">
        <f t="shared" si="49"/>
        <v>0</v>
      </c>
      <c r="AK24" s="264">
        <f t="shared" si="50"/>
        <v>0</v>
      </c>
      <c r="AL24" s="264">
        <f t="shared" si="51"/>
        <v>0</v>
      </c>
      <c r="AM24" s="264">
        <f t="shared" si="52"/>
        <v>0</v>
      </c>
      <c r="AO24" s="173" t="s">
        <v>20</v>
      </c>
      <c r="AP24" s="1">
        <f>児童数!R9</f>
        <v>0</v>
      </c>
      <c r="AQ24" s="1">
        <f>児童数!S9</f>
        <v>0</v>
      </c>
      <c r="AR24" s="1">
        <f>児童数!T9</f>
        <v>0</v>
      </c>
      <c r="AS24" s="1">
        <f>児童数!U9</f>
        <v>0</v>
      </c>
      <c r="AT24" s="1">
        <f>児童数!W9</f>
        <v>0</v>
      </c>
      <c r="AU24" s="1">
        <f>児童数!X9</f>
        <v>0</v>
      </c>
      <c r="AV24" s="1">
        <f>児童数!Y9</f>
        <v>0</v>
      </c>
      <c r="AW24" s="1">
        <f>児童数!Z9</f>
        <v>0</v>
      </c>
      <c r="AY24" s="278">
        <f t="shared" si="53"/>
        <v>0</v>
      </c>
      <c r="AZ24" s="278">
        <f t="shared" si="54"/>
        <v>0</v>
      </c>
      <c r="BA24" s="278">
        <f t="shared" si="55"/>
        <v>0</v>
      </c>
      <c r="BB24" s="278">
        <f t="shared" si="56"/>
        <v>0</v>
      </c>
      <c r="BC24" s="278">
        <f t="shared" si="57"/>
        <v>0</v>
      </c>
      <c r="BD24" s="278">
        <f t="shared" si="58"/>
        <v>0</v>
      </c>
      <c r="BE24" s="278">
        <f t="shared" si="59"/>
        <v>0</v>
      </c>
      <c r="BF24" s="278">
        <f t="shared" si="60"/>
        <v>0</v>
      </c>
      <c r="BH24" s="278">
        <f t="shared" si="61"/>
        <v>0</v>
      </c>
      <c r="BI24" s="278">
        <f t="shared" si="62"/>
        <v>0</v>
      </c>
      <c r="BJ24" s="278">
        <f t="shared" si="63"/>
        <v>0</v>
      </c>
      <c r="BK24" s="278">
        <f t="shared" si="64"/>
        <v>0</v>
      </c>
      <c r="BL24" s="278">
        <f t="shared" si="65"/>
        <v>0</v>
      </c>
      <c r="BM24" s="278">
        <f t="shared" si="66"/>
        <v>0</v>
      </c>
      <c r="BN24" s="278">
        <f t="shared" si="67"/>
        <v>0</v>
      </c>
      <c r="BO24" s="278">
        <f t="shared" si="68"/>
        <v>0</v>
      </c>
    </row>
    <row r="25" spans="2:67" ht="18">
      <c r="B25" s="373" t="s">
        <v>124</v>
      </c>
      <c r="C25" s="20" t="s">
        <v>154</v>
      </c>
      <c r="D25" s="20" t="s">
        <v>132</v>
      </c>
      <c r="E25" s="381">
        <v>0.77</v>
      </c>
      <c r="G25" s="595" t="s">
        <v>30</v>
      </c>
      <c r="H25" s="115" t="s">
        <v>176</v>
      </c>
      <c r="I25" s="90" t="s">
        <v>116</v>
      </c>
      <c r="J25" s="114" t="s">
        <v>357</v>
      </c>
      <c r="K25" s="112" t="s">
        <v>376</v>
      </c>
      <c r="L25" s="112" t="s">
        <v>353</v>
      </c>
      <c r="N25" s="173" t="s">
        <v>21</v>
      </c>
      <c r="O25" s="274" t="str">
        <f>$L$8</f>
        <v/>
      </c>
      <c r="P25" s="264" t="str">
        <f>'６月'!F59</f>
        <v/>
      </c>
      <c r="Q25" s="264" t="str">
        <f>'６月'!G59</f>
        <v/>
      </c>
      <c r="R25" s="264" t="str">
        <f>'６月'!H59</f>
        <v/>
      </c>
      <c r="S25" s="264" t="str">
        <f>'６月'!I59</f>
        <v/>
      </c>
      <c r="T25" s="264" t="str">
        <f>'６月'!J59</f>
        <v/>
      </c>
      <c r="U25" s="264" t="str">
        <f>'６月'!K59</f>
        <v/>
      </c>
      <c r="V25" s="264" t="str">
        <f>'６月'!L59</f>
        <v/>
      </c>
      <c r="W25" s="264" t="str">
        <f>'６月'!M59</f>
        <v/>
      </c>
      <c r="X25" s="264" t="str">
        <f>'６月Ⅰ'!F33</f>
        <v/>
      </c>
      <c r="Y25" s="264" t="str">
        <f>'６月Ⅰ'!G33</f>
        <v/>
      </c>
      <c r="Z25" s="264" t="str">
        <f>'６月Ⅰ'!H33</f>
        <v/>
      </c>
      <c r="AA25" s="264" t="str">
        <f>'６月Ⅰ'!I33</f>
        <v/>
      </c>
      <c r="AB25" s="264" t="str">
        <f>'６月Ⅰ'!J33</f>
        <v/>
      </c>
      <c r="AC25" s="264" t="str">
        <f>'６月Ⅰ'!K33</f>
        <v/>
      </c>
      <c r="AD25" s="264" t="str">
        <f>'６月Ⅰ'!L33</f>
        <v/>
      </c>
      <c r="AE25" s="264" t="str">
        <f>'６月Ⅰ'!M33</f>
        <v/>
      </c>
      <c r="AF25" s="264">
        <f t="shared" si="45"/>
        <v>0</v>
      </c>
      <c r="AG25" s="264">
        <f t="shared" si="46"/>
        <v>0</v>
      </c>
      <c r="AH25" s="264">
        <f t="shared" si="47"/>
        <v>0</v>
      </c>
      <c r="AI25" s="264">
        <f t="shared" si="48"/>
        <v>0</v>
      </c>
      <c r="AJ25" s="264">
        <f t="shared" si="49"/>
        <v>0</v>
      </c>
      <c r="AK25" s="264">
        <f t="shared" si="50"/>
        <v>0</v>
      </c>
      <c r="AL25" s="264">
        <f t="shared" si="51"/>
        <v>0</v>
      </c>
      <c r="AM25" s="264">
        <f t="shared" si="52"/>
        <v>0</v>
      </c>
      <c r="AO25" s="173" t="s">
        <v>21</v>
      </c>
      <c r="AP25" s="1">
        <f>児童数!R10</f>
        <v>0</v>
      </c>
      <c r="AQ25" s="1">
        <f>児童数!S10</f>
        <v>0</v>
      </c>
      <c r="AR25" s="1">
        <f>児童数!T10</f>
        <v>0</v>
      </c>
      <c r="AS25" s="1">
        <f>児童数!U10</f>
        <v>0</v>
      </c>
      <c r="AT25" s="1">
        <f>児童数!W10</f>
        <v>0</v>
      </c>
      <c r="AU25" s="1">
        <f>児童数!X10</f>
        <v>0</v>
      </c>
      <c r="AV25" s="1">
        <f>児童数!Y10</f>
        <v>0</v>
      </c>
      <c r="AW25" s="1">
        <f>児童数!Z10</f>
        <v>0</v>
      </c>
      <c r="AY25" s="278">
        <f t="shared" si="53"/>
        <v>0</v>
      </c>
      <c r="AZ25" s="278">
        <f t="shared" si="54"/>
        <v>0</v>
      </c>
      <c r="BA25" s="278">
        <f t="shared" si="55"/>
        <v>0</v>
      </c>
      <c r="BB25" s="278">
        <f t="shared" si="56"/>
        <v>0</v>
      </c>
      <c r="BC25" s="278">
        <f t="shared" si="57"/>
        <v>0</v>
      </c>
      <c r="BD25" s="278">
        <f t="shared" si="58"/>
        <v>0</v>
      </c>
      <c r="BE25" s="278">
        <f t="shared" si="59"/>
        <v>0</v>
      </c>
      <c r="BF25" s="278">
        <f t="shared" si="60"/>
        <v>0</v>
      </c>
      <c r="BH25" s="278">
        <f t="shared" si="61"/>
        <v>0</v>
      </c>
      <c r="BI25" s="278">
        <f t="shared" si="62"/>
        <v>0</v>
      </c>
      <c r="BJ25" s="278">
        <f t="shared" si="63"/>
        <v>0</v>
      </c>
      <c r="BK25" s="278">
        <f t="shared" si="64"/>
        <v>0</v>
      </c>
      <c r="BL25" s="278">
        <f t="shared" si="65"/>
        <v>0</v>
      </c>
      <c r="BM25" s="278">
        <f t="shared" si="66"/>
        <v>0</v>
      </c>
      <c r="BN25" s="278">
        <f t="shared" si="67"/>
        <v>0</v>
      </c>
      <c r="BO25" s="278">
        <f t="shared" si="68"/>
        <v>0</v>
      </c>
    </row>
    <row r="26" spans="2:67" ht="18">
      <c r="B26" s="373" t="s">
        <v>124</v>
      </c>
      <c r="C26" s="20" t="s">
        <v>154</v>
      </c>
      <c r="D26" s="20" t="s">
        <v>133</v>
      </c>
      <c r="E26" s="381">
        <v>0.72</v>
      </c>
      <c r="G26" s="595"/>
      <c r="H26" s="70" t="str">
        <f>IF(基本情報!$C$3="","",基本情報!$C$3)</f>
        <v/>
      </c>
      <c r="I26" s="70" t="str">
        <f>利用定員!K24</f>
        <v/>
      </c>
      <c r="J26" s="30" t="str">
        <f>IF(加算と減算!O20="","",加算と減算!O20)</f>
        <v/>
      </c>
      <c r="K26" s="113" t="str">
        <f>IFERROR(IF(J25="",0,DGET($B$3:$E$2315,K25,H25:J26)),"")</f>
        <v/>
      </c>
      <c r="L26" s="374" t="str">
        <f>IFERROR(1-K26,"")</f>
        <v/>
      </c>
      <c r="N26" s="173" t="s">
        <v>22</v>
      </c>
      <c r="O26" s="274" t="str">
        <f>$L$10</f>
        <v/>
      </c>
      <c r="P26" s="264" t="str">
        <f>'７月'!F59</f>
        <v/>
      </c>
      <c r="Q26" s="264" t="str">
        <f>'７月'!G59</f>
        <v/>
      </c>
      <c r="R26" s="264" t="str">
        <f>'７月'!H59</f>
        <v/>
      </c>
      <c r="S26" s="264" t="str">
        <f>'７月'!I59</f>
        <v/>
      </c>
      <c r="T26" s="264" t="str">
        <f>'７月'!J59</f>
        <v/>
      </c>
      <c r="U26" s="264" t="str">
        <f>'７月'!K59</f>
        <v/>
      </c>
      <c r="V26" s="264" t="str">
        <f>'７月'!L59</f>
        <v/>
      </c>
      <c r="W26" s="264" t="str">
        <f>'７月'!M59</f>
        <v/>
      </c>
      <c r="X26" s="264" t="str">
        <f>'７月Ⅰ'!F33</f>
        <v/>
      </c>
      <c r="Y26" s="264" t="str">
        <f>'７月Ⅰ'!G33</f>
        <v/>
      </c>
      <c r="Z26" s="264" t="str">
        <f>'７月Ⅰ'!H33</f>
        <v/>
      </c>
      <c r="AA26" s="264" t="str">
        <f>'７月Ⅰ'!I33</f>
        <v/>
      </c>
      <c r="AB26" s="264" t="str">
        <f>'７月Ⅰ'!J33</f>
        <v/>
      </c>
      <c r="AC26" s="264" t="str">
        <f>'７月Ⅰ'!K33</f>
        <v/>
      </c>
      <c r="AD26" s="264" t="str">
        <f>'７月Ⅰ'!L33</f>
        <v/>
      </c>
      <c r="AE26" s="264" t="str">
        <f>'７月Ⅰ'!M33</f>
        <v/>
      </c>
      <c r="AF26" s="264">
        <f t="shared" si="45"/>
        <v>0</v>
      </c>
      <c r="AG26" s="264">
        <f t="shared" si="46"/>
        <v>0</v>
      </c>
      <c r="AH26" s="264">
        <f t="shared" si="47"/>
        <v>0</v>
      </c>
      <c r="AI26" s="264">
        <f t="shared" si="48"/>
        <v>0</v>
      </c>
      <c r="AJ26" s="264">
        <f t="shared" si="49"/>
        <v>0</v>
      </c>
      <c r="AK26" s="264">
        <f t="shared" si="50"/>
        <v>0</v>
      </c>
      <c r="AL26" s="264">
        <f t="shared" si="51"/>
        <v>0</v>
      </c>
      <c r="AM26" s="264">
        <f t="shared" si="52"/>
        <v>0</v>
      </c>
      <c r="AO26" s="173" t="s">
        <v>22</v>
      </c>
      <c r="AP26" s="1">
        <f>児童数!R11</f>
        <v>0</v>
      </c>
      <c r="AQ26" s="1">
        <f>児童数!S11</f>
        <v>0</v>
      </c>
      <c r="AR26" s="1">
        <f>児童数!T11</f>
        <v>0</v>
      </c>
      <c r="AS26" s="1">
        <f>児童数!U11</f>
        <v>0</v>
      </c>
      <c r="AT26" s="1">
        <f>児童数!W11</f>
        <v>0</v>
      </c>
      <c r="AU26" s="1">
        <f>児童数!X11</f>
        <v>0</v>
      </c>
      <c r="AV26" s="1">
        <f>児童数!Y11</f>
        <v>0</v>
      </c>
      <c r="AW26" s="1">
        <f>児童数!Z11</f>
        <v>0</v>
      </c>
      <c r="AY26" s="278">
        <f t="shared" si="53"/>
        <v>0</v>
      </c>
      <c r="AZ26" s="278">
        <f t="shared" si="54"/>
        <v>0</v>
      </c>
      <c r="BA26" s="278">
        <f t="shared" si="55"/>
        <v>0</v>
      </c>
      <c r="BB26" s="278">
        <f t="shared" si="56"/>
        <v>0</v>
      </c>
      <c r="BC26" s="278">
        <f t="shared" si="57"/>
        <v>0</v>
      </c>
      <c r="BD26" s="278">
        <f t="shared" si="58"/>
        <v>0</v>
      </c>
      <c r="BE26" s="278">
        <f t="shared" si="59"/>
        <v>0</v>
      </c>
      <c r="BF26" s="278">
        <f t="shared" si="60"/>
        <v>0</v>
      </c>
      <c r="BH26" s="278">
        <f t="shared" si="61"/>
        <v>0</v>
      </c>
      <c r="BI26" s="278">
        <f t="shared" si="62"/>
        <v>0</v>
      </c>
      <c r="BJ26" s="278">
        <f t="shared" si="63"/>
        <v>0</v>
      </c>
      <c r="BK26" s="278">
        <f t="shared" si="64"/>
        <v>0</v>
      </c>
      <c r="BL26" s="278">
        <f t="shared" si="65"/>
        <v>0</v>
      </c>
      <c r="BM26" s="278">
        <f t="shared" si="66"/>
        <v>0</v>
      </c>
      <c r="BN26" s="278">
        <f t="shared" si="67"/>
        <v>0</v>
      </c>
      <c r="BO26" s="278">
        <f t="shared" si="68"/>
        <v>0</v>
      </c>
    </row>
    <row r="27" spans="2:67" ht="18">
      <c r="B27" s="373" t="s">
        <v>124</v>
      </c>
      <c r="C27" s="20" t="s">
        <v>154</v>
      </c>
      <c r="D27" s="20" t="s">
        <v>134</v>
      </c>
      <c r="E27" s="381">
        <v>0.69</v>
      </c>
      <c r="N27" s="173" t="s">
        <v>23</v>
      </c>
      <c r="O27" s="274" t="str">
        <f>$L$12</f>
        <v/>
      </c>
      <c r="P27" s="264" t="str">
        <f>'８月'!F59</f>
        <v/>
      </c>
      <c r="Q27" s="264" t="str">
        <f>'８月'!G59</f>
        <v/>
      </c>
      <c r="R27" s="264" t="str">
        <f>'８月'!H59</f>
        <v/>
      </c>
      <c r="S27" s="264" t="str">
        <f>'８月'!I59</f>
        <v/>
      </c>
      <c r="T27" s="264" t="str">
        <f>'８月'!J59</f>
        <v/>
      </c>
      <c r="U27" s="264" t="str">
        <f>'８月'!K59</f>
        <v/>
      </c>
      <c r="V27" s="264" t="str">
        <f>'８月'!L59</f>
        <v/>
      </c>
      <c r="W27" s="264" t="str">
        <f>'８月'!M59</f>
        <v/>
      </c>
      <c r="X27" s="264" t="str">
        <f>'８月Ⅰ'!F33</f>
        <v/>
      </c>
      <c r="Y27" s="264" t="str">
        <f>'８月Ⅰ'!G33</f>
        <v/>
      </c>
      <c r="Z27" s="264" t="str">
        <f>'８月Ⅰ'!H33</f>
        <v/>
      </c>
      <c r="AA27" s="264" t="str">
        <f>'８月Ⅰ'!I33</f>
        <v/>
      </c>
      <c r="AB27" s="264" t="str">
        <f>'８月Ⅰ'!J33</f>
        <v/>
      </c>
      <c r="AC27" s="264" t="str">
        <f>'８月Ⅰ'!K33</f>
        <v/>
      </c>
      <c r="AD27" s="264" t="str">
        <f>'８月Ⅰ'!L33</f>
        <v/>
      </c>
      <c r="AE27" s="264" t="str">
        <f>'８月Ⅰ'!M33</f>
        <v/>
      </c>
      <c r="AF27" s="264">
        <f t="shared" si="45"/>
        <v>0</v>
      </c>
      <c r="AG27" s="264">
        <f t="shared" si="46"/>
        <v>0</v>
      </c>
      <c r="AH27" s="264">
        <f t="shared" si="47"/>
        <v>0</v>
      </c>
      <c r="AI27" s="264">
        <f t="shared" si="48"/>
        <v>0</v>
      </c>
      <c r="AJ27" s="264">
        <f t="shared" si="49"/>
        <v>0</v>
      </c>
      <c r="AK27" s="264">
        <f t="shared" si="50"/>
        <v>0</v>
      </c>
      <c r="AL27" s="264">
        <f t="shared" si="51"/>
        <v>0</v>
      </c>
      <c r="AM27" s="264">
        <f t="shared" si="52"/>
        <v>0</v>
      </c>
      <c r="AO27" s="173" t="s">
        <v>23</v>
      </c>
      <c r="AP27" s="1">
        <f>児童数!R12</f>
        <v>0</v>
      </c>
      <c r="AQ27" s="1">
        <f>児童数!S12</f>
        <v>0</v>
      </c>
      <c r="AR27" s="1">
        <f>児童数!T12</f>
        <v>0</v>
      </c>
      <c r="AS27" s="1">
        <f>児童数!U12</f>
        <v>0</v>
      </c>
      <c r="AT27" s="1">
        <f>児童数!W12</f>
        <v>0</v>
      </c>
      <c r="AU27" s="1">
        <f>児童数!X12</f>
        <v>0</v>
      </c>
      <c r="AV27" s="1">
        <f>児童数!Y12</f>
        <v>0</v>
      </c>
      <c r="AW27" s="1">
        <f>児童数!Z12</f>
        <v>0</v>
      </c>
      <c r="AY27" s="278">
        <f t="shared" si="53"/>
        <v>0</v>
      </c>
      <c r="AZ27" s="278">
        <f t="shared" si="54"/>
        <v>0</v>
      </c>
      <c r="BA27" s="278">
        <f t="shared" si="55"/>
        <v>0</v>
      </c>
      <c r="BB27" s="278">
        <f t="shared" si="56"/>
        <v>0</v>
      </c>
      <c r="BC27" s="278">
        <f t="shared" si="57"/>
        <v>0</v>
      </c>
      <c r="BD27" s="278">
        <f t="shared" si="58"/>
        <v>0</v>
      </c>
      <c r="BE27" s="278">
        <f t="shared" si="59"/>
        <v>0</v>
      </c>
      <c r="BF27" s="278">
        <f t="shared" si="60"/>
        <v>0</v>
      </c>
      <c r="BH27" s="278">
        <f t="shared" si="61"/>
        <v>0</v>
      </c>
      <c r="BI27" s="278">
        <f t="shared" si="62"/>
        <v>0</v>
      </c>
      <c r="BJ27" s="278">
        <f t="shared" si="63"/>
        <v>0</v>
      </c>
      <c r="BK27" s="278">
        <f t="shared" si="64"/>
        <v>0</v>
      </c>
      <c r="BL27" s="278">
        <f t="shared" si="65"/>
        <v>0</v>
      </c>
      <c r="BM27" s="278">
        <f t="shared" si="66"/>
        <v>0</v>
      </c>
      <c r="BN27" s="278">
        <f t="shared" si="67"/>
        <v>0</v>
      </c>
      <c r="BO27" s="278">
        <f t="shared" si="68"/>
        <v>0</v>
      </c>
    </row>
    <row r="28" spans="2:67" ht="18">
      <c r="B28" s="373" t="s">
        <v>124</v>
      </c>
      <c r="C28" s="20" t="s">
        <v>154</v>
      </c>
      <c r="D28" s="20" t="s">
        <v>135</v>
      </c>
      <c r="E28" s="381">
        <v>0.66</v>
      </c>
      <c r="H28" s="2"/>
      <c r="N28" s="173" t="s">
        <v>24</v>
      </c>
      <c r="O28" s="274" t="str">
        <f>$L$14</f>
        <v/>
      </c>
      <c r="P28" s="264" t="str">
        <f>'９月'!F59</f>
        <v/>
      </c>
      <c r="Q28" s="264" t="str">
        <f>'９月'!G59</f>
        <v/>
      </c>
      <c r="R28" s="264" t="str">
        <f>'９月'!H59</f>
        <v/>
      </c>
      <c r="S28" s="264" t="str">
        <f>'９月'!I59</f>
        <v/>
      </c>
      <c r="T28" s="264" t="str">
        <f>'９月'!J59</f>
        <v/>
      </c>
      <c r="U28" s="264" t="str">
        <f>'９月'!K59</f>
        <v/>
      </c>
      <c r="V28" s="264" t="str">
        <f>'９月'!L59</f>
        <v/>
      </c>
      <c r="W28" s="264" t="str">
        <f>'９月'!M59</f>
        <v/>
      </c>
      <c r="X28" s="264" t="str">
        <f>'９月Ⅰ'!F33</f>
        <v/>
      </c>
      <c r="Y28" s="264" t="str">
        <f>'９月Ⅰ'!G33</f>
        <v/>
      </c>
      <c r="Z28" s="264" t="str">
        <f>'９月Ⅰ'!H33</f>
        <v/>
      </c>
      <c r="AA28" s="264" t="str">
        <f>'９月Ⅰ'!I33</f>
        <v/>
      </c>
      <c r="AB28" s="264" t="str">
        <f>'９月Ⅰ'!J33</f>
        <v/>
      </c>
      <c r="AC28" s="264" t="str">
        <f>'９月Ⅰ'!K33</f>
        <v/>
      </c>
      <c r="AD28" s="264" t="str">
        <f>'９月Ⅰ'!L33</f>
        <v/>
      </c>
      <c r="AE28" s="264" t="str">
        <f>'９月Ⅰ'!M33</f>
        <v/>
      </c>
      <c r="AF28" s="264">
        <f t="shared" si="45"/>
        <v>0</v>
      </c>
      <c r="AG28" s="264">
        <f t="shared" si="46"/>
        <v>0</v>
      </c>
      <c r="AH28" s="264">
        <f t="shared" si="47"/>
        <v>0</v>
      </c>
      <c r="AI28" s="264">
        <f t="shared" si="48"/>
        <v>0</v>
      </c>
      <c r="AJ28" s="264">
        <f t="shared" si="49"/>
        <v>0</v>
      </c>
      <c r="AK28" s="264">
        <f t="shared" si="50"/>
        <v>0</v>
      </c>
      <c r="AL28" s="264">
        <f t="shared" si="51"/>
        <v>0</v>
      </c>
      <c r="AM28" s="264">
        <f t="shared" si="52"/>
        <v>0</v>
      </c>
      <c r="AO28" s="173" t="s">
        <v>24</v>
      </c>
      <c r="AP28" s="1">
        <f>児童数!R13</f>
        <v>0</v>
      </c>
      <c r="AQ28" s="1">
        <f>児童数!S13</f>
        <v>0</v>
      </c>
      <c r="AR28" s="1">
        <f>児童数!T13</f>
        <v>0</v>
      </c>
      <c r="AS28" s="1">
        <f>児童数!U13</f>
        <v>0</v>
      </c>
      <c r="AT28" s="1">
        <f>児童数!W13</f>
        <v>0</v>
      </c>
      <c r="AU28" s="1">
        <f>児童数!X13</f>
        <v>0</v>
      </c>
      <c r="AV28" s="1">
        <f>児童数!Y13</f>
        <v>0</v>
      </c>
      <c r="AW28" s="1">
        <f>児童数!Z13</f>
        <v>0</v>
      </c>
      <c r="AY28" s="278">
        <f t="shared" si="53"/>
        <v>0</v>
      </c>
      <c r="AZ28" s="278">
        <f t="shared" si="54"/>
        <v>0</v>
      </c>
      <c r="BA28" s="278">
        <f t="shared" si="55"/>
        <v>0</v>
      </c>
      <c r="BB28" s="278">
        <f t="shared" si="56"/>
        <v>0</v>
      </c>
      <c r="BC28" s="278">
        <f t="shared" si="57"/>
        <v>0</v>
      </c>
      <c r="BD28" s="278">
        <f t="shared" si="58"/>
        <v>0</v>
      </c>
      <c r="BE28" s="278">
        <f t="shared" si="59"/>
        <v>0</v>
      </c>
      <c r="BF28" s="278">
        <f t="shared" si="60"/>
        <v>0</v>
      </c>
      <c r="BH28" s="278">
        <f t="shared" si="61"/>
        <v>0</v>
      </c>
      <c r="BI28" s="278">
        <f t="shared" si="62"/>
        <v>0</v>
      </c>
      <c r="BJ28" s="278">
        <f t="shared" si="63"/>
        <v>0</v>
      </c>
      <c r="BK28" s="278">
        <f t="shared" si="64"/>
        <v>0</v>
      </c>
      <c r="BL28" s="278">
        <f t="shared" si="65"/>
        <v>0</v>
      </c>
      <c r="BM28" s="278">
        <f t="shared" si="66"/>
        <v>0</v>
      </c>
      <c r="BN28" s="278">
        <f t="shared" si="67"/>
        <v>0</v>
      </c>
      <c r="BO28" s="278">
        <f t="shared" si="68"/>
        <v>0</v>
      </c>
    </row>
    <row r="29" spans="2:67" ht="18">
      <c r="B29" s="373" t="s">
        <v>124</v>
      </c>
      <c r="C29" s="20" t="s">
        <v>154</v>
      </c>
      <c r="D29" s="20" t="s">
        <v>136</v>
      </c>
      <c r="E29" s="381">
        <v>0.61</v>
      </c>
      <c r="H29" s="2"/>
      <c r="N29" s="173" t="s">
        <v>224</v>
      </c>
      <c r="O29" s="274" t="str">
        <f>$L$16</f>
        <v/>
      </c>
      <c r="P29" s="264" t="str">
        <f>'10月'!F59</f>
        <v/>
      </c>
      <c r="Q29" s="264" t="str">
        <f>'10月'!G59</f>
        <v/>
      </c>
      <c r="R29" s="264" t="str">
        <f>'10月'!H59</f>
        <v/>
      </c>
      <c r="S29" s="264" t="str">
        <f>'10月'!I59</f>
        <v/>
      </c>
      <c r="T29" s="264" t="str">
        <f>'10月'!J59</f>
        <v/>
      </c>
      <c r="U29" s="264" t="str">
        <f>'10月'!K59</f>
        <v/>
      </c>
      <c r="V29" s="264" t="str">
        <f>'10月'!L59</f>
        <v/>
      </c>
      <c r="W29" s="264" t="str">
        <f>'10月'!M59</f>
        <v/>
      </c>
      <c r="X29" s="264" t="str">
        <f>'10月Ⅰ'!F33</f>
        <v/>
      </c>
      <c r="Y29" s="264" t="str">
        <f>'10月Ⅰ'!G33</f>
        <v/>
      </c>
      <c r="Z29" s="264" t="str">
        <f>'10月Ⅰ'!H33</f>
        <v/>
      </c>
      <c r="AA29" s="264" t="str">
        <f>'10月Ⅰ'!I33</f>
        <v/>
      </c>
      <c r="AB29" s="264" t="str">
        <f>'10月Ⅰ'!J33</f>
        <v/>
      </c>
      <c r="AC29" s="264" t="str">
        <f>'10月Ⅰ'!K33</f>
        <v/>
      </c>
      <c r="AD29" s="264" t="str">
        <f>'10月Ⅰ'!L33</f>
        <v/>
      </c>
      <c r="AE29" s="264" t="str">
        <f>'10月Ⅰ'!M33</f>
        <v/>
      </c>
      <c r="AF29" s="264">
        <f t="shared" si="45"/>
        <v>0</v>
      </c>
      <c r="AG29" s="264">
        <f t="shared" si="46"/>
        <v>0</v>
      </c>
      <c r="AH29" s="264">
        <f t="shared" si="47"/>
        <v>0</v>
      </c>
      <c r="AI29" s="264">
        <f t="shared" si="48"/>
        <v>0</v>
      </c>
      <c r="AJ29" s="264">
        <f t="shared" si="49"/>
        <v>0</v>
      </c>
      <c r="AK29" s="264">
        <f t="shared" si="50"/>
        <v>0</v>
      </c>
      <c r="AL29" s="264">
        <f t="shared" si="51"/>
        <v>0</v>
      </c>
      <c r="AM29" s="264">
        <f t="shared" si="52"/>
        <v>0</v>
      </c>
      <c r="AO29" s="173" t="s">
        <v>224</v>
      </c>
      <c r="AP29" s="1">
        <f>児童数!R14</f>
        <v>0</v>
      </c>
      <c r="AQ29" s="1">
        <f>児童数!S14</f>
        <v>0</v>
      </c>
      <c r="AR29" s="1">
        <f>児童数!T14</f>
        <v>0</v>
      </c>
      <c r="AS29" s="1">
        <f>児童数!U14</f>
        <v>0</v>
      </c>
      <c r="AT29" s="1">
        <f>児童数!W14</f>
        <v>0</v>
      </c>
      <c r="AU29" s="1">
        <f>児童数!X14</f>
        <v>0</v>
      </c>
      <c r="AV29" s="1">
        <f>児童数!Y14</f>
        <v>0</v>
      </c>
      <c r="AW29" s="1">
        <f>児童数!Z14</f>
        <v>0</v>
      </c>
      <c r="AY29" s="278">
        <f t="shared" si="53"/>
        <v>0</v>
      </c>
      <c r="AZ29" s="278">
        <f t="shared" si="54"/>
        <v>0</v>
      </c>
      <c r="BA29" s="278">
        <f t="shared" si="55"/>
        <v>0</v>
      </c>
      <c r="BB29" s="278">
        <f t="shared" si="56"/>
        <v>0</v>
      </c>
      <c r="BC29" s="278">
        <f t="shared" si="57"/>
        <v>0</v>
      </c>
      <c r="BD29" s="278">
        <f t="shared" si="58"/>
        <v>0</v>
      </c>
      <c r="BE29" s="278">
        <f t="shared" si="59"/>
        <v>0</v>
      </c>
      <c r="BF29" s="278">
        <f t="shared" si="60"/>
        <v>0</v>
      </c>
      <c r="BH29" s="278">
        <f t="shared" si="61"/>
        <v>0</v>
      </c>
      <c r="BI29" s="278">
        <f t="shared" si="62"/>
        <v>0</v>
      </c>
      <c r="BJ29" s="278">
        <f t="shared" si="63"/>
        <v>0</v>
      </c>
      <c r="BK29" s="278">
        <f t="shared" si="64"/>
        <v>0</v>
      </c>
      <c r="BL29" s="278">
        <f t="shared" si="65"/>
        <v>0</v>
      </c>
      <c r="BM29" s="278">
        <f t="shared" si="66"/>
        <v>0</v>
      </c>
      <c r="BN29" s="278">
        <f t="shared" si="67"/>
        <v>0</v>
      </c>
      <c r="BO29" s="278">
        <f t="shared" si="68"/>
        <v>0</v>
      </c>
    </row>
    <row r="30" spans="2:67" ht="18">
      <c r="B30" s="373" t="s">
        <v>124</v>
      </c>
      <c r="C30" s="20" t="s">
        <v>154</v>
      </c>
      <c r="D30" s="20" t="s">
        <v>137</v>
      </c>
      <c r="E30" s="381">
        <v>0.59</v>
      </c>
      <c r="H30" s="2"/>
      <c r="N30" s="173" t="s">
        <v>225</v>
      </c>
      <c r="O30" s="274" t="str">
        <f>$L$18</f>
        <v/>
      </c>
      <c r="P30" s="264" t="str">
        <f>'11月'!F59</f>
        <v/>
      </c>
      <c r="Q30" s="264" t="str">
        <f>'11月'!G59</f>
        <v/>
      </c>
      <c r="R30" s="264" t="str">
        <f>'11月'!H59</f>
        <v/>
      </c>
      <c r="S30" s="264" t="str">
        <f>'11月'!I59</f>
        <v/>
      </c>
      <c r="T30" s="264" t="str">
        <f>'11月'!J59</f>
        <v/>
      </c>
      <c r="U30" s="264" t="str">
        <f>'11月'!K59</f>
        <v/>
      </c>
      <c r="V30" s="264" t="str">
        <f>'11月'!L59</f>
        <v/>
      </c>
      <c r="W30" s="264" t="str">
        <f>'11月'!M59</f>
        <v/>
      </c>
      <c r="X30" s="264" t="str">
        <f>'11月Ⅰ'!F33</f>
        <v/>
      </c>
      <c r="Y30" s="264" t="str">
        <f>'11月Ⅰ'!G33</f>
        <v/>
      </c>
      <c r="Z30" s="264" t="str">
        <f>'11月Ⅰ'!H33</f>
        <v/>
      </c>
      <c r="AA30" s="264" t="str">
        <f>'11月Ⅰ'!I33</f>
        <v/>
      </c>
      <c r="AB30" s="264" t="str">
        <f>'11月Ⅰ'!J33</f>
        <v/>
      </c>
      <c r="AC30" s="264" t="str">
        <f>'11月Ⅰ'!K33</f>
        <v/>
      </c>
      <c r="AD30" s="264" t="str">
        <f>'11月Ⅰ'!L33</f>
        <v/>
      </c>
      <c r="AE30" s="264" t="str">
        <f>'11月Ⅰ'!M33</f>
        <v/>
      </c>
      <c r="AF30" s="264">
        <f t="shared" si="45"/>
        <v>0</v>
      </c>
      <c r="AG30" s="264">
        <f t="shared" si="46"/>
        <v>0</v>
      </c>
      <c r="AH30" s="264">
        <f t="shared" si="47"/>
        <v>0</v>
      </c>
      <c r="AI30" s="264">
        <f t="shared" si="48"/>
        <v>0</v>
      </c>
      <c r="AJ30" s="264">
        <f t="shared" si="49"/>
        <v>0</v>
      </c>
      <c r="AK30" s="264">
        <f t="shared" si="50"/>
        <v>0</v>
      </c>
      <c r="AL30" s="264">
        <f t="shared" si="51"/>
        <v>0</v>
      </c>
      <c r="AM30" s="264">
        <f t="shared" si="52"/>
        <v>0</v>
      </c>
      <c r="AO30" s="173" t="s">
        <v>225</v>
      </c>
      <c r="AP30" s="1">
        <f>児童数!R15</f>
        <v>0</v>
      </c>
      <c r="AQ30" s="1">
        <f>児童数!S15</f>
        <v>0</v>
      </c>
      <c r="AR30" s="1">
        <f>児童数!T15</f>
        <v>0</v>
      </c>
      <c r="AS30" s="1">
        <f>児童数!U15</f>
        <v>0</v>
      </c>
      <c r="AT30" s="1">
        <f>児童数!W15</f>
        <v>0</v>
      </c>
      <c r="AU30" s="1">
        <f>児童数!X15</f>
        <v>0</v>
      </c>
      <c r="AV30" s="1">
        <f>児童数!Y15</f>
        <v>0</v>
      </c>
      <c r="AW30" s="1">
        <f>児童数!Z15</f>
        <v>0</v>
      </c>
      <c r="AY30" s="278">
        <f t="shared" si="53"/>
        <v>0</v>
      </c>
      <c r="AZ30" s="278">
        <f t="shared" si="54"/>
        <v>0</v>
      </c>
      <c r="BA30" s="278">
        <f t="shared" si="55"/>
        <v>0</v>
      </c>
      <c r="BB30" s="278">
        <f t="shared" si="56"/>
        <v>0</v>
      </c>
      <c r="BC30" s="278">
        <f t="shared" si="57"/>
        <v>0</v>
      </c>
      <c r="BD30" s="278">
        <f t="shared" si="58"/>
        <v>0</v>
      </c>
      <c r="BE30" s="278">
        <f t="shared" si="59"/>
        <v>0</v>
      </c>
      <c r="BF30" s="278">
        <f t="shared" si="60"/>
        <v>0</v>
      </c>
      <c r="BH30" s="278">
        <f t="shared" si="61"/>
        <v>0</v>
      </c>
      <c r="BI30" s="278">
        <f t="shared" si="62"/>
        <v>0</v>
      </c>
      <c r="BJ30" s="278">
        <f t="shared" si="63"/>
        <v>0</v>
      </c>
      <c r="BK30" s="278">
        <f t="shared" si="64"/>
        <v>0</v>
      </c>
      <c r="BL30" s="278">
        <f t="shared" si="65"/>
        <v>0</v>
      </c>
      <c r="BM30" s="278">
        <f t="shared" si="66"/>
        <v>0</v>
      </c>
      <c r="BN30" s="278">
        <f t="shared" si="67"/>
        <v>0</v>
      </c>
      <c r="BO30" s="278">
        <f t="shared" si="68"/>
        <v>0</v>
      </c>
    </row>
    <row r="31" spans="2:67" ht="18">
      <c r="B31" s="373" t="s">
        <v>124</v>
      </c>
      <c r="C31" s="20" t="s">
        <v>154</v>
      </c>
      <c r="D31" s="20" t="s">
        <v>138</v>
      </c>
      <c r="E31" s="381">
        <v>0.57999999999999996</v>
      </c>
      <c r="H31" s="2"/>
      <c r="N31" s="173" t="s">
        <v>226</v>
      </c>
      <c r="O31" s="274" t="str">
        <f>$L$20</f>
        <v/>
      </c>
      <c r="P31" s="264" t="str">
        <f>'12月'!F59</f>
        <v/>
      </c>
      <c r="Q31" s="264" t="str">
        <f>'12月'!G59</f>
        <v/>
      </c>
      <c r="R31" s="264" t="str">
        <f>'12月'!H59</f>
        <v/>
      </c>
      <c r="S31" s="264" t="str">
        <f>'12月'!I59</f>
        <v/>
      </c>
      <c r="T31" s="264" t="str">
        <f>'12月'!J59</f>
        <v/>
      </c>
      <c r="U31" s="264" t="str">
        <f>'12月'!K59</f>
        <v/>
      </c>
      <c r="V31" s="264" t="str">
        <f>'12月'!L59</f>
        <v/>
      </c>
      <c r="W31" s="264" t="str">
        <f>'12月'!M59</f>
        <v/>
      </c>
      <c r="X31" s="264" t="str">
        <f>'12月Ⅰ'!F33</f>
        <v/>
      </c>
      <c r="Y31" s="264" t="str">
        <f>'12月Ⅰ'!G33</f>
        <v/>
      </c>
      <c r="Z31" s="264" t="str">
        <f>'12月Ⅰ'!H33</f>
        <v/>
      </c>
      <c r="AA31" s="264" t="str">
        <f>'12月Ⅰ'!I33</f>
        <v/>
      </c>
      <c r="AB31" s="264" t="str">
        <f>'12月Ⅰ'!J33</f>
        <v/>
      </c>
      <c r="AC31" s="264" t="str">
        <f>'12月Ⅰ'!K33</f>
        <v/>
      </c>
      <c r="AD31" s="264" t="str">
        <f>'12月Ⅰ'!L33</f>
        <v/>
      </c>
      <c r="AE31" s="264" t="str">
        <f>'12月Ⅰ'!M33</f>
        <v/>
      </c>
      <c r="AF31" s="264">
        <f t="shared" si="45"/>
        <v>0</v>
      </c>
      <c r="AG31" s="264">
        <f t="shared" si="46"/>
        <v>0</v>
      </c>
      <c r="AH31" s="264">
        <f t="shared" si="47"/>
        <v>0</v>
      </c>
      <c r="AI31" s="264">
        <f t="shared" si="48"/>
        <v>0</v>
      </c>
      <c r="AJ31" s="264">
        <f t="shared" si="49"/>
        <v>0</v>
      </c>
      <c r="AK31" s="264">
        <f t="shared" si="50"/>
        <v>0</v>
      </c>
      <c r="AL31" s="264">
        <f t="shared" si="51"/>
        <v>0</v>
      </c>
      <c r="AM31" s="264">
        <f t="shared" si="52"/>
        <v>0</v>
      </c>
      <c r="AO31" s="173" t="s">
        <v>226</v>
      </c>
      <c r="AP31" s="1">
        <f>児童数!R16</f>
        <v>0</v>
      </c>
      <c r="AQ31" s="1">
        <f>児童数!S16</f>
        <v>0</v>
      </c>
      <c r="AR31" s="1">
        <f>児童数!T16</f>
        <v>0</v>
      </c>
      <c r="AS31" s="1">
        <f>児童数!U16</f>
        <v>0</v>
      </c>
      <c r="AT31" s="1">
        <f>児童数!W16</f>
        <v>0</v>
      </c>
      <c r="AU31" s="1">
        <f>児童数!X16</f>
        <v>0</v>
      </c>
      <c r="AV31" s="1">
        <f>児童数!Y16</f>
        <v>0</v>
      </c>
      <c r="AW31" s="1">
        <f>児童数!Z16</f>
        <v>0</v>
      </c>
      <c r="AY31" s="278">
        <f t="shared" si="53"/>
        <v>0</v>
      </c>
      <c r="AZ31" s="278">
        <f t="shared" si="54"/>
        <v>0</v>
      </c>
      <c r="BA31" s="278">
        <f t="shared" si="55"/>
        <v>0</v>
      </c>
      <c r="BB31" s="278">
        <f t="shared" si="56"/>
        <v>0</v>
      </c>
      <c r="BC31" s="278">
        <f t="shared" si="57"/>
        <v>0</v>
      </c>
      <c r="BD31" s="278">
        <f t="shared" si="58"/>
        <v>0</v>
      </c>
      <c r="BE31" s="278">
        <f t="shared" si="59"/>
        <v>0</v>
      </c>
      <c r="BF31" s="278">
        <f t="shared" si="60"/>
        <v>0</v>
      </c>
      <c r="BH31" s="278">
        <f t="shared" si="61"/>
        <v>0</v>
      </c>
      <c r="BI31" s="278">
        <f t="shared" si="62"/>
        <v>0</v>
      </c>
      <c r="BJ31" s="278">
        <f t="shared" si="63"/>
        <v>0</v>
      </c>
      <c r="BK31" s="278">
        <f t="shared" si="64"/>
        <v>0</v>
      </c>
      <c r="BL31" s="278">
        <f t="shared" si="65"/>
        <v>0</v>
      </c>
      <c r="BM31" s="278">
        <f t="shared" si="66"/>
        <v>0</v>
      </c>
      <c r="BN31" s="278">
        <f t="shared" si="67"/>
        <v>0</v>
      </c>
      <c r="BO31" s="278">
        <f t="shared" si="68"/>
        <v>0</v>
      </c>
    </row>
    <row r="32" spans="2:67" ht="18">
      <c r="B32" s="373" t="s">
        <v>124</v>
      </c>
      <c r="C32" s="20" t="s">
        <v>154</v>
      </c>
      <c r="D32" s="20" t="s">
        <v>139</v>
      </c>
      <c r="E32" s="381">
        <v>0.56999999999999995</v>
      </c>
      <c r="H32" s="2"/>
      <c r="N32" s="173" t="s">
        <v>28</v>
      </c>
      <c r="O32" s="274" t="str">
        <f>$L$22</f>
        <v/>
      </c>
      <c r="P32" s="264" t="str">
        <f>'１月'!F59</f>
        <v/>
      </c>
      <c r="Q32" s="264" t="str">
        <f>'１月'!G59</f>
        <v/>
      </c>
      <c r="R32" s="264" t="str">
        <f>'１月'!H59</f>
        <v/>
      </c>
      <c r="S32" s="264" t="str">
        <f>'１月'!I59</f>
        <v/>
      </c>
      <c r="T32" s="264" t="str">
        <f>'１月'!J59</f>
        <v/>
      </c>
      <c r="U32" s="264" t="str">
        <f>'１月'!K59</f>
        <v/>
      </c>
      <c r="V32" s="264" t="str">
        <f>'１月'!L59</f>
        <v/>
      </c>
      <c r="W32" s="264" t="str">
        <f>'１月'!M59</f>
        <v/>
      </c>
      <c r="X32" s="264" t="str">
        <f>'１月Ⅰ'!F33</f>
        <v/>
      </c>
      <c r="Y32" s="264" t="str">
        <f>'１月Ⅰ'!G33</f>
        <v/>
      </c>
      <c r="Z32" s="264" t="str">
        <f>'１月Ⅰ'!H33</f>
        <v/>
      </c>
      <c r="AA32" s="264" t="str">
        <f>'１月Ⅰ'!I33</f>
        <v/>
      </c>
      <c r="AB32" s="264" t="str">
        <f>'１月Ⅰ'!J33</f>
        <v/>
      </c>
      <c r="AC32" s="264" t="str">
        <f>'１月Ⅰ'!K33</f>
        <v/>
      </c>
      <c r="AD32" s="264" t="str">
        <f>'１月Ⅰ'!L33</f>
        <v/>
      </c>
      <c r="AE32" s="264" t="str">
        <f>'１月Ⅰ'!M33</f>
        <v/>
      </c>
      <c r="AF32" s="264">
        <f t="shared" si="45"/>
        <v>0</v>
      </c>
      <c r="AG32" s="264">
        <f t="shared" si="46"/>
        <v>0</v>
      </c>
      <c r="AH32" s="264">
        <f t="shared" si="47"/>
        <v>0</v>
      </c>
      <c r="AI32" s="264">
        <f t="shared" si="48"/>
        <v>0</v>
      </c>
      <c r="AJ32" s="264">
        <f t="shared" si="49"/>
        <v>0</v>
      </c>
      <c r="AK32" s="264">
        <f t="shared" si="50"/>
        <v>0</v>
      </c>
      <c r="AL32" s="264">
        <f t="shared" si="51"/>
        <v>0</v>
      </c>
      <c r="AM32" s="264">
        <f t="shared" si="52"/>
        <v>0</v>
      </c>
      <c r="AO32" s="173" t="s">
        <v>28</v>
      </c>
      <c r="AP32" s="1">
        <f>児童数!R17</f>
        <v>0</v>
      </c>
      <c r="AQ32" s="1">
        <f>児童数!S17</f>
        <v>0</v>
      </c>
      <c r="AR32" s="1">
        <f>児童数!T17</f>
        <v>0</v>
      </c>
      <c r="AS32" s="1">
        <f>児童数!U17</f>
        <v>0</v>
      </c>
      <c r="AT32" s="1">
        <f>児童数!W17</f>
        <v>0</v>
      </c>
      <c r="AU32" s="1">
        <f>児童数!X17</f>
        <v>0</v>
      </c>
      <c r="AV32" s="1">
        <f>児童数!Y17</f>
        <v>0</v>
      </c>
      <c r="AW32" s="1">
        <f>児童数!Z17</f>
        <v>0</v>
      </c>
      <c r="AY32" s="278">
        <f t="shared" si="53"/>
        <v>0</v>
      </c>
      <c r="AZ32" s="278">
        <f t="shared" si="54"/>
        <v>0</v>
      </c>
      <c r="BA32" s="278">
        <f t="shared" si="55"/>
        <v>0</v>
      </c>
      <c r="BB32" s="278">
        <f t="shared" si="56"/>
        <v>0</v>
      </c>
      <c r="BC32" s="278">
        <f t="shared" si="57"/>
        <v>0</v>
      </c>
      <c r="BD32" s="278">
        <f t="shared" si="58"/>
        <v>0</v>
      </c>
      <c r="BE32" s="278">
        <f t="shared" si="59"/>
        <v>0</v>
      </c>
      <c r="BF32" s="278">
        <f t="shared" si="60"/>
        <v>0</v>
      </c>
      <c r="BH32" s="278">
        <f t="shared" si="61"/>
        <v>0</v>
      </c>
      <c r="BI32" s="278">
        <f t="shared" si="62"/>
        <v>0</v>
      </c>
      <c r="BJ32" s="278">
        <f t="shared" si="63"/>
        <v>0</v>
      </c>
      <c r="BK32" s="278">
        <f t="shared" si="64"/>
        <v>0</v>
      </c>
      <c r="BL32" s="278">
        <f t="shared" si="65"/>
        <v>0</v>
      </c>
      <c r="BM32" s="278">
        <f t="shared" si="66"/>
        <v>0</v>
      </c>
      <c r="BN32" s="278">
        <f t="shared" si="67"/>
        <v>0</v>
      </c>
      <c r="BO32" s="278">
        <f t="shared" si="68"/>
        <v>0</v>
      </c>
    </row>
    <row r="33" spans="2:67" ht="18">
      <c r="B33" s="373" t="s">
        <v>124</v>
      </c>
      <c r="C33" s="20" t="s">
        <v>154</v>
      </c>
      <c r="D33" s="20" t="s">
        <v>140</v>
      </c>
      <c r="E33" s="381">
        <v>0.56000000000000005</v>
      </c>
      <c r="H33" s="2"/>
      <c r="N33" s="173" t="s">
        <v>29</v>
      </c>
      <c r="O33" s="274" t="str">
        <f>$L$24</f>
        <v/>
      </c>
      <c r="P33" s="264" t="str">
        <f>'２月'!F59</f>
        <v/>
      </c>
      <c r="Q33" s="264" t="str">
        <f>'２月'!G59</f>
        <v/>
      </c>
      <c r="R33" s="264" t="str">
        <f>'２月'!H59</f>
        <v/>
      </c>
      <c r="S33" s="264" t="str">
        <f>'２月'!I59</f>
        <v/>
      </c>
      <c r="T33" s="264" t="str">
        <f>'２月'!J59</f>
        <v/>
      </c>
      <c r="U33" s="264" t="str">
        <f>'２月'!K59</f>
        <v/>
      </c>
      <c r="V33" s="264" t="str">
        <f>'２月'!L59</f>
        <v/>
      </c>
      <c r="W33" s="264" t="str">
        <f>'２月'!M59</f>
        <v/>
      </c>
      <c r="X33" s="264" t="str">
        <f>'２月Ⅰ'!F33</f>
        <v/>
      </c>
      <c r="Y33" s="264" t="str">
        <f>'２月Ⅰ'!G33</f>
        <v/>
      </c>
      <c r="Z33" s="264" t="str">
        <f>'２月Ⅰ'!H33</f>
        <v/>
      </c>
      <c r="AA33" s="264" t="str">
        <f>'２月Ⅰ'!I33</f>
        <v/>
      </c>
      <c r="AB33" s="264" t="str">
        <f>'２月Ⅰ'!J33</f>
        <v/>
      </c>
      <c r="AC33" s="264" t="str">
        <f>'２月Ⅰ'!K33</f>
        <v/>
      </c>
      <c r="AD33" s="264" t="str">
        <f>'２月Ⅰ'!L33</f>
        <v/>
      </c>
      <c r="AE33" s="264" t="str">
        <f>'２月Ⅰ'!M33</f>
        <v/>
      </c>
      <c r="AF33" s="264">
        <f t="shared" si="45"/>
        <v>0</v>
      </c>
      <c r="AG33" s="264">
        <f t="shared" si="46"/>
        <v>0</v>
      </c>
      <c r="AH33" s="264">
        <f t="shared" si="47"/>
        <v>0</v>
      </c>
      <c r="AI33" s="264">
        <f t="shared" si="48"/>
        <v>0</v>
      </c>
      <c r="AJ33" s="264">
        <f t="shared" si="49"/>
        <v>0</v>
      </c>
      <c r="AK33" s="264">
        <f t="shared" si="50"/>
        <v>0</v>
      </c>
      <c r="AL33" s="264">
        <f t="shared" si="51"/>
        <v>0</v>
      </c>
      <c r="AM33" s="264">
        <f t="shared" si="52"/>
        <v>0</v>
      </c>
      <c r="AO33" s="173" t="s">
        <v>29</v>
      </c>
      <c r="AP33" s="1">
        <f>児童数!R18</f>
        <v>0</v>
      </c>
      <c r="AQ33" s="1">
        <f>児童数!S18</f>
        <v>0</v>
      </c>
      <c r="AR33" s="1">
        <f>児童数!T18</f>
        <v>0</v>
      </c>
      <c r="AS33" s="1">
        <f>児童数!U18</f>
        <v>0</v>
      </c>
      <c r="AT33" s="1">
        <f>児童数!W18</f>
        <v>0</v>
      </c>
      <c r="AU33" s="1">
        <f>児童数!X18</f>
        <v>0</v>
      </c>
      <c r="AV33" s="1">
        <f>児童数!Y18</f>
        <v>0</v>
      </c>
      <c r="AW33" s="1">
        <f>児童数!Z18</f>
        <v>0</v>
      </c>
      <c r="AY33" s="278">
        <f t="shared" si="53"/>
        <v>0</v>
      </c>
      <c r="AZ33" s="278">
        <f t="shared" si="54"/>
        <v>0</v>
      </c>
      <c r="BA33" s="278">
        <f t="shared" si="55"/>
        <v>0</v>
      </c>
      <c r="BB33" s="278">
        <f t="shared" si="56"/>
        <v>0</v>
      </c>
      <c r="BC33" s="278">
        <f t="shared" si="57"/>
        <v>0</v>
      </c>
      <c r="BD33" s="278">
        <f t="shared" si="58"/>
        <v>0</v>
      </c>
      <c r="BE33" s="278">
        <f t="shared" si="59"/>
        <v>0</v>
      </c>
      <c r="BF33" s="278">
        <f t="shared" si="60"/>
        <v>0</v>
      </c>
      <c r="BH33" s="278">
        <f t="shared" si="61"/>
        <v>0</v>
      </c>
      <c r="BI33" s="278">
        <f t="shared" si="62"/>
        <v>0</v>
      </c>
      <c r="BJ33" s="278">
        <f t="shared" si="63"/>
        <v>0</v>
      </c>
      <c r="BK33" s="278">
        <f t="shared" si="64"/>
        <v>0</v>
      </c>
      <c r="BL33" s="278">
        <f t="shared" si="65"/>
        <v>0</v>
      </c>
      <c r="BM33" s="278">
        <f t="shared" si="66"/>
        <v>0</v>
      </c>
      <c r="BN33" s="278">
        <f t="shared" si="67"/>
        <v>0</v>
      </c>
      <c r="BO33" s="278">
        <f t="shared" si="68"/>
        <v>0</v>
      </c>
    </row>
    <row r="34" spans="2:67" ht="18">
      <c r="B34" s="373" t="s">
        <v>124</v>
      </c>
      <c r="C34" s="20" t="s">
        <v>154</v>
      </c>
      <c r="D34" s="20" t="s">
        <v>141</v>
      </c>
      <c r="E34" s="381">
        <v>0.55000000000000004</v>
      </c>
      <c r="H34" s="2"/>
      <c r="N34" s="173" t="s">
        <v>30</v>
      </c>
      <c r="O34" s="274" t="str">
        <f>$L$26</f>
        <v/>
      </c>
      <c r="P34" s="264" t="str">
        <f>'３月'!F59</f>
        <v/>
      </c>
      <c r="Q34" s="264" t="str">
        <f>'３月'!G59</f>
        <v/>
      </c>
      <c r="R34" s="264" t="str">
        <f>'３月'!H59</f>
        <v/>
      </c>
      <c r="S34" s="264" t="str">
        <f>'３月'!I59</f>
        <v/>
      </c>
      <c r="T34" s="264" t="str">
        <f>'３月'!J59</f>
        <v/>
      </c>
      <c r="U34" s="264" t="str">
        <f>'３月'!K59</f>
        <v/>
      </c>
      <c r="V34" s="264" t="str">
        <f>'３月'!L59</f>
        <v/>
      </c>
      <c r="W34" s="264" t="str">
        <f>'３月'!M59</f>
        <v/>
      </c>
      <c r="X34" s="264" t="str">
        <f>'３月Ⅰ'!F33</f>
        <v/>
      </c>
      <c r="Y34" s="264" t="str">
        <f>'３月Ⅰ'!G33</f>
        <v/>
      </c>
      <c r="Z34" s="264" t="str">
        <f>'３月Ⅰ'!H33</f>
        <v/>
      </c>
      <c r="AA34" s="264" t="str">
        <f>'３月Ⅰ'!I33</f>
        <v/>
      </c>
      <c r="AB34" s="264" t="str">
        <f>'３月Ⅰ'!J33</f>
        <v/>
      </c>
      <c r="AC34" s="264" t="str">
        <f>'３月Ⅰ'!K33</f>
        <v/>
      </c>
      <c r="AD34" s="264" t="str">
        <f>'３月Ⅰ'!L33</f>
        <v/>
      </c>
      <c r="AE34" s="264" t="str">
        <f>'３月Ⅰ'!M33</f>
        <v/>
      </c>
      <c r="AF34" s="264">
        <f t="shared" si="45"/>
        <v>0</v>
      </c>
      <c r="AG34" s="264">
        <f t="shared" si="46"/>
        <v>0</v>
      </c>
      <c r="AH34" s="264">
        <f t="shared" si="47"/>
        <v>0</v>
      </c>
      <c r="AI34" s="264">
        <f t="shared" si="48"/>
        <v>0</v>
      </c>
      <c r="AJ34" s="264">
        <f t="shared" si="49"/>
        <v>0</v>
      </c>
      <c r="AK34" s="264">
        <f t="shared" si="50"/>
        <v>0</v>
      </c>
      <c r="AL34" s="264">
        <f t="shared" si="51"/>
        <v>0</v>
      </c>
      <c r="AM34" s="264">
        <f t="shared" si="52"/>
        <v>0</v>
      </c>
      <c r="AO34" s="173" t="s">
        <v>30</v>
      </c>
      <c r="AP34" s="1">
        <f>児童数!R19</f>
        <v>0</v>
      </c>
      <c r="AQ34" s="1">
        <f>児童数!S19</f>
        <v>0</v>
      </c>
      <c r="AR34" s="1">
        <f>児童数!T19</f>
        <v>0</v>
      </c>
      <c r="AS34" s="1">
        <f>児童数!U19</f>
        <v>0</v>
      </c>
      <c r="AT34" s="1">
        <f>児童数!W19</f>
        <v>0</v>
      </c>
      <c r="AU34" s="1">
        <f>児童数!X19</f>
        <v>0</v>
      </c>
      <c r="AV34" s="1">
        <f>児童数!Y19</f>
        <v>0</v>
      </c>
      <c r="AW34" s="1">
        <f>児童数!Z19</f>
        <v>0</v>
      </c>
      <c r="AY34" s="278">
        <f t="shared" si="53"/>
        <v>0</v>
      </c>
      <c r="AZ34" s="278">
        <f t="shared" si="54"/>
        <v>0</v>
      </c>
      <c r="BA34" s="278">
        <f t="shared" si="55"/>
        <v>0</v>
      </c>
      <c r="BB34" s="278">
        <f t="shared" si="56"/>
        <v>0</v>
      </c>
      <c r="BC34" s="278">
        <f t="shared" si="57"/>
        <v>0</v>
      </c>
      <c r="BD34" s="278">
        <f t="shared" si="58"/>
        <v>0</v>
      </c>
      <c r="BE34" s="278">
        <f t="shared" si="59"/>
        <v>0</v>
      </c>
      <c r="BF34" s="278">
        <f t="shared" si="60"/>
        <v>0</v>
      </c>
      <c r="BH34" s="278">
        <f t="shared" si="61"/>
        <v>0</v>
      </c>
      <c r="BI34" s="278">
        <f t="shared" si="62"/>
        <v>0</v>
      </c>
      <c r="BJ34" s="278">
        <f t="shared" si="63"/>
        <v>0</v>
      </c>
      <c r="BK34" s="278">
        <f t="shared" si="64"/>
        <v>0</v>
      </c>
      <c r="BL34" s="278">
        <f t="shared" si="65"/>
        <v>0</v>
      </c>
      <c r="BM34" s="278">
        <f t="shared" si="66"/>
        <v>0</v>
      </c>
      <c r="BN34" s="278">
        <f t="shared" si="67"/>
        <v>0</v>
      </c>
      <c r="BO34" s="278">
        <f t="shared" si="68"/>
        <v>0</v>
      </c>
    </row>
    <row r="35" spans="2:67" ht="18">
      <c r="B35" s="373" t="s">
        <v>124</v>
      </c>
      <c r="C35" s="20" t="s">
        <v>154</v>
      </c>
      <c r="D35" s="20" t="s">
        <v>142</v>
      </c>
      <c r="E35" s="381">
        <v>0.55000000000000004</v>
      </c>
      <c r="H35" s="2"/>
      <c r="AO35" s="173" t="s">
        <v>545</v>
      </c>
      <c r="AP35" s="1">
        <f>SUM(AP23:AP34)</f>
        <v>0</v>
      </c>
      <c r="AQ35" s="1">
        <f t="shared" ref="AQ35:AW35" si="69">SUM(AQ23:AQ34)</f>
        <v>0</v>
      </c>
      <c r="AR35" s="1">
        <f t="shared" si="69"/>
        <v>0</v>
      </c>
      <c r="AS35" s="1">
        <f t="shared" si="69"/>
        <v>0</v>
      </c>
      <c r="AT35" s="1">
        <f t="shared" si="69"/>
        <v>0</v>
      </c>
      <c r="AU35" s="1">
        <f t="shared" si="69"/>
        <v>0</v>
      </c>
      <c r="AV35" s="1">
        <f t="shared" si="69"/>
        <v>0</v>
      </c>
      <c r="AW35" s="1">
        <f t="shared" si="69"/>
        <v>0</v>
      </c>
      <c r="AY35" s="278">
        <f>SUM(AY23:AY34)</f>
        <v>0</v>
      </c>
      <c r="AZ35" s="278">
        <f t="shared" ref="AZ35" si="70">SUM(AZ23:AZ34)</f>
        <v>0</v>
      </c>
      <c r="BA35" s="278">
        <f t="shared" ref="BA35" si="71">SUM(BA23:BA34)</f>
        <v>0</v>
      </c>
      <c r="BB35" s="278">
        <f t="shared" ref="BB35" si="72">SUM(BB23:BB34)</f>
        <v>0</v>
      </c>
      <c r="BC35" s="278">
        <f t="shared" ref="BC35" si="73">SUM(BC23:BC34)</f>
        <v>0</v>
      </c>
      <c r="BD35" s="278">
        <f t="shared" ref="BD35" si="74">SUM(BD23:BD34)</f>
        <v>0</v>
      </c>
      <c r="BE35" s="278">
        <f t="shared" ref="BE35" si="75">SUM(BE23:BE34)</f>
        <v>0</v>
      </c>
      <c r="BF35" s="278">
        <f t="shared" ref="BF35" si="76">SUM(BF23:BF34)</f>
        <v>0</v>
      </c>
      <c r="BH35" s="278">
        <f>SUM(BH23:BH34)</f>
        <v>0</v>
      </c>
      <c r="BI35" s="278">
        <f t="shared" ref="BI35" si="77">SUM(BI23:BI34)</f>
        <v>0</v>
      </c>
      <c r="BJ35" s="278">
        <f t="shared" ref="BJ35" si="78">SUM(BJ23:BJ34)</f>
        <v>0</v>
      </c>
      <c r="BK35" s="278">
        <f t="shared" ref="BK35" si="79">SUM(BK23:BK34)</f>
        <v>0</v>
      </c>
      <c r="BL35" s="278">
        <f t="shared" ref="BL35" si="80">SUM(BL23:BL34)</f>
        <v>0</v>
      </c>
      <c r="BM35" s="278">
        <f t="shared" ref="BM35" si="81">SUM(BM23:BM34)</f>
        <v>0</v>
      </c>
      <c r="BN35" s="278">
        <f t="shared" ref="BN35" si="82">SUM(BN23:BN34)</f>
        <v>0</v>
      </c>
      <c r="BO35" s="278">
        <f t="shared" ref="BO35" si="83">SUM(BO23:BO34)</f>
        <v>0</v>
      </c>
    </row>
    <row r="36" spans="2:67">
      <c r="B36" s="373" t="s">
        <v>124</v>
      </c>
      <c r="C36" s="20" t="s">
        <v>154</v>
      </c>
      <c r="D36" s="20" t="s">
        <v>143</v>
      </c>
      <c r="E36" s="381">
        <v>0.54</v>
      </c>
      <c r="H36" s="2"/>
    </row>
    <row r="37" spans="2:67">
      <c r="B37" s="373" t="s">
        <v>124</v>
      </c>
      <c r="C37" s="20" t="s">
        <v>154</v>
      </c>
      <c r="D37" s="20" t="s">
        <v>647</v>
      </c>
      <c r="E37" s="381">
        <v>0.54</v>
      </c>
      <c r="H37" s="2"/>
      <c r="BL37" s="625" t="s">
        <v>586</v>
      </c>
      <c r="BM37" s="626"/>
      <c r="BN37" s="627">
        <f>SUM(AY18:BF18)+SUM(AY35:BF35)</f>
        <v>0</v>
      </c>
      <c r="BO37" s="628"/>
    </row>
    <row r="38" spans="2:67">
      <c r="B38" s="373" t="s">
        <v>122</v>
      </c>
      <c r="C38" s="20" t="s">
        <v>155</v>
      </c>
      <c r="D38" s="20" t="s">
        <v>355</v>
      </c>
      <c r="E38" s="381">
        <v>1</v>
      </c>
      <c r="H38" s="2"/>
      <c r="BL38" s="625" t="s">
        <v>587</v>
      </c>
      <c r="BM38" s="626"/>
      <c r="BN38" s="627">
        <f>SUM(BH18:BO18)+SUM(BH35:BO35)</f>
        <v>0</v>
      </c>
      <c r="BO38" s="628"/>
    </row>
    <row r="39" spans="2:67">
      <c r="B39" s="373" t="s">
        <v>122</v>
      </c>
      <c r="C39" s="20" t="s">
        <v>155</v>
      </c>
      <c r="D39" s="20" t="s">
        <v>154</v>
      </c>
      <c r="E39" s="381">
        <v>1</v>
      </c>
      <c r="H39" s="2"/>
    </row>
    <row r="40" spans="2:67">
      <c r="B40" s="373" t="s">
        <v>124</v>
      </c>
      <c r="C40" s="20" t="s">
        <v>155</v>
      </c>
      <c r="D40" s="20" t="s">
        <v>155</v>
      </c>
      <c r="E40" s="381">
        <v>1</v>
      </c>
      <c r="H40" s="2"/>
    </row>
    <row r="41" spans="2:67">
      <c r="B41" s="373" t="s">
        <v>124</v>
      </c>
      <c r="C41" s="20" t="s">
        <v>155</v>
      </c>
      <c r="D41" s="20" t="s">
        <v>156</v>
      </c>
      <c r="E41" s="381">
        <v>0.96</v>
      </c>
      <c r="H41" s="2"/>
    </row>
    <row r="42" spans="2:67">
      <c r="B42" s="373" t="s">
        <v>124</v>
      </c>
      <c r="C42" s="20" t="s">
        <v>155</v>
      </c>
      <c r="D42" s="20" t="s">
        <v>132</v>
      </c>
      <c r="E42" s="381">
        <v>0.88</v>
      </c>
      <c r="H42" s="2"/>
    </row>
    <row r="43" spans="2:67">
      <c r="B43" s="373" t="s">
        <v>124</v>
      </c>
      <c r="C43" s="20" t="s">
        <v>155</v>
      </c>
      <c r="D43" s="20" t="s">
        <v>133</v>
      </c>
      <c r="E43" s="381">
        <v>0.83</v>
      </c>
      <c r="H43" s="2"/>
    </row>
    <row r="44" spans="2:67">
      <c r="B44" s="373" t="s">
        <v>124</v>
      </c>
      <c r="C44" s="20" t="s">
        <v>155</v>
      </c>
      <c r="D44" s="20" t="s">
        <v>134</v>
      </c>
      <c r="E44" s="381">
        <v>0.79</v>
      </c>
      <c r="H44" s="2"/>
    </row>
    <row r="45" spans="2:67">
      <c r="B45" s="373" t="s">
        <v>124</v>
      </c>
      <c r="C45" s="20" t="s">
        <v>155</v>
      </c>
      <c r="D45" s="20" t="s">
        <v>135</v>
      </c>
      <c r="E45" s="381">
        <v>0.76</v>
      </c>
      <c r="H45" s="2"/>
    </row>
    <row r="46" spans="2:67">
      <c r="B46" s="373" t="s">
        <v>124</v>
      </c>
      <c r="C46" s="20" t="s">
        <v>155</v>
      </c>
      <c r="D46" s="20" t="s">
        <v>136</v>
      </c>
      <c r="E46" s="381">
        <v>0.7</v>
      </c>
      <c r="H46" s="2"/>
    </row>
    <row r="47" spans="2:67">
      <c r="B47" s="373" t="s">
        <v>124</v>
      </c>
      <c r="C47" s="20" t="s">
        <v>155</v>
      </c>
      <c r="D47" s="20" t="s">
        <v>137</v>
      </c>
      <c r="E47" s="381">
        <v>0.68</v>
      </c>
      <c r="H47" s="2"/>
    </row>
    <row r="48" spans="2:67">
      <c r="B48" s="373" t="s">
        <v>124</v>
      </c>
      <c r="C48" s="20" t="s">
        <v>155</v>
      </c>
      <c r="D48" s="20" t="s">
        <v>138</v>
      </c>
      <c r="E48" s="381">
        <v>0.67</v>
      </c>
      <c r="H48" s="2"/>
    </row>
    <row r="49" spans="2:8">
      <c r="B49" s="373" t="s">
        <v>124</v>
      </c>
      <c r="C49" s="20" t="s">
        <v>155</v>
      </c>
      <c r="D49" s="20" t="s">
        <v>139</v>
      </c>
      <c r="E49" s="381">
        <v>0.66</v>
      </c>
      <c r="H49" s="2"/>
    </row>
    <row r="50" spans="2:8">
      <c r="B50" s="373" t="s">
        <v>124</v>
      </c>
      <c r="C50" s="20" t="s">
        <v>155</v>
      </c>
      <c r="D50" s="20" t="s">
        <v>140</v>
      </c>
      <c r="E50" s="381">
        <v>0.64</v>
      </c>
      <c r="H50" s="2"/>
    </row>
    <row r="51" spans="2:8">
      <c r="B51" s="373" t="s">
        <v>124</v>
      </c>
      <c r="C51" s="20" t="s">
        <v>155</v>
      </c>
      <c r="D51" s="20" t="s">
        <v>141</v>
      </c>
      <c r="E51" s="381">
        <v>0.64</v>
      </c>
      <c r="H51" s="2"/>
    </row>
    <row r="52" spans="2:8">
      <c r="B52" s="373" t="s">
        <v>124</v>
      </c>
      <c r="C52" s="20" t="s">
        <v>155</v>
      </c>
      <c r="D52" s="20" t="s">
        <v>142</v>
      </c>
      <c r="E52" s="381">
        <v>0.63</v>
      </c>
      <c r="H52" s="2"/>
    </row>
    <row r="53" spans="2:8">
      <c r="B53" s="373" t="s">
        <v>124</v>
      </c>
      <c r="C53" s="20" t="s">
        <v>155</v>
      </c>
      <c r="D53" s="20" t="s">
        <v>143</v>
      </c>
      <c r="E53" s="381">
        <v>0.62</v>
      </c>
      <c r="H53" s="2"/>
    </row>
    <row r="54" spans="2:8">
      <c r="B54" s="373" t="s">
        <v>124</v>
      </c>
      <c r="C54" s="20" t="s">
        <v>155</v>
      </c>
      <c r="D54" s="20" t="s">
        <v>647</v>
      </c>
      <c r="E54" s="381">
        <v>0.62</v>
      </c>
      <c r="H54" s="2"/>
    </row>
    <row r="55" spans="2:8">
      <c r="B55" s="373" t="s">
        <v>122</v>
      </c>
      <c r="C55" s="20" t="s">
        <v>156</v>
      </c>
      <c r="D55" s="20" t="s">
        <v>355</v>
      </c>
      <c r="E55" s="381">
        <v>1</v>
      </c>
      <c r="H55" s="2"/>
    </row>
    <row r="56" spans="2:8">
      <c r="B56" s="373" t="s">
        <v>122</v>
      </c>
      <c r="C56" s="20" t="s">
        <v>156</v>
      </c>
      <c r="D56" s="20" t="s">
        <v>154</v>
      </c>
      <c r="E56" s="381">
        <v>1</v>
      </c>
      <c r="H56" s="2"/>
    </row>
    <row r="57" spans="2:8">
      <c r="B57" s="373" t="s">
        <v>124</v>
      </c>
      <c r="C57" s="20" t="s">
        <v>156</v>
      </c>
      <c r="D57" s="20" t="s">
        <v>155</v>
      </c>
      <c r="E57" s="381">
        <v>1</v>
      </c>
      <c r="H57" s="2"/>
    </row>
    <row r="58" spans="2:8">
      <c r="B58" s="373" t="s">
        <v>124</v>
      </c>
      <c r="C58" s="20" t="s">
        <v>156</v>
      </c>
      <c r="D58" s="20" t="s">
        <v>156</v>
      </c>
      <c r="E58" s="381">
        <v>1</v>
      </c>
      <c r="H58" s="2"/>
    </row>
    <row r="59" spans="2:8">
      <c r="B59" s="373" t="s">
        <v>124</v>
      </c>
      <c r="C59" s="20" t="s">
        <v>156</v>
      </c>
      <c r="D59" s="20" t="s">
        <v>132</v>
      </c>
      <c r="E59" s="381">
        <v>0.92</v>
      </c>
      <c r="H59" s="2"/>
    </row>
    <row r="60" spans="2:8">
      <c r="B60" s="373" t="s">
        <v>124</v>
      </c>
      <c r="C60" s="20" t="s">
        <v>156</v>
      </c>
      <c r="D60" s="20" t="s">
        <v>133</v>
      </c>
      <c r="E60" s="381">
        <v>0.86</v>
      </c>
      <c r="H60" s="2"/>
    </row>
    <row r="61" spans="2:8">
      <c r="B61" s="373" t="s">
        <v>124</v>
      </c>
      <c r="C61" s="20" t="s">
        <v>156</v>
      </c>
      <c r="D61" s="20" t="s">
        <v>134</v>
      </c>
      <c r="E61" s="381">
        <v>0.82</v>
      </c>
      <c r="H61" s="2"/>
    </row>
    <row r="62" spans="2:8">
      <c r="B62" s="373" t="s">
        <v>124</v>
      </c>
      <c r="C62" s="20" t="s">
        <v>156</v>
      </c>
      <c r="D62" s="20" t="s">
        <v>135</v>
      </c>
      <c r="E62" s="381">
        <v>0.79</v>
      </c>
      <c r="H62" s="2"/>
    </row>
    <row r="63" spans="2:8">
      <c r="B63" s="373" t="s">
        <v>124</v>
      </c>
      <c r="C63" s="20" t="s">
        <v>156</v>
      </c>
      <c r="D63" s="20" t="s">
        <v>136</v>
      </c>
      <c r="E63" s="381">
        <v>0.73</v>
      </c>
      <c r="H63" s="2"/>
    </row>
    <row r="64" spans="2:8">
      <c r="B64" s="373" t="s">
        <v>124</v>
      </c>
      <c r="C64" s="20" t="s">
        <v>156</v>
      </c>
      <c r="D64" s="20" t="s">
        <v>137</v>
      </c>
      <c r="E64" s="381">
        <v>0.71</v>
      </c>
      <c r="H64" s="2"/>
    </row>
    <row r="65" spans="2:8">
      <c r="B65" s="373" t="s">
        <v>124</v>
      </c>
      <c r="C65" s="20" t="s">
        <v>156</v>
      </c>
      <c r="D65" s="20" t="s">
        <v>138</v>
      </c>
      <c r="E65" s="381">
        <v>0.7</v>
      </c>
      <c r="H65" s="2"/>
    </row>
    <row r="66" spans="2:8">
      <c r="B66" s="373" t="s">
        <v>124</v>
      </c>
      <c r="C66" s="20" t="s">
        <v>156</v>
      </c>
      <c r="D66" s="20" t="s">
        <v>139</v>
      </c>
      <c r="E66" s="381">
        <v>0.68</v>
      </c>
      <c r="H66" s="2"/>
    </row>
    <row r="67" spans="2:8">
      <c r="B67" s="373" t="s">
        <v>124</v>
      </c>
      <c r="C67" s="20" t="s">
        <v>156</v>
      </c>
      <c r="D67" s="20" t="s">
        <v>140</v>
      </c>
      <c r="E67" s="381">
        <v>0.67</v>
      </c>
      <c r="H67" s="2"/>
    </row>
    <row r="68" spans="2:8">
      <c r="B68" s="373" t="s">
        <v>124</v>
      </c>
      <c r="C68" s="20" t="s">
        <v>156</v>
      </c>
      <c r="D68" s="20" t="s">
        <v>141</v>
      </c>
      <c r="E68" s="381">
        <v>0.66</v>
      </c>
      <c r="H68" s="2"/>
    </row>
    <row r="69" spans="2:8">
      <c r="B69" s="373" t="s">
        <v>124</v>
      </c>
      <c r="C69" s="20" t="s">
        <v>156</v>
      </c>
      <c r="D69" s="20" t="s">
        <v>142</v>
      </c>
      <c r="E69" s="381">
        <v>0.66</v>
      </c>
      <c r="H69" s="2"/>
    </row>
    <row r="70" spans="2:8">
      <c r="B70" s="373" t="s">
        <v>124</v>
      </c>
      <c r="C70" s="20" t="s">
        <v>156</v>
      </c>
      <c r="D70" s="20" t="s">
        <v>143</v>
      </c>
      <c r="E70" s="381">
        <v>0.65</v>
      </c>
      <c r="H70" s="2"/>
    </row>
    <row r="71" spans="2:8">
      <c r="B71" s="373" t="s">
        <v>124</v>
      </c>
      <c r="C71" s="20" t="s">
        <v>156</v>
      </c>
      <c r="D71" s="20" t="s">
        <v>647</v>
      </c>
      <c r="E71" s="381">
        <v>0.64</v>
      </c>
      <c r="H71" s="2"/>
    </row>
    <row r="72" spans="2:8">
      <c r="B72" s="373" t="s">
        <v>122</v>
      </c>
      <c r="C72" s="20" t="s">
        <v>132</v>
      </c>
      <c r="D72" s="20" t="s">
        <v>355</v>
      </c>
      <c r="E72" s="381">
        <v>1</v>
      </c>
      <c r="H72" s="2"/>
    </row>
    <row r="73" spans="2:8">
      <c r="B73" s="373" t="s">
        <v>122</v>
      </c>
      <c r="C73" s="20" t="s">
        <v>132</v>
      </c>
      <c r="D73" s="20" t="s">
        <v>154</v>
      </c>
      <c r="E73" s="381">
        <v>1</v>
      </c>
      <c r="H73" s="2"/>
    </row>
    <row r="74" spans="2:8">
      <c r="B74" s="373" t="s">
        <v>124</v>
      </c>
      <c r="C74" s="20" t="s">
        <v>132</v>
      </c>
      <c r="D74" s="20" t="s">
        <v>155</v>
      </c>
      <c r="E74" s="381">
        <v>1</v>
      </c>
      <c r="H74" s="2"/>
    </row>
    <row r="75" spans="2:8">
      <c r="B75" s="373" t="s">
        <v>124</v>
      </c>
      <c r="C75" s="20" t="s">
        <v>132</v>
      </c>
      <c r="D75" s="20" t="s">
        <v>156</v>
      </c>
      <c r="E75" s="381">
        <v>1</v>
      </c>
      <c r="H75" s="2"/>
    </row>
    <row r="76" spans="2:8">
      <c r="B76" s="373" t="s">
        <v>124</v>
      </c>
      <c r="C76" s="20" t="s">
        <v>132</v>
      </c>
      <c r="D76" s="20" t="s">
        <v>132</v>
      </c>
      <c r="E76" s="381">
        <v>1</v>
      </c>
      <c r="H76" s="2"/>
    </row>
    <row r="77" spans="2:8">
      <c r="B77" s="373" t="s">
        <v>124</v>
      </c>
      <c r="C77" s="20" t="s">
        <v>132</v>
      </c>
      <c r="D77" s="20" t="s">
        <v>133</v>
      </c>
      <c r="E77" s="381">
        <v>0.94</v>
      </c>
      <c r="H77" s="2"/>
    </row>
    <row r="78" spans="2:8">
      <c r="B78" s="373" t="s">
        <v>124</v>
      </c>
      <c r="C78" s="20" t="s">
        <v>132</v>
      </c>
      <c r="D78" s="20" t="s">
        <v>134</v>
      </c>
      <c r="E78" s="381">
        <v>0.89</v>
      </c>
      <c r="H78" s="2"/>
    </row>
    <row r="79" spans="2:8">
      <c r="B79" s="373" t="s">
        <v>124</v>
      </c>
      <c r="C79" s="20" t="s">
        <v>132</v>
      </c>
      <c r="D79" s="20" t="s">
        <v>135</v>
      </c>
      <c r="E79" s="381">
        <v>0.86</v>
      </c>
      <c r="H79" s="2"/>
    </row>
    <row r="80" spans="2:8">
      <c r="B80" s="373" t="s">
        <v>124</v>
      </c>
      <c r="C80" s="20" t="s">
        <v>132</v>
      </c>
      <c r="D80" s="20" t="s">
        <v>136</v>
      </c>
      <c r="E80" s="381">
        <v>0.79</v>
      </c>
      <c r="H80" s="2"/>
    </row>
    <row r="81" spans="2:8">
      <c r="B81" s="373" t="s">
        <v>124</v>
      </c>
      <c r="C81" s="20" t="s">
        <v>132</v>
      </c>
      <c r="D81" s="20" t="s">
        <v>137</v>
      </c>
      <c r="E81" s="381">
        <v>0.77</v>
      </c>
      <c r="H81" s="2"/>
    </row>
    <row r="82" spans="2:8">
      <c r="B82" s="373" t="s">
        <v>124</v>
      </c>
      <c r="C82" s="20" t="s">
        <v>132</v>
      </c>
      <c r="D82" s="20" t="s">
        <v>138</v>
      </c>
      <c r="E82" s="381">
        <v>0.76</v>
      </c>
      <c r="H82" s="2"/>
    </row>
    <row r="83" spans="2:8">
      <c r="B83" s="373" t="s">
        <v>124</v>
      </c>
      <c r="C83" s="20" t="s">
        <v>132</v>
      </c>
      <c r="D83" s="20" t="s">
        <v>139</v>
      </c>
      <c r="E83" s="381">
        <v>0.74</v>
      </c>
      <c r="H83" s="2"/>
    </row>
    <row r="84" spans="2:8">
      <c r="B84" s="373" t="s">
        <v>124</v>
      </c>
      <c r="C84" s="20" t="s">
        <v>132</v>
      </c>
      <c r="D84" s="20" t="s">
        <v>140</v>
      </c>
      <c r="E84" s="381">
        <v>0.73</v>
      </c>
      <c r="H84" s="2"/>
    </row>
    <row r="85" spans="2:8">
      <c r="B85" s="373" t="s">
        <v>124</v>
      </c>
      <c r="C85" s="20" t="s">
        <v>132</v>
      </c>
      <c r="D85" s="20" t="s">
        <v>141</v>
      </c>
      <c r="E85" s="381">
        <v>0.72</v>
      </c>
      <c r="H85" s="2"/>
    </row>
    <row r="86" spans="2:8">
      <c r="B86" s="373" t="s">
        <v>124</v>
      </c>
      <c r="C86" s="20" t="s">
        <v>132</v>
      </c>
      <c r="D86" s="20" t="s">
        <v>142</v>
      </c>
      <c r="E86" s="381">
        <v>0.71</v>
      </c>
      <c r="H86" s="2"/>
    </row>
    <row r="87" spans="2:8">
      <c r="B87" s="373" t="s">
        <v>124</v>
      </c>
      <c r="C87" s="20" t="s">
        <v>132</v>
      </c>
      <c r="D87" s="20" t="s">
        <v>143</v>
      </c>
      <c r="E87" s="381">
        <v>0.71</v>
      </c>
      <c r="H87" s="2"/>
    </row>
    <row r="88" spans="2:8">
      <c r="B88" s="373" t="s">
        <v>124</v>
      </c>
      <c r="C88" s="20" t="s">
        <v>132</v>
      </c>
      <c r="D88" s="20" t="s">
        <v>647</v>
      </c>
      <c r="E88" s="381">
        <v>0.7</v>
      </c>
      <c r="H88" s="2"/>
    </row>
    <row r="89" spans="2:8">
      <c r="B89" s="373" t="s">
        <v>122</v>
      </c>
      <c r="C89" s="20" t="s">
        <v>133</v>
      </c>
      <c r="D89" s="20" t="s">
        <v>355</v>
      </c>
      <c r="E89" s="381">
        <v>1</v>
      </c>
      <c r="H89" s="2"/>
    </row>
    <row r="90" spans="2:8">
      <c r="B90" s="373" t="s">
        <v>122</v>
      </c>
      <c r="C90" s="20" t="s">
        <v>133</v>
      </c>
      <c r="D90" s="20" t="s">
        <v>154</v>
      </c>
      <c r="E90" s="381">
        <v>1</v>
      </c>
      <c r="H90" s="2"/>
    </row>
    <row r="91" spans="2:8">
      <c r="B91" s="373" t="s">
        <v>124</v>
      </c>
      <c r="C91" s="20" t="s">
        <v>133</v>
      </c>
      <c r="D91" s="20" t="s">
        <v>155</v>
      </c>
      <c r="E91" s="381">
        <v>1</v>
      </c>
      <c r="H91" s="2"/>
    </row>
    <row r="92" spans="2:8">
      <c r="B92" s="373" t="s">
        <v>124</v>
      </c>
      <c r="C92" s="20" t="s">
        <v>133</v>
      </c>
      <c r="D92" s="20" t="s">
        <v>156</v>
      </c>
      <c r="E92" s="381">
        <v>1</v>
      </c>
      <c r="H92" s="2"/>
    </row>
    <row r="93" spans="2:8">
      <c r="B93" s="373" t="s">
        <v>124</v>
      </c>
      <c r="C93" s="20" t="s">
        <v>133</v>
      </c>
      <c r="D93" s="20" t="s">
        <v>132</v>
      </c>
      <c r="E93" s="381">
        <v>1</v>
      </c>
      <c r="H93" s="2"/>
    </row>
    <row r="94" spans="2:8">
      <c r="B94" s="373" t="s">
        <v>124</v>
      </c>
      <c r="C94" s="20" t="s">
        <v>133</v>
      </c>
      <c r="D94" s="20" t="s">
        <v>133</v>
      </c>
      <c r="E94" s="381">
        <v>1</v>
      </c>
      <c r="H94" s="2"/>
    </row>
    <row r="95" spans="2:8">
      <c r="B95" s="373" t="s">
        <v>124</v>
      </c>
      <c r="C95" s="20" t="s">
        <v>133</v>
      </c>
      <c r="D95" s="20" t="s">
        <v>134</v>
      </c>
      <c r="E95" s="381">
        <v>0.95</v>
      </c>
      <c r="H95" s="2"/>
    </row>
    <row r="96" spans="2:8">
      <c r="B96" s="373" t="s">
        <v>124</v>
      </c>
      <c r="C96" s="20" t="s">
        <v>133</v>
      </c>
      <c r="D96" s="20" t="s">
        <v>135</v>
      </c>
      <c r="E96" s="381">
        <v>0.91</v>
      </c>
      <c r="H96" s="2"/>
    </row>
    <row r="97" spans="2:8">
      <c r="B97" s="373" t="s">
        <v>124</v>
      </c>
      <c r="C97" s="20" t="s">
        <v>133</v>
      </c>
      <c r="D97" s="20" t="s">
        <v>136</v>
      </c>
      <c r="E97" s="381">
        <v>0.84</v>
      </c>
      <c r="H97" s="2"/>
    </row>
    <row r="98" spans="2:8">
      <c r="B98" s="373" t="s">
        <v>124</v>
      </c>
      <c r="C98" s="20" t="s">
        <v>133</v>
      </c>
      <c r="D98" s="20" t="s">
        <v>137</v>
      </c>
      <c r="E98" s="381">
        <v>0.82</v>
      </c>
      <c r="H98" s="2"/>
    </row>
    <row r="99" spans="2:8">
      <c r="B99" s="373" t="s">
        <v>124</v>
      </c>
      <c r="C99" s="20" t="s">
        <v>133</v>
      </c>
      <c r="D99" s="20" t="s">
        <v>138</v>
      </c>
      <c r="E99" s="381">
        <v>0.81</v>
      </c>
      <c r="H99" s="2"/>
    </row>
    <row r="100" spans="2:8">
      <c r="B100" s="373" t="s">
        <v>124</v>
      </c>
      <c r="C100" s="20" t="s">
        <v>133</v>
      </c>
      <c r="D100" s="20" t="s">
        <v>139</v>
      </c>
      <c r="E100" s="381">
        <v>0.79</v>
      </c>
      <c r="H100" s="2"/>
    </row>
    <row r="101" spans="2:8">
      <c r="B101" s="373" t="s">
        <v>124</v>
      </c>
      <c r="C101" s="20" t="s">
        <v>133</v>
      </c>
      <c r="D101" s="20" t="s">
        <v>140</v>
      </c>
      <c r="E101" s="381">
        <v>0.77</v>
      </c>
      <c r="H101" s="2"/>
    </row>
    <row r="102" spans="2:8">
      <c r="B102" s="373" t="s">
        <v>124</v>
      </c>
      <c r="C102" s="20" t="s">
        <v>133</v>
      </c>
      <c r="D102" s="20" t="s">
        <v>141</v>
      </c>
      <c r="E102" s="381">
        <v>0.77</v>
      </c>
      <c r="H102" s="2"/>
    </row>
    <row r="103" spans="2:8">
      <c r="B103" s="373" t="s">
        <v>124</v>
      </c>
      <c r="C103" s="20" t="s">
        <v>133</v>
      </c>
      <c r="D103" s="20" t="s">
        <v>142</v>
      </c>
      <c r="E103" s="381">
        <v>0.76</v>
      </c>
      <c r="H103" s="2"/>
    </row>
    <row r="104" spans="2:8">
      <c r="B104" s="373" t="s">
        <v>124</v>
      </c>
      <c r="C104" s="20" t="s">
        <v>133</v>
      </c>
      <c r="D104" s="20" t="s">
        <v>143</v>
      </c>
      <c r="E104" s="381">
        <v>0.75</v>
      </c>
      <c r="H104" s="2"/>
    </row>
    <row r="105" spans="2:8">
      <c r="B105" s="373" t="s">
        <v>124</v>
      </c>
      <c r="C105" s="20" t="s">
        <v>133</v>
      </c>
      <c r="D105" s="20" t="s">
        <v>647</v>
      </c>
      <c r="E105" s="381">
        <v>0.74</v>
      </c>
      <c r="H105" s="2"/>
    </row>
    <row r="106" spans="2:8">
      <c r="B106" s="373" t="s">
        <v>122</v>
      </c>
      <c r="C106" s="20" t="s">
        <v>134</v>
      </c>
      <c r="D106" s="20" t="s">
        <v>355</v>
      </c>
      <c r="E106" s="381">
        <v>1</v>
      </c>
      <c r="H106" s="2"/>
    </row>
    <row r="107" spans="2:8">
      <c r="B107" s="373" t="s">
        <v>122</v>
      </c>
      <c r="C107" s="20" t="s">
        <v>134</v>
      </c>
      <c r="D107" s="20" t="s">
        <v>154</v>
      </c>
      <c r="E107" s="381">
        <v>1</v>
      </c>
      <c r="H107" s="2"/>
    </row>
    <row r="108" spans="2:8">
      <c r="B108" s="373" t="s">
        <v>124</v>
      </c>
      <c r="C108" s="20" t="s">
        <v>134</v>
      </c>
      <c r="D108" s="20" t="s">
        <v>155</v>
      </c>
      <c r="E108" s="381">
        <v>1</v>
      </c>
      <c r="H108" s="2"/>
    </row>
    <row r="109" spans="2:8">
      <c r="B109" s="373" t="s">
        <v>124</v>
      </c>
      <c r="C109" s="20" t="s">
        <v>134</v>
      </c>
      <c r="D109" s="20" t="s">
        <v>156</v>
      </c>
      <c r="E109" s="381">
        <v>1</v>
      </c>
      <c r="H109" s="2"/>
    </row>
    <row r="110" spans="2:8">
      <c r="B110" s="373" t="s">
        <v>124</v>
      </c>
      <c r="C110" s="20" t="s">
        <v>134</v>
      </c>
      <c r="D110" s="20" t="s">
        <v>132</v>
      </c>
      <c r="E110" s="381">
        <v>1</v>
      </c>
      <c r="H110" s="2"/>
    </row>
    <row r="111" spans="2:8">
      <c r="B111" s="373" t="s">
        <v>124</v>
      </c>
      <c r="C111" s="20" t="s">
        <v>134</v>
      </c>
      <c r="D111" s="20" t="s">
        <v>133</v>
      </c>
      <c r="E111" s="381">
        <v>1</v>
      </c>
      <c r="H111" s="2"/>
    </row>
    <row r="112" spans="2:8">
      <c r="B112" s="373" t="s">
        <v>124</v>
      </c>
      <c r="C112" s="20" t="s">
        <v>134</v>
      </c>
      <c r="D112" s="20" t="s">
        <v>134</v>
      </c>
      <c r="E112" s="381">
        <v>1</v>
      </c>
      <c r="H112" s="2"/>
    </row>
    <row r="113" spans="2:8">
      <c r="B113" s="373" t="s">
        <v>124</v>
      </c>
      <c r="C113" s="20" t="s">
        <v>134</v>
      </c>
      <c r="D113" s="20" t="s">
        <v>135</v>
      </c>
      <c r="E113" s="381">
        <v>0.96</v>
      </c>
      <c r="H113" s="2"/>
    </row>
    <row r="114" spans="2:8">
      <c r="B114" s="373" t="s">
        <v>124</v>
      </c>
      <c r="C114" s="20" t="s">
        <v>134</v>
      </c>
      <c r="D114" s="20" t="s">
        <v>136</v>
      </c>
      <c r="E114" s="381">
        <v>0.88</v>
      </c>
      <c r="H114" s="2"/>
    </row>
    <row r="115" spans="2:8">
      <c r="B115" s="373" t="s">
        <v>124</v>
      </c>
      <c r="C115" s="20" t="s">
        <v>134</v>
      </c>
      <c r="D115" s="20" t="s">
        <v>137</v>
      </c>
      <c r="E115" s="381">
        <v>0.87</v>
      </c>
      <c r="H115" s="2"/>
    </row>
    <row r="116" spans="2:8">
      <c r="B116" s="373" t="s">
        <v>124</v>
      </c>
      <c r="C116" s="20" t="s">
        <v>134</v>
      </c>
      <c r="D116" s="20" t="s">
        <v>138</v>
      </c>
      <c r="E116" s="381">
        <v>0.85</v>
      </c>
      <c r="H116" s="2"/>
    </row>
    <row r="117" spans="2:8">
      <c r="B117" s="373" t="s">
        <v>124</v>
      </c>
      <c r="C117" s="20" t="s">
        <v>134</v>
      </c>
      <c r="D117" s="20" t="s">
        <v>139</v>
      </c>
      <c r="E117" s="381">
        <v>0.83</v>
      </c>
      <c r="H117" s="2"/>
    </row>
    <row r="118" spans="2:8">
      <c r="B118" s="373" t="s">
        <v>124</v>
      </c>
      <c r="C118" s="20" t="s">
        <v>134</v>
      </c>
      <c r="D118" s="20" t="s">
        <v>140</v>
      </c>
      <c r="E118" s="381">
        <v>0.81</v>
      </c>
      <c r="H118" s="2"/>
    </row>
    <row r="119" spans="2:8">
      <c r="B119" s="373" t="s">
        <v>124</v>
      </c>
      <c r="C119" s="20" t="s">
        <v>134</v>
      </c>
      <c r="D119" s="20" t="s">
        <v>141</v>
      </c>
      <c r="E119" s="381">
        <v>0.81</v>
      </c>
      <c r="H119" s="2"/>
    </row>
    <row r="120" spans="2:8">
      <c r="B120" s="373" t="s">
        <v>124</v>
      </c>
      <c r="C120" s="20" t="s">
        <v>134</v>
      </c>
      <c r="D120" s="20" t="s">
        <v>142</v>
      </c>
      <c r="E120" s="381">
        <v>0.8</v>
      </c>
      <c r="H120" s="2"/>
    </row>
    <row r="121" spans="2:8">
      <c r="B121" s="373" t="s">
        <v>124</v>
      </c>
      <c r="C121" s="20" t="s">
        <v>134</v>
      </c>
      <c r="D121" s="20" t="s">
        <v>143</v>
      </c>
      <c r="E121" s="381">
        <v>0.79</v>
      </c>
      <c r="H121" s="2"/>
    </row>
    <row r="122" spans="2:8">
      <c r="B122" s="373" t="s">
        <v>124</v>
      </c>
      <c r="C122" s="20" t="s">
        <v>134</v>
      </c>
      <c r="D122" s="20" t="s">
        <v>647</v>
      </c>
      <c r="E122" s="381">
        <v>0.78</v>
      </c>
      <c r="H122" s="2"/>
    </row>
    <row r="123" spans="2:8">
      <c r="B123" s="373" t="s">
        <v>122</v>
      </c>
      <c r="C123" s="20" t="s">
        <v>135</v>
      </c>
      <c r="D123" s="20" t="s">
        <v>355</v>
      </c>
      <c r="E123" s="381">
        <v>1</v>
      </c>
      <c r="H123" s="2"/>
    </row>
    <row r="124" spans="2:8">
      <c r="B124" s="373" t="s">
        <v>122</v>
      </c>
      <c r="C124" s="20" t="s">
        <v>135</v>
      </c>
      <c r="D124" s="20" t="s">
        <v>154</v>
      </c>
      <c r="E124" s="381">
        <v>1</v>
      </c>
      <c r="H124" s="2"/>
    </row>
    <row r="125" spans="2:8">
      <c r="B125" s="373" t="s">
        <v>124</v>
      </c>
      <c r="C125" s="20" t="s">
        <v>135</v>
      </c>
      <c r="D125" s="20" t="s">
        <v>155</v>
      </c>
      <c r="E125" s="381">
        <v>1</v>
      </c>
      <c r="H125" s="2"/>
    </row>
    <row r="126" spans="2:8">
      <c r="B126" s="373" t="s">
        <v>124</v>
      </c>
      <c r="C126" s="20" t="s">
        <v>135</v>
      </c>
      <c r="D126" s="20" t="s">
        <v>156</v>
      </c>
      <c r="E126" s="381">
        <v>1</v>
      </c>
      <c r="H126" s="2"/>
    </row>
    <row r="127" spans="2:8">
      <c r="B127" s="373" t="s">
        <v>124</v>
      </c>
      <c r="C127" s="20" t="s">
        <v>135</v>
      </c>
      <c r="D127" s="20" t="s">
        <v>132</v>
      </c>
      <c r="E127" s="381">
        <v>1</v>
      </c>
      <c r="H127" s="2"/>
    </row>
    <row r="128" spans="2:8">
      <c r="B128" s="373" t="s">
        <v>124</v>
      </c>
      <c r="C128" s="20" t="s">
        <v>135</v>
      </c>
      <c r="D128" s="20" t="s">
        <v>133</v>
      </c>
      <c r="E128" s="381">
        <v>1</v>
      </c>
      <c r="H128" s="2"/>
    </row>
    <row r="129" spans="2:8">
      <c r="B129" s="373" t="s">
        <v>124</v>
      </c>
      <c r="C129" s="20" t="s">
        <v>135</v>
      </c>
      <c r="D129" s="20" t="s">
        <v>134</v>
      </c>
      <c r="E129" s="381">
        <v>1</v>
      </c>
      <c r="H129" s="2"/>
    </row>
    <row r="130" spans="2:8">
      <c r="B130" s="373" t="s">
        <v>124</v>
      </c>
      <c r="C130" s="20" t="s">
        <v>135</v>
      </c>
      <c r="D130" s="20" t="s">
        <v>135</v>
      </c>
      <c r="E130" s="381">
        <v>1</v>
      </c>
      <c r="H130" s="2"/>
    </row>
    <row r="131" spans="2:8">
      <c r="B131" s="373" t="s">
        <v>124</v>
      </c>
      <c r="C131" s="20" t="s">
        <v>135</v>
      </c>
      <c r="D131" s="20" t="s">
        <v>136</v>
      </c>
      <c r="E131" s="381">
        <v>0.92</v>
      </c>
      <c r="H131" s="2"/>
    </row>
    <row r="132" spans="2:8">
      <c r="B132" s="373" t="s">
        <v>124</v>
      </c>
      <c r="C132" s="20" t="s">
        <v>135</v>
      </c>
      <c r="D132" s="20" t="s">
        <v>137</v>
      </c>
      <c r="E132" s="381">
        <v>0.9</v>
      </c>
      <c r="H132" s="2"/>
    </row>
    <row r="133" spans="2:8">
      <c r="B133" s="373" t="s">
        <v>124</v>
      </c>
      <c r="C133" s="20" t="s">
        <v>135</v>
      </c>
      <c r="D133" s="20" t="s">
        <v>138</v>
      </c>
      <c r="E133" s="381">
        <v>0.88</v>
      </c>
      <c r="H133" s="2"/>
    </row>
    <row r="134" spans="2:8">
      <c r="B134" s="373" t="s">
        <v>124</v>
      </c>
      <c r="C134" s="20" t="s">
        <v>135</v>
      </c>
      <c r="D134" s="20" t="s">
        <v>139</v>
      </c>
      <c r="E134" s="381">
        <v>0.87</v>
      </c>
      <c r="H134" s="2"/>
    </row>
    <row r="135" spans="2:8">
      <c r="B135" s="373" t="s">
        <v>124</v>
      </c>
      <c r="C135" s="20" t="s">
        <v>135</v>
      </c>
      <c r="D135" s="20" t="s">
        <v>140</v>
      </c>
      <c r="E135" s="381">
        <v>0.85</v>
      </c>
      <c r="H135" s="2"/>
    </row>
    <row r="136" spans="2:8">
      <c r="B136" s="373" t="s">
        <v>124</v>
      </c>
      <c r="C136" s="20" t="s">
        <v>135</v>
      </c>
      <c r="D136" s="20" t="s">
        <v>141</v>
      </c>
      <c r="E136" s="381">
        <v>0.84</v>
      </c>
      <c r="H136" s="2"/>
    </row>
    <row r="137" spans="2:8">
      <c r="B137" s="373" t="s">
        <v>124</v>
      </c>
      <c r="C137" s="20" t="s">
        <v>135</v>
      </c>
      <c r="D137" s="20" t="s">
        <v>142</v>
      </c>
      <c r="E137" s="381">
        <v>0.83</v>
      </c>
      <c r="H137" s="2"/>
    </row>
    <row r="138" spans="2:8">
      <c r="B138" s="373" t="s">
        <v>124</v>
      </c>
      <c r="C138" s="20" t="s">
        <v>135</v>
      </c>
      <c r="D138" s="20" t="s">
        <v>143</v>
      </c>
      <c r="E138" s="381">
        <v>0.82</v>
      </c>
      <c r="H138" s="2"/>
    </row>
    <row r="139" spans="2:8">
      <c r="B139" s="373" t="s">
        <v>124</v>
      </c>
      <c r="C139" s="20" t="s">
        <v>135</v>
      </c>
      <c r="D139" s="20" t="s">
        <v>647</v>
      </c>
      <c r="E139" s="381">
        <v>0.82</v>
      </c>
      <c r="H139" s="2"/>
    </row>
    <row r="140" spans="2:8">
      <c r="B140" s="373" t="s">
        <v>122</v>
      </c>
      <c r="C140" s="20" t="s">
        <v>136</v>
      </c>
      <c r="D140" s="20" t="s">
        <v>355</v>
      </c>
      <c r="E140" s="382">
        <v>1</v>
      </c>
      <c r="H140" s="2"/>
    </row>
    <row r="141" spans="2:8">
      <c r="B141" s="373" t="s">
        <v>122</v>
      </c>
      <c r="C141" s="20" t="s">
        <v>136</v>
      </c>
      <c r="D141" s="20" t="s">
        <v>154</v>
      </c>
      <c r="E141" s="382">
        <v>1</v>
      </c>
      <c r="H141" s="2"/>
    </row>
    <row r="142" spans="2:8">
      <c r="B142" s="373" t="s">
        <v>124</v>
      </c>
      <c r="C142" s="20" t="s">
        <v>136</v>
      </c>
      <c r="D142" s="20" t="s">
        <v>155</v>
      </c>
      <c r="E142" s="382">
        <v>1</v>
      </c>
      <c r="H142" s="2"/>
    </row>
    <row r="143" spans="2:8">
      <c r="B143" s="373" t="s">
        <v>124</v>
      </c>
      <c r="C143" s="20" t="s">
        <v>136</v>
      </c>
      <c r="D143" s="20" t="s">
        <v>156</v>
      </c>
      <c r="E143" s="382">
        <v>1</v>
      </c>
      <c r="H143" s="2"/>
    </row>
    <row r="144" spans="2:8">
      <c r="B144" s="373" t="s">
        <v>124</v>
      </c>
      <c r="C144" s="20" t="s">
        <v>136</v>
      </c>
      <c r="D144" s="20" t="s">
        <v>132</v>
      </c>
      <c r="E144" s="382">
        <v>1</v>
      </c>
      <c r="H144" s="2"/>
    </row>
    <row r="145" spans="2:8">
      <c r="B145" s="373" t="s">
        <v>124</v>
      </c>
      <c r="C145" s="20" t="s">
        <v>136</v>
      </c>
      <c r="D145" s="20" t="s">
        <v>133</v>
      </c>
      <c r="E145" s="382">
        <v>1</v>
      </c>
      <c r="H145" s="2"/>
    </row>
    <row r="146" spans="2:8">
      <c r="B146" s="373" t="s">
        <v>124</v>
      </c>
      <c r="C146" s="20" t="s">
        <v>136</v>
      </c>
      <c r="D146" s="20" t="s">
        <v>134</v>
      </c>
      <c r="E146" s="382">
        <v>1</v>
      </c>
      <c r="H146" s="2"/>
    </row>
    <row r="147" spans="2:8">
      <c r="B147" s="373" t="s">
        <v>124</v>
      </c>
      <c r="C147" s="20" t="s">
        <v>136</v>
      </c>
      <c r="D147" s="20" t="s">
        <v>135</v>
      </c>
      <c r="E147" s="382">
        <v>1</v>
      </c>
      <c r="H147" s="2"/>
    </row>
    <row r="148" spans="2:8">
      <c r="B148" s="373" t="s">
        <v>124</v>
      </c>
      <c r="C148" s="20" t="s">
        <v>136</v>
      </c>
      <c r="D148" s="20" t="s">
        <v>136</v>
      </c>
      <c r="E148" s="382">
        <v>1</v>
      </c>
      <c r="H148" s="2"/>
    </row>
    <row r="149" spans="2:8">
      <c r="B149" s="373" t="s">
        <v>124</v>
      </c>
      <c r="C149" s="20" t="s">
        <v>136</v>
      </c>
      <c r="D149" s="20" t="s">
        <v>137</v>
      </c>
      <c r="E149" s="381">
        <v>0.98</v>
      </c>
      <c r="H149" s="2"/>
    </row>
    <row r="150" spans="2:8">
      <c r="B150" s="373" t="s">
        <v>124</v>
      </c>
      <c r="C150" s="20" t="s">
        <v>136</v>
      </c>
      <c r="D150" s="20" t="s">
        <v>138</v>
      </c>
      <c r="E150" s="381">
        <v>0.96</v>
      </c>
      <c r="H150" s="2"/>
    </row>
    <row r="151" spans="2:8">
      <c r="B151" s="373" t="s">
        <v>124</v>
      </c>
      <c r="C151" s="20" t="s">
        <v>136</v>
      </c>
      <c r="D151" s="20" t="s">
        <v>139</v>
      </c>
      <c r="E151" s="381">
        <v>0.94</v>
      </c>
      <c r="H151" s="2"/>
    </row>
    <row r="152" spans="2:8">
      <c r="B152" s="373" t="s">
        <v>124</v>
      </c>
      <c r="C152" s="20" t="s">
        <v>136</v>
      </c>
      <c r="D152" s="20" t="s">
        <v>140</v>
      </c>
      <c r="E152" s="381">
        <v>0.92</v>
      </c>
      <c r="H152" s="2"/>
    </row>
    <row r="153" spans="2:8">
      <c r="B153" s="373" t="s">
        <v>124</v>
      </c>
      <c r="C153" s="20" t="s">
        <v>136</v>
      </c>
      <c r="D153" s="20" t="s">
        <v>141</v>
      </c>
      <c r="E153" s="381">
        <v>0.91</v>
      </c>
      <c r="H153" s="2"/>
    </row>
    <row r="154" spans="2:8">
      <c r="B154" s="373" t="s">
        <v>124</v>
      </c>
      <c r="C154" s="20" t="s">
        <v>136</v>
      </c>
      <c r="D154" s="20" t="s">
        <v>142</v>
      </c>
      <c r="E154" s="381">
        <v>0.9</v>
      </c>
      <c r="H154" s="2"/>
    </row>
    <row r="155" spans="2:8">
      <c r="B155" s="373" t="s">
        <v>124</v>
      </c>
      <c r="C155" s="20" t="s">
        <v>136</v>
      </c>
      <c r="D155" s="20" t="s">
        <v>143</v>
      </c>
      <c r="E155" s="381">
        <v>0.89</v>
      </c>
      <c r="H155" s="2"/>
    </row>
    <row r="156" spans="2:8">
      <c r="B156" s="373" t="s">
        <v>124</v>
      </c>
      <c r="C156" s="20" t="s">
        <v>136</v>
      </c>
      <c r="D156" s="20" t="s">
        <v>647</v>
      </c>
      <c r="E156" s="381">
        <v>0.89</v>
      </c>
      <c r="H156" s="2"/>
    </row>
    <row r="157" spans="2:8">
      <c r="B157" s="373" t="s">
        <v>122</v>
      </c>
      <c r="C157" s="20" t="s">
        <v>137</v>
      </c>
      <c r="D157" s="20" t="s">
        <v>355</v>
      </c>
      <c r="E157" s="382">
        <v>1</v>
      </c>
      <c r="H157" s="2"/>
    </row>
    <row r="158" spans="2:8">
      <c r="B158" s="373" t="s">
        <v>122</v>
      </c>
      <c r="C158" s="20" t="s">
        <v>137</v>
      </c>
      <c r="D158" s="20" t="s">
        <v>154</v>
      </c>
      <c r="E158" s="382">
        <v>1</v>
      </c>
      <c r="H158" s="2"/>
    </row>
    <row r="159" spans="2:8">
      <c r="B159" s="373" t="s">
        <v>124</v>
      </c>
      <c r="C159" s="20" t="s">
        <v>137</v>
      </c>
      <c r="D159" s="20" t="s">
        <v>155</v>
      </c>
      <c r="E159" s="382">
        <v>1</v>
      </c>
      <c r="H159" s="2"/>
    </row>
    <row r="160" spans="2:8">
      <c r="B160" s="373" t="s">
        <v>124</v>
      </c>
      <c r="C160" s="20" t="s">
        <v>137</v>
      </c>
      <c r="D160" s="20" t="s">
        <v>156</v>
      </c>
      <c r="E160" s="382">
        <v>1</v>
      </c>
      <c r="H160" s="2"/>
    </row>
    <row r="161" spans="2:8">
      <c r="B161" s="373" t="s">
        <v>124</v>
      </c>
      <c r="C161" s="20" t="s">
        <v>137</v>
      </c>
      <c r="D161" s="20" t="s">
        <v>132</v>
      </c>
      <c r="E161" s="382">
        <v>1</v>
      </c>
      <c r="H161" s="2"/>
    </row>
    <row r="162" spans="2:8">
      <c r="B162" s="373" t="s">
        <v>124</v>
      </c>
      <c r="C162" s="20" t="s">
        <v>137</v>
      </c>
      <c r="D162" s="20" t="s">
        <v>133</v>
      </c>
      <c r="E162" s="382">
        <v>1</v>
      </c>
      <c r="H162" s="2"/>
    </row>
    <row r="163" spans="2:8">
      <c r="B163" s="373" t="s">
        <v>124</v>
      </c>
      <c r="C163" s="20" t="s">
        <v>137</v>
      </c>
      <c r="D163" s="20" t="s">
        <v>134</v>
      </c>
      <c r="E163" s="382">
        <v>1</v>
      </c>
      <c r="H163" s="2"/>
    </row>
    <row r="164" spans="2:8">
      <c r="B164" s="373" t="s">
        <v>124</v>
      </c>
      <c r="C164" s="20" t="s">
        <v>137</v>
      </c>
      <c r="D164" s="20" t="s">
        <v>135</v>
      </c>
      <c r="E164" s="382">
        <v>1</v>
      </c>
      <c r="H164" s="2"/>
    </row>
    <row r="165" spans="2:8">
      <c r="B165" s="373" t="s">
        <v>124</v>
      </c>
      <c r="C165" s="20" t="s">
        <v>137</v>
      </c>
      <c r="D165" s="20" t="s">
        <v>136</v>
      </c>
      <c r="E165" s="382">
        <v>1</v>
      </c>
      <c r="H165" s="2"/>
    </row>
    <row r="166" spans="2:8">
      <c r="B166" s="373" t="s">
        <v>124</v>
      </c>
      <c r="C166" s="20" t="s">
        <v>137</v>
      </c>
      <c r="D166" s="20" t="s">
        <v>137</v>
      </c>
      <c r="E166" s="382">
        <v>1</v>
      </c>
      <c r="H166" s="2"/>
    </row>
    <row r="167" spans="2:8">
      <c r="B167" s="373" t="s">
        <v>124</v>
      </c>
      <c r="C167" s="20" t="s">
        <v>137</v>
      </c>
      <c r="D167" s="20" t="s">
        <v>138</v>
      </c>
      <c r="E167" s="381">
        <v>0.98</v>
      </c>
      <c r="H167" s="2"/>
    </row>
    <row r="168" spans="2:8">
      <c r="B168" s="373" t="s">
        <v>124</v>
      </c>
      <c r="C168" s="20" t="s">
        <v>137</v>
      </c>
      <c r="D168" s="20" t="s">
        <v>139</v>
      </c>
      <c r="E168" s="381">
        <v>0.96</v>
      </c>
      <c r="H168" s="2"/>
    </row>
    <row r="169" spans="2:8">
      <c r="B169" s="373" t="s">
        <v>124</v>
      </c>
      <c r="C169" s="20" t="s">
        <v>137</v>
      </c>
      <c r="D169" s="20" t="s">
        <v>140</v>
      </c>
      <c r="E169" s="381">
        <v>0.94</v>
      </c>
      <c r="H169" s="2"/>
    </row>
    <row r="170" spans="2:8">
      <c r="B170" s="373" t="s">
        <v>124</v>
      </c>
      <c r="C170" s="20" t="s">
        <v>137</v>
      </c>
      <c r="D170" s="20" t="s">
        <v>141</v>
      </c>
      <c r="E170" s="381">
        <v>0.93</v>
      </c>
      <c r="H170" s="2"/>
    </row>
    <row r="171" spans="2:8">
      <c r="B171" s="373" t="s">
        <v>124</v>
      </c>
      <c r="C171" s="20" t="s">
        <v>137</v>
      </c>
      <c r="D171" s="20" t="s">
        <v>142</v>
      </c>
      <c r="E171" s="381">
        <v>0.92</v>
      </c>
      <c r="H171" s="2"/>
    </row>
    <row r="172" spans="2:8">
      <c r="B172" s="373" t="s">
        <v>124</v>
      </c>
      <c r="C172" s="20" t="s">
        <v>137</v>
      </c>
      <c r="D172" s="20" t="s">
        <v>143</v>
      </c>
      <c r="E172" s="381">
        <v>0.91</v>
      </c>
      <c r="H172" s="2"/>
    </row>
    <row r="173" spans="2:8">
      <c r="B173" s="373" t="s">
        <v>124</v>
      </c>
      <c r="C173" s="20" t="s">
        <v>137</v>
      </c>
      <c r="D173" s="20" t="s">
        <v>647</v>
      </c>
      <c r="E173" s="381">
        <v>0.9</v>
      </c>
      <c r="H173" s="2"/>
    </row>
    <row r="174" spans="2:8">
      <c r="B174" s="373" t="s">
        <v>122</v>
      </c>
      <c r="C174" s="20" t="s">
        <v>138</v>
      </c>
      <c r="D174" s="20" t="s">
        <v>355</v>
      </c>
      <c r="E174" s="382">
        <v>1</v>
      </c>
      <c r="H174" s="2"/>
    </row>
    <row r="175" spans="2:8">
      <c r="B175" s="373" t="s">
        <v>122</v>
      </c>
      <c r="C175" s="20" t="s">
        <v>138</v>
      </c>
      <c r="D175" s="20" t="s">
        <v>154</v>
      </c>
      <c r="E175" s="382">
        <v>1</v>
      </c>
      <c r="H175" s="2"/>
    </row>
    <row r="176" spans="2:8">
      <c r="B176" s="373" t="s">
        <v>124</v>
      </c>
      <c r="C176" s="20" t="s">
        <v>138</v>
      </c>
      <c r="D176" s="20" t="s">
        <v>155</v>
      </c>
      <c r="E176" s="382">
        <v>1</v>
      </c>
      <c r="H176" s="2"/>
    </row>
    <row r="177" spans="2:8">
      <c r="B177" s="373" t="s">
        <v>124</v>
      </c>
      <c r="C177" s="20" t="s">
        <v>138</v>
      </c>
      <c r="D177" s="20" t="s">
        <v>156</v>
      </c>
      <c r="E177" s="382">
        <v>1</v>
      </c>
      <c r="H177" s="2"/>
    </row>
    <row r="178" spans="2:8">
      <c r="B178" s="373" t="s">
        <v>124</v>
      </c>
      <c r="C178" s="20" t="s">
        <v>138</v>
      </c>
      <c r="D178" s="20" t="s">
        <v>132</v>
      </c>
      <c r="E178" s="382">
        <v>1</v>
      </c>
      <c r="H178" s="2"/>
    </row>
    <row r="179" spans="2:8">
      <c r="B179" s="373" t="s">
        <v>124</v>
      </c>
      <c r="C179" s="20" t="s">
        <v>138</v>
      </c>
      <c r="D179" s="20" t="s">
        <v>133</v>
      </c>
      <c r="E179" s="382">
        <v>1</v>
      </c>
      <c r="H179" s="2"/>
    </row>
    <row r="180" spans="2:8">
      <c r="B180" s="373" t="s">
        <v>124</v>
      </c>
      <c r="C180" s="20" t="s">
        <v>138</v>
      </c>
      <c r="D180" s="20" t="s">
        <v>134</v>
      </c>
      <c r="E180" s="382">
        <v>1</v>
      </c>
      <c r="H180" s="2"/>
    </row>
    <row r="181" spans="2:8">
      <c r="B181" s="373" t="s">
        <v>124</v>
      </c>
      <c r="C181" s="20" t="s">
        <v>138</v>
      </c>
      <c r="D181" s="20" t="s">
        <v>135</v>
      </c>
      <c r="E181" s="382">
        <v>1</v>
      </c>
      <c r="H181" s="2"/>
    </row>
    <row r="182" spans="2:8">
      <c r="B182" s="373" t="s">
        <v>124</v>
      </c>
      <c r="C182" s="20" t="s">
        <v>138</v>
      </c>
      <c r="D182" s="20" t="s">
        <v>136</v>
      </c>
      <c r="E182" s="382">
        <v>1</v>
      </c>
      <c r="H182" s="2"/>
    </row>
    <row r="183" spans="2:8">
      <c r="B183" s="373" t="s">
        <v>124</v>
      </c>
      <c r="C183" s="20" t="s">
        <v>138</v>
      </c>
      <c r="D183" s="20" t="s">
        <v>137</v>
      </c>
      <c r="E183" s="382">
        <v>1</v>
      </c>
      <c r="H183" s="2"/>
    </row>
    <row r="184" spans="2:8">
      <c r="B184" s="373" t="s">
        <v>124</v>
      </c>
      <c r="C184" s="20" t="s">
        <v>138</v>
      </c>
      <c r="D184" s="20" t="s">
        <v>138</v>
      </c>
      <c r="E184" s="382">
        <v>1</v>
      </c>
      <c r="H184" s="2"/>
    </row>
    <row r="185" spans="2:8">
      <c r="B185" s="373" t="s">
        <v>124</v>
      </c>
      <c r="C185" s="20" t="s">
        <v>138</v>
      </c>
      <c r="D185" s="20" t="s">
        <v>139</v>
      </c>
      <c r="E185" s="381">
        <v>0.98</v>
      </c>
      <c r="H185" s="2"/>
    </row>
    <row r="186" spans="2:8">
      <c r="B186" s="373" t="s">
        <v>124</v>
      </c>
      <c r="C186" s="20" t="s">
        <v>138</v>
      </c>
      <c r="D186" s="20" t="s">
        <v>140</v>
      </c>
      <c r="E186" s="381">
        <v>0.96</v>
      </c>
      <c r="H186" s="2"/>
    </row>
    <row r="187" spans="2:8">
      <c r="B187" s="373" t="s">
        <v>124</v>
      </c>
      <c r="C187" s="20" t="s">
        <v>138</v>
      </c>
      <c r="D187" s="20" t="s">
        <v>141</v>
      </c>
      <c r="E187" s="381">
        <v>0.95</v>
      </c>
      <c r="H187" s="2"/>
    </row>
    <row r="188" spans="2:8">
      <c r="B188" s="373" t="s">
        <v>124</v>
      </c>
      <c r="C188" s="20" t="s">
        <v>138</v>
      </c>
      <c r="D188" s="20" t="s">
        <v>142</v>
      </c>
      <c r="E188" s="381">
        <v>0.94</v>
      </c>
      <c r="H188" s="2"/>
    </row>
    <row r="189" spans="2:8">
      <c r="B189" s="373" t="s">
        <v>124</v>
      </c>
      <c r="C189" s="20" t="s">
        <v>138</v>
      </c>
      <c r="D189" s="20" t="s">
        <v>143</v>
      </c>
      <c r="E189" s="381">
        <v>0.93</v>
      </c>
      <c r="H189" s="2"/>
    </row>
    <row r="190" spans="2:8">
      <c r="B190" s="373" t="s">
        <v>124</v>
      </c>
      <c r="C190" s="20" t="s">
        <v>138</v>
      </c>
      <c r="D190" s="20" t="s">
        <v>647</v>
      </c>
      <c r="E190" s="381">
        <v>0.92</v>
      </c>
      <c r="H190" s="2"/>
    </row>
    <row r="191" spans="2:8">
      <c r="B191" s="373" t="s">
        <v>122</v>
      </c>
      <c r="C191" s="20" t="s">
        <v>139</v>
      </c>
      <c r="D191" s="20" t="s">
        <v>355</v>
      </c>
      <c r="E191" s="382">
        <v>1</v>
      </c>
      <c r="H191" s="2"/>
    </row>
    <row r="192" spans="2:8">
      <c r="B192" s="373" t="s">
        <v>122</v>
      </c>
      <c r="C192" s="20" t="s">
        <v>139</v>
      </c>
      <c r="D192" s="20" t="s">
        <v>154</v>
      </c>
      <c r="E192" s="382">
        <v>1</v>
      </c>
      <c r="H192" s="2"/>
    </row>
    <row r="193" spans="2:8">
      <c r="B193" s="373" t="s">
        <v>124</v>
      </c>
      <c r="C193" s="20" t="s">
        <v>139</v>
      </c>
      <c r="D193" s="20" t="s">
        <v>155</v>
      </c>
      <c r="E193" s="382">
        <v>1</v>
      </c>
      <c r="H193" s="2"/>
    </row>
    <row r="194" spans="2:8">
      <c r="B194" s="373" t="s">
        <v>124</v>
      </c>
      <c r="C194" s="20" t="s">
        <v>139</v>
      </c>
      <c r="D194" s="20" t="s">
        <v>156</v>
      </c>
      <c r="E194" s="382">
        <v>1</v>
      </c>
      <c r="H194" s="2"/>
    </row>
    <row r="195" spans="2:8">
      <c r="B195" s="373" t="s">
        <v>124</v>
      </c>
      <c r="C195" s="20" t="s">
        <v>139</v>
      </c>
      <c r="D195" s="20" t="s">
        <v>132</v>
      </c>
      <c r="E195" s="382">
        <v>1</v>
      </c>
      <c r="H195" s="2"/>
    </row>
    <row r="196" spans="2:8">
      <c r="B196" s="373" t="s">
        <v>124</v>
      </c>
      <c r="C196" s="20" t="s">
        <v>139</v>
      </c>
      <c r="D196" s="20" t="s">
        <v>133</v>
      </c>
      <c r="E196" s="382">
        <v>1</v>
      </c>
      <c r="H196" s="2"/>
    </row>
    <row r="197" spans="2:8">
      <c r="B197" s="373" t="s">
        <v>124</v>
      </c>
      <c r="C197" s="20" t="s">
        <v>139</v>
      </c>
      <c r="D197" s="20" t="s">
        <v>134</v>
      </c>
      <c r="E197" s="382">
        <v>1</v>
      </c>
      <c r="H197" s="2"/>
    </row>
    <row r="198" spans="2:8">
      <c r="B198" s="373" t="s">
        <v>124</v>
      </c>
      <c r="C198" s="20" t="s">
        <v>139</v>
      </c>
      <c r="D198" s="20" t="s">
        <v>135</v>
      </c>
      <c r="E198" s="382">
        <v>1</v>
      </c>
      <c r="H198" s="2"/>
    </row>
    <row r="199" spans="2:8">
      <c r="B199" s="373" t="s">
        <v>124</v>
      </c>
      <c r="C199" s="20" t="s">
        <v>139</v>
      </c>
      <c r="D199" s="20" t="s">
        <v>136</v>
      </c>
      <c r="E199" s="382">
        <v>1</v>
      </c>
      <c r="H199" s="2"/>
    </row>
    <row r="200" spans="2:8">
      <c r="B200" s="373" t="s">
        <v>124</v>
      </c>
      <c r="C200" s="20" t="s">
        <v>139</v>
      </c>
      <c r="D200" s="20" t="s">
        <v>137</v>
      </c>
      <c r="E200" s="382">
        <v>1</v>
      </c>
      <c r="H200" s="2"/>
    </row>
    <row r="201" spans="2:8">
      <c r="B201" s="373" t="s">
        <v>124</v>
      </c>
      <c r="C201" s="20" t="s">
        <v>139</v>
      </c>
      <c r="D201" s="20" t="s">
        <v>138</v>
      </c>
      <c r="E201" s="382">
        <v>1</v>
      </c>
      <c r="H201" s="2"/>
    </row>
    <row r="202" spans="2:8">
      <c r="B202" s="373" t="s">
        <v>124</v>
      </c>
      <c r="C202" s="20" t="s">
        <v>139</v>
      </c>
      <c r="D202" s="20" t="s">
        <v>139</v>
      </c>
      <c r="E202" s="382">
        <v>1</v>
      </c>
      <c r="H202" s="2"/>
    </row>
    <row r="203" spans="2:8">
      <c r="B203" s="373" t="s">
        <v>124</v>
      </c>
      <c r="C203" s="20" t="s">
        <v>139</v>
      </c>
      <c r="D203" s="20" t="s">
        <v>140</v>
      </c>
      <c r="E203" s="381">
        <v>0.98</v>
      </c>
      <c r="H203" s="2"/>
    </row>
    <row r="204" spans="2:8">
      <c r="B204" s="373" t="s">
        <v>124</v>
      </c>
      <c r="C204" s="20" t="s">
        <v>139</v>
      </c>
      <c r="D204" s="20" t="s">
        <v>141</v>
      </c>
      <c r="E204" s="381">
        <v>0.97</v>
      </c>
      <c r="H204" s="2"/>
    </row>
    <row r="205" spans="2:8">
      <c r="B205" s="373" t="s">
        <v>124</v>
      </c>
      <c r="C205" s="20" t="s">
        <v>139</v>
      </c>
      <c r="D205" s="20" t="s">
        <v>142</v>
      </c>
      <c r="E205" s="381">
        <v>0.96</v>
      </c>
      <c r="H205" s="2"/>
    </row>
    <row r="206" spans="2:8">
      <c r="B206" s="373" t="s">
        <v>124</v>
      </c>
      <c r="C206" s="20" t="s">
        <v>139</v>
      </c>
      <c r="D206" s="20" t="s">
        <v>143</v>
      </c>
      <c r="E206" s="381">
        <v>0.95</v>
      </c>
      <c r="H206" s="2"/>
    </row>
    <row r="207" spans="2:8">
      <c r="B207" s="373" t="s">
        <v>124</v>
      </c>
      <c r="C207" s="20" t="s">
        <v>139</v>
      </c>
      <c r="D207" s="20" t="s">
        <v>647</v>
      </c>
      <c r="E207" s="381">
        <v>0.94</v>
      </c>
      <c r="H207" s="2"/>
    </row>
    <row r="208" spans="2:8">
      <c r="B208" s="373" t="s">
        <v>122</v>
      </c>
      <c r="C208" s="20" t="s">
        <v>140</v>
      </c>
      <c r="D208" s="20" t="s">
        <v>355</v>
      </c>
      <c r="E208" s="382">
        <v>1</v>
      </c>
      <c r="H208" s="2"/>
    </row>
    <row r="209" spans="2:8">
      <c r="B209" s="373" t="s">
        <v>122</v>
      </c>
      <c r="C209" s="20" t="s">
        <v>140</v>
      </c>
      <c r="D209" s="20" t="s">
        <v>154</v>
      </c>
      <c r="E209" s="382">
        <v>1</v>
      </c>
      <c r="H209" s="2"/>
    </row>
    <row r="210" spans="2:8">
      <c r="B210" s="373" t="s">
        <v>124</v>
      </c>
      <c r="C210" s="20" t="s">
        <v>140</v>
      </c>
      <c r="D210" s="20" t="s">
        <v>155</v>
      </c>
      <c r="E210" s="382">
        <v>1</v>
      </c>
      <c r="H210" s="2"/>
    </row>
    <row r="211" spans="2:8">
      <c r="B211" s="373" t="s">
        <v>124</v>
      </c>
      <c r="C211" s="20" t="s">
        <v>140</v>
      </c>
      <c r="D211" s="20" t="s">
        <v>156</v>
      </c>
      <c r="E211" s="382">
        <v>1</v>
      </c>
      <c r="H211" s="2"/>
    </row>
    <row r="212" spans="2:8">
      <c r="B212" s="373" t="s">
        <v>124</v>
      </c>
      <c r="C212" s="20" t="s">
        <v>140</v>
      </c>
      <c r="D212" s="20" t="s">
        <v>132</v>
      </c>
      <c r="E212" s="382">
        <v>1</v>
      </c>
      <c r="H212" s="2"/>
    </row>
    <row r="213" spans="2:8">
      <c r="B213" s="373" t="s">
        <v>124</v>
      </c>
      <c r="C213" s="20" t="s">
        <v>140</v>
      </c>
      <c r="D213" s="20" t="s">
        <v>133</v>
      </c>
      <c r="E213" s="382">
        <v>1</v>
      </c>
      <c r="H213" s="2"/>
    </row>
    <row r="214" spans="2:8">
      <c r="B214" s="373" t="s">
        <v>124</v>
      </c>
      <c r="C214" s="20" t="s">
        <v>140</v>
      </c>
      <c r="D214" s="20" t="s">
        <v>134</v>
      </c>
      <c r="E214" s="382">
        <v>1</v>
      </c>
      <c r="H214" s="2"/>
    </row>
    <row r="215" spans="2:8">
      <c r="B215" s="373" t="s">
        <v>124</v>
      </c>
      <c r="C215" s="20" t="s">
        <v>140</v>
      </c>
      <c r="D215" s="20" t="s">
        <v>135</v>
      </c>
      <c r="E215" s="382">
        <v>1</v>
      </c>
      <c r="H215" s="2"/>
    </row>
    <row r="216" spans="2:8">
      <c r="B216" s="373" t="s">
        <v>124</v>
      </c>
      <c r="C216" s="20" t="s">
        <v>140</v>
      </c>
      <c r="D216" s="20" t="s">
        <v>136</v>
      </c>
      <c r="E216" s="382">
        <v>1</v>
      </c>
      <c r="H216" s="2"/>
    </row>
    <row r="217" spans="2:8">
      <c r="B217" s="373" t="s">
        <v>124</v>
      </c>
      <c r="C217" s="20" t="s">
        <v>140</v>
      </c>
      <c r="D217" s="20" t="s">
        <v>137</v>
      </c>
      <c r="E217" s="382">
        <v>1</v>
      </c>
      <c r="H217" s="2"/>
    </row>
    <row r="218" spans="2:8">
      <c r="B218" s="373" t="s">
        <v>124</v>
      </c>
      <c r="C218" s="20" t="s">
        <v>140</v>
      </c>
      <c r="D218" s="20" t="s">
        <v>138</v>
      </c>
      <c r="E218" s="382">
        <v>1</v>
      </c>
      <c r="H218" s="2"/>
    </row>
    <row r="219" spans="2:8">
      <c r="B219" s="373" t="s">
        <v>124</v>
      </c>
      <c r="C219" s="20" t="s">
        <v>140</v>
      </c>
      <c r="D219" s="20" t="s">
        <v>139</v>
      </c>
      <c r="E219" s="382">
        <v>1</v>
      </c>
      <c r="H219" s="2"/>
    </row>
    <row r="220" spans="2:8">
      <c r="B220" s="373" t="s">
        <v>124</v>
      </c>
      <c r="C220" s="20" t="s">
        <v>140</v>
      </c>
      <c r="D220" s="20" t="s">
        <v>140</v>
      </c>
      <c r="E220" s="382">
        <v>1</v>
      </c>
      <c r="H220" s="2"/>
    </row>
    <row r="221" spans="2:8">
      <c r="B221" s="373" t="s">
        <v>124</v>
      </c>
      <c r="C221" s="20" t="s">
        <v>140</v>
      </c>
      <c r="D221" s="20" t="s">
        <v>141</v>
      </c>
      <c r="E221" s="381">
        <v>0.99</v>
      </c>
      <c r="H221" s="2"/>
    </row>
    <row r="222" spans="2:8">
      <c r="B222" s="373" t="s">
        <v>124</v>
      </c>
      <c r="C222" s="20" t="s">
        <v>140</v>
      </c>
      <c r="D222" s="20" t="s">
        <v>142</v>
      </c>
      <c r="E222" s="381">
        <v>0.98</v>
      </c>
      <c r="H222" s="2"/>
    </row>
    <row r="223" spans="2:8">
      <c r="B223" s="373" t="s">
        <v>124</v>
      </c>
      <c r="C223" s="20" t="s">
        <v>140</v>
      </c>
      <c r="D223" s="20" t="s">
        <v>143</v>
      </c>
      <c r="E223" s="381">
        <v>0.97</v>
      </c>
      <c r="H223" s="2"/>
    </row>
    <row r="224" spans="2:8">
      <c r="B224" s="373" t="s">
        <v>124</v>
      </c>
      <c r="C224" s="20" t="s">
        <v>140</v>
      </c>
      <c r="D224" s="20" t="s">
        <v>647</v>
      </c>
      <c r="E224" s="381">
        <v>0.96</v>
      </c>
      <c r="H224" s="2"/>
    </row>
    <row r="225" spans="2:8">
      <c r="B225" s="373" t="s">
        <v>122</v>
      </c>
      <c r="C225" s="20" t="s">
        <v>141</v>
      </c>
      <c r="D225" s="20" t="s">
        <v>355</v>
      </c>
      <c r="E225" s="382">
        <v>1</v>
      </c>
      <c r="H225" s="2"/>
    </row>
    <row r="226" spans="2:8">
      <c r="B226" s="373" t="s">
        <v>122</v>
      </c>
      <c r="C226" s="20" t="s">
        <v>141</v>
      </c>
      <c r="D226" s="20" t="s">
        <v>154</v>
      </c>
      <c r="E226" s="382">
        <v>1</v>
      </c>
      <c r="H226" s="2"/>
    </row>
    <row r="227" spans="2:8">
      <c r="B227" s="373" t="s">
        <v>124</v>
      </c>
      <c r="C227" s="20" t="s">
        <v>141</v>
      </c>
      <c r="D227" s="20" t="s">
        <v>155</v>
      </c>
      <c r="E227" s="382">
        <v>1</v>
      </c>
      <c r="H227" s="2"/>
    </row>
    <row r="228" spans="2:8">
      <c r="B228" s="373" t="s">
        <v>124</v>
      </c>
      <c r="C228" s="20" t="s">
        <v>141</v>
      </c>
      <c r="D228" s="20" t="s">
        <v>156</v>
      </c>
      <c r="E228" s="382">
        <v>1</v>
      </c>
      <c r="H228" s="2"/>
    </row>
    <row r="229" spans="2:8">
      <c r="B229" s="373" t="s">
        <v>124</v>
      </c>
      <c r="C229" s="20" t="s">
        <v>141</v>
      </c>
      <c r="D229" s="20" t="s">
        <v>132</v>
      </c>
      <c r="E229" s="382">
        <v>1</v>
      </c>
      <c r="H229" s="2"/>
    </row>
    <row r="230" spans="2:8">
      <c r="B230" s="373" t="s">
        <v>124</v>
      </c>
      <c r="C230" s="20" t="s">
        <v>141</v>
      </c>
      <c r="D230" s="20" t="s">
        <v>133</v>
      </c>
      <c r="E230" s="382">
        <v>1</v>
      </c>
      <c r="H230" s="2"/>
    </row>
    <row r="231" spans="2:8">
      <c r="B231" s="373" t="s">
        <v>124</v>
      </c>
      <c r="C231" s="20" t="s">
        <v>141</v>
      </c>
      <c r="D231" s="20" t="s">
        <v>134</v>
      </c>
      <c r="E231" s="382">
        <v>1</v>
      </c>
      <c r="H231" s="2"/>
    </row>
    <row r="232" spans="2:8">
      <c r="B232" s="373" t="s">
        <v>124</v>
      </c>
      <c r="C232" s="20" t="s">
        <v>141</v>
      </c>
      <c r="D232" s="20" t="s">
        <v>135</v>
      </c>
      <c r="E232" s="382">
        <v>1</v>
      </c>
      <c r="H232" s="2"/>
    </row>
    <row r="233" spans="2:8">
      <c r="B233" s="373" t="s">
        <v>124</v>
      </c>
      <c r="C233" s="20" t="s">
        <v>141</v>
      </c>
      <c r="D233" s="20" t="s">
        <v>136</v>
      </c>
      <c r="E233" s="382">
        <v>1</v>
      </c>
      <c r="H233" s="2"/>
    </row>
    <row r="234" spans="2:8">
      <c r="B234" s="373" t="s">
        <v>124</v>
      </c>
      <c r="C234" s="20" t="s">
        <v>141</v>
      </c>
      <c r="D234" s="20" t="s">
        <v>137</v>
      </c>
      <c r="E234" s="382">
        <v>1</v>
      </c>
      <c r="H234" s="2"/>
    </row>
    <row r="235" spans="2:8">
      <c r="B235" s="373" t="s">
        <v>124</v>
      </c>
      <c r="C235" s="20" t="s">
        <v>141</v>
      </c>
      <c r="D235" s="20" t="s">
        <v>138</v>
      </c>
      <c r="E235" s="382">
        <v>1</v>
      </c>
      <c r="H235" s="2"/>
    </row>
    <row r="236" spans="2:8">
      <c r="B236" s="373" t="s">
        <v>124</v>
      </c>
      <c r="C236" s="20" t="s">
        <v>141</v>
      </c>
      <c r="D236" s="20" t="s">
        <v>139</v>
      </c>
      <c r="E236" s="382">
        <v>1</v>
      </c>
      <c r="H236" s="2"/>
    </row>
    <row r="237" spans="2:8">
      <c r="B237" s="373" t="s">
        <v>124</v>
      </c>
      <c r="C237" s="20" t="s">
        <v>141</v>
      </c>
      <c r="D237" s="20" t="s">
        <v>140</v>
      </c>
      <c r="E237" s="382">
        <v>1</v>
      </c>
      <c r="H237" s="2"/>
    </row>
    <row r="238" spans="2:8">
      <c r="B238" s="373" t="s">
        <v>124</v>
      </c>
      <c r="C238" s="20" t="s">
        <v>141</v>
      </c>
      <c r="D238" s="20" t="s">
        <v>141</v>
      </c>
      <c r="E238" s="382">
        <v>1</v>
      </c>
      <c r="H238" s="2"/>
    </row>
    <row r="239" spans="2:8">
      <c r="B239" s="373" t="s">
        <v>124</v>
      </c>
      <c r="C239" s="20" t="s">
        <v>141</v>
      </c>
      <c r="D239" s="20" t="s">
        <v>142</v>
      </c>
      <c r="E239" s="381">
        <v>0.99</v>
      </c>
      <c r="H239" s="2"/>
    </row>
    <row r="240" spans="2:8">
      <c r="B240" s="373" t="s">
        <v>124</v>
      </c>
      <c r="C240" s="20" t="s">
        <v>141</v>
      </c>
      <c r="D240" s="20" t="s">
        <v>143</v>
      </c>
      <c r="E240" s="381">
        <v>0.98</v>
      </c>
      <c r="H240" s="2"/>
    </row>
    <row r="241" spans="2:8">
      <c r="B241" s="373" t="s">
        <v>124</v>
      </c>
      <c r="C241" s="20" t="s">
        <v>141</v>
      </c>
      <c r="D241" s="20" t="s">
        <v>647</v>
      </c>
      <c r="E241" s="381">
        <v>0.97</v>
      </c>
      <c r="H241" s="2"/>
    </row>
    <row r="242" spans="2:8">
      <c r="B242" s="373" t="s">
        <v>122</v>
      </c>
      <c r="C242" s="20" t="s">
        <v>142</v>
      </c>
      <c r="D242" s="20" t="s">
        <v>355</v>
      </c>
      <c r="E242" s="382">
        <v>1</v>
      </c>
      <c r="H242" s="2"/>
    </row>
    <row r="243" spans="2:8">
      <c r="B243" s="373" t="s">
        <v>122</v>
      </c>
      <c r="C243" s="20" t="s">
        <v>142</v>
      </c>
      <c r="D243" s="20" t="s">
        <v>154</v>
      </c>
      <c r="E243" s="382">
        <v>1</v>
      </c>
      <c r="H243" s="2"/>
    </row>
    <row r="244" spans="2:8">
      <c r="B244" s="373" t="s">
        <v>124</v>
      </c>
      <c r="C244" s="20" t="s">
        <v>142</v>
      </c>
      <c r="D244" s="20" t="s">
        <v>155</v>
      </c>
      <c r="E244" s="382">
        <v>1</v>
      </c>
      <c r="H244" s="2"/>
    </row>
    <row r="245" spans="2:8">
      <c r="B245" s="373" t="s">
        <v>124</v>
      </c>
      <c r="C245" s="20" t="s">
        <v>142</v>
      </c>
      <c r="D245" s="20" t="s">
        <v>156</v>
      </c>
      <c r="E245" s="382">
        <v>1</v>
      </c>
      <c r="H245" s="2"/>
    </row>
    <row r="246" spans="2:8">
      <c r="B246" s="373" t="s">
        <v>124</v>
      </c>
      <c r="C246" s="20" t="s">
        <v>142</v>
      </c>
      <c r="D246" s="20" t="s">
        <v>132</v>
      </c>
      <c r="E246" s="382">
        <v>1</v>
      </c>
      <c r="H246" s="2"/>
    </row>
    <row r="247" spans="2:8">
      <c r="B247" s="373" t="s">
        <v>124</v>
      </c>
      <c r="C247" s="20" t="s">
        <v>142</v>
      </c>
      <c r="D247" s="20" t="s">
        <v>133</v>
      </c>
      <c r="E247" s="382">
        <v>1</v>
      </c>
      <c r="H247" s="2"/>
    </row>
    <row r="248" spans="2:8">
      <c r="B248" s="373" t="s">
        <v>124</v>
      </c>
      <c r="C248" s="20" t="s">
        <v>142</v>
      </c>
      <c r="D248" s="20" t="s">
        <v>134</v>
      </c>
      <c r="E248" s="382">
        <v>1</v>
      </c>
      <c r="H248" s="2"/>
    </row>
    <row r="249" spans="2:8">
      <c r="B249" s="373" t="s">
        <v>124</v>
      </c>
      <c r="C249" s="20" t="s">
        <v>142</v>
      </c>
      <c r="D249" s="20" t="s">
        <v>135</v>
      </c>
      <c r="E249" s="382">
        <v>1</v>
      </c>
      <c r="H249" s="2"/>
    </row>
    <row r="250" spans="2:8">
      <c r="B250" s="373" t="s">
        <v>124</v>
      </c>
      <c r="C250" s="20" t="s">
        <v>142</v>
      </c>
      <c r="D250" s="20" t="s">
        <v>136</v>
      </c>
      <c r="E250" s="382">
        <v>1</v>
      </c>
      <c r="H250" s="2"/>
    </row>
    <row r="251" spans="2:8">
      <c r="B251" s="373" t="s">
        <v>124</v>
      </c>
      <c r="C251" s="20" t="s">
        <v>142</v>
      </c>
      <c r="D251" s="20" t="s">
        <v>137</v>
      </c>
      <c r="E251" s="382">
        <v>1</v>
      </c>
      <c r="H251" s="2"/>
    </row>
    <row r="252" spans="2:8">
      <c r="B252" s="373" t="s">
        <v>124</v>
      </c>
      <c r="C252" s="20" t="s">
        <v>142</v>
      </c>
      <c r="D252" s="20" t="s">
        <v>138</v>
      </c>
      <c r="E252" s="382">
        <v>1</v>
      </c>
      <c r="H252" s="2"/>
    </row>
    <row r="253" spans="2:8">
      <c r="B253" s="373" t="s">
        <v>124</v>
      </c>
      <c r="C253" s="20" t="s">
        <v>142</v>
      </c>
      <c r="D253" s="20" t="s">
        <v>139</v>
      </c>
      <c r="E253" s="382">
        <v>1</v>
      </c>
      <c r="H253" s="2"/>
    </row>
    <row r="254" spans="2:8">
      <c r="B254" s="373" t="s">
        <v>124</v>
      </c>
      <c r="C254" s="20" t="s">
        <v>142</v>
      </c>
      <c r="D254" s="20" t="s">
        <v>140</v>
      </c>
      <c r="E254" s="382">
        <v>1</v>
      </c>
      <c r="H254" s="2"/>
    </row>
    <row r="255" spans="2:8">
      <c r="B255" s="373" t="s">
        <v>124</v>
      </c>
      <c r="C255" s="20" t="s">
        <v>142</v>
      </c>
      <c r="D255" s="20" t="s">
        <v>141</v>
      </c>
      <c r="E255" s="382">
        <v>1</v>
      </c>
      <c r="H255" s="2"/>
    </row>
    <row r="256" spans="2:8">
      <c r="B256" s="373" t="s">
        <v>124</v>
      </c>
      <c r="C256" s="20" t="s">
        <v>142</v>
      </c>
      <c r="D256" s="20" t="s">
        <v>142</v>
      </c>
      <c r="E256" s="382">
        <v>1</v>
      </c>
      <c r="H256" s="2"/>
    </row>
    <row r="257" spans="2:8">
      <c r="B257" s="373" t="s">
        <v>124</v>
      </c>
      <c r="C257" s="20" t="s">
        <v>142</v>
      </c>
      <c r="D257" s="20" t="s">
        <v>143</v>
      </c>
      <c r="E257" s="381">
        <v>0.99</v>
      </c>
      <c r="H257" s="2"/>
    </row>
    <row r="258" spans="2:8">
      <c r="B258" s="373" t="s">
        <v>124</v>
      </c>
      <c r="C258" s="20" t="s">
        <v>142</v>
      </c>
      <c r="D258" s="20" t="s">
        <v>647</v>
      </c>
      <c r="E258" s="381">
        <v>0.98</v>
      </c>
      <c r="H258" s="2"/>
    </row>
    <row r="259" spans="2:8">
      <c r="B259" s="373" t="s">
        <v>122</v>
      </c>
      <c r="C259" s="20" t="s">
        <v>143</v>
      </c>
      <c r="D259" s="20" t="s">
        <v>355</v>
      </c>
      <c r="E259" s="382">
        <v>1</v>
      </c>
      <c r="H259" s="2"/>
    </row>
    <row r="260" spans="2:8">
      <c r="B260" s="373" t="s">
        <v>122</v>
      </c>
      <c r="C260" s="20" t="s">
        <v>143</v>
      </c>
      <c r="D260" s="20" t="s">
        <v>154</v>
      </c>
      <c r="E260" s="382">
        <v>1</v>
      </c>
      <c r="H260" s="2"/>
    </row>
    <row r="261" spans="2:8">
      <c r="B261" s="373" t="s">
        <v>124</v>
      </c>
      <c r="C261" s="20" t="s">
        <v>143</v>
      </c>
      <c r="D261" s="20" t="s">
        <v>155</v>
      </c>
      <c r="E261" s="382">
        <v>1</v>
      </c>
      <c r="H261" s="2"/>
    </row>
    <row r="262" spans="2:8">
      <c r="B262" s="373" t="s">
        <v>124</v>
      </c>
      <c r="C262" s="20" t="s">
        <v>143</v>
      </c>
      <c r="D262" s="20" t="s">
        <v>156</v>
      </c>
      <c r="E262" s="382">
        <v>1</v>
      </c>
      <c r="H262" s="2"/>
    </row>
    <row r="263" spans="2:8">
      <c r="B263" s="373" t="s">
        <v>124</v>
      </c>
      <c r="C263" s="20" t="s">
        <v>143</v>
      </c>
      <c r="D263" s="20" t="s">
        <v>132</v>
      </c>
      <c r="E263" s="382">
        <v>1</v>
      </c>
      <c r="H263" s="2"/>
    </row>
    <row r="264" spans="2:8">
      <c r="B264" s="373" t="s">
        <v>124</v>
      </c>
      <c r="C264" s="20" t="s">
        <v>143</v>
      </c>
      <c r="D264" s="20" t="s">
        <v>133</v>
      </c>
      <c r="E264" s="382">
        <v>1</v>
      </c>
      <c r="H264" s="2"/>
    </row>
    <row r="265" spans="2:8">
      <c r="B265" s="373" t="s">
        <v>124</v>
      </c>
      <c r="C265" s="20" t="s">
        <v>143</v>
      </c>
      <c r="D265" s="20" t="s">
        <v>134</v>
      </c>
      <c r="E265" s="382">
        <v>1</v>
      </c>
      <c r="H265" s="2"/>
    </row>
    <row r="266" spans="2:8">
      <c r="B266" s="373" t="s">
        <v>124</v>
      </c>
      <c r="C266" s="20" t="s">
        <v>143</v>
      </c>
      <c r="D266" s="20" t="s">
        <v>135</v>
      </c>
      <c r="E266" s="382">
        <v>1</v>
      </c>
      <c r="H266" s="2"/>
    </row>
    <row r="267" spans="2:8">
      <c r="B267" s="373" t="s">
        <v>124</v>
      </c>
      <c r="C267" s="20" t="s">
        <v>143</v>
      </c>
      <c r="D267" s="20" t="s">
        <v>136</v>
      </c>
      <c r="E267" s="382">
        <v>1</v>
      </c>
      <c r="H267" s="2"/>
    </row>
    <row r="268" spans="2:8">
      <c r="B268" s="373" t="s">
        <v>124</v>
      </c>
      <c r="C268" s="20" t="s">
        <v>143</v>
      </c>
      <c r="D268" s="20" t="s">
        <v>137</v>
      </c>
      <c r="E268" s="382">
        <v>1</v>
      </c>
      <c r="H268" s="2"/>
    </row>
    <row r="269" spans="2:8">
      <c r="B269" s="373" t="s">
        <v>124</v>
      </c>
      <c r="C269" s="20" t="s">
        <v>143</v>
      </c>
      <c r="D269" s="20" t="s">
        <v>138</v>
      </c>
      <c r="E269" s="382">
        <v>1</v>
      </c>
      <c r="H269" s="2"/>
    </row>
    <row r="270" spans="2:8">
      <c r="B270" s="373" t="s">
        <v>124</v>
      </c>
      <c r="C270" s="20" t="s">
        <v>143</v>
      </c>
      <c r="D270" s="20" t="s">
        <v>139</v>
      </c>
      <c r="E270" s="382">
        <v>1</v>
      </c>
      <c r="H270" s="2"/>
    </row>
    <row r="271" spans="2:8">
      <c r="B271" s="373" t="s">
        <v>124</v>
      </c>
      <c r="C271" s="20" t="s">
        <v>143</v>
      </c>
      <c r="D271" s="20" t="s">
        <v>140</v>
      </c>
      <c r="E271" s="382">
        <v>1</v>
      </c>
      <c r="H271" s="2"/>
    </row>
    <row r="272" spans="2:8">
      <c r="B272" s="373" t="s">
        <v>124</v>
      </c>
      <c r="C272" s="20" t="s">
        <v>143</v>
      </c>
      <c r="D272" s="20" t="s">
        <v>141</v>
      </c>
      <c r="E272" s="382">
        <v>1</v>
      </c>
      <c r="H272" s="2"/>
    </row>
    <row r="273" spans="2:8">
      <c r="B273" s="373" t="s">
        <v>124</v>
      </c>
      <c r="C273" s="20" t="s">
        <v>143</v>
      </c>
      <c r="D273" s="20" t="s">
        <v>142</v>
      </c>
      <c r="E273" s="382">
        <v>1</v>
      </c>
      <c r="H273" s="2"/>
    </row>
    <row r="274" spans="2:8">
      <c r="B274" s="373" t="s">
        <v>124</v>
      </c>
      <c r="C274" s="20" t="s">
        <v>143</v>
      </c>
      <c r="D274" s="20" t="s">
        <v>143</v>
      </c>
      <c r="E274" s="382">
        <v>1</v>
      </c>
      <c r="H274" s="2"/>
    </row>
    <row r="275" spans="2:8">
      <c r="B275" s="373" t="s">
        <v>124</v>
      </c>
      <c r="C275" s="20" t="s">
        <v>143</v>
      </c>
      <c r="D275" s="20" t="s">
        <v>647</v>
      </c>
      <c r="E275" s="381">
        <v>0.99</v>
      </c>
      <c r="H275" s="2"/>
    </row>
    <row r="276" spans="2:8">
      <c r="B276" s="373" t="s">
        <v>122</v>
      </c>
      <c r="C276" s="20" t="s">
        <v>647</v>
      </c>
      <c r="D276" s="20" t="s">
        <v>355</v>
      </c>
      <c r="E276" s="382">
        <v>1</v>
      </c>
      <c r="H276" s="2"/>
    </row>
    <row r="277" spans="2:8">
      <c r="B277" s="373" t="s">
        <v>122</v>
      </c>
      <c r="C277" s="20" t="s">
        <v>647</v>
      </c>
      <c r="D277" s="20" t="s">
        <v>154</v>
      </c>
      <c r="E277" s="382">
        <v>1</v>
      </c>
      <c r="H277" s="2"/>
    </row>
    <row r="278" spans="2:8">
      <c r="B278" s="373" t="s">
        <v>124</v>
      </c>
      <c r="C278" s="20" t="s">
        <v>647</v>
      </c>
      <c r="D278" s="20" t="s">
        <v>155</v>
      </c>
      <c r="E278" s="382">
        <v>1</v>
      </c>
      <c r="H278" s="2"/>
    </row>
    <row r="279" spans="2:8">
      <c r="B279" s="373" t="s">
        <v>124</v>
      </c>
      <c r="C279" s="20" t="s">
        <v>647</v>
      </c>
      <c r="D279" s="20" t="s">
        <v>156</v>
      </c>
      <c r="E279" s="382">
        <v>1</v>
      </c>
      <c r="H279" s="2"/>
    </row>
    <row r="280" spans="2:8">
      <c r="B280" s="373" t="s">
        <v>124</v>
      </c>
      <c r="C280" s="20" t="s">
        <v>647</v>
      </c>
      <c r="D280" s="20" t="s">
        <v>132</v>
      </c>
      <c r="E280" s="382">
        <v>1</v>
      </c>
      <c r="H280" s="2"/>
    </row>
    <row r="281" spans="2:8">
      <c r="B281" s="373" t="s">
        <v>124</v>
      </c>
      <c r="C281" s="20" t="s">
        <v>647</v>
      </c>
      <c r="D281" s="20" t="s">
        <v>133</v>
      </c>
      <c r="E281" s="382">
        <v>1</v>
      </c>
      <c r="H281" s="2"/>
    </row>
    <row r="282" spans="2:8">
      <c r="B282" s="373" t="s">
        <v>124</v>
      </c>
      <c r="C282" s="20" t="s">
        <v>647</v>
      </c>
      <c r="D282" s="20" t="s">
        <v>134</v>
      </c>
      <c r="E282" s="382">
        <v>1</v>
      </c>
      <c r="H282" s="2"/>
    </row>
    <row r="283" spans="2:8">
      <c r="B283" s="373" t="s">
        <v>124</v>
      </c>
      <c r="C283" s="20" t="s">
        <v>647</v>
      </c>
      <c r="D283" s="20" t="s">
        <v>135</v>
      </c>
      <c r="E283" s="382">
        <v>1</v>
      </c>
      <c r="H283" s="2"/>
    </row>
    <row r="284" spans="2:8">
      <c r="B284" s="373" t="s">
        <v>124</v>
      </c>
      <c r="C284" s="20" t="s">
        <v>647</v>
      </c>
      <c r="D284" s="20" t="s">
        <v>136</v>
      </c>
      <c r="E284" s="382">
        <v>1</v>
      </c>
      <c r="H284" s="2"/>
    </row>
    <row r="285" spans="2:8">
      <c r="B285" s="373" t="s">
        <v>124</v>
      </c>
      <c r="C285" s="20" t="s">
        <v>647</v>
      </c>
      <c r="D285" s="20" t="s">
        <v>137</v>
      </c>
      <c r="E285" s="382">
        <v>1</v>
      </c>
      <c r="H285" s="2"/>
    </row>
    <row r="286" spans="2:8">
      <c r="B286" s="373" t="s">
        <v>124</v>
      </c>
      <c r="C286" s="20" t="s">
        <v>647</v>
      </c>
      <c r="D286" s="20" t="s">
        <v>138</v>
      </c>
      <c r="E286" s="382">
        <v>1</v>
      </c>
      <c r="H286" s="2"/>
    </row>
    <row r="287" spans="2:8">
      <c r="B287" s="373" t="s">
        <v>124</v>
      </c>
      <c r="C287" s="20" t="s">
        <v>647</v>
      </c>
      <c r="D287" s="20" t="s">
        <v>139</v>
      </c>
      <c r="E287" s="382">
        <v>1</v>
      </c>
      <c r="H287" s="2"/>
    </row>
    <row r="288" spans="2:8">
      <c r="B288" s="373" t="s">
        <v>124</v>
      </c>
      <c r="C288" s="20" t="s">
        <v>647</v>
      </c>
      <c r="D288" s="20" t="s">
        <v>140</v>
      </c>
      <c r="E288" s="382">
        <v>1</v>
      </c>
      <c r="H288" s="2"/>
    </row>
    <row r="289" spans="2:8">
      <c r="B289" s="373" t="s">
        <v>124</v>
      </c>
      <c r="C289" s="20" t="s">
        <v>647</v>
      </c>
      <c r="D289" s="20" t="s">
        <v>141</v>
      </c>
      <c r="E289" s="382">
        <v>1</v>
      </c>
      <c r="H289" s="2"/>
    </row>
    <row r="290" spans="2:8">
      <c r="B290" s="373" t="s">
        <v>124</v>
      </c>
      <c r="C290" s="20" t="s">
        <v>647</v>
      </c>
      <c r="D290" s="20" t="s">
        <v>142</v>
      </c>
      <c r="E290" s="382">
        <v>1</v>
      </c>
      <c r="H290" s="2"/>
    </row>
    <row r="291" spans="2:8">
      <c r="B291" s="373" t="s">
        <v>124</v>
      </c>
      <c r="C291" s="20" t="s">
        <v>647</v>
      </c>
      <c r="D291" s="20" t="s">
        <v>143</v>
      </c>
      <c r="E291" s="382">
        <v>1</v>
      </c>
      <c r="H291" s="2"/>
    </row>
    <row r="292" spans="2:8">
      <c r="B292" s="373" t="s">
        <v>124</v>
      </c>
      <c r="C292" s="20" t="s">
        <v>647</v>
      </c>
      <c r="D292" s="20" t="s">
        <v>647</v>
      </c>
      <c r="E292" s="382">
        <v>1</v>
      </c>
      <c r="H292" s="2"/>
    </row>
    <row r="293" spans="2:8">
      <c r="B293" s="373" t="s">
        <v>359</v>
      </c>
      <c r="C293" s="20" t="s">
        <v>355</v>
      </c>
      <c r="D293" s="20" t="s">
        <v>355</v>
      </c>
      <c r="E293" s="382">
        <v>1</v>
      </c>
      <c r="H293" s="2"/>
    </row>
    <row r="294" spans="2:8">
      <c r="B294" s="373" t="s">
        <v>359</v>
      </c>
      <c r="C294" s="20" t="s">
        <v>355</v>
      </c>
      <c r="D294" s="20" t="s">
        <v>154</v>
      </c>
      <c r="E294" s="381">
        <v>0.78</v>
      </c>
      <c r="H294" s="2"/>
    </row>
    <row r="295" spans="2:8">
      <c r="B295" s="373" t="s">
        <v>359</v>
      </c>
      <c r="C295" s="20" t="s">
        <v>355</v>
      </c>
      <c r="D295" s="20" t="s">
        <v>155</v>
      </c>
      <c r="E295" s="381">
        <v>0.68</v>
      </c>
      <c r="H295" s="2"/>
    </row>
    <row r="296" spans="2:8">
      <c r="B296" s="373" t="s">
        <v>359</v>
      </c>
      <c r="C296" s="20" t="s">
        <v>355</v>
      </c>
      <c r="D296" s="20" t="s">
        <v>156</v>
      </c>
      <c r="E296" s="381">
        <v>0.65</v>
      </c>
      <c r="H296" s="2"/>
    </row>
    <row r="297" spans="2:8">
      <c r="B297" s="373" t="s">
        <v>359</v>
      </c>
      <c r="C297" s="20" t="s">
        <v>355</v>
      </c>
      <c r="D297" s="20" t="s">
        <v>132</v>
      </c>
      <c r="E297" s="381">
        <v>0.6</v>
      </c>
      <c r="H297" s="2"/>
    </row>
    <row r="298" spans="2:8">
      <c r="B298" s="373" t="s">
        <v>359</v>
      </c>
      <c r="C298" s="20" t="s">
        <v>355</v>
      </c>
      <c r="D298" s="20" t="s">
        <v>133</v>
      </c>
      <c r="E298" s="381">
        <v>0.56000000000000005</v>
      </c>
      <c r="H298" s="2"/>
    </row>
    <row r="299" spans="2:8">
      <c r="B299" s="373" t="s">
        <v>359</v>
      </c>
      <c r="C299" s="20" t="s">
        <v>355</v>
      </c>
      <c r="D299" s="20" t="s">
        <v>134</v>
      </c>
      <c r="E299" s="381">
        <v>0.54</v>
      </c>
      <c r="H299" s="2"/>
    </row>
    <row r="300" spans="2:8">
      <c r="B300" s="373" t="s">
        <v>359</v>
      </c>
      <c r="C300" s="20" t="s">
        <v>355</v>
      </c>
      <c r="D300" s="20" t="s">
        <v>135</v>
      </c>
      <c r="E300" s="381">
        <v>0.51</v>
      </c>
      <c r="H300" s="2"/>
    </row>
    <row r="301" spans="2:8">
      <c r="B301" s="373" t="s">
        <v>359</v>
      </c>
      <c r="C301" s="20" t="s">
        <v>355</v>
      </c>
      <c r="D301" s="20" t="s">
        <v>136</v>
      </c>
      <c r="E301" s="381">
        <v>0.47</v>
      </c>
      <c r="H301" s="2"/>
    </row>
    <row r="302" spans="2:8">
      <c r="B302" s="373" t="s">
        <v>359</v>
      </c>
      <c r="C302" s="20" t="s">
        <v>355</v>
      </c>
      <c r="D302" s="20" t="s">
        <v>137</v>
      </c>
      <c r="E302" s="381">
        <v>0.46</v>
      </c>
      <c r="H302" s="2"/>
    </row>
    <row r="303" spans="2:8">
      <c r="B303" s="373" t="s">
        <v>359</v>
      </c>
      <c r="C303" s="20" t="s">
        <v>355</v>
      </c>
      <c r="D303" s="20" t="s">
        <v>138</v>
      </c>
      <c r="E303" s="381">
        <v>0.45</v>
      </c>
      <c r="H303" s="2"/>
    </row>
    <row r="304" spans="2:8">
      <c r="B304" s="373" t="s">
        <v>359</v>
      </c>
      <c r="C304" s="20" t="s">
        <v>355</v>
      </c>
      <c r="D304" s="20" t="s">
        <v>139</v>
      </c>
      <c r="E304" s="381">
        <v>0.44</v>
      </c>
      <c r="H304" s="2"/>
    </row>
    <row r="305" spans="2:8">
      <c r="B305" s="373" t="s">
        <v>359</v>
      </c>
      <c r="C305" s="20" t="s">
        <v>355</v>
      </c>
      <c r="D305" s="20" t="s">
        <v>140</v>
      </c>
      <c r="E305" s="381">
        <v>0.43</v>
      </c>
      <c r="H305" s="2"/>
    </row>
    <row r="306" spans="2:8">
      <c r="B306" s="373" t="s">
        <v>359</v>
      </c>
      <c r="C306" s="20" t="s">
        <v>355</v>
      </c>
      <c r="D306" s="20" t="s">
        <v>141</v>
      </c>
      <c r="E306" s="381">
        <v>0.43</v>
      </c>
      <c r="H306" s="2"/>
    </row>
    <row r="307" spans="2:8">
      <c r="B307" s="373" t="s">
        <v>359</v>
      </c>
      <c r="C307" s="20" t="s">
        <v>355</v>
      </c>
      <c r="D307" s="20" t="s">
        <v>142</v>
      </c>
      <c r="E307" s="381">
        <v>0.42</v>
      </c>
      <c r="H307" s="2"/>
    </row>
    <row r="308" spans="2:8">
      <c r="B308" s="373" t="s">
        <v>359</v>
      </c>
      <c r="C308" s="20" t="s">
        <v>355</v>
      </c>
      <c r="D308" s="20" t="s">
        <v>143</v>
      </c>
      <c r="E308" s="381">
        <v>0.42</v>
      </c>
      <c r="H308" s="2"/>
    </row>
    <row r="309" spans="2:8">
      <c r="B309" s="373" t="s">
        <v>359</v>
      </c>
      <c r="C309" s="20" t="s">
        <v>355</v>
      </c>
      <c r="D309" s="20" t="s">
        <v>647</v>
      </c>
      <c r="E309" s="381">
        <v>0.41</v>
      </c>
      <c r="H309" s="2"/>
    </row>
    <row r="310" spans="2:8">
      <c r="B310" s="373" t="s">
        <v>359</v>
      </c>
      <c r="C310" s="20" t="s">
        <v>154</v>
      </c>
      <c r="D310" s="20" t="s">
        <v>355</v>
      </c>
      <c r="E310" s="382">
        <v>1</v>
      </c>
      <c r="H310" s="2"/>
    </row>
    <row r="311" spans="2:8">
      <c r="B311" s="373" t="s">
        <v>359</v>
      </c>
      <c r="C311" s="20" t="s">
        <v>154</v>
      </c>
      <c r="D311" s="20" t="s">
        <v>154</v>
      </c>
      <c r="E311" s="382">
        <v>1</v>
      </c>
      <c r="H311" s="2"/>
    </row>
    <row r="312" spans="2:8">
      <c r="B312" s="373" t="s">
        <v>359</v>
      </c>
      <c r="C312" s="20" t="s">
        <v>154</v>
      </c>
      <c r="D312" s="20" t="s">
        <v>155</v>
      </c>
      <c r="E312" s="381">
        <v>0.87</v>
      </c>
      <c r="H312" s="2"/>
    </row>
    <row r="313" spans="2:8">
      <c r="B313" s="373" t="s">
        <v>359</v>
      </c>
      <c r="C313" s="20" t="s">
        <v>154</v>
      </c>
      <c r="D313" s="20" t="s">
        <v>156</v>
      </c>
      <c r="E313" s="381">
        <v>0.84</v>
      </c>
      <c r="H313" s="2"/>
    </row>
    <row r="314" spans="2:8">
      <c r="B314" s="373" t="s">
        <v>359</v>
      </c>
      <c r="C314" s="20" t="s">
        <v>154</v>
      </c>
      <c r="D314" s="20" t="s">
        <v>132</v>
      </c>
      <c r="E314" s="381">
        <v>0.77</v>
      </c>
      <c r="H314" s="2"/>
    </row>
    <row r="315" spans="2:8">
      <c r="B315" s="373" t="s">
        <v>359</v>
      </c>
      <c r="C315" s="20" t="s">
        <v>154</v>
      </c>
      <c r="D315" s="20" t="s">
        <v>133</v>
      </c>
      <c r="E315" s="381">
        <v>0.72</v>
      </c>
      <c r="H315" s="2"/>
    </row>
    <row r="316" spans="2:8">
      <c r="B316" s="373" t="s">
        <v>359</v>
      </c>
      <c r="C316" s="20" t="s">
        <v>154</v>
      </c>
      <c r="D316" s="20" t="s">
        <v>134</v>
      </c>
      <c r="E316" s="381">
        <v>0.69</v>
      </c>
      <c r="H316" s="2"/>
    </row>
    <row r="317" spans="2:8">
      <c r="B317" s="373" t="s">
        <v>359</v>
      </c>
      <c r="C317" s="20" t="s">
        <v>154</v>
      </c>
      <c r="D317" s="20" t="s">
        <v>135</v>
      </c>
      <c r="E317" s="381">
        <v>0.66</v>
      </c>
      <c r="H317" s="2"/>
    </row>
    <row r="318" spans="2:8">
      <c r="B318" s="373" t="s">
        <v>359</v>
      </c>
      <c r="C318" s="20" t="s">
        <v>154</v>
      </c>
      <c r="D318" s="20" t="s">
        <v>136</v>
      </c>
      <c r="E318" s="381">
        <v>0.61</v>
      </c>
      <c r="H318" s="2"/>
    </row>
    <row r="319" spans="2:8">
      <c r="B319" s="373" t="s">
        <v>359</v>
      </c>
      <c r="C319" s="20" t="s">
        <v>154</v>
      </c>
      <c r="D319" s="20" t="s">
        <v>137</v>
      </c>
      <c r="E319" s="381">
        <v>0.59</v>
      </c>
      <c r="H319" s="2"/>
    </row>
    <row r="320" spans="2:8">
      <c r="B320" s="373" t="s">
        <v>359</v>
      </c>
      <c r="C320" s="20" t="s">
        <v>154</v>
      </c>
      <c r="D320" s="20" t="s">
        <v>138</v>
      </c>
      <c r="E320" s="381">
        <v>0.57999999999999996</v>
      </c>
      <c r="H320" s="2"/>
    </row>
    <row r="321" spans="2:8">
      <c r="B321" s="373" t="s">
        <v>359</v>
      </c>
      <c r="C321" s="20" t="s">
        <v>154</v>
      </c>
      <c r="D321" s="20" t="s">
        <v>139</v>
      </c>
      <c r="E321" s="381">
        <v>0.56000000000000005</v>
      </c>
      <c r="H321" s="2"/>
    </row>
    <row r="322" spans="2:8">
      <c r="B322" s="373" t="s">
        <v>359</v>
      </c>
      <c r="C322" s="20" t="s">
        <v>154</v>
      </c>
      <c r="D322" s="20" t="s">
        <v>140</v>
      </c>
      <c r="E322" s="381">
        <v>0.55000000000000004</v>
      </c>
      <c r="H322" s="2"/>
    </row>
    <row r="323" spans="2:8">
      <c r="B323" s="373" t="s">
        <v>359</v>
      </c>
      <c r="C323" s="20" t="s">
        <v>154</v>
      </c>
      <c r="D323" s="20" t="s">
        <v>141</v>
      </c>
      <c r="E323" s="381">
        <v>0.55000000000000004</v>
      </c>
      <c r="H323" s="2"/>
    </row>
    <row r="324" spans="2:8">
      <c r="B324" s="373" t="s">
        <v>359</v>
      </c>
      <c r="C324" s="20" t="s">
        <v>154</v>
      </c>
      <c r="D324" s="20" t="s">
        <v>142</v>
      </c>
      <c r="E324" s="381">
        <v>0.54</v>
      </c>
      <c r="H324" s="2"/>
    </row>
    <row r="325" spans="2:8">
      <c r="B325" s="373" t="s">
        <v>359</v>
      </c>
      <c r="C325" s="20" t="s">
        <v>154</v>
      </c>
      <c r="D325" s="20" t="s">
        <v>143</v>
      </c>
      <c r="E325" s="381">
        <v>0.54</v>
      </c>
      <c r="H325" s="2"/>
    </row>
    <row r="326" spans="2:8">
      <c r="B326" s="373" t="s">
        <v>359</v>
      </c>
      <c r="C326" s="20" t="s">
        <v>154</v>
      </c>
      <c r="D326" s="20" t="s">
        <v>647</v>
      </c>
      <c r="E326" s="381">
        <v>0.53</v>
      </c>
      <c r="H326" s="2"/>
    </row>
    <row r="327" spans="2:8">
      <c r="B327" s="373" t="s">
        <v>359</v>
      </c>
      <c r="C327" s="20" t="s">
        <v>155</v>
      </c>
      <c r="D327" s="20" t="s">
        <v>355</v>
      </c>
      <c r="E327" s="382">
        <v>1</v>
      </c>
      <c r="H327" s="2"/>
    </row>
    <row r="328" spans="2:8">
      <c r="B328" s="373" t="s">
        <v>359</v>
      </c>
      <c r="C328" s="20" t="s">
        <v>155</v>
      </c>
      <c r="D328" s="20" t="s">
        <v>154</v>
      </c>
      <c r="E328" s="382">
        <v>1</v>
      </c>
      <c r="H328" s="2"/>
    </row>
    <row r="329" spans="2:8">
      <c r="B329" s="373" t="s">
        <v>359</v>
      </c>
      <c r="C329" s="20" t="s">
        <v>155</v>
      </c>
      <c r="D329" s="20" t="s">
        <v>155</v>
      </c>
      <c r="E329" s="382">
        <v>1</v>
      </c>
      <c r="H329" s="2"/>
    </row>
    <row r="330" spans="2:8">
      <c r="B330" s="373" t="s">
        <v>359</v>
      </c>
      <c r="C330" s="20" t="s">
        <v>155</v>
      </c>
      <c r="D330" s="20" t="s">
        <v>156</v>
      </c>
      <c r="E330" s="381">
        <v>0.96</v>
      </c>
      <c r="H330" s="2"/>
    </row>
    <row r="331" spans="2:8">
      <c r="B331" s="373" t="s">
        <v>359</v>
      </c>
      <c r="C331" s="20" t="s">
        <v>155</v>
      </c>
      <c r="D331" s="20" t="s">
        <v>132</v>
      </c>
      <c r="E331" s="381">
        <v>0.88</v>
      </c>
      <c r="H331" s="2"/>
    </row>
    <row r="332" spans="2:8">
      <c r="B332" s="373" t="s">
        <v>359</v>
      </c>
      <c r="C332" s="20" t="s">
        <v>155</v>
      </c>
      <c r="D332" s="20" t="s">
        <v>133</v>
      </c>
      <c r="E332" s="381">
        <v>0.83</v>
      </c>
      <c r="H332" s="2"/>
    </row>
    <row r="333" spans="2:8">
      <c r="B333" s="373" t="s">
        <v>359</v>
      </c>
      <c r="C333" s="20" t="s">
        <v>155</v>
      </c>
      <c r="D333" s="20" t="s">
        <v>134</v>
      </c>
      <c r="E333" s="381">
        <v>0.79</v>
      </c>
      <c r="H333" s="2"/>
    </row>
    <row r="334" spans="2:8">
      <c r="B334" s="373" t="s">
        <v>359</v>
      </c>
      <c r="C334" s="20" t="s">
        <v>155</v>
      </c>
      <c r="D334" s="20" t="s">
        <v>135</v>
      </c>
      <c r="E334" s="381">
        <v>0.76</v>
      </c>
      <c r="H334" s="2"/>
    </row>
    <row r="335" spans="2:8">
      <c r="B335" s="373" t="s">
        <v>359</v>
      </c>
      <c r="C335" s="20" t="s">
        <v>155</v>
      </c>
      <c r="D335" s="20" t="s">
        <v>136</v>
      </c>
      <c r="E335" s="381">
        <v>0.7</v>
      </c>
      <c r="H335" s="2"/>
    </row>
    <row r="336" spans="2:8">
      <c r="B336" s="373" t="s">
        <v>359</v>
      </c>
      <c r="C336" s="20" t="s">
        <v>155</v>
      </c>
      <c r="D336" s="20" t="s">
        <v>137</v>
      </c>
      <c r="E336" s="381">
        <v>0.68</v>
      </c>
      <c r="H336" s="2"/>
    </row>
    <row r="337" spans="2:8">
      <c r="B337" s="373" t="s">
        <v>359</v>
      </c>
      <c r="C337" s="20" t="s">
        <v>155</v>
      </c>
      <c r="D337" s="20" t="s">
        <v>138</v>
      </c>
      <c r="E337" s="381">
        <v>0.66</v>
      </c>
      <c r="H337" s="2"/>
    </row>
    <row r="338" spans="2:8">
      <c r="B338" s="373" t="s">
        <v>359</v>
      </c>
      <c r="C338" s="20" t="s">
        <v>155</v>
      </c>
      <c r="D338" s="20" t="s">
        <v>139</v>
      </c>
      <c r="E338" s="381">
        <v>0.65</v>
      </c>
      <c r="H338" s="2"/>
    </row>
    <row r="339" spans="2:8">
      <c r="B339" s="373" t="s">
        <v>359</v>
      </c>
      <c r="C339" s="20" t="s">
        <v>155</v>
      </c>
      <c r="D339" s="20" t="s">
        <v>140</v>
      </c>
      <c r="E339" s="381">
        <v>0.64</v>
      </c>
      <c r="H339" s="2"/>
    </row>
    <row r="340" spans="2:8">
      <c r="B340" s="373" t="s">
        <v>359</v>
      </c>
      <c r="C340" s="20" t="s">
        <v>155</v>
      </c>
      <c r="D340" s="20" t="s">
        <v>141</v>
      </c>
      <c r="E340" s="381">
        <v>0.63</v>
      </c>
      <c r="H340" s="2"/>
    </row>
    <row r="341" spans="2:8">
      <c r="B341" s="373" t="s">
        <v>359</v>
      </c>
      <c r="C341" s="20" t="s">
        <v>155</v>
      </c>
      <c r="D341" s="20" t="s">
        <v>142</v>
      </c>
      <c r="E341" s="381">
        <v>0.62</v>
      </c>
      <c r="H341" s="2"/>
    </row>
    <row r="342" spans="2:8">
      <c r="B342" s="373" t="s">
        <v>359</v>
      </c>
      <c r="C342" s="20" t="s">
        <v>155</v>
      </c>
      <c r="D342" s="20" t="s">
        <v>143</v>
      </c>
      <c r="E342" s="381">
        <v>0.62</v>
      </c>
      <c r="H342" s="2"/>
    </row>
    <row r="343" spans="2:8">
      <c r="B343" s="373" t="s">
        <v>359</v>
      </c>
      <c r="C343" s="20" t="s">
        <v>155</v>
      </c>
      <c r="D343" s="20" t="s">
        <v>647</v>
      </c>
      <c r="E343" s="381">
        <v>0.61</v>
      </c>
      <c r="H343" s="2"/>
    </row>
    <row r="344" spans="2:8">
      <c r="B344" s="373" t="s">
        <v>359</v>
      </c>
      <c r="C344" s="20" t="s">
        <v>156</v>
      </c>
      <c r="D344" s="20" t="s">
        <v>355</v>
      </c>
      <c r="E344" s="382">
        <v>1</v>
      </c>
      <c r="H344" s="2"/>
    </row>
    <row r="345" spans="2:8">
      <c r="B345" s="373" t="s">
        <v>359</v>
      </c>
      <c r="C345" s="20" t="s">
        <v>156</v>
      </c>
      <c r="D345" s="20" t="s">
        <v>154</v>
      </c>
      <c r="E345" s="382">
        <v>1</v>
      </c>
      <c r="H345" s="2"/>
    </row>
    <row r="346" spans="2:8">
      <c r="B346" s="373" t="s">
        <v>359</v>
      </c>
      <c r="C346" s="20" t="s">
        <v>156</v>
      </c>
      <c r="D346" s="20" t="s">
        <v>155</v>
      </c>
      <c r="E346" s="382">
        <v>1</v>
      </c>
      <c r="H346" s="2"/>
    </row>
    <row r="347" spans="2:8">
      <c r="B347" s="373" t="s">
        <v>359</v>
      </c>
      <c r="C347" s="20" t="s">
        <v>156</v>
      </c>
      <c r="D347" s="20" t="s">
        <v>156</v>
      </c>
      <c r="E347" s="382">
        <v>1</v>
      </c>
      <c r="H347" s="2"/>
    </row>
    <row r="348" spans="2:8">
      <c r="B348" s="373" t="s">
        <v>359</v>
      </c>
      <c r="C348" s="20" t="s">
        <v>156</v>
      </c>
      <c r="D348" s="20" t="s">
        <v>132</v>
      </c>
      <c r="E348" s="381">
        <v>0.92</v>
      </c>
      <c r="H348" s="2"/>
    </row>
    <row r="349" spans="2:8">
      <c r="B349" s="373" t="s">
        <v>359</v>
      </c>
      <c r="C349" s="20" t="s">
        <v>156</v>
      </c>
      <c r="D349" s="20" t="s">
        <v>133</v>
      </c>
      <c r="E349" s="381">
        <v>0.86</v>
      </c>
      <c r="H349" s="2"/>
    </row>
    <row r="350" spans="2:8">
      <c r="B350" s="373" t="s">
        <v>359</v>
      </c>
      <c r="C350" s="20" t="s">
        <v>156</v>
      </c>
      <c r="D350" s="20" t="s">
        <v>134</v>
      </c>
      <c r="E350" s="381">
        <v>0.82</v>
      </c>
      <c r="H350" s="2"/>
    </row>
    <row r="351" spans="2:8">
      <c r="B351" s="373" t="s">
        <v>359</v>
      </c>
      <c r="C351" s="20" t="s">
        <v>156</v>
      </c>
      <c r="D351" s="20" t="s">
        <v>135</v>
      </c>
      <c r="E351" s="381">
        <v>0.79</v>
      </c>
      <c r="H351" s="2"/>
    </row>
    <row r="352" spans="2:8">
      <c r="B352" s="373" t="s">
        <v>359</v>
      </c>
      <c r="C352" s="20" t="s">
        <v>156</v>
      </c>
      <c r="D352" s="20" t="s">
        <v>136</v>
      </c>
      <c r="E352" s="381">
        <v>0.73</v>
      </c>
      <c r="H352" s="2"/>
    </row>
    <row r="353" spans="2:8">
      <c r="B353" s="373" t="s">
        <v>359</v>
      </c>
      <c r="C353" s="20" t="s">
        <v>156</v>
      </c>
      <c r="D353" s="20" t="s">
        <v>137</v>
      </c>
      <c r="E353" s="381">
        <v>0.7</v>
      </c>
      <c r="H353" s="2"/>
    </row>
    <row r="354" spans="2:8">
      <c r="B354" s="373" t="s">
        <v>359</v>
      </c>
      <c r="C354" s="20" t="s">
        <v>156</v>
      </c>
      <c r="D354" s="20" t="s">
        <v>138</v>
      </c>
      <c r="E354" s="381">
        <v>0.69</v>
      </c>
      <c r="H354" s="2"/>
    </row>
    <row r="355" spans="2:8">
      <c r="B355" s="373" t="s">
        <v>359</v>
      </c>
      <c r="C355" s="20" t="s">
        <v>156</v>
      </c>
      <c r="D355" s="20" t="s">
        <v>139</v>
      </c>
      <c r="E355" s="381">
        <v>0.68</v>
      </c>
      <c r="H355" s="2"/>
    </row>
    <row r="356" spans="2:8">
      <c r="B356" s="373" t="s">
        <v>359</v>
      </c>
      <c r="C356" s="20" t="s">
        <v>156</v>
      </c>
      <c r="D356" s="20" t="s">
        <v>140</v>
      </c>
      <c r="E356" s="381">
        <v>0.66</v>
      </c>
      <c r="H356" s="2"/>
    </row>
    <row r="357" spans="2:8">
      <c r="B357" s="373" t="s">
        <v>359</v>
      </c>
      <c r="C357" s="20" t="s">
        <v>156</v>
      </c>
      <c r="D357" s="20" t="s">
        <v>141</v>
      </c>
      <c r="E357" s="381">
        <v>0.66</v>
      </c>
      <c r="H357" s="2"/>
    </row>
    <row r="358" spans="2:8">
      <c r="B358" s="373" t="s">
        <v>359</v>
      </c>
      <c r="C358" s="20" t="s">
        <v>156</v>
      </c>
      <c r="D358" s="20" t="s">
        <v>142</v>
      </c>
      <c r="E358" s="381">
        <v>0.65</v>
      </c>
      <c r="H358" s="2"/>
    </row>
    <row r="359" spans="2:8">
      <c r="B359" s="373" t="s">
        <v>359</v>
      </c>
      <c r="C359" s="20" t="s">
        <v>156</v>
      </c>
      <c r="D359" s="20" t="s">
        <v>143</v>
      </c>
      <c r="E359" s="381">
        <v>0.64</v>
      </c>
      <c r="H359" s="2"/>
    </row>
    <row r="360" spans="2:8">
      <c r="B360" s="373" t="s">
        <v>359</v>
      </c>
      <c r="C360" s="20" t="s">
        <v>156</v>
      </c>
      <c r="D360" s="20" t="s">
        <v>647</v>
      </c>
      <c r="E360" s="381">
        <v>0.64</v>
      </c>
      <c r="H360" s="2"/>
    </row>
    <row r="361" spans="2:8">
      <c r="B361" s="373" t="s">
        <v>359</v>
      </c>
      <c r="C361" s="20" t="s">
        <v>132</v>
      </c>
      <c r="D361" s="20" t="s">
        <v>355</v>
      </c>
      <c r="E361" s="382">
        <v>1</v>
      </c>
      <c r="H361" s="2"/>
    </row>
    <row r="362" spans="2:8">
      <c r="B362" s="373" t="s">
        <v>359</v>
      </c>
      <c r="C362" s="20" t="s">
        <v>132</v>
      </c>
      <c r="D362" s="20" t="s">
        <v>154</v>
      </c>
      <c r="E362" s="382">
        <v>1</v>
      </c>
      <c r="H362" s="2"/>
    </row>
    <row r="363" spans="2:8">
      <c r="B363" s="373" t="s">
        <v>359</v>
      </c>
      <c r="C363" s="20" t="s">
        <v>132</v>
      </c>
      <c r="D363" s="20" t="s">
        <v>155</v>
      </c>
      <c r="E363" s="382">
        <v>1</v>
      </c>
      <c r="H363" s="2"/>
    </row>
    <row r="364" spans="2:8">
      <c r="B364" s="373" t="s">
        <v>359</v>
      </c>
      <c r="C364" s="20" t="s">
        <v>132</v>
      </c>
      <c r="D364" s="20" t="s">
        <v>156</v>
      </c>
      <c r="E364" s="382">
        <v>1</v>
      </c>
      <c r="H364" s="2"/>
    </row>
    <row r="365" spans="2:8">
      <c r="B365" s="373" t="s">
        <v>359</v>
      </c>
      <c r="C365" s="20" t="s">
        <v>132</v>
      </c>
      <c r="D365" s="20" t="s">
        <v>132</v>
      </c>
      <c r="E365" s="382">
        <v>1</v>
      </c>
      <c r="H365" s="2"/>
    </row>
    <row r="366" spans="2:8">
      <c r="B366" s="373" t="s">
        <v>359</v>
      </c>
      <c r="C366" s="20" t="s">
        <v>132</v>
      </c>
      <c r="D366" s="20" t="s">
        <v>133</v>
      </c>
      <c r="E366" s="381">
        <v>0.94</v>
      </c>
      <c r="H366" s="2"/>
    </row>
    <row r="367" spans="2:8">
      <c r="B367" s="373" t="s">
        <v>359</v>
      </c>
      <c r="C367" s="20" t="s">
        <v>132</v>
      </c>
      <c r="D367" s="20" t="s">
        <v>134</v>
      </c>
      <c r="E367" s="381">
        <v>0.89</v>
      </c>
      <c r="H367" s="2"/>
    </row>
    <row r="368" spans="2:8">
      <c r="B368" s="373" t="s">
        <v>359</v>
      </c>
      <c r="C368" s="20" t="s">
        <v>132</v>
      </c>
      <c r="D368" s="20" t="s">
        <v>135</v>
      </c>
      <c r="E368" s="381">
        <v>0.86</v>
      </c>
      <c r="H368" s="2"/>
    </row>
    <row r="369" spans="2:8">
      <c r="B369" s="373" t="s">
        <v>359</v>
      </c>
      <c r="C369" s="20" t="s">
        <v>132</v>
      </c>
      <c r="D369" s="20" t="s">
        <v>136</v>
      </c>
      <c r="E369" s="381">
        <v>0.79</v>
      </c>
      <c r="H369" s="2"/>
    </row>
    <row r="370" spans="2:8">
      <c r="B370" s="373" t="s">
        <v>359</v>
      </c>
      <c r="C370" s="20" t="s">
        <v>132</v>
      </c>
      <c r="D370" s="20" t="s">
        <v>137</v>
      </c>
      <c r="E370" s="381">
        <v>0.77</v>
      </c>
      <c r="H370" s="2"/>
    </row>
    <row r="371" spans="2:8">
      <c r="B371" s="373" t="s">
        <v>359</v>
      </c>
      <c r="C371" s="20" t="s">
        <v>132</v>
      </c>
      <c r="D371" s="20" t="s">
        <v>138</v>
      </c>
      <c r="E371" s="381">
        <v>0.75</v>
      </c>
      <c r="H371" s="2"/>
    </row>
    <row r="372" spans="2:8">
      <c r="B372" s="373" t="s">
        <v>359</v>
      </c>
      <c r="C372" s="20" t="s">
        <v>132</v>
      </c>
      <c r="D372" s="20" t="s">
        <v>139</v>
      </c>
      <c r="E372" s="381">
        <v>0.73</v>
      </c>
      <c r="H372" s="2"/>
    </row>
    <row r="373" spans="2:8">
      <c r="B373" s="373" t="s">
        <v>359</v>
      </c>
      <c r="C373" s="20" t="s">
        <v>132</v>
      </c>
      <c r="D373" s="20" t="s">
        <v>140</v>
      </c>
      <c r="E373" s="381">
        <v>0.72</v>
      </c>
      <c r="H373" s="2"/>
    </row>
    <row r="374" spans="2:8">
      <c r="B374" s="373" t="s">
        <v>359</v>
      </c>
      <c r="C374" s="20" t="s">
        <v>132</v>
      </c>
      <c r="D374" s="20" t="s">
        <v>141</v>
      </c>
      <c r="E374" s="381">
        <v>0.71</v>
      </c>
      <c r="H374" s="2"/>
    </row>
    <row r="375" spans="2:8">
      <c r="B375" s="373" t="s">
        <v>359</v>
      </c>
      <c r="C375" s="20" t="s">
        <v>132</v>
      </c>
      <c r="D375" s="20" t="s">
        <v>142</v>
      </c>
      <c r="E375" s="381">
        <v>0.71</v>
      </c>
      <c r="H375" s="2"/>
    </row>
    <row r="376" spans="2:8">
      <c r="B376" s="373" t="s">
        <v>359</v>
      </c>
      <c r="C376" s="20" t="s">
        <v>132</v>
      </c>
      <c r="D376" s="20" t="s">
        <v>143</v>
      </c>
      <c r="E376" s="381">
        <v>0.7</v>
      </c>
      <c r="H376" s="2"/>
    </row>
    <row r="377" spans="2:8">
      <c r="B377" s="373" t="s">
        <v>359</v>
      </c>
      <c r="C377" s="20" t="s">
        <v>132</v>
      </c>
      <c r="D377" s="20" t="s">
        <v>647</v>
      </c>
      <c r="E377" s="381">
        <v>0.69</v>
      </c>
      <c r="H377" s="2"/>
    </row>
    <row r="378" spans="2:8">
      <c r="B378" s="373" t="s">
        <v>359</v>
      </c>
      <c r="C378" s="20" t="s">
        <v>133</v>
      </c>
      <c r="D378" s="20" t="s">
        <v>355</v>
      </c>
      <c r="E378" s="382">
        <v>1</v>
      </c>
      <c r="H378" s="2"/>
    </row>
    <row r="379" spans="2:8">
      <c r="B379" s="373" t="s">
        <v>359</v>
      </c>
      <c r="C379" s="20" t="s">
        <v>133</v>
      </c>
      <c r="D379" s="20" t="s">
        <v>154</v>
      </c>
      <c r="E379" s="382">
        <v>1</v>
      </c>
      <c r="H379" s="2"/>
    </row>
    <row r="380" spans="2:8">
      <c r="B380" s="373" t="s">
        <v>359</v>
      </c>
      <c r="C380" s="20" t="s">
        <v>133</v>
      </c>
      <c r="D380" s="20" t="s">
        <v>155</v>
      </c>
      <c r="E380" s="382">
        <v>1</v>
      </c>
      <c r="H380" s="2"/>
    </row>
    <row r="381" spans="2:8">
      <c r="B381" s="373" t="s">
        <v>359</v>
      </c>
      <c r="C381" s="20" t="s">
        <v>133</v>
      </c>
      <c r="D381" s="20" t="s">
        <v>156</v>
      </c>
      <c r="E381" s="382">
        <v>1</v>
      </c>
      <c r="H381" s="2"/>
    </row>
    <row r="382" spans="2:8">
      <c r="B382" s="373" t="s">
        <v>359</v>
      </c>
      <c r="C382" s="20" t="s">
        <v>133</v>
      </c>
      <c r="D382" s="20" t="s">
        <v>132</v>
      </c>
      <c r="E382" s="382">
        <v>1</v>
      </c>
      <c r="H382" s="2"/>
    </row>
    <row r="383" spans="2:8">
      <c r="B383" s="373" t="s">
        <v>359</v>
      </c>
      <c r="C383" s="20" t="s">
        <v>133</v>
      </c>
      <c r="D383" s="20" t="s">
        <v>133</v>
      </c>
      <c r="E383" s="382">
        <v>1</v>
      </c>
      <c r="H383" s="2"/>
    </row>
    <row r="384" spans="2:8">
      <c r="B384" s="373" t="s">
        <v>359</v>
      </c>
      <c r="C384" s="20" t="s">
        <v>133</v>
      </c>
      <c r="D384" s="20" t="s">
        <v>134</v>
      </c>
      <c r="E384" s="381">
        <v>0.95</v>
      </c>
      <c r="H384" s="2"/>
    </row>
    <row r="385" spans="2:8">
      <c r="B385" s="373" t="s">
        <v>359</v>
      </c>
      <c r="C385" s="20" t="s">
        <v>133</v>
      </c>
      <c r="D385" s="20" t="s">
        <v>135</v>
      </c>
      <c r="E385" s="381">
        <v>0.91</v>
      </c>
      <c r="H385" s="2"/>
    </row>
    <row r="386" spans="2:8">
      <c r="B386" s="373" t="s">
        <v>359</v>
      </c>
      <c r="C386" s="20" t="s">
        <v>133</v>
      </c>
      <c r="D386" s="20" t="s">
        <v>136</v>
      </c>
      <c r="E386" s="381">
        <v>0.84</v>
      </c>
      <c r="H386" s="2"/>
    </row>
    <row r="387" spans="2:8">
      <c r="B387" s="373" t="s">
        <v>359</v>
      </c>
      <c r="C387" s="20" t="s">
        <v>133</v>
      </c>
      <c r="D387" s="20" t="s">
        <v>137</v>
      </c>
      <c r="E387" s="381">
        <v>0.81</v>
      </c>
      <c r="H387" s="2"/>
    </row>
    <row r="388" spans="2:8">
      <c r="B388" s="373" t="s">
        <v>359</v>
      </c>
      <c r="C388" s="20" t="s">
        <v>133</v>
      </c>
      <c r="D388" s="20" t="s">
        <v>138</v>
      </c>
      <c r="E388" s="381">
        <v>0.8</v>
      </c>
      <c r="H388" s="2"/>
    </row>
    <row r="389" spans="2:8">
      <c r="B389" s="373" t="s">
        <v>359</v>
      </c>
      <c r="C389" s="20" t="s">
        <v>133</v>
      </c>
      <c r="D389" s="20" t="s">
        <v>139</v>
      </c>
      <c r="E389" s="381">
        <v>0.78</v>
      </c>
      <c r="H389" s="2"/>
    </row>
    <row r="390" spans="2:8">
      <c r="B390" s="373" t="s">
        <v>359</v>
      </c>
      <c r="C390" s="20" t="s">
        <v>133</v>
      </c>
      <c r="D390" s="20" t="s">
        <v>140</v>
      </c>
      <c r="E390" s="381">
        <v>0.77</v>
      </c>
      <c r="H390" s="2"/>
    </row>
    <row r="391" spans="2:8">
      <c r="B391" s="373" t="s">
        <v>359</v>
      </c>
      <c r="C391" s="20" t="s">
        <v>133</v>
      </c>
      <c r="D391" s="20" t="s">
        <v>141</v>
      </c>
      <c r="E391" s="381">
        <v>0.76</v>
      </c>
      <c r="H391" s="2"/>
    </row>
    <row r="392" spans="2:8">
      <c r="B392" s="373" t="s">
        <v>359</v>
      </c>
      <c r="C392" s="20" t="s">
        <v>133</v>
      </c>
      <c r="D392" s="20" t="s">
        <v>142</v>
      </c>
      <c r="E392" s="381">
        <v>0.75</v>
      </c>
      <c r="H392" s="2"/>
    </row>
    <row r="393" spans="2:8">
      <c r="B393" s="373" t="s">
        <v>359</v>
      </c>
      <c r="C393" s="20" t="s">
        <v>133</v>
      </c>
      <c r="D393" s="20" t="s">
        <v>143</v>
      </c>
      <c r="E393" s="381">
        <v>0.74</v>
      </c>
      <c r="H393" s="2"/>
    </row>
    <row r="394" spans="2:8">
      <c r="B394" s="373" t="s">
        <v>359</v>
      </c>
      <c r="C394" s="20" t="s">
        <v>133</v>
      </c>
      <c r="D394" s="20" t="s">
        <v>647</v>
      </c>
      <c r="E394" s="381">
        <v>0.74</v>
      </c>
      <c r="H394" s="2"/>
    </row>
    <row r="395" spans="2:8">
      <c r="B395" s="373" t="s">
        <v>359</v>
      </c>
      <c r="C395" s="20" t="s">
        <v>134</v>
      </c>
      <c r="D395" s="20" t="s">
        <v>355</v>
      </c>
      <c r="E395" s="382">
        <v>1</v>
      </c>
      <c r="H395" s="2"/>
    </row>
    <row r="396" spans="2:8">
      <c r="B396" s="373" t="s">
        <v>359</v>
      </c>
      <c r="C396" s="20" t="s">
        <v>134</v>
      </c>
      <c r="D396" s="20" t="s">
        <v>154</v>
      </c>
      <c r="E396" s="382">
        <v>1</v>
      </c>
      <c r="H396" s="2"/>
    </row>
    <row r="397" spans="2:8">
      <c r="B397" s="373" t="s">
        <v>359</v>
      </c>
      <c r="C397" s="20" t="s">
        <v>134</v>
      </c>
      <c r="D397" s="20" t="s">
        <v>155</v>
      </c>
      <c r="E397" s="382">
        <v>1</v>
      </c>
      <c r="H397" s="2"/>
    </row>
    <row r="398" spans="2:8">
      <c r="B398" s="373" t="s">
        <v>359</v>
      </c>
      <c r="C398" s="20" t="s">
        <v>134</v>
      </c>
      <c r="D398" s="20" t="s">
        <v>156</v>
      </c>
      <c r="E398" s="382">
        <v>1</v>
      </c>
      <c r="H398" s="2"/>
    </row>
    <row r="399" spans="2:8">
      <c r="B399" s="373" t="s">
        <v>359</v>
      </c>
      <c r="C399" s="20" t="s">
        <v>134</v>
      </c>
      <c r="D399" s="20" t="s">
        <v>132</v>
      </c>
      <c r="E399" s="382">
        <v>1</v>
      </c>
      <c r="H399" s="2"/>
    </row>
    <row r="400" spans="2:8">
      <c r="B400" s="373" t="s">
        <v>359</v>
      </c>
      <c r="C400" s="20" t="s">
        <v>134</v>
      </c>
      <c r="D400" s="20" t="s">
        <v>133</v>
      </c>
      <c r="E400" s="382">
        <v>1</v>
      </c>
      <c r="H400" s="2"/>
    </row>
    <row r="401" spans="2:8">
      <c r="B401" s="373" t="s">
        <v>359</v>
      </c>
      <c r="C401" s="20" t="s">
        <v>134</v>
      </c>
      <c r="D401" s="20" t="s">
        <v>134</v>
      </c>
      <c r="E401" s="382">
        <v>1</v>
      </c>
      <c r="H401" s="2"/>
    </row>
    <row r="402" spans="2:8">
      <c r="B402" s="373" t="s">
        <v>359</v>
      </c>
      <c r="C402" s="20" t="s">
        <v>134</v>
      </c>
      <c r="D402" s="20" t="s">
        <v>135</v>
      </c>
      <c r="E402" s="381">
        <v>0.96</v>
      </c>
      <c r="H402" s="2"/>
    </row>
    <row r="403" spans="2:8">
      <c r="B403" s="373" t="s">
        <v>359</v>
      </c>
      <c r="C403" s="20" t="s">
        <v>134</v>
      </c>
      <c r="D403" s="20" t="s">
        <v>136</v>
      </c>
      <c r="E403" s="381">
        <v>0.88</v>
      </c>
      <c r="H403" s="2"/>
    </row>
    <row r="404" spans="2:8">
      <c r="B404" s="373" t="s">
        <v>359</v>
      </c>
      <c r="C404" s="20" t="s">
        <v>134</v>
      </c>
      <c r="D404" s="20" t="s">
        <v>137</v>
      </c>
      <c r="E404" s="381">
        <v>0.86</v>
      </c>
      <c r="H404" s="2"/>
    </row>
    <row r="405" spans="2:8">
      <c r="B405" s="373" t="s">
        <v>359</v>
      </c>
      <c r="C405" s="20" t="s">
        <v>134</v>
      </c>
      <c r="D405" s="20" t="s">
        <v>138</v>
      </c>
      <c r="E405" s="381">
        <v>0.84</v>
      </c>
      <c r="H405" s="2"/>
    </row>
    <row r="406" spans="2:8">
      <c r="B406" s="373" t="s">
        <v>359</v>
      </c>
      <c r="C406" s="20" t="s">
        <v>134</v>
      </c>
      <c r="D406" s="20" t="s">
        <v>139</v>
      </c>
      <c r="E406" s="381">
        <v>0.82</v>
      </c>
      <c r="H406" s="2"/>
    </row>
    <row r="407" spans="2:8">
      <c r="B407" s="373" t="s">
        <v>359</v>
      </c>
      <c r="C407" s="20" t="s">
        <v>134</v>
      </c>
      <c r="D407" s="20" t="s">
        <v>140</v>
      </c>
      <c r="E407" s="381">
        <v>0.81</v>
      </c>
      <c r="H407" s="2"/>
    </row>
    <row r="408" spans="2:8">
      <c r="B408" s="373" t="s">
        <v>359</v>
      </c>
      <c r="C408" s="20" t="s">
        <v>134</v>
      </c>
      <c r="D408" s="20" t="s">
        <v>141</v>
      </c>
      <c r="E408" s="381">
        <v>0.8</v>
      </c>
      <c r="H408" s="2"/>
    </row>
    <row r="409" spans="2:8">
      <c r="B409" s="373" t="s">
        <v>359</v>
      </c>
      <c r="C409" s="20" t="s">
        <v>134</v>
      </c>
      <c r="D409" s="20" t="s">
        <v>142</v>
      </c>
      <c r="E409" s="381">
        <v>0.79</v>
      </c>
      <c r="H409" s="2"/>
    </row>
    <row r="410" spans="2:8">
      <c r="B410" s="373" t="s">
        <v>359</v>
      </c>
      <c r="C410" s="20" t="s">
        <v>134</v>
      </c>
      <c r="D410" s="20" t="s">
        <v>143</v>
      </c>
      <c r="E410" s="381">
        <v>0.78</v>
      </c>
      <c r="H410" s="2"/>
    </row>
    <row r="411" spans="2:8">
      <c r="B411" s="373" t="s">
        <v>359</v>
      </c>
      <c r="C411" s="20" t="s">
        <v>134</v>
      </c>
      <c r="D411" s="20" t="s">
        <v>647</v>
      </c>
      <c r="E411" s="381">
        <v>0.77</v>
      </c>
      <c r="H411" s="2"/>
    </row>
    <row r="412" spans="2:8">
      <c r="B412" s="373" t="s">
        <v>359</v>
      </c>
      <c r="C412" s="20" t="s">
        <v>135</v>
      </c>
      <c r="D412" s="20" t="s">
        <v>355</v>
      </c>
      <c r="E412" s="382">
        <v>1</v>
      </c>
      <c r="H412" s="2"/>
    </row>
    <row r="413" spans="2:8">
      <c r="B413" s="373" t="s">
        <v>359</v>
      </c>
      <c r="C413" s="20" t="s">
        <v>135</v>
      </c>
      <c r="D413" s="20" t="s">
        <v>154</v>
      </c>
      <c r="E413" s="382">
        <v>1</v>
      </c>
      <c r="H413" s="2"/>
    </row>
    <row r="414" spans="2:8">
      <c r="B414" s="373" t="s">
        <v>359</v>
      </c>
      <c r="C414" s="20" t="s">
        <v>135</v>
      </c>
      <c r="D414" s="20" t="s">
        <v>155</v>
      </c>
      <c r="E414" s="382">
        <v>1</v>
      </c>
      <c r="H414" s="2"/>
    </row>
    <row r="415" spans="2:8">
      <c r="B415" s="373" t="s">
        <v>359</v>
      </c>
      <c r="C415" s="20" t="s">
        <v>135</v>
      </c>
      <c r="D415" s="20" t="s">
        <v>156</v>
      </c>
      <c r="E415" s="382">
        <v>1</v>
      </c>
      <c r="H415" s="2"/>
    </row>
    <row r="416" spans="2:8">
      <c r="B416" s="373" t="s">
        <v>359</v>
      </c>
      <c r="C416" s="20" t="s">
        <v>135</v>
      </c>
      <c r="D416" s="20" t="s">
        <v>132</v>
      </c>
      <c r="E416" s="382">
        <v>1</v>
      </c>
      <c r="H416" s="2"/>
    </row>
    <row r="417" spans="2:8">
      <c r="B417" s="373" t="s">
        <v>359</v>
      </c>
      <c r="C417" s="20" t="s">
        <v>135</v>
      </c>
      <c r="D417" s="20" t="s">
        <v>133</v>
      </c>
      <c r="E417" s="382">
        <v>1</v>
      </c>
      <c r="H417" s="2"/>
    </row>
    <row r="418" spans="2:8">
      <c r="B418" s="373" t="s">
        <v>359</v>
      </c>
      <c r="C418" s="20" t="s">
        <v>135</v>
      </c>
      <c r="D418" s="20" t="s">
        <v>134</v>
      </c>
      <c r="E418" s="382">
        <v>1</v>
      </c>
      <c r="H418" s="2"/>
    </row>
    <row r="419" spans="2:8">
      <c r="B419" s="373" t="s">
        <v>359</v>
      </c>
      <c r="C419" s="20" t="s">
        <v>135</v>
      </c>
      <c r="D419" s="20" t="s">
        <v>135</v>
      </c>
      <c r="E419" s="382">
        <v>1</v>
      </c>
      <c r="H419" s="2"/>
    </row>
    <row r="420" spans="2:8">
      <c r="B420" s="373" t="s">
        <v>359</v>
      </c>
      <c r="C420" s="20" t="s">
        <v>135</v>
      </c>
      <c r="D420" s="20" t="s">
        <v>136</v>
      </c>
      <c r="E420" s="381">
        <v>0.92</v>
      </c>
      <c r="H420" s="2"/>
    </row>
    <row r="421" spans="2:8">
      <c r="B421" s="373" t="s">
        <v>359</v>
      </c>
      <c r="C421" s="20" t="s">
        <v>135</v>
      </c>
      <c r="D421" s="20" t="s">
        <v>137</v>
      </c>
      <c r="E421" s="381">
        <v>0.89</v>
      </c>
      <c r="H421" s="2"/>
    </row>
    <row r="422" spans="2:8">
      <c r="B422" s="373" t="s">
        <v>359</v>
      </c>
      <c r="C422" s="20" t="s">
        <v>135</v>
      </c>
      <c r="D422" s="20" t="s">
        <v>138</v>
      </c>
      <c r="E422" s="381">
        <v>0.87</v>
      </c>
      <c r="H422" s="2"/>
    </row>
    <row r="423" spans="2:8">
      <c r="B423" s="373" t="s">
        <v>359</v>
      </c>
      <c r="C423" s="20" t="s">
        <v>135</v>
      </c>
      <c r="D423" s="20" t="s">
        <v>139</v>
      </c>
      <c r="E423" s="381">
        <v>0.86</v>
      </c>
      <c r="H423" s="2"/>
    </row>
    <row r="424" spans="2:8">
      <c r="B424" s="373" t="s">
        <v>359</v>
      </c>
      <c r="C424" s="20" t="s">
        <v>135</v>
      </c>
      <c r="D424" s="20" t="s">
        <v>140</v>
      </c>
      <c r="E424" s="381">
        <v>0.84</v>
      </c>
      <c r="H424" s="2"/>
    </row>
    <row r="425" spans="2:8">
      <c r="B425" s="373" t="s">
        <v>359</v>
      </c>
      <c r="C425" s="20" t="s">
        <v>135</v>
      </c>
      <c r="D425" s="20" t="s">
        <v>141</v>
      </c>
      <c r="E425" s="381">
        <v>0.83</v>
      </c>
      <c r="H425" s="2"/>
    </row>
    <row r="426" spans="2:8">
      <c r="B426" s="373" t="s">
        <v>359</v>
      </c>
      <c r="C426" s="20" t="s">
        <v>135</v>
      </c>
      <c r="D426" s="20" t="s">
        <v>142</v>
      </c>
      <c r="E426" s="381">
        <v>0.82</v>
      </c>
      <c r="H426" s="2"/>
    </row>
    <row r="427" spans="2:8">
      <c r="B427" s="373" t="s">
        <v>359</v>
      </c>
      <c r="C427" s="20" t="s">
        <v>135</v>
      </c>
      <c r="D427" s="20" t="s">
        <v>143</v>
      </c>
      <c r="E427" s="381">
        <v>0.81</v>
      </c>
      <c r="H427" s="2"/>
    </row>
    <row r="428" spans="2:8">
      <c r="B428" s="373" t="s">
        <v>359</v>
      </c>
      <c r="C428" s="20" t="s">
        <v>135</v>
      </c>
      <c r="D428" s="20" t="s">
        <v>647</v>
      </c>
      <c r="E428" s="381">
        <v>0.81</v>
      </c>
      <c r="H428" s="2"/>
    </row>
    <row r="429" spans="2:8">
      <c r="B429" s="373" t="s">
        <v>359</v>
      </c>
      <c r="C429" s="20" t="s">
        <v>136</v>
      </c>
      <c r="D429" s="20" t="s">
        <v>355</v>
      </c>
      <c r="E429" s="382">
        <v>1</v>
      </c>
      <c r="H429" s="2"/>
    </row>
    <row r="430" spans="2:8">
      <c r="B430" s="373" t="s">
        <v>359</v>
      </c>
      <c r="C430" s="20" t="s">
        <v>136</v>
      </c>
      <c r="D430" s="20" t="s">
        <v>154</v>
      </c>
      <c r="E430" s="382">
        <v>1</v>
      </c>
      <c r="H430" s="2"/>
    </row>
    <row r="431" spans="2:8">
      <c r="B431" s="373" t="s">
        <v>359</v>
      </c>
      <c r="C431" s="20" t="s">
        <v>136</v>
      </c>
      <c r="D431" s="20" t="s">
        <v>155</v>
      </c>
      <c r="E431" s="382">
        <v>1</v>
      </c>
      <c r="H431" s="2"/>
    </row>
    <row r="432" spans="2:8">
      <c r="B432" s="373" t="s">
        <v>359</v>
      </c>
      <c r="C432" s="20" t="s">
        <v>136</v>
      </c>
      <c r="D432" s="20" t="s">
        <v>156</v>
      </c>
      <c r="E432" s="382">
        <v>1</v>
      </c>
      <c r="H432" s="2"/>
    </row>
    <row r="433" spans="2:8">
      <c r="B433" s="373" t="s">
        <v>359</v>
      </c>
      <c r="C433" s="20" t="s">
        <v>136</v>
      </c>
      <c r="D433" s="20" t="s">
        <v>132</v>
      </c>
      <c r="E433" s="382">
        <v>1</v>
      </c>
      <c r="H433" s="2"/>
    </row>
    <row r="434" spans="2:8">
      <c r="B434" s="373" t="s">
        <v>359</v>
      </c>
      <c r="C434" s="20" t="s">
        <v>136</v>
      </c>
      <c r="D434" s="20" t="s">
        <v>133</v>
      </c>
      <c r="E434" s="382">
        <v>1</v>
      </c>
      <c r="H434" s="2"/>
    </row>
    <row r="435" spans="2:8">
      <c r="B435" s="373" t="s">
        <v>359</v>
      </c>
      <c r="C435" s="20" t="s">
        <v>136</v>
      </c>
      <c r="D435" s="20" t="s">
        <v>134</v>
      </c>
      <c r="E435" s="382">
        <v>1</v>
      </c>
      <c r="H435" s="2"/>
    </row>
    <row r="436" spans="2:8">
      <c r="B436" s="373" t="s">
        <v>359</v>
      </c>
      <c r="C436" s="20" t="s">
        <v>136</v>
      </c>
      <c r="D436" s="20" t="s">
        <v>135</v>
      </c>
      <c r="E436" s="382">
        <v>1</v>
      </c>
      <c r="H436" s="2"/>
    </row>
    <row r="437" spans="2:8">
      <c r="B437" s="373" t="s">
        <v>359</v>
      </c>
      <c r="C437" s="20" t="s">
        <v>136</v>
      </c>
      <c r="D437" s="20" t="s">
        <v>136</v>
      </c>
      <c r="E437" s="382">
        <v>1</v>
      </c>
      <c r="H437" s="2"/>
    </row>
    <row r="438" spans="2:8">
      <c r="B438" s="373" t="s">
        <v>359</v>
      </c>
      <c r="C438" s="20" t="s">
        <v>136</v>
      </c>
      <c r="D438" s="20" t="s">
        <v>137</v>
      </c>
      <c r="E438" s="381">
        <v>0.97</v>
      </c>
      <c r="H438" s="2"/>
    </row>
    <row r="439" spans="2:8">
      <c r="B439" s="373" t="s">
        <v>359</v>
      </c>
      <c r="C439" s="20" t="s">
        <v>136</v>
      </c>
      <c r="D439" s="20" t="s">
        <v>138</v>
      </c>
      <c r="E439" s="381">
        <v>0.95</v>
      </c>
      <c r="H439" s="2"/>
    </row>
    <row r="440" spans="2:8">
      <c r="B440" s="373" t="s">
        <v>359</v>
      </c>
      <c r="C440" s="20" t="s">
        <v>136</v>
      </c>
      <c r="D440" s="20" t="s">
        <v>139</v>
      </c>
      <c r="E440" s="381">
        <v>0.93</v>
      </c>
      <c r="H440" s="2"/>
    </row>
    <row r="441" spans="2:8">
      <c r="B441" s="373" t="s">
        <v>359</v>
      </c>
      <c r="C441" s="20" t="s">
        <v>136</v>
      </c>
      <c r="D441" s="20" t="s">
        <v>140</v>
      </c>
      <c r="E441" s="381">
        <v>0.91</v>
      </c>
      <c r="H441" s="2"/>
    </row>
    <row r="442" spans="2:8">
      <c r="B442" s="373" t="s">
        <v>359</v>
      </c>
      <c r="C442" s="20" t="s">
        <v>136</v>
      </c>
      <c r="D442" s="20" t="s">
        <v>141</v>
      </c>
      <c r="E442" s="381">
        <v>0.9</v>
      </c>
      <c r="H442" s="2"/>
    </row>
    <row r="443" spans="2:8">
      <c r="B443" s="373" t="s">
        <v>359</v>
      </c>
      <c r="C443" s="20" t="s">
        <v>136</v>
      </c>
      <c r="D443" s="20" t="s">
        <v>142</v>
      </c>
      <c r="E443" s="381">
        <v>0.89</v>
      </c>
      <c r="H443" s="2"/>
    </row>
    <row r="444" spans="2:8">
      <c r="B444" s="373" t="s">
        <v>359</v>
      </c>
      <c r="C444" s="20" t="s">
        <v>136</v>
      </c>
      <c r="D444" s="20" t="s">
        <v>143</v>
      </c>
      <c r="E444" s="381">
        <v>0.89</v>
      </c>
      <c r="H444" s="2"/>
    </row>
    <row r="445" spans="2:8">
      <c r="B445" s="373" t="s">
        <v>359</v>
      </c>
      <c r="C445" s="20" t="s">
        <v>136</v>
      </c>
      <c r="D445" s="20" t="s">
        <v>647</v>
      </c>
      <c r="E445" s="381">
        <v>0.88</v>
      </c>
      <c r="H445" s="2"/>
    </row>
    <row r="446" spans="2:8">
      <c r="B446" s="373" t="s">
        <v>359</v>
      </c>
      <c r="C446" s="20" t="s">
        <v>137</v>
      </c>
      <c r="D446" s="20" t="s">
        <v>355</v>
      </c>
      <c r="E446" s="382">
        <v>1</v>
      </c>
      <c r="H446" s="2"/>
    </row>
    <row r="447" spans="2:8">
      <c r="B447" s="373" t="s">
        <v>359</v>
      </c>
      <c r="C447" s="20" t="s">
        <v>137</v>
      </c>
      <c r="D447" s="20" t="s">
        <v>154</v>
      </c>
      <c r="E447" s="382">
        <v>1</v>
      </c>
      <c r="H447" s="2"/>
    </row>
    <row r="448" spans="2:8">
      <c r="B448" s="373" t="s">
        <v>359</v>
      </c>
      <c r="C448" s="20" t="s">
        <v>137</v>
      </c>
      <c r="D448" s="20" t="s">
        <v>155</v>
      </c>
      <c r="E448" s="382">
        <v>1</v>
      </c>
      <c r="H448" s="2"/>
    </row>
    <row r="449" spans="2:8">
      <c r="B449" s="373" t="s">
        <v>359</v>
      </c>
      <c r="C449" s="20" t="s">
        <v>137</v>
      </c>
      <c r="D449" s="20" t="s">
        <v>156</v>
      </c>
      <c r="E449" s="382">
        <v>1</v>
      </c>
      <c r="H449" s="2"/>
    </row>
    <row r="450" spans="2:8">
      <c r="B450" s="373" t="s">
        <v>359</v>
      </c>
      <c r="C450" s="20" t="s">
        <v>137</v>
      </c>
      <c r="D450" s="20" t="s">
        <v>132</v>
      </c>
      <c r="E450" s="382">
        <v>1</v>
      </c>
      <c r="H450" s="2"/>
    </row>
    <row r="451" spans="2:8">
      <c r="B451" s="373" t="s">
        <v>359</v>
      </c>
      <c r="C451" s="20" t="s">
        <v>137</v>
      </c>
      <c r="D451" s="20" t="s">
        <v>133</v>
      </c>
      <c r="E451" s="382">
        <v>1</v>
      </c>
      <c r="H451" s="2"/>
    </row>
    <row r="452" spans="2:8">
      <c r="B452" s="373" t="s">
        <v>359</v>
      </c>
      <c r="C452" s="20" t="s">
        <v>137</v>
      </c>
      <c r="D452" s="20" t="s">
        <v>134</v>
      </c>
      <c r="E452" s="382">
        <v>1</v>
      </c>
      <c r="H452" s="2"/>
    </row>
    <row r="453" spans="2:8">
      <c r="B453" s="373" t="s">
        <v>359</v>
      </c>
      <c r="C453" s="20" t="s">
        <v>137</v>
      </c>
      <c r="D453" s="20" t="s">
        <v>135</v>
      </c>
      <c r="E453" s="382">
        <v>1</v>
      </c>
      <c r="H453" s="2"/>
    </row>
    <row r="454" spans="2:8">
      <c r="B454" s="373" t="s">
        <v>359</v>
      </c>
      <c r="C454" s="20" t="s">
        <v>137</v>
      </c>
      <c r="D454" s="20" t="s">
        <v>136</v>
      </c>
      <c r="E454" s="382">
        <v>1</v>
      </c>
      <c r="H454" s="2"/>
    </row>
    <row r="455" spans="2:8">
      <c r="B455" s="373" t="s">
        <v>359</v>
      </c>
      <c r="C455" s="20" t="s">
        <v>137</v>
      </c>
      <c r="D455" s="20" t="s">
        <v>137</v>
      </c>
      <c r="E455" s="382">
        <v>1</v>
      </c>
      <c r="H455" s="2"/>
    </row>
    <row r="456" spans="2:8">
      <c r="B456" s="373" t="s">
        <v>359</v>
      </c>
      <c r="C456" s="20" t="s">
        <v>137</v>
      </c>
      <c r="D456" s="20" t="s">
        <v>138</v>
      </c>
      <c r="E456" s="381">
        <v>0.98</v>
      </c>
      <c r="H456" s="2"/>
    </row>
    <row r="457" spans="2:8">
      <c r="B457" s="373" t="s">
        <v>359</v>
      </c>
      <c r="C457" s="20" t="s">
        <v>137</v>
      </c>
      <c r="D457" s="20" t="s">
        <v>139</v>
      </c>
      <c r="E457" s="381">
        <v>0.96</v>
      </c>
      <c r="H457" s="2"/>
    </row>
    <row r="458" spans="2:8">
      <c r="B458" s="373" t="s">
        <v>359</v>
      </c>
      <c r="C458" s="20" t="s">
        <v>137</v>
      </c>
      <c r="D458" s="20" t="s">
        <v>140</v>
      </c>
      <c r="E458" s="381">
        <v>0.94</v>
      </c>
      <c r="H458" s="2"/>
    </row>
    <row r="459" spans="2:8">
      <c r="B459" s="373" t="s">
        <v>359</v>
      </c>
      <c r="C459" s="20" t="s">
        <v>137</v>
      </c>
      <c r="D459" s="20" t="s">
        <v>141</v>
      </c>
      <c r="E459" s="381">
        <v>0.93</v>
      </c>
      <c r="H459" s="2"/>
    </row>
    <row r="460" spans="2:8">
      <c r="B460" s="373" t="s">
        <v>359</v>
      </c>
      <c r="C460" s="20" t="s">
        <v>137</v>
      </c>
      <c r="D460" s="20" t="s">
        <v>142</v>
      </c>
      <c r="E460" s="381">
        <v>0.92</v>
      </c>
      <c r="H460" s="2"/>
    </row>
    <row r="461" spans="2:8">
      <c r="B461" s="373" t="s">
        <v>359</v>
      </c>
      <c r="C461" s="20" t="s">
        <v>137</v>
      </c>
      <c r="D461" s="20" t="s">
        <v>143</v>
      </c>
      <c r="E461" s="381">
        <v>0.91</v>
      </c>
      <c r="H461" s="2"/>
    </row>
    <row r="462" spans="2:8">
      <c r="B462" s="373" t="s">
        <v>359</v>
      </c>
      <c r="C462" s="20" t="s">
        <v>137</v>
      </c>
      <c r="D462" s="20" t="s">
        <v>647</v>
      </c>
      <c r="E462" s="381">
        <v>0.9</v>
      </c>
      <c r="H462" s="2"/>
    </row>
    <row r="463" spans="2:8">
      <c r="B463" s="373" t="s">
        <v>359</v>
      </c>
      <c r="C463" s="20" t="s">
        <v>138</v>
      </c>
      <c r="D463" s="20" t="s">
        <v>355</v>
      </c>
      <c r="E463" s="382">
        <v>1</v>
      </c>
      <c r="H463" s="2"/>
    </row>
    <row r="464" spans="2:8">
      <c r="B464" s="373" t="s">
        <v>359</v>
      </c>
      <c r="C464" s="20" t="s">
        <v>138</v>
      </c>
      <c r="D464" s="20" t="s">
        <v>154</v>
      </c>
      <c r="E464" s="382">
        <v>1</v>
      </c>
      <c r="H464" s="2"/>
    </row>
    <row r="465" spans="2:8">
      <c r="B465" s="373" t="s">
        <v>359</v>
      </c>
      <c r="C465" s="20" t="s">
        <v>138</v>
      </c>
      <c r="D465" s="20" t="s">
        <v>155</v>
      </c>
      <c r="E465" s="382">
        <v>1</v>
      </c>
      <c r="H465" s="2"/>
    </row>
    <row r="466" spans="2:8">
      <c r="B466" s="373" t="s">
        <v>359</v>
      </c>
      <c r="C466" s="20" t="s">
        <v>138</v>
      </c>
      <c r="D466" s="20" t="s">
        <v>156</v>
      </c>
      <c r="E466" s="382">
        <v>1</v>
      </c>
      <c r="H466" s="2"/>
    </row>
    <row r="467" spans="2:8">
      <c r="B467" s="373" t="s">
        <v>359</v>
      </c>
      <c r="C467" s="20" t="s">
        <v>138</v>
      </c>
      <c r="D467" s="20" t="s">
        <v>132</v>
      </c>
      <c r="E467" s="382">
        <v>1</v>
      </c>
      <c r="H467" s="2"/>
    </row>
    <row r="468" spans="2:8">
      <c r="B468" s="373" t="s">
        <v>359</v>
      </c>
      <c r="C468" s="20" t="s">
        <v>138</v>
      </c>
      <c r="D468" s="20" t="s">
        <v>133</v>
      </c>
      <c r="E468" s="382">
        <v>1</v>
      </c>
      <c r="H468" s="2"/>
    </row>
    <row r="469" spans="2:8">
      <c r="B469" s="373" t="s">
        <v>359</v>
      </c>
      <c r="C469" s="20" t="s">
        <v>138</v>
      </c>
      <c r="D469" s="20" t="s">
        <v>134</v>
      </c>
      <c r="E469" s="382">
        <v>1</v>
      </c>
      <c r="H469" s="2"/>
    </row>
    <row r="470" spans="2:8">
      <c r="B470" s="373" t="s">
        <v>359</v>
      </c>
      <c r="C470" s="20" t="s">
        <v>138</v>
      </c>
      <c r="D470" s="20" t="s">
        <v>135</v>
      </c>
      <c r="E470" s="382">
        <v>1</v>
      </c>
      <c r="H470" s="2"/>
    </row>
    <row r="471" spans="2:8">
      <c r="B471" s="373" t="s">
        <v>359</v>
      </c>
      <c r="C471" s="20" t="s">
        <v>138</v>
      </c>
      <c r="D471" s="20" t="s">
        <v>136</v>
      </c>
      <c r="E471" s="382">
        <v>1</v>
      </c>
      <c r="H471" s="2"/>
    </row>
    <row r="472" spans="2:8">
      <c r="B472" s="373" t="s">
        <v>359</v>
      </c>
      <c r="C472" s="20" t="s">
        <v>138</v>
      </c>
      <c r="D472" s="20" t="s">
        <v>137</v>
      </c>
      <c r="E472" s="382">
        <v>1</v>
      </c>
      <c r="H472" s="2"/>
    </row>
    <row r="473" spans="2:8">
      <c r="B473" s="373" t="s">
        <v>359</v>
      </c>
      <c r="C473" s="20" t="s">
        <v>138</v>
      </c>
      <c r="D473" s="20" t="s">
        <v>138</v>
      </c>
      <c r="E473" s="382">
        <v>1</v>
      </c>
      <c r="H473" s="2"/>
    </row>
    <row r="474" spans="2:8">
      <c r="B474" s="373" t="s">
        <v>359</v>
      </c>
      <c r="C474" s="20" t="s">
        <v>138</v>
      </c>
      <c r="D474" s="20" t="s">
        <v>139</v>
      </c>
      <c r="E474" s="381">
        <v>0.98</v>
      </c>
      <c r="H474" s="2"/>
    </row>
    <row r="475" spans="2:8">
      <c r="B475" s="373" t="s">
        <v>359</v>
      </c>
      <c r="C475" s="20" t="s">
        <v>138</v>
      </c>
      <c r="D475" s="20" t="s">
        <v>140</v>
      </c>
      <c r="E475" s="381">
        <v>0.96</v>
      </c>
      <c r="H475" s="2"/>
    </row>
    <row r="476" spans="2:8">
      <c r="B476" s="373" t="s">
        <v>359</v>
      </c>
      <c r="C476" s="20" t="s">
        <v>138</v>
      </c>
      <c r="D476" s="20" t="s">
        <v>141</v>
      </c>
      <c r="E476" s="381">
        <v>0.95</v>
      </c>
      <c r="H476" s="2"/>
    </row>
    <row r="477" spans="2:8">
      <c r="B477" s="373" t="s">
        <v>359</v>
      </c>
      <c r="C477" s="20" t="s">
        <v>138</v>
      </c>
      <c r="D477" s="20" t="s">
        <v>142</v>
      </c>
      <c r="E477" s="381">
        <v>0.94</v>
      </c>
      <c r="H477" s="2"/>
    </row>
    <row r="478" spans="2:8">
      <c r="B478" s="373" t="s">
        <v>359</v>
      </c>
      <c r="C478" s="20" t="s">
        <v>138</v>
      </c>
      <c r="D478" s="20" t="s">
        <v>143</v>
      </c>
      <c r="E478" s="381">
        <v>0.93</v>
      </c>
      <c r="H478" s="2"/>
    </row>
    <row r="479" spans="2:8">
      <c r="B479" s="373" t="s">
        <v>359</v>
      </c>
      <c r="C479" s="20" t="s">
        <v>138</v>
      </c>
      <c r="D479" s="20" t="s">
        <v>647</v>
      </c>
      <c r="E479" s="381">
        <v>0.92</v>
      </c>
      <c r="H479" s="2"/>
    </row>
    <row r="480" spans="2:8">
      <c r="B480" s="373" t="s">
        <v>359</v>
      </c>
      <c r="C480" s="20" t="s">
        <v>139</v>
      </c>
      <c r="D480" s="20" t="s">
        <v>355</v>
      </c>
      <c r="E480" s="382">
        <v>1</v>
      </c>
      <c r="H480" s="2"/>
    </row>
    <row r="481" spans="2:8">
      <c r="B481" s="373" t="s">
        <v>359</v>
      </c>
      <c r="C481" s="20" t="s">
        <v>139</v>
      </c>
      <c r="D481" s="20" t="s">
        <v>154</v>
      </c>
      <c r="E481" s="382">
        <v>1</v>
      </c>
      <c r="H481" s="2"/>
    </row>
    <row r="482" spans="2:8">
      <c r="B482" s="373" t="s">
        <v>359</v>
      </c>
      <c r="C482" s="20" t="s">
        <v>139</v>
      </c>
      <c r="D482" s="20" t="s">
        <v>155</v>
      </c>
      <c r="E482" s="382">
        <v>1</v>
      </c>
      <c r="H482" s="2"/>
    </row>
    <row r="483" spans="2:8">
      <c r="B483" s="373" t="s">
        <v>359</v>
      </c>
      <c r="C483" s="20" t="s">
        <v>139</v>
      </c>
      <c r="D483" s="20" t="s">
        <v>156</v>
      </c>
      <c r="E483" s="382">
        <v>1</v>
      </c>
      <c r="H483" s="2"/>
    </row>
    <row r="484" spans="2:8">
      <c r="B484" s="373" t="s">
        <v>359</v>
      </c>
      <c r="C484" s="20" t="s">
        <v>139</v>
      </c>
      <c r="D484" s="20" t="s">
        <v>132</v>
      </c>
      <c r="E484" s="382">
        <v>1</v>
      </c>
      <c r="H484" s="2"/>
    </row>
    <row r="485" spans="2:8">
      <c r="B485" s="373" t="s">
        <v>359</v>
      </c>
      <c r="C485" s="20" t="s">
        <v>139</v>
      </c>
      <c r="D485" s="20" t="s">
        <v>133</v>
      </c>
      <c r="E485" s="382">
        <v>1</v>
      </c>
      <c r="H485" s="2"/>
    </row>
    <row r="486" spans="2:8">
      <c r="B486" s="373" t="s">
        <v>359</v>
      </c>
      <c r="C486" s="20" t="s">
        <v>139</v>
      </c>
      <c r="D486" s="20" t="s">
        <v>134</v>
      </c>
      <c r="E486" s="382">
        <v>1</v>
      </c>
      <c r="H486" s="2"/>
    </row>
    <row r="487" spans="2:8">
      <c r="B487" s="373" t="s">
        <v>359</v>
      </c>
      <c r="C487" s="20" t="s">
        <v>139</v>
      </c>
      <c r="D487" s="20" t="s">
        <v>135</v>
      </c>
      <c r="E487" s="382">
        <v>1</v>
      </c>
      <c r="H487" s="2"/>
    </row>
    <row r="488" spans="2:8">
      <c r="B488" s="373" t="s">
        <v>359</v>
      </c>
      <c r="C488" s="20" t="s">
        <v>139</v>
      </c>
      <c r="D488" s="20" t="s">
        <v>136</v>
      </c>
      <c r="E488" s="382">
        <v>1</v>
      </c>
      <c r="H488" s="2"/>
    </row>
    <row r="489" spans="2:8">
      <c r="B489" s="373" t="s">
        <v>359</v>
      </c>
      <c r="C489" s="20" t="s">
        <v>139</v>
      </c>
      <c r="D489" s="20" t="s">
        <v>137</v>
      </c>
      <c r="E489" s="382">
        <v>1</v>
      </c>
      <c r="H489" s="2"/>
    </row>
    <row r="490" spans="2:8">
      <c r="B490" s="373" t="s">
        <v>359</v>
      </c>
      <c r="C490" s="20" t="s">
        <v>139</v>
      </c>
      <c r="D490" s="20" t="s">
        <v>138</v>
      </c>
      <c r="E490" s="382">
        <v>1</v>
      </c>
      <c r="H490" s="2"/>
    </row>
    <row r="491" spans="2:8">
      <c r="B491" s="373" t="s">
        <v>359</v>
      </c>
      <c r="C491" s="20" t="s">
        <v>139</v>
      </c>
      <c r="D491" s="20" t="s">
        <v>139</v>
      </c>
      <c r="E491" s="382">
        <v>1</v>
      </c>
      <c r="H491" s="2"/>
    </row>
    <row r="492" spans="2:8">
      <c r="B492" s="373" t="s">
        <v>359</v>
      </c>
      <c r="C492" s="20" t="s">
        <v>139</v>
      </c>
      <c r="D492" s="20" t="s">
        <v>140</v>
      </c>
      <c r="E492" s="381">
        <v>0.98</v>
      </c>
      <c r="H492" s="2"/>
    </row>
    <row r="493" spans="2:8">
      <c r="B493" s="373" t="s">
        <v>359</v>
      </c>
      <c r="C493" s="20" t="s">
        <v>139</v>
      </c>
      <c r="D493" s="20" t="s">
        <v>141</v>
      </c>
      <c r="E493" s="381">
        <v>0.97</v>
      </c>
      <c r="H493" s="2"/>
    </row>
    <row r="494" spans="2:8">
      <c r="B494" s="373" t="s">
        <v>359</v>
      </c>
      <c r="C494" s="20" t="s">
        <v>139</v>
      </c>
      <c r="D494" s="20" t="s">
        <v>142</v>
      </c>
      <c r="E494" s="381">
        <v>0.96</v>
      </c>
      <c r="H494" s="2"/>
    </row>
    <row r="495" spans="2:8">
      <c r="B495" s="373" t="s">
        <v>359</v>
      </c>
      <c r="C495" s="20" t="s">
        <v>139</v>
      </c>
      <c r="D495" s="20" t="s">
        <v>143</v>
      </c>
      <c r="E495" s="381">
        <v>0.95</v>
      </c>
      <c r="H495" s="2"/>
    </row>
    <row r="496" spans="2:8">
      <c r="B496" s="373" t="s">
        <v>359</v>
      </c>
      <c r="C496" s="20" t="s">
        <v>139</v>
      </c>
      <c r="D496" s="20" t="s">
        <v>647</v>
      </c>
      <c r="E496" s="381">
        <v>0.94</v>
      </c>
      <c r="H496" s="2"/>
    </row>
    <row r="497" spans="2:8">
      <c r="B497" s="373" t="s">
        <v>359</v>
      </c>
      <c r="C497" s="20" t="s">
        <v>140</v>
      </c>
      <c r="D497" s="20" t="s">
        <v>355</v>
      </c>
      <c r="E497" s="382">
        <v>1</v>
      </c>
      <c r="H497" s="2"/>
    </row>
    <row r="498" spans="2:8">
      <c r="B498" s="373" t="s">
        <v>359</v>
      </c>
      <c r="C498" s="20" t="s">
        <v>140</v>
      </c>
      <c r="D498" s="20" t="s">
        <v>154</v>
      </c>
      <c r="E498" s="382">
        <v>1</v>
      </c>
      <c r="H498" s="2"/>
    </row>
    <row r="499" spans="2:8">
      <c r="B499" s="373" t="s">
        <v>359</v>
      </c>
      <c r="C499" s="20" t="s">
        <v>140</v>
      </c>
      <c r="D499" s="20" t="s">
        <v>155</v>
      </c>
      <c r="E499" s="382">
        <v>1</v>
      </c>
      <c r="H499" s="2"/>
    </row>
    <row r="500" spans="2:8">
      <c r="B500" s="373" t="s">
        <v>359</v>
      </c>
      <c r="C500" s="20" t="s">
        <v>140</v>
      </c>
      <c r="D500" s="20" t="s">
        <v>156</v>
      </c>
      <c r="E500" s="382">
        <v>1</v>
      </c>
      <c r="H500" s="2"/>
    </row>
    <row r="501" spans="2:8">
      <c r="B501" s="373" t="s">
        <v>359</v>
      </c>
      <c r="C501" s="20" t="s">
        <v>140</v>
      </c>
      <c r="D501" s="20" t="s">
        <v>132</v>
      </c>
      <c r="E501" s="382">
        <v>1</v>
      </c>
      <c r="H501" s="2"/>
    </row>
    <row r="502" spans="2:8">
      <c r="B502" s="373" t="s">
        <v>359</v>
      </c>
      <c r="C502" s="20" t="s">
        <v>140</v>
      </c>
      <c r="D502" s="20" t="s">
        <v>133</v>
      </c>
      <c r="E502" s="382">
        <v>1</v>
      </c>
      <c r="H502" s="2"/>
    </row>
    <row r="503" spans="2:8">
      <c r="B503" s="373" t="s">
        <v>359</v>
      </c>
      <c r="C503" s="20" t="s">
        <v>140</v>
      </c>
      <c r="D503" s="20" t="s">
        <v>134</v>
      </c>
      <c r="E503" s="382">
        <v>1</v>
      </c>
      <c r="H503" s="2"/>
    </row>
    <row r="504" spans="2:8">
      <c r="B504" s="373" t="s">
        <v>359</v>
      </c>
      <c r="C504" s="20" t="s">
        <v>140</v>
      </c>
      <c r="D504" s="20" t="s">
        <v>135</v>
      </c>
      <c r="E504" s="382">
        <v>1</v>
      </c>
      <c r="H504" s="2"/>
    </row>
    <row r="505" spans="2:8">
      <c r="B505" s="373" t="s">
        <v>359</v>
      </c>
      <c r="C505" s="20" t="s">
        <v>140</v>
      </c>
      <c r="D505" s="20" t="s">
        <v>136</v>
      </c>
      <c r="E505" s="382">
        <v>1</v>
      </c>
      <c r="H505" s="2"/>
    </row>
    <row r="506" spans="2:8">
      <c r="B506" s="373" t="s">
        <v>359</v>
      </c>
      <c r="C506" s="20" t="s">
        <v>140</v>
      </c>
      <c r="D506" s="20" t="s">
        <v>137</v>
      </c>
      <c r="E506" s="382">
        <v>1</v>
      </c>
      <c r="H506" s="2"/>
    </row>
    <row r="507" spans="2:8">
      <c r="B507" s="373" t="s">
        <v>359</v>
      </c>
      <c r="C507" s="20" t="s">
        <v>140</v>
      </c>
      <c r="D507" s="20" t="s">
        <v>138</v>
      </c>
      <c r="E507" s="382">
        <v>1</v>
      </c>
      <c r="H507" s="2"/>
    </row>
    <row r="508" spans="2:8">
      <c r="B508" s="373" t="s">
        <v>359</v>
      </c>
      <c r="C508" s="20" t="s">
        <v>140</v>
      </c>
      <c r="D508" s="20" t="s">
        <v>139</v>
      </c>
      <c r="E508" s="382">
        <v>1</v>
      </c>
      <c r="H508" s="2"/>
    </row>
    <row r="509" spans="2:8">
      <c r="B509" s="373" t="s">
        <v>359</v>
      </c>
      <c r="C509" s="20" t="s">
        <v>140</v>
      </c>
      <c r="D509" s="20" t="s">
        <v>140</v>
      </c>
      <c r="E509" s="382">
        <v>1</v>
      </c>
      <c r="H509" s="2"/>
    </row>
    <row r="510" spans="2:8">
      <c r="B510" s="373" t="s">
        <v>359</v>
      </c>
      <c r="C510" s="20" t="s">
        <v>140</v>
      </c>
      <c r="D510" s="20" t="s">
        <v>141</v>
      </c>
      <c r="E510" s="381">
        <v>0.99</v>
      </c>
      <c r="H510" s="2"/>
    </row>
    <row r="511" spans="2:8">
      <c r="B511" s="373" t="s">
        <v>359</v>
      </c>
      <c r="C511" s="20" t="s">
        <v>140</v>
      </c>
      <c r="D511" s="20" t="s">
        <v>142</v>
      </c>
      <c r="E511" s="381">
        <v>0.98</v>
      </c>
      <c r="H511" s="2"/>
    </row>
    <row r="512" spans="2:8">
      <c r="B512" s="373" t="s">
        <v>359</v>
      </c>
      <c r="C512" s="20" t="s">
        <v>140</v>
      </c>
      <c r="D512" s="20" t="s">
        <v>143</v>
      </c>
      <c r="E512" s="381">
        <v>0.97</v>
      </c>
      <c r="H512" s="2"/>
    </row>
    <row r="513" spans="2:8">
      <c r="B513" s="373" t="s">
        <v>359</v>
      </c>
      <c r="C513" s="20" t="s">
        <v>140</v>
      </c>
      <c r="D513" s="20" t="s">
        <v>647</v>
      </c>
      <c r="E513" s="381">
        <v>0.96</v>
      </c>
      <c r="H513" s="2"/>
    </row>
    <row r="514" spans="2:8">
      <c r="B514" s="373" t="s">
        <v>359</v>
      </c>
      <c r="C514" s="20" t="s">
        <v>141</v>
      </c>
      <c r="D514" s="20" t="s">
        <v>355</v>
      </c>
      <c r="E514" s="382">
        <v>1</v>
      </c>
      <c r="H514" s="2"/>
    </row>
    <row r="515" spans="2:8">
      <c r="B515" s="373" t="s">
        <v>359</v>
      </c>
      <c r="C515" s="20" t="s">
        <v>141</v>
      </c>
      <c r="D515" s="20" t="s">
        <v>154</v>
      </c>
      <c r="E515" s="382">
        <v>1</v>
      </c>
      <c r="H515" s="2"/>
    </row>
    <row r="516" spans="2:8">
      <c r="B516" s="373" t="s">
        <v>359</v>
      </c>
      <c r="C516" s="20" t="s">
        <v>141</v>
      </c>
      <c r="D516" s="20" t="s">
        <v>155</v>
      </c>
      <c r="E516" s="382">
        <v>1</v>
      </c>
      <c r="H516" s="2"/>
    </row>
    <row r="517" spans="2:8">
      <c r="B517" s="373" t="s">
        <v>359</v>
      </c>
      <c r="C517" s="20" t="s">
        <v>141</v>
      </c>
      <c r="D517" s="20" t="s">
        <v>156</v>
      </c>
      <c r="E517" s="382">
        <v>1</v>
      </c>
      <c r="H517" s="2"/>
    </row>
    <row r="518" spans="2:8">
      <c r="B518" s="373" t="s">
        <v>359</v>
      </c>
      <c r="C518" s="20" t="s">
        <v>141</v>
      </c>
      <c r="D518" s="20" t="s">
        <v>132</v>
      </c>
      <c r="E518" s="382">
        <v>1</v>
      </c>
      <c r="H518" s="2"/>
    </row>
    <row r="519" spans="2:8">
      <c r="B519" s="373" t="s">
        <v>359</v>
      </c>
      <c r="C519" s="20" t="s">
        <v>141</v>
      </c>
      <c r="D519" s="20" t="s">
        <v>133</v>
      </c>
      <c r="E519" s="382">
        <v>1</v>
      </c>
      <c r="H519" s="2"/>
    </row>
    <row r="520" spans="2:8">
      <c r="B520" s="373" t="s">
        <v>359</v>
      </c>
      <c r="C520" s="20" t="s">
        <v>141</v>
      </c>
      <c r="D520" s="20" t="s">
        <v>134</v>
      </c>
      <c r="E520" s="382">
        <v>1</v>
      </c>
      <c r="H520" s="2"/>
    </row>
    <row r="521" spans="2:8">
      <c r="B521" s="373" t="s">
        <v>359</v>
      </c>
      <c r="C521" s="20" t="s">
        <v>141</v>
      </c>
      <c r="D521" s="20" t="s">
        <v>135</v>
      </c>
      <c r="E521" s="382">
        <v>1</v>
      </c>
      <c r="H521" s="2"/>
    </row>
    <row r="522" spans="2:8">
      <c r="B522" s="373" t="s">
        <v>359</v>
      </c>
      <c r="C522" s="20" t="s">
        <v>141</v>
      </c>
      <c r="D522" s="20" t="s">
        <v>136</v>
      </c>
      <c r="E522" s="382">
        <v>1</v>
      </c>
      <c r="H522" s="2"/>
    </row>
    <row r="523" spans="2:8">
      <c r="B523" s="373" t="s">
        <v>359</v>
      </c>
      <c r="C523" s="20" t="s">
        <v>141</v>
      </c>
      <c r="D523" s="20" t="s">
        <v>137</v>
      </c>
      <c r="E523" s="382">
        <v>1</v>
      </c>
      <c r="H523" s="2"/>
    </row>
    <row r="524" spans="2:8">
      <c r="B524" s="373" t="s">
        <v>359</v>
      </c>
      <c r="C524" s="20" t="s">
        <v>141</v>
      </c>
      <c r="D524" s="20" t="s">
        <v>138</v>
      </c>
      <c r="E524" s="382">
        <v>1</v>
      </c>
      <c r="H524" s="2"/>
    </row>
    <row r="525" spans="2:8">
      <c r="B525" s="373" t="s">
        <v>359</v>
      </c>
      <c r="C525" s="20" t="s">
        <v>141</v>
      </c>
      <c r="D525" s="20" t="s">
        <v>139</v>
      </c>
      <c r="E525" s="382">
        <v>1</v>
      </c>
      <c r="H525" s="2"/>
    </row>
    <row r="526" spans="2:8">
      <c r="B526" s="373" t="s">
        <v>359</v>
      </c>
      <c r="C526" s="20" t="s">
        <v>141</v>
      </c>
      <c r="D526" s="20" t="s">
        <v>140</v>
      </c>
      <c r="E526" s="382">
        <v>1</v>
      </c>
      <c r="H526" s="2"/>
    </row>
    <row r="527" spans="2:8">
      <c r="B527" s="373" t="s">
        <v>359</v>
      </c>
      <c r="C527" s="20" t="s">
        <v>141</v>
      </c>
      <c r="D527" s="20" t="s">
        <v>141</v>
      </c>
      <c r="E527" s="382">
        <v>1</v>
      </c>
      <c r="H527" s="2"/>
    </row>
    <row r="528" spans="2:8">
      <c r="B528" s="373" t="s">
        <v>359</v>
      </c>
      <c r="C528" s="20" t="s">
        <v>141</v>
      </c>
      <c r="D528" s="20" t="s">
        <v>142</v>
      </c>
      <c r="E528" s="381">
        <v>0.99</v>
      </c>
      <c r="H528" s="2"/>
    </row>
    <row r="529" spans="2:8">
      <c r="B529" s="373" t="s">
        <v>359</v>
      </c>
      <c r="C529" s="20" t="s">
        <v>141</v>
      </c>
      <c r="D529" s="20" t="s">
        <v>143</v>
      </c>
      <c r="E529" s="381">
        <v>0.98</v>
      </c>
      <c r="H529" s="2"/>
    </row>
    <row r="530" spans="2:8">
      <c r="B530" s="373" t="s">
        <v>359</v>
      </c>
      <c r="C530" s="20" t="s">
        <v>141</v>
      </c>
      <c r="D530" s="20" t="s">
        <v>647</v>
      </c>
      <c r="E530" s="381">
        <v>0.97</v>
      </c>
      <c r="H530" s="2"/>
    </row>
    <row r="531" spans="2:8">
      <c r="B531" s="373" t="s">
        <v>359</v>
      </c>
      <c r="C531" s="20" t="s">
        <v>142</v>
      </c>
      <c r="D531" s="20" t="s">
        <v>355</v>
      </c>
      <c r="E531" s="382">
        <v>1</v>
      </c>
      <c r="H531" s="2"/>
    </row>
    <row r="532" spans="2:8">
      <c r="B532" s="373" t="s">
        <v>359</v>
      </c>
      <c r="C532" s="20" t="s">
        <v>142</v>
      </c>
      <c r="D532" s="20" t="s">
        <v>154</v>
      </c>
      <c r="E532" s="382">
        <v>1</v>
      </c>
      <c r="H532" s="2"/>
    </row>
    <row r="533" spans="2:8">
      <c r="B533" s="373" t="s">
        <v>359</v>
      </c>
      <c r="C533" s="20" t="s">
        <v>142</v>
      </c>
      <c r="D533" s="20" t="s">
        <v>155</v>
      </c>
      <c r="E533" s="382">
        <v>1</v>
      </c>
      <c r="H533" s="2"/>
    </row>
    <row r="534" spans="2:8">
      <c r="B534" s="373" t="s">
        <v>359</v>
      </c>
      <c r="C534" s="20" t="s">
        <v>142</v>
      </c>
      <c r="D534" s="20" t="s">
        <v>156</v>
      </c>
      <c r="E534" s="382">
        <v>1</v>
      </c>
      <c r="H534" s="2"/>
    </row>
    <row r="535" spans="2:8">
      <c r="B535" s="373" t="s">
        <v>359</v>
      </c>
      <c r="C535" s="20" t="s">
        <v>142</v>
      </c>
      <c r="D535" s="20" t="s">
        <v>132</v>
      </c>
      <c r="E535" s="382">
        <v>1</v>
      </c>
      <c r="H535" s="2"/>
    </row>
    <row r="536" spans="2:8">
      <c r="B536" s="373" t="s">
        <v>359</v>
      </c>
      <c r="C536" s="20" t="s">
        <v>142</v>
      </c>
      <c r="D536" s="20" t="s">
        <v>133</v>
      </c>
      <c r="E536" s="382">
        <v>1</v>
      </c>
      <c r="H536" s="2"/>
    </row>
    <row r="537" spans="2:8">
      <c r="B537" s="373" t="s">
        <v>359</v>
      </c>
      <c r="C537" s="20" t="s">
        <v>142</v>
      </c>
      <c r="D537" s="20" t="s">
        <v>134</v>
      </c>
      <c r="E537" s="382">
        <v>1</v>
      </c>
      <c r="H537" s="2"/>
    </row>
    <row r="538" spans="2:8">
      <c r="B538" s="373" t="s">
        <v>359</v>
      </c>
      <c r="C538" s="20" t="s">
        <v>142</v>
      </c>
      <c r="D538" s="20" t="s">
        <v>135</v>
      </c>
      <c r="E538" s="382">
        <v>1</v>
      </c>
      <c r="H538" s="2"/>
    </row>
    <row r="539" spans="2:8">
      <c r="B539" s="373" t="s">
        <v>359</v>
      </c>
      <c r="C539" s="20" t="s">
        <v>142</v>
      </c>
      <c r="D539" s="20" t="s">
        <v>136</v>
      </c>
      <c r="E539" s="382">
        <v>1</v>
      </c>
      <c r="H539" s="2"/>
    </row>
    <row r="540" spans="2:8">
      <c r="B540" s="373" t="s">
        <v>359</v>
      </c>
      <c r="C540" s="20" t="s">
        <v>142</v>
      </c>
      <c r="D540" s="20" t="s">
        <v>137</v>
      </c>
      <c r="E540" s="382">
        <v>1</v>
      </c>
      <c r="H540" s="2"/>
    </row>
    <row r="541" spans="2:8">
      <c r="B541" s="373" t="s">
        <v>359</v>
      </c>
      <c r="C541" s="20" t="s">
        <v>142</v>
      </c>
      <c r="D541" s="20" t="s">
        <v>138</v>
      </c>
      <c r="E541" s="382">
        <v>1</v>
      </c>
      <c r="H541" s="2"/>
    </row>
    <row r="542" spans="2:8">
      <c r="B542" s="373" t="s">
        <v>359</v>
      </c>
      <c r="C542" s="20" t="s">
        <v>142</v>
      </c>
      <c r="D542" s="20" t="s">
        <v>139</v>
      </c>
      <c r="E542" s="382">
        <v>1</v>
      </c>
      <c r="H542" s="2"/>
    </row>
    <row r="543" spans="2:8">
      <c r="B543" s="373" t="s">
        <v>359</v>
      </c>
      <c r="C543" s="20" t="s">
        <v>142</v>
      </c>
      <c r="D543" s="20" t="s">
        <v>140</v>
      </c>
      <c r="E543" s="382">
        <v>1</v>
      </c>
      <c r="H543" s="2"/>
    </row>
    <row r="544" spans="2:8">
      <c r="B544" s="373" t="s">
        <v>359</v>
      </c>
      <c r="C544" s="20" t="s">
        <v>142</v>
      </c>
      <c r="D544" s="20" t="s">
        <v>141</v>
      </c>
      <c r="E544" s="382">
        <v>1</v>
      </c>
      <c r="H544" s="2"/>
    </row>
    <row r="545" spans="2:8">
      <c r="B545" s="373" t="s">
        <v>359</v>
      </c>
      <c r="C545" s="20" t="s">
        <v>142</v>
      </c>
      <c r="D545" s="20" t="s">
        <v>142</v>
      </c>
      <c r="E545" s="382">
        <v>1</v>
      </c>
      <c r="H545" s="2"/>
    </row>
    <row r="546" spans="2:8">
      <c r="B546" s="373" t="s">
        <v>359</v>
      </c>
      <c r="C546" s="20" t="s">
        <v>142</v>
      </c>
      <c r="D546" s="20" t="s">
        <v>143</v>
      </c>
      <c r="E546" s="381">
        <v>0.99</v>
      </c>
      <c r="H546" s="2"/>
    </row>
    <row r="547" spans="2:8">
      <c r="B547" s="373" t="s">
        <v>359</v>
      </c>
      <c r="C547" s="20" t="s">
        <v>142</v>
      </c>
      <c r="D547" s="20" t="s">
        <v>647</v>
      </c>
      <c r="E547" s="381">
        <v>0.98</v>
      </c>
      <c r="H547" s="2"/>
    </row>
    <row r="548" spans="2:8">
      <c r="B548" s="373" t="s">
        <v>359</v>
      </c>
      <c r="C548" s="20" t="s">
        <v>143</v>
      </c>
      <c r="D548" s="20" t="s">
        <v>355</v>
      </c>
      <c r="E548" s="382">
        <v>1</v>
      </c>
      <c r="H548" s="2"/>
    </row>
    <row r="549" spans="2:8">
      <c r="B549" s="373" t="s">
        <v>359</v>
      </c>
      <c r="C549" s="20" t="s">
        <v>143</v>
      </c>
      <c r="D549" s="20" t="s">
        <v>154</v>
      </c>
      <c r="E549" s="382">
        <v>1</v>
      </c>
      <c r="H549" s="2"/>
    </row>
    <row r="550" spans="2:8">
      <c r="B550" s="373" t="s">
        <v>359</v>
      </c>
      <c r="C550" s="20" t="s">
        <v>143</v>
      </c>
      <c r="D550" s="20" t="s">
        <v>155</v>
      </c>
      <c r="E550" s="382">
        <v>1</v>
      </c>
      <c r="H550" s="2"/>
    </row>
    <row r="551" spans="2:8">
      <c r="B551" s="373" t="s">
        <v>359</v>
      </c>
      <c r="C551" s="20" t="s">
        <v>143</v>
      </c>
      <c r="D551" s="20" t="s">
        <v>156</v>
      </c>
      <c r="E551" s="382">
        <v>1</v>
      </c>
      <c r="H551" s="2"/>
    </row>
    <row r="552" spans="2:8">
      <c r="B552" s="373" t="s">
        <v>359</v>
      </c>
      <c r="C552" s="20" t="s">
        <v>143</v>
      </c>
      <c r="D552" s="20" t="s">
        <v>132</v>
      </c>
      <c r="E552" s="382">
        <v>1</v>
      </c>
      <c r="H552" s="2"/>
    </row>
    <row r="553" spans="2:8">
      <c r="B553" s="373" t="s">
        <v>359</v>
      </c>
      <c r="C553" s="20" t="s">
        <v>143</v>
      </c>
      <c r="D553" s="20" t="s">
        <v>133</v>
      </c>
      <c r="E553" s="382">
        <v>1</v>
      </c>
      <c r="H553" s="2"/>
    </row>
    <row r="554" spans="2:8">
      <c r="B554" s="373" t="s">
        <v>359</v>
      </c>
      <c r="C554" s="20" t="s">
        <v>143</v>
      </c>
      <c r="D554" s="20" t="s">
        <v>134</v>
      </c>
      <c r="E554" s="382">
        <v>1</v>
      </c>
      <c r="H554" s="2"/>
    </row>
    <row r="555" spans="2:8">
      <c r="B555" s="373" t="s">
        <v>359</v>
      </c>
      <c r="C555" s="20" t="s">
        <v>143</v>
      </c>
      <c r="D555" s="20" t="s">
        <v>135</v>
      </c>
      <c r="E555" s="382">
        <v>1</v>
      </c>
      <c r="H555" s="2"/>
    </row>
    <row r="556" spans="2:8">
      <c r="B556" s="373" t="s">
        <v>359</v>
      </c>
      <c r="C556" s="20" t="s">
        <v>143</v>
      </c>
      <c r="D556" s="20" t="s">
        <v>136</v>
      </c>
      <c r="E556" s="382">
        <v>1</v>
      </c>
      <c r="H556" s="2"/>
    </row>
    <row r="557" spans="2:8">
      <c r="B557" s="373" t="s">
        <v>359</v>
      </c>
      <c r="C557" s="20" t="s">
        <v>143</v>
      </c>
      <c r="D557" s="20" t="s">
        <v>137</v>
      </c>
      <c r="E557" s="382">
        <v>1</v>
      </c>
      <c r="H557" s="2"/>
    </row>
    <row r="558" spans="2:8">
      <c r="B558" s="373" t="s">
        <v>359</v>
      </c>
      <c r="C558" s="20" t="s">
        <v>143</v>
      </c>
      <c r="D558" s="20" t="s">
        <v>138</v>
      </c>
      <c r="E558" s="382">
        <v>1</v>
      </c>
      <c r="H558" s="2"/>
    </row>
    <row r="559" spans="2:8">
      <c r="B559" s="373" t="s">
        <v>359</v>
      </c>
      <c r="C559" s="20" t="s">
        <v>143</v>
      </c>
      <c r="D559" s="20" t="s">
        <v>139</v>
      </c>
      <c r="E559" s="382">
        <v>1</v>
      </c>
      <c r="H559" s="2"/>
    </row>
    <row r="560" spans="2:8">
      <c r="B560" s="373" t="s">
        <v>359</v>
      </c>
      <c r="C560" s="20" t="s">
        <v>143</v>
      </c>
      <c r="D560" s="20" t="s">
        <v>140</v>
      </c>
      <c r="E560" s="382">
        <v>1</v>
      </c>
      <c r="H560" s="2"/>
    </row>
    <row r="561" spans="2:8">
      <c r="B561" s="373" t="s">
        <v>359</v>
      </c>
      <c r="C561" s="20" t="s">
        <v>143</v>
      </c>
      <c r="D561" s="20" t="s">
        <v>141</v>
      </c>
      <c r="E561" s="382">
        <v>1</v>
      </c>
      <c r="H561" s="2"/>
    </row>
    <row r="562" spans="2:8">
      <c r="B562" s="373" t="s">
        <v>359</v>
      </c>
      <c r="C562" s="20" t="s">
        <v>143</v>
      </c>
      <c r="D562" s="20" t="s">
        <v>142</v>
      </c>
      <c r="E562" s="382">
        <v>1</v>
      </c>
      <c r="H562" s="2"/>
    </row>
    <row r="563" spans="2:8">
      <c r="B563" s="373" t="s">
        <v>359</v>
      </c>
      <c r="C563" s="20" t="s">
        <v>143</v>
      </c>
      <c r="D563" s="20" t="s">
        <v>143</v>
      </c>
      <c r="E563" s="382">
        <v>1</v>
      </c>
      <c r="H563" s="2"/>
    </row>
    <row r="564" spans="2:8">
      <c r="B564" s="373" t="s">
        <v>359</v>
      </c>
      <c r="C564" s="20" t="s">
        <v>143</v>
      </c>
      <c r="D564" s="20" t="s">
        <v>647</v>
      </c>
      <c r="E564" s="381">
        <v>0.99</v>
      </c>
      <c r="H564" s="2"/>
    </row>
    <row r="565" spans="2:8">
      <c r="B565" s="373" t="s">
        <v>359</v>
      </c>
      <c r="C565" s="20" t="s">
        <v>647</v>
      </c>
      <c r="D565" s="20" t="s">
        <v>355</v>
      </c>
      <c r="E565" s="382">
        <v>1</v>
      </c>
      <c r="H565" s="2"/>
    </row>
    <row r="566" spans="2:8">
      <c r="B566" s="373" t="s">
        <v>359</v>
      </c>
      <c r="C566" s="20" t="s">
        <v>647</v>
      </c>
      <c r="D566" s="20" t="s">
        <v>154</v>
      </c>
      <c r="E566" s="382">
        <v>1</v>
      </c>
      <c r="H566" s="2"/>
    </row>
    <row r="567" spans="2:8">
      <c r="B567" s="373" t="s">
        <v>359</v>
      </c>
      <c r="C567" s="20" t="s">
        <v>647</v>
      </c>
      <c r="D567" s="20" t="s">
        <v>155</v>
      </c>
      <c r="E567" s="382">
        <v>1</v>
      </c>
      <c r="H567" s="2"/>
    </row>
    <row r="568" spans="2:8">
      <c r="B568" s="373" t="s">
        <v>359</v>
      </c>
      <c r="C568" s="20" t="s">
        <v>647</v>
      </c>
      <c r="D568" s="20" t="s">
        <v>156</v>
      </c>
      <c r="E568" s="382">
        <v>1</v>
      </c>
      <c r="H568" s="2"/>
    </row>
    <row r="569" spans="2:8">
      <c r="B569" s="373" t="s">
        <v>359</v>
      </c>
      <c r="C569" s="20" t="s">
        <v>647</v>
      </c>
      <c r="D569" s="20" t="s">
        <v>132</v>
      </c>
      <c r="E569" s="382">
        <v>1</v>
      </c>
      <c r="H569" s="2"/>
    </row>
    <row r="570" spans="2:8">
      <c r="B570" s="373" t="s">
        <v>359</v>
      </c>
      <c r="C570" s="20" t="s">
        <v>647</v>
      </c>
      <c r="D570" s="20" t="s">
        <v>133</v>
      </c>
      <c r="E570" s="382">
        <v>1</v>
      </c>
      <c r="H570" s="2"/>
    </row>
    <row r="571" spans="2:8">
      <c r="B571" s="373" t="s">
        <v>359</v>
      </c>
      <c r="C571" s="20" t="s">
        <v>647</v>
      </c>
      <c r="D571" s="20" t="s">
        <v>134</v>
      </c>
      <c r="E571" s="382">
        <v>1</v>
      </c>
      <c r="H571" s="2"/>
    </row>
    <row r="572" spans="2:8">
      <c r="B572" s="373" t="s">
        <v>359</v>
      </c>
      <c r="C572" s="20" t="s">
        <v>647</v>
      </c>
      <c r="D572" s="20" t="s">
        <v>135</v>
      </c>
      <c r="E572" s="382">
        <v>1</v>
      </c>
      <c r="H572" s="2"/>
    </row>
    <row r="573" spans="2:8">
      <c r="B573" s="373" t="s">
        <v>359</v>
      </c>
      <c r="C573" s="20" t="s">
        <v>647</v>
      </c>
      <c r="D573" s="20" t="s">
        <v>136</v>
      </c>
      <c r="E573" s="382">
        <v>1</v>
      </c>
      <c r="H573" s="2"/>
    </row>
    <row r="574" spans="2:8">
      <c r="B574" s="373" t="s">
        <v>359</v>
      </c>
      <c r="C574" s="20" t="s">
        <v>647</v>
      </c>
      <c r="D574" s="20" t="s">
        <v>137</v>
      </c>
      <c r="E574" s="382">
        <v>1</v>
      </c>
      <c r="H574" s="2"/>
    </row>
    <row r="575" spans="2:8">
      <c r="B575" s="373" t="s">
        <v>359</v>
      </c>
      <c r="C575" s="20" t="s">
        <v>647</v>
      </c>
      <c r="D575" s="20" t="s">
        <v>138</v>
      </c>
      <c r="E575" s="382">
        <v>1</v>
      </c>
      <c r="H575" s="2"/>
    </row>
    <row r="576" spans="2:8">
      <c r="B576" s="373" t="s">
        <v>359</v>
      </c>
      <c r="C576" s="20" t="s">
        <v>647</v>
      </c>
      <c r="D576" s="20" t="s">
        <v>139</v>
      </c>
      <c r="E576" s="382">
        <v>1</v>
      </c>
      <c r="H576" s="2"/>
    </row>
    <row r="577" spans="2:8">
      <c r="B577" s="373" t="s">
        <v>359</v>
      </c>
      <c r="C577" s="20" t="s">
        <v>647</v>
      </c>
      <c r="D577" s="20" t="s">
        <v>140</v>
      </c>
      <c r="E577" s="382">
        <v>1</v>
      </c>
      <c r="H577" s="2"/>
    </row>
    <row r="578" spans="2:8">
      <c r="B578" s="373" t="s">
        <v>359</v>
      </c>
      <c r="C578" s="20" t="s">
        <v>647</v>
      </c>
      <c r="D578" s="20" t="s">
        <v>141</v>
      </c>
      <c r="E578" s="382">
        <v>1</v>
      </c>
      <c r="H578" s="2"/>
    </row>
    <row r="579" spans="2:8">
      <c r="B579" s="373" t="s">
        <v>359</v>
      </c>
      <c r="C579" s="20" t="s">
        <v>647</v>
      </c>
      <c r="D579" s="20" t="s">
        <v>142</v>
      </c>
      <c r="E579" s="382">
        <v>1</v>
      </c>
      <c r="H579" s="2"/>
    </row>
    <row r="580" spans="2:8">
      <c r="B580" s="373" t="s">
        <v>359</v>
      </c>
      <c r="C580" s="20" t="s">
        <v>647</v>
      </c>
      <c r="D580" s="20" t="s">
        <v>143</v>
      </c>
      <c r="E580" s="382">
        <v>1</v>
      </c>
      <c r="H580" s="2"/>
    </row>
    <row r="581" spans="2:8">
      <c r="B581" s="373" t="s">
        <v>359</v>
      </c>
      <c r="C581" s="20" t="s">
        <v>647</v>
      </c>
      <c r="D581" s="20" t="s">
        <v>647</v>
      </c>
      <c r="E581" s="382">
        <v>1</v>
      </c>
      <c r="H581" s="2"/>
    </row>
    <row r="582" spans="2:8">
      <c r="B582" s="373" t="s">
        <v>360</v>
      </c>
      <c r="C582" s="20" t="s">
        <v>355</v>
      </c>
      <c r="D582" s="20" t="s">
        <v>355</v>
      </c>
      <c r="E582" s="382">
        <v>1</v>
      </c>
      <c r="H582" s="2"/>
    </row>
    <row r="583" spans="2:8">
      <c r="B583" s="373" t="s">
        <v>360</v>
      </c>
      <c r="C583" s="20" t="s">
        <v>355</v>
      </c>
      <c r="D583" s="20" t="s">
        <v>154</v>
      </c>
      <c r="E583" s="381">
        <v>0.78</v>
      </c>
      <c r="H583" s="2"/>
    </row>
    <row r="584" spans="2:8">
      <c r="B584" s="373" t="s">
        <v>360</v>
      </c>
      <c r="C584" s="20" t="s">
        <v>355</v>
      </c>
      <c r="D584" s="20" t="s">
        <v>155</v>
      </c>
      <c r="E584" s="381">
        <v>0.68</v>
      </c>
      <c r="H584" s="2"/>
    </row>
    <row r="585" spans="2:8">
      <c r="B585" s="373" t="s">
        <v>360</v>
      </c>
      <c r="C585" s="20" t="s">
        <v>355</v>
      </c>
      <c r="D585" s="20" t="s">
        <v>156</v>
      </c>
      <c r="E585" s="381">
        <v>0.65</v>
      </c>
      <c r="H585" s="2"/>
    </row>
    <row r="586" spans="2:8">
      <c r="B586" s="373" t="s">
        <v>360</v>
      </c>
      <c r="C586" s="20" t="s">
        <v>355</v>
      </c>
      <c r="D586" s="20" t="s">
        <v>132</v>
      </c>
      <c r="E586" s="381">
        <v>0.6</v>
      </c>
      <c r="H586" s="2"/>
    </row>
    <row r="587" spans="2:8">
      <c r="B587" s="373" t="s">
        <v>360</v>
      </c>
      <c r="C587" s="20" t="s">
        <v>355</v>
      </c>
      <c r="D587" s="20" t="s">
        <v>133</v>
      </c>
      <c r="E587" s="381">
        <v>0.56000000000000005</v>
      </c>
      <c r="H587" s="2"/>
    </row>
    <row r="588" spans="2:8">
      <c r="B588" s="373" t="s">
        <v>360</v>
      </c>
      <c r="C588" s="20" t="s">
        <v>355</v>
      </c>
      <c r="D588" s="20" t="s">
        <v>134</v>
      </c>
      <c r="E588" s="381">
        <v>0.54</v>
      </c>
      <c r="H588" s="2"/>
    </row>
    <row r="589" spans="2:8">
      <c r="B589" s="373" t="s">
        <v>360</v>
      </c>
      <c r="C589" s="20" t="s">
        <v>355</v>
      </c>
      <c r="D589" s="20" t="s">
        <v>135</v>
      </c>
      <c r="E589" s="381">
        <v>0.51</v>
      </c>
      <c r="H589" s="2"/>
    </row>
    <row r="590" spans="2:8">
      <c r="B590" s="373" t="s">
        <v>360</v>
      </c>
      <c r="C590" s="20" t="s">
        <v>355</v>
      </c>
      <c r="D590" s="20" t="s">
        <v>136</v>
      </c>
      <c r="E590" s="381">
        <v>0.47</v>
      </c>
      <c r="H590" s="2"/>
    </row>
    <row r="591" spans="2:8">
      <c r="B591" s="373" t="s">
        <v>360</v>
      </c>
      <c r="C591" s="20" t="s">
        <v>355</v>
      </c>
      <c r="D591" s="20" t="s">
        <v>137</v>
      </c>
      <c r="E591" s="381">
        <v>0.46</v>
      </c>
      <c r="H591" s="2"/>
    </row>
    <row r="592" spans="2:8">
      <c r="B592" s="373" t="s">
        <v>360</v>
      </c>
      <c r="C592" s="20" t="s">
        <v>355</v>
      </c>
      <c r="D592" s="20" t="s">
        <v>138</v>
      </c>
      <c r="E592" s="381">
        <v>0.45</v>
      </c>
      <c r="H592" s="2"/>
    </row>
    <row r="593" spans="2:8">
      <c r="B593" s="373" t="s">
        <v>360</v>
      </c>
      <c r="C593" s="20" t="s">
        <v>355</v>
      </c>
      <c r="D593" s="20" t="s">
        <v>139</v>
      </c>
      <c r="E593" s="381">
        <v>0.44</v>
      </c>
      <c r="H593" s="2"/>
    </row>
    <row r="594" spans="2:8">
      <c r="B594" s="373" t="s">
        <v>360</v>
      </c>
      <c r="C594" s="20" t="s">
        <v>355</v>
      </c>
      <c r="D594" s="20" t="s">
        <v>140</v>
      </c>
      <c r="E594" s="381">
        <v>0.43</v>
      </c>
      <c r="H594" s="2"/>
    </row>
    <row r="595" spans="2:8">
      <c r="B595" s="373" t="s">
        <v>360</v>
      </c>
      <c r="C595" s="20" t="s">
        <v>355</v>
      </c>
      <c r="D595" s="20" t="s">
        <v>141</v>
      </c>
      <c r="E595" s="381">
        <v>0.43</v>
      </c>
      <c r="H595" s="2"/>
    </row>
    <row r="596" spans="2:8">
      <c r="B596" s="373" t="s">
        <v>360</v>
      </c>
      <c r="C596" s="20" t="s">
        <v>355</v>
      </c>
      <c r="D596" s="20" t="s">
        <v>142</v>
      </c>
      <c r="E596" s="381">
        <v>0.42</v>
      </c>
      <c r="H596" s="2"/>
    </row>
    <row r="597" spans="2:8">
      <c r="B597" s="373" t="s">
        <v>360</v>
      </c>
      <c r="C597" s="20" t="s">
        <v>355</v>
      </c>
      <c r="D597" s="20" t="s">
        <v>143</v>
      </c>
      <c r="E597" s="381">
        <v>0.42</v>
      </c>
      <c r="H597" s="2"/>
    </row>
    <row r="598" spans="2:8">
      <c r="B598" s="373" t="s">
        <v>360</v>
      </c>
      <c r="C598" s="20" t="s">
        <v>355</v>
      </c>
      <c r="D598" s="20" t="s">
        <v>647</v>
      </c>
      <c r="E598" s="381">
        <v>0.41</v>
      </c>
      <c r="H598" s="2"/>
    </row>
    <row r="599" spans="2:8">
      <c r="B599" s="373" t="s">
        <v>360</v>
      </c>
      <c r="C599" s="20" t="s">
        <v>154</v>
      </c>
      <c r="D599" s="20" t="s">
        <v>355</v>
      </c>
      <c r="E599" s="382">
        <v>1</v>
      </c>
      <c r="H599" s="2"/>
    </row>
    <row r="600" spans="2:8">
      <c r="B600" s="373" t="s">
        <v>360</v>
      </c>
      <c r="C600" s="20" t="s">
        <v>154</v>
      </c>
      <c r="D600" s="20" t="s">
        <v>154</v>
      </c>
      <c r="E600" s="382">
        <v>1</v>
      </c>
      <c r="H600" s="2"/>
    </row>
    <row r="601" spans="2:8">
      <c r="B601" s="373" t="s">
        <v>360</v>
      </c>
      <c r="C601" s="20" t="s">
        <v>154</v>
      </c>
      <c r="D601" s="20" t="s">
        <v>155</v>
      </c>
      <c r="E601" s="381">
        <v>0.87</v>
      </c>
      <c r="H601" s="2"/>
    </row>
    <row r="602" spans="2:8">
      <c r="B602" s="373" t="s">
        <v>360</v>
      </c>
      <c r="C602" s="20" t="s">
        <v>154</v>
      </c>
      <c r="D602" s="20" t="s">
        <v>156</v>
      </c>
      <c r="E602" s="381">
        <v>0.84</v>
      </c>
      <c r="H602" s="2"/>
    </row>
    <row r="603" spans="2:8">
      <c r="B603" s="373" t="s">
        <v>360</v>
      </c>
      <c r="C603" s="20" t="s">
        <v>154</v>
      </c>
      <c r="D603" s="20" t="s">
        <v>132</v>
      </c>
      <c r="E603" s="381">
        <v>0.77</v>
      </c>
      <c r="H603" s="2"/>
    </row>
    <row r="604" spans="2:8">
      <c r="B604" s="373" t="s">
        <v>360</v>
      </c>
      <c r="C604" s="20" t="s">
        <v>154</v>
      </c>
      <c r="D604" s="20" t="s">
        <v>133</v>
      </c>
      <c r="E604" s="381">
        <v>0.72</v>
      </c>
      <c r="H604" s="2"/>
    </row>
    <row r="605" spans="2:8">
      <c r="B605" s="373" t="s">
        <v>360</v>
      </c>
      <c r="C605" s="20" t="s">
        <v>154</v>
      </c>
      <c r="D605" s="20" t="s">
        <v>134</v>
      </c>
      <c r="E605" s="381">
        <v>0.69</v>
      </c>
      <c r="H605" s="2"/>
    </row>
    <row r="606" spans="2:8">
      <c r="B606" s="373" t="s">
        <v>360</v>
      </c>
      <c r="C606" s="20" t="s">
        <v>154</v>
      </c>
      <c r="D606" s="20" t="s">
        <v>135</v>
      </c>
      <c r="E606" s="381">
        <v>0.66</v>
      </c>
      <c r="H606" s="2"/>
    </row>
    <row r="607" spans="2:8">
      <c r="B607" s="373" t="s">
        <v>360</v>
      </c>
      <c r="C607" s="20" t="s">
        <v>154</v>
      </c>
      <c r="D607" s="20" t="s">
        <v>136</v>
      </c>
      <c r="E607" s="381">
        <v>0.61</v>
      </c>
      <c r="H607" s="2"/>
    </row>
    <row r="608" spans="2:8">
      <c r="B608" s="373" t="s">
        <v>360</v>
      </c>
      <c r="C608" s="20" t="s">
        <v>154</v>
      </c>
      <c r="D608" s="20" t="s">
        <v>137</v>
      </c>
      <c r="E608" s="381">
        <v>0.59</v>
      </c>
      <c r="H608" s="2"/>
    </row>
    <row r="609" spans="2:8">
      <c r="B609" s="373" t="s">
        <v>360</v>
      </c>
      <c r="C609" s="20" t="s">
        <v>154</v>
      </c>
      <c r="D609" s="20" t="s">
        <v>138</v>
      </c>
      <c r="E609" s="381">
        <v>0.57999999999999996</v>
      </c>
      <c r="H609" s="2"/>
    </row>
    <row r="610" spans="2:8">
      <c r="B610" s="373" t="s">
        <v>360</v>
      </c>
      <c r="C610" s="20" t="s">
        <v>154</v>
      </c>
      <c r="D610" s="20" t="s">
        <v>139</v>
      </c>
      <c r="E610" s="381">
        <v>0.56000000000000005</v>
      </c>
      <c r="H610" s="2"/>
    </row>
    <row r="611" spans="2:8">
      <c r="B611" s="373" t="s">
        <v>360</v>
      </c>
      <c r="C611" s="20" t="s">
        <v>154</v>
      </c>
      <c r="D611" s="20" t="s">
        <v>140</v>
      </c>
      <c r="E611" s="381">
        <v>0.55000000000000004</v>
      </c>
      <c r="H611" s="2"/>
    </row>
    <row r="612" spans="2:8">
      <c r="B612" s="373" t="s">
        <v>360</v>
      </c>
      <c r="C612" s="20" t="s">
        <v>154</v>
      </c>
      <c r="D612" s="20" t="s">
        <v>141</v>
      </c>
      <c r="E612" s="381">
        <v>0.55000000000000004</v>
      </c>
      <c r="H612" s="2"/>
    </row>
    <row r="613" spans="2:8">
      <c r="B613" s="373" t="s">
        <v>360</v>
      </c>
      <c r="C613" s="20" t="s">
        <v>154</v>
      </c>
      <c r="D613" s="20" t="s">
        <v>142</v>
      </c>
      <c r="E613" s="381">
        <v>0.54</v>
      </c>
      <c r="H613" s="2"/>
    </row>
    <row r="614" spans="2:8">
      <c r="B614" s="373" t="s">
        <v>360</v>
      </c>
      <c r="C614" s="20" t="s">
        <v>154</v>
      </c>
      <c r="D614" s="20" t="s">
        <v>143</v>
      </c>
      <c r="E614" s="381">
        <v>0.54</v>
      </c>
      <c r="H614" s="2"/>
    </row>
    <row r="615" spans="2:8">
      <c r="B615" s="373" t="s">
        <v>360</v>
      </c>
      <c r="C615" s="20" t="s">
        <v>154</v>
      </c>
      <c r="D615" s="20" t="s">
        <v>647</v>
      </c>
      <c r="E615" s="381">
        <v>0.53</v>
      </c>
      <c r="H615" s="2"/>
    </row>
    <row r="616" spans="2:8">
      <c r="B616" s="373" t="s">
        <v>360</v>
      </c>
      <c r="C616" s="20" t="s">
        <v>155</v>
      </c>
      <c r="D616" s="20" t="s">
        <v>355</v>
      </c>
      <c r="E616" s="382">
        <v>1</v>
      </c>
      <c r="H616" s="2"/>
    </row>
    <row r="617" spans="2:8">
      <c r="B617" s="373" t="s">
        <v>360</v>
      </c>
      <c r="C617" s="20" t="s">
        <v>155</v>
      </c>
      <c r="D617" s="20" t="s">
        <v>154</v>
      </c>
      <c r="E617" s="382">
        <v>1</v>
      </c>
      <c r="H617" s="2"/>
    </row>
    <row r="618" spans="2:8">
      <c r="B618" s="373" t="s">
        <v>360</v>
      </c>
      <c r="C618" s="20" t="s">
        <v>155</v>
      </c>
      <c r="D618" s="20" t="s">
        <v>155</v>
      </c>
      <c r="E618" s="382">
        <v>1</v>
      </c>
      <c r="H618" s="2"/>
    </row>
    <row r="619" spans="2:8">
      <c r="B619" s="373" t="s">
        <v>360</v>
      </c>
      <c r="C619" s="20" t="s">
        <v>155</v>
      </c>
      <c r="D619" s="20" t="s">
        <v>156</v>
      </c>
      <c r="E619" s="381">
        <v>0.96</v>
      </c>
      <c r="H619" s="2"/>
    </row>
    <row r="620" spans="2:8">
      <c r="B620" s="373" t="s">
        <v>360</v>
      </c>
      <c r="C620" s="20" t="s">
        <v>155</v>
      </c>
      <c r="D620" s="20" t="s">
        <v>132</v>
      </c>
      <c r="E620" s="381">
        <v>0.88</v>
      </c>
      <c r="H620" s="2"/>
    </row>
    <row r="621" spans="2:8">
      <c r="B621" s="373" t="s">
        <v>360</v>
      </c>
      <c r="C621" s="20" t="s">
        <v>155</v>
      </c>
      <c r="D621" s="20" t="s">
        <v>133</v>
      </c>
      <c r="E621" s="381">
        <v>0.83</v>
      </c>
      <c r="H621" s="2"/>
    </row>
    <row r="622" spans="2:8">
      <c r="B622" s="373" t="s">
        <v>360</v>
      </c>
      <c r="C622" s="20" t="s">
        <v>155</v>
      </c>
      <c r="D622" s="20" t="s">
        <v>134</v>
      </c>
      <c r="E622" s="381">
        <v>0.79</v>
      </c>
      <c r="H622" s="2"/>
    </row>
    <row r="623" spans="2:8">
      <c r="B623" s="373" t="s">
        <v>360</v>
      </c>
      <c r="C623" s="20" t="s">
        <v>155</v>
      </c>
      <c r="D623" s="20" t="s">
        <v>135</v>
      </c>
      <c r="E623" s="381">
        <v>0.76</v>
      </c>
      <c r="H623" s="2"/>
    </row>
    <row r="624" spans="2:8">
      <c r="B624" s="373" t="s">
        <v>360</v>
      </c>
      <c r="C624" s="20" t="s">
        <v>155</v>
      </c>
      <c r="D624" s="20" t="s">
        <v>136</v>
      </c>
      <c r="E624" s="381">
        <v>0.7</v>
      </c>
      <c r="H624" s="2"/>
    </row>
    <row r="625" spans="2:8">
      <c r="B625" s="373" t="s">
        <v>360</v>
      </c>
      <c r="C625" s="20" t="s">
        <v>155</v>
      </c>
      <c r="D625" s="20" t="s">
        <v>137</v>
      </c>
      <c r="E625" s="381">
        <v>0.68</v>
      </c>
      <c r="H625" s="2"/>
    </row>
    <row r="626" spans="2:8">
      <c r="B626" s="373" t="s">
        <v>360</v>
      </c>
      <c r="C626" s="20" t="s">
        <v>155</v>
      </c>
      <c r="D626" s="20" t="s">
        <v>138</v>
      </c>
      <c r="E626" s="381">
        <v>0.66</v>
      </c>
      <c r="H626" s="2"/>
    </row>
    <row r="627" spans="2:8">
      <c r="B627" s="373" t="s">
        <v>360</v>
      </c>
      <c r="C627" s="20" t="s">
        <v>155</v>
      </c>
      <c r="D627" s="20" t="s">
        <v>139</v>
      </c>
      <c r="E627" s="381">
        <v>0.65</v>
      </c>
      <c r="H627" s="2"/>
    </row>
    <row r="628" spans="2:8">
      <c r="B628" s="373" t="s">
        <v>360</v>
      </c>
      <c r="C628" s="20" t="s">
        <v>155</v>
      </c>
      <c r="D628" s="20" t="s">
        <v>140</v>
      </c>
      <c r="E628" s="381">
        <v>0.64</v>
      </c>
      <c r="H628" s="2"/>
    </row>
    <row r="629" spans="2:8">
      <c r="B629" s="373" t="s">
        <v>360</v>
      </c>
      <c r="C629" s="20" t="s">
        <v>155</v>
      </c>
      <c r="D629" s="20" t="s">
        <v>141</v>
      </c>
      <c r="E629" s="381">
        <v>0.63</v>
      </c>
      <c r="H629" s="2"/>
    </row>
    <row r="630" spans="2:8">
      <c r="B630" s="373" t="s">
        <v>360</v>
      </c>
      <c r="C630" s="20" t="s">
        <v>155</v>
      </c>
      <c r="D630" s="20" t="s">
        <v>142</v>
      </c>
      <c r="E630" s="381">
        <v>0.62</v>
      </c>
      <c r="H630" s="2"/>
    </row>
    <row r="631" spans="2:8">
      <c r="B631" s="373" t="s">
        <v>360</v>
      </c>
      <c r="C631" s="20" t="s">
        <v>155</v>
      </c>
      <c r="D631" s="20" t="s">
        <v>143</v>
      </c>
      <c r="E631" s="381">
        <v>0.62</v>
      </c>
      <c r="H631" s="2"/>
    </row>
    <row r="632" spans="2:8">
      <c r="B632" s="373" t="s">
        <v>360</v>
      </c>
      <c r="C632" s="20" t="s">
        <v>155</v>
      </c>
      <c r="D632" s="20" t="s">
        <v>647</v>
      </c>
      <c r="E632" s="381">
        <v>0.61</v>
      </c>
      <c r="H632" s="2"/>
    </row>
    <row r="633" spans="2:8">
      <c r="B633" s="373" t="s">
        <v>360</v>
      </c>
      <c r="C633" s="20" t="s">
        <v>156</v>
      </c>
      <c r="D633" s="20" t="s">
        <v>355</v>
      </c>
      <c r="E633" s="382">
        <v>1</v>
      </c>
      <c r="H633" s="2"/>
    </row>
    <row r="634" spans="2:8">
      <c r="B634" s="373" t="s">
        <v>360</v>
      </c>
      <c r="C634" s="20" t="s">
        <v>156</v>
      </c>
      <c r="D634" s="20" t="s">
        <v>154</v>
      </c>
      <c r="E634" s="382">
        <v>1</v>
      </c>
      <c r="H634" s="2"/>
    </row>
    <row r="635" spans="2:8">
      <c r="B635" s="373" t="s">
        <v>360</v>
      </c>
      <c r="C635" s="20" t="s">
        <v>156</v>
      </c>
      <c r="D635" s="20" t="s">
        <v>155</v>
      </c>
      <c r="E635" s="382">
        <v>1</v>
      </c>
      <c r="H635" s="2"/>
    </row>
    <row r="636" spans="2:8">
      <c r="B636" s="373" t="s">
        <v>360</v>
      </c>
      <c r="C636" s="20" t="s">
        <v>156</v>
      </c>
      <c r="D636" s="20" t="s">
        <v>156</v>
      </c>
      <c r="E636" s="382">
        <v>1</v>
      </c>
      <c r="H636" s="2"/>
    </row>
    <row r="637" spans="2:8">
      <c r="B637" s="373" t="s">
        <v>360</v>
      </c>
      <c r="C637" s="20" t="s">
        <v>156</v>
      </c>
      <c r="D637" s="20" t="s">
        <v>132</v>
      </c>
      <c r="E637" s="381">
        <v>0.92</v>
      </c>
      <c r="H637" s="2"/>
    </row>
    <row r="638" spans="2:8">
      <c r="B638" s="373" t="s">
        <v>360</v>
      </c>
      <c r="C638" s="20" t="s">
        <v>156</v>
      </c>
      <c r="D638" s="20" t="s">
        <v>133</v>
      </c>
      <c r="E638" s="381">
        <v>0.86</v>
      </c>
      <c r="H638" s="2"/>
    </row>
    <row r="639" spans="2:8">
      <c r="B639" s="373" t="s">
        <v>360</v>
      </c>
      <c r="C639" s="20" t="s">
        <v>156</v>
      </c>
      <c r="D639" s="20" t="s">
        <v>134</v>
      </c>
      <c r="E639" s="381">
        <v>0.82</v>
      </c>
      <c r="H639" s="2"/>
    </row>
    <row r="640" spans="2:8">
      <c r="B640" s="373" t="s">
        <v>360</v>
      </c>
      <c r="C640" s="20" t="s">
        <v>156</v>
      </c>
      <c r="D640" s="20" t="s">
        <v>135</v>
      </c>
      <c r="E640" s="381">
        <v>0.79</v>
      </c>
      <c r="H640" s="2"/>
    </row>
    <row r="641" spans="2:8">
      <c r="B641" s="373" t="s">
        <v>360</v>
      </c>
      <c r="C641" s="20" t="s">
        <v>156</v>
      </c>
      <c r="D641" s="20" t="s">
        <v>136</v>
      </c>
      <c r="E641" s="381">
        <v>0.73</v>
      </c>
      <c r="H641" s="2"/>
    </row>
    <row r="642" spans="2:8">
      <c r="B642" s="373" t="s">
        <v>360</v>
      </c>
      <c r="C642" s="20" t="s">
        <v>156</v>
      </c>
      <c r="D642" s="20" t="s">
        <v>137</v>
      </c>
      <c r="E642" s="381">
        <v>0.7</v>
      </c>
      <c r="H642" s="2"/>
    </row>
    <row r="643" spans="2:8">
      <c r="B643" s="373" t="s">
        <v>360</v>
      </c>
      <c r="C643" s="20" t="s">
        <v>156</v>
      </c>
      <c r="D643" s="20" t="s">
        <v>138</v>
      </c>
      <c r="E643" s="381">
        <v>0.69</v>
      </c>
      <c r="H643" s="2"/>
    </row>
    <row r="644" spans="2:8">
      <c r="B644" s="373" t="s">
        <v>360</v>
      </c>
      <c r="C644" s="20" t="s">
        <v>156</v>
      </c>
      <c r="D644" s="20" t="s">
        <v>139</v>
      </c>
      <c r="E644" s="381">
        <v>0.68</v>
      </c>
      <c r="H644" s="2"/>
    </row>
    <row r="645" spans="2:8">
      <c r="B645" s="373" t="s">
        <v>360</v>
      </c>
      <c r="C645" s="20" t="s">
        <v>156</v>
      </c>
      <c r="D645" s="20" t="s">
        <v>140</v>
      </c>
      <c r="E645" s="381">
        <v>0.66</v>
      </c>
      <c r="H645" s="2"/>
    </row>
    <row r="646" spans="2:8">
      <c r="B646" s="373" t="s">
        <v>360</v>
      </c>
      <c r="C646" s="20" t="s">
        <v>156</v>
      </c>
      <c r="D646" s="20" t="s">
        <v>141</v>
      </c>
      <c r="E646" s="381">
        <v>0.66</v>
      </c>
      <c r="H646" s="2"/>
    </row>
    <row r="647" spans="2:8">
      <c r="B647" s="373" t="s">
        <v>360</v>
      </c>
      <c r="C647" s="20" t="s">
        <v>156</v>
      </c>
      <c r="D647" s="20" t="s">
        <v>142</v>
      </c>
      <c r="E647" s="381">
        <v>0.65</v>
      </c>
      <c r="H647" s="2"/>
    </row>
    <row r="648" spans="2:8">
      <c r="B648" s="373" t="s">
        <v>360</v>
      </c>
      <c r="C648" s="20" t="s">
        <v>156</v>
      </c>
      <c r="D648" s="20" t="s">
        <v>143</v>
      </c>
      <c r="E648" s="381">
        <v>0.64</v>
      </c>
      <c r="H648" s="2"/>
    </row>
    <row r="649" spans="2:8">
      <c r="B649" s="373" t="s">
        <v>360</v>
      </c>
      <c r="C649" s="20" t="s">
        <v>156</v>
      </c>
      <c r="D649" s="20" t="s">
        <v>647</v>
      </c>
      <c r="E649" s="381">
        <v>0.64</v>
      </c>
      <c r="H649" s="2"/>
    </row>
    <row r="650" spans="2:8">
      <c r="B650" s="373" t="s">
        <v>360</v>
      </c>
      <c r="C650" s="20" t="s">
        <v>132</v>
      </c>
      <c r="D650" s="20" t="s">
        <v>355</v>
      </c>
      <c r="E650" s="382">
        <v>1</v>
      </c>
      <c r="H650" s="2"/>
    </row>
    <row r="651" spans="2:8">
      <c r="B651" s="373" t="s">
        <v>360</v>
      </c>
      <c r="C651" s="20" t="s">
        <v>132</v>
      </c>
      <c r="D651" s="20" t="s">
        <v>154</v>
      </c>
      <c r="E651" s="382">
        <v>1</v>
      </c>
      <c r="H651" s="2"/>
    </row>
    <row r="652" spans="2:8">
      <c r="B652" s="373" t="s">
        <v>360</v>
      </c>
      <c r="C652" s="20" t="s">
        <v>132</v>
      </c>
      <c r="D652" s="20" t="s">
        <v>155</v>
      </c>
      <c r="E652" s="382">
        <v>1</v>
      </c>
      <c r="H652" s="2"/>
    </row>
    <row r="653" spans="2:8">
      <c r="B653" s="373" t="s">
        <v>360</v>
      </c>
      <c r="C653" s="20" t="s">
        <v>132</v>
      </c>
      <c r="D653" s="20" t="s">
        <v>156</v>
      </c>
      <c r="E653" s="382">
        <v>1</v>
      </c>
      <c r="H653" s="2"/>
    </row>
    <row r="654" spans="2:8">
      <c r="B654" s="373" t="s">
        <v>360</v>
      </c>
      <c r="C654" s="20" t="s">
        <v>132</v>
      </c>
      <c r="D654" s="20" t="s">
        <v>132</v>
      </c>
      <c r="E654" s="382">
        <v>1</v>
      </c>
      <c r="H654" s="2"/>
    </row>
    <row r="655" spans="2:8">
      <c r="B655" s="373" t="s">
        <v>360</v>
      </c>
      <c r="C655" s="20" t="s">
        <v>132</v>
      </c>
      <c r="D655" s="20" t="s">
        <v>133</v>
      </c>
      <c r="E655" s="381">
        <v>0.94</v>
      </c>
      <c r="H655" s="2"/>
    </row>
    <row r="656" spans="2:8">
      <c r="B656" s="373" t="s">
        <v>360</v>
      </c>
      <c r="C656" s="20" t="s">
        <v>132</v>
      </c>
      <c r="D656" s="20" t="s">
        <v>134</v>
      </c>
      <c r="E656" s="381">
        <v>0.89</v>
      </c>
      <c r="H656" s="2"/>
    </row>
    <row r="657" spans="2:8">
      <c r="B657" s="373" t="s">
        <v>360</v>
      </c>
      <c r="C657" s="20" t="s">
        <v>132</v>
      </c>
      <c r="D657" s="20" t="s">
        <v>135</v>
      </c>
      <c r="E657" s="381">
        <v>0.86</v>
      </c>
      <c r="H657" s="2"/>
    </row>
    <row r="658" spans="2:8">
      <c r="B658" s="373" t="s">
        <v>360</v>
      </c>
      <c r="C658" s="20" t="s">
        <v>132</v>
      </c>
      <c r="D658" s="20" t="s">
        <v>136</v>
      </c>
      <c r="E658" s="381">
        <v>0.79</v>
      </c>
      <c r="H658" s="2"/>
    </row>
    <row r="659" spans="2:8">
      <c r="B659" s="373" t="s">
        <v>360</v>
      </c>
      <c r="C659" s="20" t="s">
        <v>132</v>
      </c>
      <c r="D659" s="20" t="s">
        <v>137</v>
      </c>
      <c r="E659" s="381">
        <v>0.77</v>
      </c>
      <c r="H659" s="2"/>
    </row>
    <row r="660" spans="2:8">
      <c r="B660" s="373" t="s">
        <v>360</v>
      </c>
      <c r="C660" s="20" t="s">
        <v>132</v>
      </c>
      <c r="D660" s="20" t="s">
        <v>138</v>
      </c>
      <c r="E660" s="381">
        <v>0.75</v>
      </c>
      <c r="H660" s="2"/>
    </row>
    <row r="661" spans="2:8">
      <c r="B661" s="373" t="s">
        <v>360</v>
      </c>
      <c r="C661" s="20" t="s">
        <v>132</v>
      </c>
      <c r="D661" s="20" t="s">
        <v>139</v>
      </c>
      <c r="E661" s="381">
        <v>0.73</v>
      </c>
      <c r="H661" s="2"/>
    </row>
    <row r="662" spans="2:8">
      <c r="B662" s="373" t="s">
        <v>360</v>
      </c>
      <c r="C662" s="20" t="s">
        <v>132</v>
      </c>
      <c r="D662" s="20" t="s">
        <v>140</v>
      </c>
      <c r="E662" s="381">
        <v>0.72</v>
      </c>
      <c r="H662" s="2"/>
    </row>
    <row r="663" spans="2:8">
      <c r="B663" s="373" t="s">
        <v>360</v>
      </c>
      <c r="C663" s="20" t="s">
        <v>132</v>
      </c>
      <c r="D663" s="20" t="s">
        <v>141</v>
      </c>
      <c r="E663" s="381">
        <v>0.71</v>
      </c>
      <c r="H663" s="2"/>
    </row>
    <row r="664" spans="2:8">
      <c r="B664" s="373" t="s">
        <v>360</v>
      </c>
      <c r="C664" s="20" t="s">
        <v>132</v>
      </c>
      <c r="D664" s="20" t="s">
        <v>142</v>
      </c>
      <c r="E664" s="381">
        <v>0.71</v>
      </c>
      <c r="H664" s="2"/>
    </row>
    <row r="665" spans="2:8">
      <c r="B665" s="373" t="s">
        <v>360</v>
      </c>
      <c r="C665" s="20" t="s">
        <v>132</v>
      </c>
      <c r="D665" s="20" t="s">
        <v>143</v>
      </c>
      <c r="E665" s="381">
        <v>0.7</v>
      </c>
      <c r="H665" s="2"/>
    </row>
    <row r="666" spans="2:8">
      <c r="B666" s="373" t="s">
        <v>360</v>
      </c>
      <c r="C666" s="20" t="s">
        <v>132</v>
      </c>
      <c r="D666" s="20" t="s">
        <v>647</v>
      </c>
      <c r="E666" s="381">
        <v>0.69</v>
      </c>
      <c r="H666" s="2"/>
    </row>
    <row r="667" spans="2:8">
      <c r="B667" s="373" t="s">
        <v>360</v>
      </c>
      <c r="C667" s="20" t="s">
        <v>133</v>
      </c>
      <c r="D667" s="20" t="s">
        <v>355</v>
      </c>
      <c r="E667" s="382">
        <v>1</v>
      </c>
      <c r="H667" s="2"/>
    </row>
    <row r="668" spans="2:8">
      <c r="B668" s="373" t="s">
        <v>360</v>
      </c>
      <c r="C668" s="20" t="s">
        <v>133</v>
      </c>
      <c r="D668" s="20" t="s">
        <v>154</v>
      </c>
      <c r="E668" s="382">
        <v>1</v>
      </c>
      <c r="H668" s="2"/>
    </row>
    <row r="669" spans="2:8">
      <c r="B669" s="373" t="s">
        <v>360</v>
      </c>
      <c r="C669" s="20" t="s">
        <v>133</v>
      </c>
      <c r="D669" s="20" t="s">
        <v>155</v>
      </c>
      <c r="E669" s="382">
        <v>1</v>
      </c>
      <c r="H669" s="2"/>
    </row>
    <row r="670" spans="2:8">
      <c r="B670" s="373" t="s">
        <v>360</v>
      </c>
      <c r="C670" s="20" t="s">
        <v>133</v>
      </c>
      <c r="D670" s="20" t="s">
        <v>156</v>
      </c>
      <c r="E670" s="382">
        <v>1</v>
      </c>
      <c r="H670" s="2"/>
    </row>
    <row r="671" spans="2:8">
      <c r="B671" s="373" t="s">
        <v>360</v>
      </c>
      <c r="C671" s="20" t="s">
        <v>133</v>
      </c>
      <c r="D671" s="20" t="s">
        <v>132</v>
      </c>
      <c r="E671" s="382">
        <v>1</v>
      </c>
      <c r="H671" s="2"/>
    </row>
    <row r="672" spans="2:8">
      <c r="B672" s="373" t="s">
        <v>360</v>
      </c>
      <c r="C672" s="20" t="s">
        <v>133</v>
      </c>
      <c r="D672" s="20" t="s">
        <v>133</v>
      </c>
      <c r="E672" s="382">
        <v>1</v>
      </c>
      <c r="H672" s="2"/>
    </row>
    <row r="673" spans="2:8">
      <c r="B673" s="373" t="s">
        <v>360</v>
      </c>
      <c r="C673" s="20" t="s">
        <v>133</v>
      </c>
      <c r="D673" s="20" t="s">
        <v>134</v>
      </c>
      <c r="E673" s="381">
        <v>0.95</v>
      </c>
      <c r="H673" s="2"/>
    </row>
    <row r="674" spans="2:8">
      <c r="B674" s="373" t="s">
        <v>360</v>
      </c>
      <c r="C674" s="20" t="s">
        <v>133</v>
      </c>
      <c r="D674" s="20" t="s">
        <v>135</v>
      </c>
      <c r="E674" s="381">
        <v>0.91</v>
      </c>
      <c r="H674" s="2"/>
    </row>
    <row r="675" spans="2:8">
      <c r="B675" s="373" t="s">
        <v>360</v>
      </c>
      <c r="C675" s="20" t="s">
        <v>133</v>
      </c>
      <c r="D675" s="20" t="s">
        <v>136</v>
      </c>
      <c r="E675" s="381">
        <v>0.84</v>
      </c>
      <c r="H675" s="2"/>
    </row>
    <row r="676" spans="2:8">
      <c r="B676" s="373" t="s">
        <v>360</v>
      </c>
      <c r="C676" s="20" t="s">
        <v>133</v>
      </c>
      <c r="D676" s="20" t="s">
        <v>137</v>
      </c>
      <c r="E676" s="381">
        <v>0.81</v>
      </c>
      <c r="H676" s="2"/>
    </row>
    <row r="677" spans="2:8">
      <c r="B677" s="373" t="s">
        <v>360</v>
      </c>
      <c r="C677" s="20" t="s">
        <v>133</v>
      </c>
      <c r="D677" s="20" t="s">
        <v>138</v>
      </c>
      <c r="E677" s="381">
        <v>0.8</v>
      </c>
      <c r="H677" s="2"/>
    </row>
    <row r="678" spans="2:8">
      <c r="B678" s="373" t="s">
        <v>360</v>
      </c>
      <c r="C678" s="20" t="s">
        <v>133</v>
      </c>
      <c r="D678" s="20" t="s">
        <v>139</v>
      </c>
      <c r="E678" s="381">
        <v>0.78</v>
      </c>
      <c r="H678" s="2"/>
    </row>
    <row r="679" spans="2:8">
      <c r="B679" s="373" t="s">
        <v>360</v>
      </c>
      <c r="C679" s="20" t="s">
        <v>133</v>
      </c>
      <c r="D679" s="20" t="s">
        <v>140</v>
      </c>
      <c r="E679" s="381">
        <v>0.77</v>
      </c>
      <c r="H679" s="2"/>
    </row>
    <row r="680" spans="2:8">
      <c r="B680" s="373" t="s">
        <v>360</v>
      </c>
      <c r="C680" s="20" t="s">
        <v>133</v>
      </c>
      <c r="D680" s="20" t="s">
        <v>141</v>
      </c>
      <c r="E680" s="381">
        <v>0.76</v>
      </c>
      <c r="H680" s="2"/>
    </row>
    <row r="681" spans="2:8">
      <c r="B681" s="373" t="s">
        <v>360</v>
      </c>
      <c r="C681" s="20" t="s">
        <v>133</v>
      </c>
      <c r="D681" s="20" t="s">
        <v>142</v>
      </c>
      <c r="E681" s="381">
        <v>0.75</v>
      </c>
      <c r="H681" s="2"/>
    </row>
    <row r="682" spans="2:8">
      <c r="B682" s="373" t="s">
        <v>360</v>
      </c>
      <c r="C682" s="20" t="s">
        <v>133</v>
      </c>
      <c r="D682" s="20" t="s">
        <v>143</v>
      </c>
      <c r="E682" s="381">
        <v>0.74</v>
      </c>
      <c r="H682" s="2"/>
    </row>
    <row r="683" spans="2:8">
      <c r="B683" s="373" t="s">
        <v>360</v>
      </c>
      <c r="C683" s="20" t="s">
        <v>133</v>
      </c>
      <c r="D683" s="20" t="s">
        <v>647</v>
      </c>
      <c r="E683" s="381">
        <v>0.74</v>
      </c>
      <c r="H683" s="2"/>
    </row>
    <row r="684" spans="2:8">
      <c r="B684" s="373" t="s">
        <v>360</v>
      </c>
      <c r="C684" s="20" t="s">
        <v>134</v>
      </c>
      <c r="D684" s="20" t="s">
        <v>355</v>
      </c>
      <c r="E684" s="382">
        <v>1</v>
      </c>
      <c r="H684" s="2"/>
    </row>
    <row r="685" spans="2:8">
      <c r="B685" s="373" t="s">
        <v>360</v>
      </c>
      <c r="C685" s="20" t="s">
        <v>134</v>
      </c>
      <c r="D685" s="20" t="s">
        <v>154</v>
      </c>
      <c r="E685" s="382">
        <v>1</v>
      </c>
      <c r="H685" s="2"/>
    </row>
    <row r="686" spans="2:8">
      <c r="B686" s="373" t="s">
        <v>360</v>
      </c>
      <c r="C686" s="20" t="s">
        <v>134</v>
      </c>
      <c r="D686" s="20" t="s">
        <v>155</v>
      </c>
      <c r="E686" s="382">
        <v>1</v>
      </c>
      <c r="H686" s="2"/>
    </row>
    <row r="687" spans="2:8">
      <c r="B687" s="373" t="s">
        <v>360</v>
      </c>
      <c r="C687" s="20" t="s">
        <v>134</v>
      </c>
      <c r="D687" s="20" t="s">
        <v>156</v>
      </c>
      <c r="E687" s="382">
        <v>1</v>
      </c>
      <c r="H687" s="2"/>
    </row>
    <row r="688" spans="2:8">
      <c r="B688" s="373" t="s">
        <v>360</v>
      </c>
      <c r="C688" s="20" t="s">
        <v>134</v>
      </c>
      <c r="D688" s="20" t="s">
        <v>132</v>
      </c>
      <c r="E688" s="382">
        <v>1</v>
      </c>
      <c r="H688" s="2"/>
    </row>
    <row r="689" spans="2:8">
      <c r="B689" s="373" t="s">
        <v>360</v>
      </c>
      <c r="C689" s="20" t="s">
        <v>134</v>
      </c>
      <c r="D689" s="20" t="s">
        <v>133</v>
      </c>
      <c r="E689" s="382">
        <v>1</v>
      </c>
      <c r="H689" s="2"/>
    </row>
    <row r="690" spans="2:8">
      <c r="B690" s="373" t="s">
        <v>360</v>
      </c>
      <c r="C690" s="20" t="s">
        <v>134</v>
      </c>
      <c r="D690" s="20" t="s">
        <v>134</v>
      </c>
      <c r="E690" s="381">
        <v>1</v>
      </c>
      <c r="H690" s="2"/>
    </row>
    <row r="691" spans="2:8">
      <c r="B691" s="373" t="s">
        <v>360</v>
      </c>
      <c r="C691" s="20" t="s">
        <v>134</v>
      </c>
      <c r="D691" s="20" t="s">
        <v>135</v>
      </c>
      <c r="E691" s="381">
        <v>0.96</v>
      </c>
      <c r="H691" s="2"/>
    </row>
    <row r="692" spans="2:8">
      <c r="B692" s="373" t="s">
        <v>360</v>
      </c>
      <c r="C692" s="20" t="s">
        <v>134</v>
      </c>
      <c r="D692" s="20" t="s">
        <v>136</v>
      </c>
      <c r="E692" s="381">
        <v>0.88</v>
      </c>
      <c r="H692" s="2"/>
    </row>
    <row r="693" spans="2:8">
      <c r="B693" s="373" t="s">
        <v>360</v>
      </c>
      <c r="C693" s="20" t="s">
        <v>134</v>
      </c>
      <c r="D693" s="20" t="s">
        <v>137</v>
      </c>
      <c r="E693" s="381">
        <v>0.86</v>
      </c>
      <c r="H693" s="2"/>
    </row>
    <row r="694" spans="2:8">
      <c r="B694" s="373" t="s">
        <v>360</v>
      </c>
      <c r="C694" s="20" t="s">
        <v>134</v>
      </c>
      <c r="D694" s="20" t="s">
        <v>138</v>
      </c>
      <c r="E694" s="381">
        <v>0.84</v>
      </c>
      <c r="H694" s="2"/>
    </row>
    <row r="695" spans="2:8">
      <c r="B695" s="373" t="s">
        <v>360</v>
      </c>
      <c r="C695" s="20" t="s">
        <v>134</v>
      </c>
      <c r="D695" s="20" t="s">
        <v>139</v>
      </c>
      <c r="E695" s="381">
        <v>0.82</v>
      </c>
      <c r="H695" s="2"/>
    </row>
    <row r="696" spans="2:8">
      <c r="B696" s="373" t="s">
        <v>360</v>
      </c>
      <c r="C696" s="20" t="s">
        <v>134</v>
      </c>
      <c r="D696" s="20" t="s">
        <v>140</v>
      </c>
      <c r="E696" s="381">
        <v>0.81</v>
      </c>
      <c r="H696" s="2"/>
    </row>
    <row r="697" spans="2:8">
      <c r="B697" s="373" t="s">
        <v>360</v>
      </c>
      <c r="C697" s="20" t="s">
        <v>134</v>
      </c>
      <c r="D697" s="20" t="s">
        <v>141</v>
      </c>
      <c r="E697" s="381">
        <v>0.8</v>
      </c>
      <c r="H697" s="2"/>
    </row>
    <row r="698" spans="2:8">
      <c r="B698" s="373" t="s">
        <v>360</v>
      </c>
      <c r="C698" s="20" t="s">
        <v>134</v>
      </c>
      <c r="D698" s="20" t="s">
        <v>142</v>
      </c>
      <c r="E698" s="381">
        <v>0.79</v>
      </c>
      <c r="H698" s="2"/>
    </row>
    <row r="699" spans="2:8">
      <c r="B699" s="373" t="s">
        <v>360</v>
      </c>
      <c r="C699" s="20" t="s">
        <v>134</v>
      </c>
      <c r="D699" s="20" t="s">
        <v>143</v>
      </c>
      <c r="E699" s="381">
        <v>0.78</v>
      </c>
      <c r="H699" s="2"/>
    </row>
    <row r="700" spans="2:8">
      <c r="B700" s="373" t="s">
        <v>360</v>
      </c>
      <c r="C700" s="20" t="s">
        <v>134</v>
      </c>
      <c r="D700" s="20" t="s">
        <v>647</v>
      </c>
      <c r="E700" s="381">
        <v>0.77</v>
      </c>
      <c r="H700" s="2"/>
    </row>
    <row r="701" spans="2:8">
      <c r="B701" s="373" t="s">
        <v>360</v>
      </c>
      <c r="C701" s="20" t="s">
        <v>135</v>
      </c>
      <c r="D701" s="20" t="s">
        <v>355</v>
      </c>
      <c r="E701" s="382">
        <v>1</v>
      </c>
      <c r="H701" s="2"/>
    </row>
    <row r="702" spans="2:8">
      <c r="B702" s="373" t="s">
        <v>360</v>
      </c>
      <c r="C702" s="20" t="s">
        <v>135</v>
      </c>
      <c r="D702" s="20" t="s">
        <v>154</v>
      </c>
      <c r="E702" s="382">
        <v>1</v>
      </c>
      <c r="H702" s="2"/>
    </row>
    <row r="703" spans="2:8">
      <c r="B703" s="373" t="s">
        <v>360</v>
      </c>
      <c r="C703" s="20" t="s">
        <v>135</v>
      </c>
      <c r="D703" s="20" t="s">
        <v>155</v>
      </c>
      <c r="E703" s="382">
        <v>1</v>
      </c>
      <c r="H703" s="2"/>
    </row>
    <row r="704" spans="2:8">
      <c r="B704" s="373" t="s">
        <v>360</v>
      </c>
      <c r="C704" s="20" t="s">
        <v>135</v>
      </c>
      <c r="D704" s="20" t="s">
        <v>156</v>
      </c>
      <c r="E704" s="382">
        <v>1</v>
      </c>
      <c r="H704" s="2"/>
    </row>
    <row r="705" spans="2:8">
      <c r="B705" s="373" t="s">
        <v>360</v>
      </c>
      <c r="C705" s="20" t="s">
        <v>135</v>
      </c>
      <c r="D705" s="20" t="s">
        <v>132</v>
      </c>
      <c r="E705" s="382">
        <v>1</v>
      </c>
      <c r="H705" s="2"/>
    </row>
    <row r="706" spans="2:8">
      <c r="B706" s="373" t="s">
        <v>360</v>
      </c>
      <c r="C706" s="20" t="s">
        <v>135</v>
      </c>
      <c r="D706" s="20" t="s">
        <v>133</v>
      </c>
      <c r="E706" s="382">
        <v>1</v>
      </c>
      <c r="H706" s="2"/>
    </row>
    <row r="707" spans="2:8">
      <c r="B707" s="373" t="s">
        <v>360</v>
      </c>
      <c r="C707" s="20" t="s">
        <v>135</v>
      </c>
      <c r="D707" s="20" t="s">
        <v>134</v>
      </c>
      <c r="E707" s="381">
        <v>1</v>
      </c>
      <c r="H707" s="2"/>
    </row>
    <row r="708" spans="2:8">
      <c r="B708" s="373" t="s">
        <v>360</v>
      </c>
      <c r="C708" s="20" t="s">
        <v>135</v>
      </c>
      <c r="D708" s="20" t="s">
        <v>135</v>
      </c>
      <c r="E708" s="381">
        <v>1</v>
      </c>
      <c r="H708" s="2"/>
    </row>
    <row r="709" spans="2:8">
      <c r="B709" s="373" t="s">
        <v>360</v>
      </c>
      <c r="C709" s="20" t="s">
        <v>135</v>
      </c>
      <c r="D709" s="20" t="s">
        <v>136</v>
      </c>
      <c r="E709" s="381">
        <v>0.92</v>
      </c>
      <c r="H709" s="2"/>
    </row>
    <row r="710" spans="2:8">
      <c r="B710" s="373" t="s">
        <v>360</v>
      </c>
      <c r="C710" s="20" t="s">
        <v>135</v>
      </c>
      <c r="D710" s="20" t="s">
        <v>137</v>
      </c>
      <c r="E710" s="381">
        <v>0.89</v>
      </c>
      <c r="H710" s="2"/>
    </row>
    <row r="711" spans="2:8">
      <c r="B711" s="373" t="s">
        <v>360</v>
      </c>
      <c r="C711" s="20" t="s">
        <v>135</v>
      </c>
      <c r="D711" s="20" t="s">
        <v>138</v>
      </c>
      <c r="E711" s="381">
        <v>0.87</v>
      </c>
      <c r="H711" s="2"/>
    </row>
    <row r="712" spans="2:8">
      <c r="B712" s="373" t="s">
        <v>360</v>
      </c>
      <c r="C712" s="20" t="s">
        <v>135</v>
      </c>
      <c r="D712" s="20" t="s">
        <v>139</v>
      </c>
      <c r="E712" s="381">
        <v>0.86</v>
      </c>
      <c r="H712" s="2"/>
    </row>
    <row r="713" spans="2:8">
      <c r="B713" s="373" t="s">
        <v>360</v>
      </c>
      <c r="C713" s="20" t="s">
        <v>135</v>
      </c>
      <c r="D713" s="20" t="s">
        <v>140</v>
      </c>
      <c r="E713" s="381">
        <v>0.84</v>
      </c>
      <c r="H713" s="2"/>
    </row>
    <row r="714" spans="2:8">
      <c r="B714" s="373" t="s">
        <v>360</v>
      </c>
      <c r="C714" s="20" t="s">
        <v>135</v>
      </c>
      <c r="D714" s="20" t="s">
        <v>141</v>
      </c>
      <c r="E714" s="381">
        <v>0.83</v>
      </c>
      <c r="H714" s="2"/>
    </row>
    <row r="715" spans="2:8">
      <c r="B715" s="373" t="s">
        <v>360</v>
      </c>
      <c r="C715" s="20" t="s">
        <v>135</v>
      </c>
      <c r="D715" s="20" t="s">
        <v>142</v>
      </c>
      <c r="E715" s="381">
        <v>0.82</v>
      </c>
      <c r="H715" s="2"/>
    </row>
    <row r="716" spans="2:8">
      <c r="B716" s="373" t="s">
        <v>360</v>
      </c>
      <c r="C716" s="20" t="s">
        <v>135</v>
      </c>
      <c r="D716" s="20" t="s">
        <v>143</v>
      </c>
      <c r="E716" s="381">
        <v>0.81</v>
      </c>
      <c r="H716" s="2"/>
    </row>
    <row r="717" spans="2:8">
      <c r="B717" s="373" t="s">
        <v>360</v>
      </c>
      <c r="C717" s="20" t="s">
        <v>135</v>
      </c>
      <c r="D717" s="20" t="s">
        <v>647</v>
      </c>
      <c r="E717" s="381">
        <v>0.81</v>
      </c>
      <c r="H717" s="2"/>
    </row>
    <row r="718" spans="2:8">
      <c r="B718" s="373" t="s">
        <v>360</v>
      </c>
      <c r="C718" s="20" t="s">
        <v>136</v>
      </c>
      <c r="D718" s="20" t="s">
        <v>355</v>
      </c>
      <c r="E718" s="382">
        <v>1</v>
      </c>
      <c r="H718" s="2"/>
    </row>
    <row r="719" spans="2:8">
      <c r="B719" s="373" t="s">
        <v>360</v>
      </c>
      <c r="C719" s="20" t="s">
        <v>136</v>
      </c>
      <c r="D719" s="20" t="s">
        <v>154</v>
      </c>
      <c r="E719" s="382">
        <v>1</v>
      </c>
      <c r="H719" s="2"/>
    </row>
    <row r="720" spans="2:8">
      <c r="B720" s="373" t="s">
        <v>360</v>
      </c>
      <c r="C720" s="20" t="s">
        <v>136</v>
      </c>
      <c r="D720" s="20" t="s">
        <v>155</v>
      </c>
      <c r="E720" s="382">
        <v>1</v>
      </c>
      <c r="H720" s="2"/>
    </row>
    <row r="721" spans="2:8">
      <c r="B721" s="373" t="s">
        <v>360</v>
      </c>
      <c r="C721" s="20" t="s">
        <v>136</v>
      </c>
      <c r="D721" s="20" t="s">
        <v>156</v>
      </c>
      <c r="E721" s="382">
        <v>1</v>
      </c>
      <c r="H721" s="2"/>
    </row>
    <row r="722" spans="2:8">
      <c r="B722" s="373" t="s">
        <v>360</v>
      </c>
      <c r="C722" s="20" t="s">
        <v>136</v>
      </c>
      <c r="D722" s="20" t="s">
        <v>132</v>
      </c>
      <c r="E722" s="382">
        <v>1</v>
      </c>
      <c r="H722" s="2"/>
    </row>
    <row r="723" spans="2:8">
      <c r="B723" s="373" t="s">
        <v>360</v>
      </c>
      <c r="C723" s="20" t="s">
        <v>136</v>
      </c>
      <c r="D723" s="20" t="s">
        <v>133</v>
      </c>
      <c r="E723" s="382">
        <v>1</v>
      </c>
      <c r="H723" s="2"/>
    </row>
    <row r="724" spans="2:8">
      <c r="B724" s="373" t="s">
        <v>360</v>
      </c>
      <c r="C724" s="20" t="s">
        <v>136</v>
      </c>
      <c r="D724" s="20" t="s">
        <v>134</v>
      </c>
      <c r="E724" s="381">
        <v>1</v>
      </c>
      <c r="H724" s="2"/>
    </row>
    <row r="725" spans="2:8">
      <c r="B725" s="373" t="s">
        <v>360</v>
      </c>
      <c r="C725" s="20" t="s">
        <v>136</v>
      </c>
      <c r="D725" s="20" t="s">
        <v>135</v>
      </c>
      <c r="E725" s="381">
        <v>1</v>
      </c>
      <c r="H725" s="2"/>
    </row>
    <row r="726" spans="2:8">
      <c r="B726" s="373" t="s">
        <v>360</v>
      </c>
      <c r="C726" s="20" t="s">
        <v>136</v>
      </c>
      <c r="D726" s="20" t="s">
        <v>136</v>
      </c>
      <c r="E726" s="381">
        <v>1</v>
      </c>
      <c r="H726" s="2"/>
    </row>
    <row r="727" spans="2:8">
      <c r="B727" s="373" t="s">
        <v>360</v>
      </c>
      <c r="C727" s="20" t="s">
        <v>136</v>
      </c>
      <c r="D727" s="20" t="s">
        <v>137</v>
      </c>
      <c r="E727" s="381">
        <v>0.97</v>
      </c>
      <c r="H727" s="2"/>
    </row>
    <row r="728" spans="2:8">
      <c r="B728" s="373" t="s">
        <v>360</v>
      </c>
      <c r="C728" s="20" t="s">
        <v>136</v>
      </c>
      <c r="D728" s="20" t="s">
        <v>138</v>
      </c>
      <c r="E728" s="381">
        <v>0.95</v>
      </c>
      <c r="H728" s="2"/>
    </row>
    <row r="729" spans="2:8">
      <c r="B729" s="373" t="s">
        <v>360</v>
      </c>
      <c r="C729" s="20" t="s">
        <v>136</v>
      </c>
      <c r="D729" s="20" t="s">
        <v>139</v>
      </c>
      <c r="E729" s="381">
        <v>0.93</v>
      </c>
      <c r="H729" s="2"/>
    </row>
    <row r="730" spans="2:8">
      <c r="B730" s="373" t="s">
        <v>360</v>
      </c>
      <c r="C730" s="20" t="s">
        <v>136</v>
      </c>
      <c r="D730" s="20" t="s">
        <v>140</v>
      </c>
      <c r="E730" s="381">
        <v>0.91</v>
      </c>
      <c r="H730" s="2"/>
    </row>
    <row r="731" spans="2:8">
      <c r="B731" s="373" t="s">
        <v>360</v>
      </c>
      <c r="C731" s="20" t="s">
        <v>136</v>
      </c>
      <c r="D731" s="20" t="s">
        <v>141</v>
      </c>
      <c r="E731" s="381">
        <v>0.9</v>
      </c>
      <c r="H731" s="2"/>
    </row>
    <row r="732" spans="2:8">
      <c r="B732" s="373" t="s">
        <v>360</v>
      </c>
      <c r="C732" s="20" t="s">
        <v>136</v>
      </c>
      <c r="D732" s="20" t="s">
        <v>142</v>
      </c>
      <c r="E732" s="381">
        <v>0.89</v>
      </c>
      <c r="H732" s="2"/>
    </row>
    <row r="733" spans="2:8">
      <c r="B733" s="373" t="s">
        <v>360</v>
      </c>
      <c r="C733" s="20" t="s">
        <v>136</v>
      </c>
      <c r="D733" s="20" t="s">
        <v>143</v>
      </c>
      <c r="E733" s="381">
        <v>0.89</v>
      </c>
      <c r="H733" s="2"/>
    </row>
    <row r="734" spans="2:8">
      <c r="B734" s="373" t="s">
        <v>360</v>
      </c>
      <c r="C734" s="20" t="s">
        <v>136</v>
      </c>
      <c r="D734" s="20" t="s">
        <v>647</v>
      </c>
      <c r="E734" s="381">
        <v>0.88</v>
      </c>
      <c r="H734" s="2"/>
    </row>
    <row r="735" spans="2:8">
      <c r="B735" s="373" t="s">
        <v>360</v>
      </c>
      <c r="C735" s="20" t="s">
        <v>137</v>
      </c>
      <c r="D735" s="20" t="s">
        <v>355</v>
      </c>
      <c r="E735" s="382">
        <v>1</v>
      </c>
      <c r="H735" s="2"/>
    </row>
    <row r="736" spans="2:8">
      <c r="B736" s="373" t="s">
        <v>360</v>
      </c>
      <c r="C736" s="20" t="s">
        <v>137</v>
      </c>
      <c r="D736" s="20" t="s">
        <v>154</v>
      </c>
      <c r="E736" s="382">
        <v>1</v>
      </c>
      <c r="H736" s="2"/>
    </row>
    <row r="737" spans="2:8">
      <c r="B737" s="373" t="s">
        <v>360</v>
      </c>
      <c r="C737" s="20" t="s">
        <v>137</v>
      </c>
      <c r="D737" s="20" t="s">
        <v>155</v>
      </c>
      <c r="E737" s="382">
        <v>1</v>
      </c>
      <c r="H737" s="2"/>
    </row>
    <row r="738" spans="2:8">
      <c r="B738" s="373" t="s">
        <v>360</v>
      </c>
      <c r="C738" s="20" t="s">
        <v>137</v>
      </c>
      <c r="D738" s="20" t="s">
        <v>156</v>
      </c>
      <c r="E738" s="382">
        <v>1</v>
      </c>
      <c r="H738" s="2"/>
    </row>
    <row r="739" spans="2:8">
      <c r="B739" s="373" t="s">
        <v>360</v>
      </c>
      <c r="C739" s="20" t="s">
        <v>137</v>
      </c>
      <c r="D739" s="20" t="s">
        <v>132</v>
      </c>
      <c r="E739" s="382">
        <v>1</v>
      </c>
      <c r="H739" s="2"/>
    </row>
    <row r="740" spans="2:8">
      <c r="B740" s="373" t="s">
        <v>360</v>
      </c>
      <c r="C740" s="20" t="s">
        <v>137</v>
      </c>
      <c r="D740" s="20" t="s">
        <v>133</v>
      </c>
      <c r="E740" s="382">
        <v>1</v>
      </c>
      <c r="H740" s="2"/>
    </row>
    <row r="741" spans="2:8">
      <c r="B741" s="373" t="s">
        <v>360</v>
      </c>
      <c r="C741" s="20" t="s">
        <v>137</v>
      </c>
      <c r="D741" s="20" t="s">
        <v>134</v>
      </c>
      <c r="E741" s="381">
        <v>1</v>
      </c>
      <c r="H741" s="2"/>
    </row>
    <row r="742" spans="2:8">
      <c r="B742" s="373" t="s">
        <v>360</v>
      </c>
      <c r="C742" s="20" t="s">
        <v>137</v>
      </c>
      <c r="D742" s="20" t="s">
        <v>135</v>
      </c>
      <c r="E742" s="381">
        <v>1</v>
      </c>
      <c r="H742" s="2"/>
    </row>
    <row r="743" spans="2:8">
      <c r="B743" s="373" t="s">
        <v>360</v>
      </c>
      <c r="C743" s="20" t="s">
        <v>137</v>
      </c>
      <c r="D743" s="20" t="s">
        <v>136</v>
      </c>
      <c r="E743" s="381">
        <v>1</v>
      </c>
      <c r="H743" s="2"/>
    </row>
    <row r="744" spans="2:8">
      <c r="B744" s="373" t="s">
        <v>360</v>
      </c>
      <c r="C744" s="20" t="s">
        <v>137</v>
      </c>
      <c r="D744" s="20" t="s">
        <v>137</v>
      </c>
      <c r="E744" s="381">
        <v>1</v>
      </c>
      <c r="H744" s="2"/>
    </row>
    <row r="745" spans="2:8">
      <c r="B745" s="373" t="s">
        <v>360</v>
      </c>
      <c r="C745" s="20" t="s">
        <v>137</v>
      </c>
      <c r="D745" s="20" t="s">
        <v>138</v>
      </c>
      <c r="E745" s="381">
        <v>0.98</v>
      </c>
      <c r="H745" s="2"/>
    </row>
    <row r="746" spans="2:8">
      <c r="B746" s="373" t="s">
        <v>360</v>
      </c>
      <c r="C746" s="20" t="s">
        <v>137</v>
      </c>
      <c r="D746" s="20" t="s">
        <v>139</v>
      </c>
      <c r="E746" s="381">
        <v>0.96</v>
      </c>
      <c r="H746" s="2"/>
    </row>
    <row r="747" spans="2:8">
      <c r="B747" s="373" t="s">
        <v>360</v>
      </c>
      <c r="C747" s="20" t="s">
        <v>137</v>
      </c>
      <c r="D747" s="20" t="s">
        <v>140</v>
      </c>
      <c r="E747" s="381">
        <v>0.94</v>
      </c>
      <c r="H747" s="2"/>
    </row>
    <row r="748" spans="2:8">
      <c r="B748" s="373" t="s">
        <v>360</v>
      </c>
      <c r="C748" s="20" t="s">
        <v>137</v>
      </c>
      <c r="D748" s="20" t="s">
        <v>141</v>
      </c>
      <c r="E748" s="381">
        <v>0.93</v>
      </c>
      <c r="H748" s="2"/>
    </row>
    <row r="749" spans="2:8">
      <c r="B749" s="373" t="s">
        <v>360</v>
      </c>
      <c r="C749" s="20" t="s">
        <v>137</v>
      </c>
      <c r="D749" s="20" t="s">
        <v>142</v>
      </c>
      <c r="E749" s="381">
        <v>0.92</v>
      </c>
      <c r="H749" s="2"/>
    </row>
    <row r="750" spans="2:8">
      <c r="B750" s="373" t="s">
        <v>360</v>
      </c>
      <c r="C750" s="20" t="s">
        <v>137</v>
      </c>
      <c r="D750" s="20" t="s">
        <v>143</v>
      </c>
      <c r="E750" s="381">
        <v>0.91</v>
      </c>
      <c r="H750" s="2"/>
    </row>
    <row r="751" spans="2:8">
      <c r="B751" s="373" t="s">
        <v>360</v>
      </c>
      <c r="C751" s="20" t="s">
        <v>137</v>
      </c>
      <c r="D751" s="20" t="s">
        <v>647</v>
      </c>
      <c r="E751" s="381">
        <v>0.9</v>
      </c>
      <c r="H751" s="2"/>
    </row>
    <row r="752" spans="2:8">
      <c r="B752" s="373" t="s">
        <v>360</v>
      </c>
      <c r="C752" s="20" t="s">
        <v>138</v>
      </c>
      <c r="D752" s="20" t="s">
        <v>355</v>
      </c>
      <c r="E752" s="382">
        <v>1</v>
      </c>
      <c r="H752" s="2"/>
    </row>
    <row r="753" spans="2:8">
      <c r="B753" s="373" t="s">
        <v>360</v>
      </c>
      <c r="C753" s="20" t="s">
        <v>138</v>
      </c>
      <c r="D753" s="20" t="s">
        <v>154</v>
      </c>
      <c r="E753" s="382">
        <v>1</v>
      </c>
      <c r="H753" s="2"/>
    </row>
    <row r="754" spans="2:8">
      <c r="B754" s="373" t="s">
        <v>360</v>
      </c>
      <c r="C754" s="20" t="s">
        <v>138</v>
      </c>
      <c r="D754" s="20" t="s">
        <v>155</v>
      </c>
      <c r="E754" s="382">
        <v>1</v>
      </c>
      <c r="H754" s="2"/>
    </row>
    <row r="755" spans="2:8">
      <c r="B755" s="373" t="s">
        <v>360</v>
      </c>
      <c r="C755" s="20" t="s">
        <v>138</v>
      </c>
      <c r="D755" s="20" t="s">
        <v>156</v>
      </c>
      <c r="E755" s="382">
        <v>1</v>
      </c>
      <c r="H755" s="2"/>
    </row>
    <row r="756" spans="2:8">
      <c r="B756" s="373" t="s">
        <v>360</v>
      </c>
      <c r="C756" s="20" t="s">
        <v>138</v>
      </c>
      <c r="D756" s="20" t="s">
        <v>132</v>
      </c>
      <c r="E756" s="382">
        <v>1</v>
      </c>
      <c r="H756" s="2"/>
    </row>
    <row r="757" spans="2:8">
      <c r="B757" s="373" t="s">
        <v>360</v>
      </c>
      <c r="C757" s="20" t="s">
        <v>138</v>
      </c>
      <c r="D757" s="20" t="s">
        <v>133</v>
      </c>
      <c r="E757" s="382">
        <v>1</v>
      </c>
      <c r="H757" s="2"/>
    </row>
    <row r="758" spans="2:8">
      <c r="B758" s="373" t="s">
        <v>360</v>
      </c>
      <c r="C758" s="20" t="s">
        <v>138</v>
      </c>
      <c r="D758" s="20" t="s">
        <v>134</v>
      </c>
      <c r="E758" s="381">
        <v>1</v>
      </c>
      <c r="H758" s="2"/>
    </row>
    <row r="759" spans="2:8">
      <c r="B759" s="373" t="s">
        <v>360</v>
      </c>
      <c r="C759" s="20" t="s">
        <v>138</v>
      </c>
      <c r="D759" s="20" t="s">
        <v>135</v>
      </c>
      <c r="E759" s="381">
        <v>1</v>
      </c>
      <c r="H759" s="2"/>
    </row>
    <row r="760" spans="2:8">
      <c r="B760" s="373" t="s">
        <v>360</v>
      </c>
      <c r="C760" s="20" t="s">
        <v>138</v>
      </c>
      <c r="D760" s="20" t="s">
        <v>136</v>
      </c>
      <c r="E760" s="381">
        <v>1</v>
      </c>
      <c r="H760" s="2"/>
    </row>
    <row r="761" spans="2:8">
      <c r="B761" s="373" t="s">
        <v>360</v>
      </c>
      <c r="C761" s="20" t="s">
        <v>138</v>
      </c>
      <c r="D761" s="20" t="s">
        <v>137</v>
      </c>
      <c r="E761" s="381">
        <v>1</v>
      </c>
      <c r="H761" s="2"/>
    </row>
    <row r="762" spans="2:8">
      <c r="B762" s="373" t="s">
        <v>360</v>
      </c>
      <c r="C762" s="20" t="s">
        <v>138</v>
      </c>
      <c r="D762" s="20" t="s">
        <v>138</v>
      </c>
      <c r="E762" s="381">
        <v>1</v>
      </c>
      <c r="H762" s="2"/>
    </row>
    <row r="763" spans="2:8">
      <c r="B763" s="373" t="s">
        <v>360</v>
      </c>
      <c r="C763" s="20" t="s">
        <v>138</v>
      </c>
      <c r="D763" s="20" t="s">
        <v>139</v>
      </c>
      <c r="E763" s="381">
        <v>0.98</v>
      </c>
      <c r="H763" s="2"/>
    </row>
    <row r="764" spans="2:8">
      <c r="B764" s="373" t="s">
        <v>360</v>
      </c>
      <c r="C764" s="20" t="s">
        <v>138</v>
      </c>
      <c r="D764" s="20" t="s">
        <v>140</v>
      </c>
      <c r="E764" s="381">
        <v>0.96</v>
      </c>
      <c r="H764" s="2"/>
    </row>
    <row r="765" spans="2:8">
      <c r="B765" s="373" t="s">
        <v>360</v>
      </c>
      <c r="C765" s="20" t="s">
        <v>138</v>
      </c>
      <c r="D765" s="20" t="s">
        <v>141</v>
      </c>
      <c r="E765" s="381">
        <v>0.95</v>
      </c>
      <c r="H765" s="2"/>
    </row>
    <row r="766" spans="2:8">
      <c r="B766" s="373" t="s">
        <v>360</v>
      </c>
      <c r="C766" s="20" t="s">
        <v>138</v>
      </c>
      <c r="D766" s="20" t="s">
        <v>142</v>
      </c>
      <c r="E766" s="381">
        <v>0.94</v>
      </c>
      <c r="H766" s="2"/>
    </row>
    <row r="767" spans="2:8">
      <c r="B767" s="373" t="s">
        <v>360</v>
      </c>
      <c r="C767" s="20" t="s">
        <v>138</v>
      </c>
      <c r="D767" s="20" t="s">
        <v>143</v>
      </c>
      <c r="E767" s="381">
        <v>0.93</v>
      </c>
      <c r="H767" s="2"/>
    </row>
    <row r="768" spans="2:8">
      <c r="B768" s="373" t="s">
        <v>360</v>
      </c>
      <c r="C768" s="20" t="s">
        <v>138</v>
      </c>
      <c r="D768" s="20" t="s">
        <v>647</v>
      </c>
      <c r="E768" s="381">
        <v>0.92</v>
      </c>
      <c r="H768" s="2"/>
    </row>
    <row r="769" spans="2:8">
      <c r="B769" s="373" t="s">
        <v>360</v>
      </c>
      <c r="C769" s="20" t="s">
        <v>139</v>
      </c>
      <c r="D769" s="20" t="s">
        <v>355</v>
      </c>
      <c r="E769" s="382">
        <v>1</v>
      </c>
      <c r="H769" s="2"/>
    </row>
    <row r="770" spans="2:8">
      <c r="B770" s="373" t="s">
        <v>360</v>
      </c>
      <c r="C770" s="20" t="s">
        <v>139</v>
      </c>
      <c r="D770" s="20" t="s">
        <v>154</v>
      </c>
      <c r="E770" s="382">
        <v>1</v>
      </c>
      <c r="H770" s="2"/>
    </row>
    <row r="771" spans="2:8">
      <c r="B771" s="373" t="s">
        <v>360</v>
      </c>
      <c r="C771" s="20" t="s">
        <v>139</v>
      </c>
      <c r="D771" s="20" t="s">
        <v>155</v>
      </c>
      <c r="E771" s="382">
        <v>1</v>
      </c>
      <c r="H771" s="2"/>
    </row>
    <row r="772" spans="2:8">
      <c r="B772" s="373" t="s">
        <v>360</v>
      </c>
      <c r="C772" s="20" t="s">
        <v>139</v>
      </c>
      <c r="D772" s="20" t="s">
        <v>156</v>
      </c>
      <c r="E772" s="382">
        <v>1</v>
      </c>
      <c r="H772" s="2"/>
    </row>
    <row r="773" spans="2:8">
      <c r="B773" s="373" t="s">
        <v>360</v>
      </c>
      <c r="C773" s="20" t="s">
        <v>139</v>
      </c>
      <c r="D773" s="20" t="s">
        <v>132</v>
      </c>
      <c r="E773" s="382">
        <v>1</v>
      </c>
      <c r="H773" s="2"/>
    </row>
    <row r="774" spans="2:8">
      <c r="B774" s="373" t="s">
        <v>360</v>
      </c>
      <c r="C774" s="20" t="s">
        <v>139</v>
      </c>
      <c r="D774" s="20" t="s">
        <v>133</v>
      </c>
      <c r="E774" s="382">
        <v>1</v>
      </c>
      <c r="H774" s="2"/>
    </row>
    <row r="775" spans="2:8">
      <c r="B775" s="373" t="s">
        <v>360</v>
      </c>
      <c r="C775" s="20" t="s">
        <v>139</v>
      </c>
      <c r="D775" s="20" t="s">
        <v>134</v>
      </c>
      <c r="E775" s="381">
        <v>1</v>
      </c>
      <c r="H775" s="2"/>
    </row>
    <row r="776" spans="2:8">
      <c r="B776" s="373" t="s">
        <v>360</v>
      </c>
      <c r="C776" s="20" t="s">
        <v>139</v>
      </c>
      <c r="D776" s="20" t="s">
        <v>135</v>
      </c>
      <c r="E776" s="381">
        <v>1</v>
      </c>
      <c r="H776" s="2"/>
    </row>
    <row r="777" spans="2:8">
      <c r="B777" s="373" t="s">
        <v>360</v>
      </c>
      <c r="C777" s="20" t="s">
        <v>139</v>
      </c>
      <c r="D777" s="20" t="s">
        <v>136</v>
      </c>
      <c r="E777" s="381">
        <v>1</v>
      </c>
      <c r="H777" s="2"/>
    </row>
    <row r="778" spans="2:8">
      <c r="B778" s="373" t="s">
        <v>360</v>
      </c>
      <c r="C778" s="20" t="s">
        <v>139</v>
      </c>
      <c r="D778" s="20" t="s">
        <v>137</v>
      </c>
      <c r="E778" s="381">
        <v>1</v>
      </c>
      <c r="H778" s="2"/>
    </row>
    <row r="779" spans="2:8">
      <c r="B779" s="373" t="s">
        <v>360</v>
      </c>
      <c r="C779" s="20" t="s">
        <v>139</v>
      </c>
      <c r="D779" s="20" t="s">
        <v>138</v>
      </c>
      <c r="E779" s="381">
        <v>1</v>
      </c>
      <c r="H779" s="2"/>
    </row>
    <row r="780" spans="2:8">
      <c r="B780" s="373" t="s">
        <v>360</v>
      </c>
      <c r="C780" s="20" t="s">
        <v>139</v>
      </c>
      <c r="D780" s="20" t="s">
        <v>139</v>
      </c>
      <c r="E780" s="381">
        <v>1</v>
      </c>
      <c r="H780" s="2"/>
    </row>
    <row r="781" spans="2:8">
      <c r="B781" s="373" t="s">
        <v>360</v>
      </c>
      <c r="C781" s="20" t="s">
        <v>139</v>
      </c>
      <c r="D781" s="20" t="s">
        <v>140</v>
      </c>
      <c r="E781" s="381">
        <v>0.98</v>
      </c>
      <c r="H781" s="2"/>
    </row>
    <row r="782" spans="2:8">
      <c r="B782" s="373" t="s">
        <v>360</v>
      </c>
      <c r="C782" s="20" t="s">
        <v>139</v>
      </c>
      <c r="D782" s="20" t="s">
        <v>141</v>
      </c>
      <c r="E782" s="381">
        <v>0.97</v>
      </c>
      <c r="H782" s="2"/>
    </row>
    <row r="783" spans="2:8">
      <c r="B783" s="373" t="s">
        <v>360</v>
      </c>
      <c r="C783" s="20" t="s">
        <v>139</v>
      </c>
      <c r="D783" s="20" t="s">
        <v>142</v>
      </c>
      <c r="E783" s="381">
        <v>0.96</v>
      </c>
      <c r="H783" s="2"/>
    </row>
    <row r="784" spans="2:8">
      <c r="B784" s="373" t="s">
        <v>360</v>
      </c>
      <c r="C784" s="20" t="s">
        <v>139</v>
      </c>
      <c r="D784" s="20" t="s">
        <v>143</v>
      </c>
      <c r="E784" s="381">
        <v>0.95</v>
      </c>
      <c r="H784" s="2"/>
    </row>
    <row r="785" spans="2:8">
      <c r="B785" s="373" t="s">
        <v>360</v>
      </c>
      <c r="C785" s="20" t="s">
        <v>139</v>
      </c>
      <c r="D785" s="20" t="s">
        <v>647</v>
      </c>
      <c r="E785" s="381">
        <v>0.94</v>
      </c>
      <c r="H785" s="2"/>
    </row>
    <row r="786" spans="2:8">
      <c r="B786" s="373" t="s">
        <v>360</v>
      </c>
      <c r="C786" s="20" t="s">
        <v>140</v>
      </c>
      <c r="D786" s="20" t="s">
        <v>355</v>
      </c>
      <c r="E786" s="382">
        <v>1</v>
      </c>
      <c r="H786" s="2"/>
    </row>
    <row r="787" spans="2:8">
      <c r="B787" s="373" t="s">
        <v>360</v>
      </c>
      <c r="C787" s="20" t="s">
        <v>140</v>
      </c>
      <c r="D787" s="20" t="s">
        <v>154</v>
      </c>
      <c r="E787" s="382">
        <v>1</v>
      </c>
      <c r="H787" s="2"/>
    </row>
    <row r="788" spans="2:8">
      <c r="B788" s="373" t="s">
        <v>360</v>
      </c>
      <c r="C788" s="20" t="s">
        <v>140</v>
      </c>
      <c r="D788" s="20" t="s">
        <v>155</v>
      </c>
      <c r="E788" s="382">
        <v>1</v>
      </c>
      <c r="H788" s="2"/>
    </row>
    <row r="789" spans="2:8">
      <c r="B789" s="373" t="s">
        <v>360</v>
      </c>
      <c r="C789" s="20" t="s">
        <v>140</v>
      </c>
      <c r="D789" s="20" t="s">
        <v>156</v>
      </c>
      <c r="E789" s="382">
        <v>1</v>
      </c>
      <c r="H789" s="2"/>
    </row>
    <row r="790" spans="2:8">
      <c r="B790" s="373" t="s">
        <v>360</v>
      </c>
      <c r="C790" s="20" t="s">
        <v>140</v>
      </c>
      <c r="D790" s="20" t="s">
        <v>132</v>
      </c>
      <c r="E790" s="382">
        <v>1</v>
      </c>
      <c r="H790" s="2"/>
    </row>
    <row r="791" spans="2:8">
      <c r="B791" s="373" t="s">
        <v>360</v>
      </c>
      <c r="C791" s="20" t="s">
        <v>140</v>
      </c>
      <c r="D791" s="20" t="s">
        <v>133</v>
      </c>
      <c r="E791" s="382">
        <v>1</v>
      </c>
      <c r="H791" s="2"/>
    </row>
    <row r="792" spans="2:8">
      <c r="B792" s="373" t="s">
        <v>360</v>
      </c>
      <c r="C792" s="20" t="s">
        <v>140</v>
      </c>
      <c r="D792" s="20" t="s">
        <v>134</v>
      </c>
      <c r="E792" s="381">
        <v>1</v>
      </c>
      <c r="H792" s="2"/>
    </row>
    <row r="793" spans="2:8">
      <c r="B793" s="373" t="s">
        <v>360</v>
      </c>
      <c r="C793" s="20" t="s">
        <v>140</v>
      </c>
      <c r="D793" s="20" t="s">
        <v>135</v>
      </c>
      <c r="E793" s="381">
        <v>1</v>
      </c>
      <c r="H793" s="2"/>
    </row>
    <row r="794" spans="2:8">
      <c r="B794" s="373" t="s">
        <v>360</v>
      </c>
      <c r="C794" s="20" t="s">
        <v>140</v>
      </c>
      <c r="D794" s="20" t="s">
        <v>136</v>
      </c>
      <c r="E794" s="381">
        <v>1</v>
      </c>
      <c r="H794" s="2"/>
    </row>
    <row r="795" spans="2:8">
      <c r="B795" s="373" t="s">
        <v>360</v>
      </c>
      <c r="C795" s="20" t="s">
        <v>140</v>
      </c>
      <c r="D795" s="20" t="s">
        <v>137</v>
      </c>
      <c r="E795" s="381">
        <v>1</v>
      </c>
      <c r="H795" s="2"/>
    </row>
    <row r="796" spans="2:8">
      <c r="B796" s="373" t="s">
        <v>360</v>
      </c>
      <c r="C796" s="20" t="s">
        <v>140</v>
      </c>
      <c r="D796" s="20" t="s">
        <v>138</v>
      </c>
      <c r="E796" s="381">
        <v>1</v>
      </c>
      <c r="H796" s="2"/>
    </row>
    <row r="797" spans="2:8">
      <c r="B797" s="373" t="s">
        <v>360</v>
      </c>
      <c r="C797" s="20" t="s">
        <v>140</v>
      </c>
      <c r="D797" s="20" t="s">
        <v>139</v>
      </c>
      <c r="E797" s="381">
        <v>1</v>
      </c>
      <c r="H797" s="2"/>
    </row>
    <row r="798" spans="2:8">
      <c r="B798" s="373" t="s">
        <v>360</v>
      </c>
      <c r="C798" s="20" t="s">
        <v>140</v>
      </c>
      <c r="D798" s="20" t="s">
        <v>140</v>
      </c>
      <c r="E798" s="381">
        <v>1</v>
      </c>
      <c r="H798" s="2"/>
    </row>
    <row r="799" spans="2:8">
      <c r="B799" s="373" t="s">
        <v>360</v>
      </c>
      <c r="C799" s="20" t="s">
        <v>140</v>
      </c>
      <c r="D799" s="20" t="s">
        <v>141</v>
      </c>
      <c r="E799" s="381">
        <v>0.99</v>
      </c>
      <c r="H799" s="2"/>
    </row>
    <row r="800" spans="2:8">
      <c r="B800" s="373" t="s">
        <v>360</v>
      </c>
      <c r="C800" s="20" t="s">
        <v>140</v>
      </c>
      <c r="D800" s="20" t="s">
        <v>142</v>
      </c>
      <c r="E800" s="381">
        <v>0.98</v>
      </c>
      <c r="H800" s="2"/>
    </row>
    <row r="801" spans="2:8">
      <c r="B801" s="373" t="s">
        <v>360</v>
      </c>
      <c r="C801" s="20" t="s">
        <v>140</v>
      </c>
      <c r="D801" s="20" t="s">
        <v>143</v>
      </c>
      <c r="E801" s="381">
        <v>0.97</v>
      </c>
      <c r="H801" s="2"/>
    </row>
    <row r="802" spans="2:8">
      <c r="B802" s="373" t="s">
        <v>360</v>
      </c>
      <c r="C802" s="20" t="s">
        <v>140</v>
      </c>
      <c r="D802" s="20" t="s">
        <v>647</v>
      </c>
      <c r="E802" s="381">
        <v>0.96</v>
      </c>
      <c r="H802" s="2"/>
    </row>
    <row r="803" spans="2:8">
      <c r="B803" s="373" t="s">
        <v>360</v>
      </c>
      <c r="C803" s="20" t="s">
        <v>141</v>
      </c>
      <c r="D803" s="20" t="s">
        <v>355</v>
      </c>
      <c r="E803" s="382">
        <v>1</v>
      </c>
      <c r="H803" s="2"/>
    </row>
    <row r="804" spans="2:8">
      <c r="B804" s="373" t="s">
        <v>360</v>
      </c>
      <c r="C804" s="20" t="s">
        <v>141</v>
      </c>
      <c r="D804" s="20" t="s">
        <v>154</v>
      </c>
      <c r="E804" s="382">
        <v>1</v>
      </c>
      <c r="H804" s="2"/>
    </row>
    <row r="805" spans="2:8">
      <c r="B805" s="373" t="s">
        <v>360</v>
      </c>
      <c r="C805" s="20" t="s">
        <v>141</v>
      </c>
      <c r="D805" s="20" t="s">
        <v>155</v>
      </c>
      <c r="E805" s="382">
        <v>1</v>
      </c>
      <c r="H805" s="2"/>
    </row>
    <row r="806" spans="2:8">
      <c r="B806" s="373" t="s">
        <v>360</v>
      </c>
      <c r="C806" s="20" t="s">
        <v>141</v>
      </c>
      <c r="D806" s="20" t="s">
        <v>156</v>
      </c>
      <c r="E806" s="382">
        <v>1</v>
      </c>
      <c r="H806" s="2"/>
    </row>
    <row r="807" spans="2:8">
      <c r="B807" s="373" t="s">
        <v>360</v>
      </c>
      <c r="C807" s="20" t="s">
        <v>141</v>
      </c>
      <c r="D807" s="20" t="s">
        <v>132</v>
      </c>
      <c r="E807" s="382">
        <v>1</v>
      </c>
      <c r="H807" s="2"/>
    </row>
    <row r="808" spans="2:8">
      <c r="B808" s="373" t="s">
        <v>360</v>
      </c>
      <c r="C808" s="20" t="s">
        <v>141</v>
      </c>
      <c r="D808" s="20" t="s">
        <v>133</v>
      </c>
      <c r="E808" s="382">
        <v>1</v>
      </c>
      <c r="H808" s="2"/>
    </row>
    <row r="809" spans="2:8">
      <c r="B809" s="373" t="s">
        <v>360</v>
      </c>
      <c r="C809" s="20" t="s">
        <v>141</v>
      </c>
      <c r="D809" s="20" t="s">
        <v>134</v>
      </c>
      <c r="E809" s="381">
        <v>1</v>
      </c>
      <c r="H809" s="2"/>
    </row>
    <row r="810" spans="2:8">
      <c r="B810" s="373" t="s">
        <v>360</v>
      </c>
      <c r="C810" s="20" t="s">
        <v>141</v>
      </c>
      <c r="D810" s="20" t="s">
        <v>135</v>
      </c>
      <c r="E810" s="381">
        <v>1</v>
      </c>
      <c r="H810" s="2"/>
    </row>
    <row r="811" spans="2:8">
      <c r="B811" s="373" t="s">
        <v>360</v>
      </c>
      <c r="C811" s="20" t="s">
        <v>141</v>
      </c>
      <c r="D811" s="20" t="s">
        <v>136</v>
      </c>
      <c r="E811" s="381">
        <v>1</v>
      </c>
      <c r="H811" s="2"/>
    </row>
    <row r="812" spans="2:8">
      <c r="B812" s="373" t="s">
        <v>360</v>
      </c>
      <c r="C812" s="20" t="s">
        <v>141</v>
      </c>
      <c r="D812" s="20" t="s">
        <v>137</v>
      </c>
      <c r="E812" s="381">
        <v>1</v>
      </c>
      <c r="H812" s="2"/>
    </row>
    <row r="813" spans="2:8">
      <c r="B813" s="373" t="s">
        <v>360</v>
      </c>
      <c r="C813" s="20" t="s">
        <v>141</v>
      </c>
      <c r="D813" s="20" t="s">
        <v>138</v>
      </c>
      <c r="E813" s="381">
        <v>1</v>
      </c>
      <c r="H813" s="2"/>
    </row>
    <row r="814" spans="2:8">
      <c r="B814" s="373" t="s">
        <v>360</v>
      </c>
      <c r="C814" s="20" t="s">
        <v>141</v>
      </c>
      <c r="D814" s="20" t="s">
        <v>139</v>
      </c>
      <c r="E814" s="381">
        <v>1</v>
      </c>
      <c r="H814" s="2"/>
    </row>
    <row r="815" spans="2:8">
      <c r="B815" s="373" t="s">
        <v>360</v>
      </c>
      <c r="C815" s="20" t="s">
        <v>141</v>
      </c>
      <c r="D815" s="20" t="s">
        <v>140</v>
      </c>
      <c r="E815" s="381">
        <v>1</v>
      </c>
      <c r="H815" s="2"/>
    </row>
    <row r="816" spans="2:8">
      <c r="B816" s="373" t="s">
        <v>360</v>
      </c>
      <c r="C816" s="20" t="s">
        <v>141</v>
      </c>
      <c r="D816" s="20" t="s">
        <v>141</v>
      </c>
      <c r="E816" s="381">
        <v>1</v>
      </c>
      <c r="H816" s="2"/>
    </row>
    <row r="817" spans="2:8">
      <c r="B817" s="373" t="s">
        <v>360</v>
      </c>
      <c r="C817" s="20" t="s">
        <v>141</v>
      </c>
      <c r="D817" s="20" t="s">
        <v>142</v>
      </c>
      <c r="E817" s="381">
        <v>0.99</v>
      </c>
      <c r="H817" s="2"/>
    </row>
    <row r="818" spans="2:8">
      <c r="B818" s="373" t="s">
        <v>360</v>
      </c>
      <c r="C818" s="20" t="s">
        <v>141</v>
      </c>
      <c r="D818" s="20" t="s">
        <v>143</v>
      </c>
      <c r="E818" s="381">
        <v>0.98</v>
      </c>
      <c r="H818" s="2"/>
    </row>
    <row r="819" spans="2:8">
      <c r="B819" s="373" t="s">
        <v>360</v>
      </c>
      <c r="C819" s="20" t="s">
        <v>141</v>
      </c>
      <c r="D819" s="20" t="s">
        <v>647</v>
      </c>
      <c r="E819" s="381">
        <v>0.97</v>
      </c>
      <c r="H819" s="2"/>
    </row>
    <row r="820" spans="2:8">
      <c r="B820" s="373" t="s">
        <v>360</v>
      </c>
      <c r="C820" s="20" t="s">
        <v>142</v>
      </c>
      <c r="D820" s="20" t="s">
        <v>355</v>
      </c>
      <c r="E820" s="382">
        <v>1</v>
      </c>
      <c r="H820" s="2"/>
    </row>
    <row r="821" spans="2:8">
      <c r="B821" s="373" t="s">
        <v>360</v>
      </c>
      <c r="C821" s="20" t="s">
        <v>142</v>
      </c>
      <c r="D821" s="20" t="s">
        <v>154</v>
      </c>
      <c r="E821" s="382">
        <v>1</v>
      </c>
      <c r="H821" s="2"/>
    </row>
    <row r="822" spans="2:8">
      <c r="B822" s="373" t="s">
        <v>360</v>
      </c>
      <c r="C822" s="20" t="s">
        <v>142</v>
      </c>
      <c r="D822" s="20" t="s">
        <v>155</v>
      </c>
      <c r="E822" s="382">
        <v>1</v>
      </c>
      <c r="H822" s="2"/>
    </row>
    <row r="823" spans="2:8">
      <c r="B823" s="373" t="s">
        <v>360</v>
      </c>
      <c r="C823" s="20" t="s">
        <v>142</v>
      </c>
      <c r="D823" s="20" t="s">
        <v>156</v>
      </c>
      <c r="E823" s="382">
        <v>1</v>
      </c>
      <c r="H823" s="2"/>
    </row>
    <row r="824" spans="2:8">
      <c r="B824" s="373" t="s">
        <v>360</v>
      </c>
      <c r="C824" s="20" t="s">
        <v>142</v>
      </c>
      <c r="D824" s="20" t="s">
        <v>132</v>
      </c>
      <c r="E824" s="382">
        <v>1</v>
      </c>
      <c r="H824" s="2"/>
    </row>
    <row r="825" spans="2:8">
      <c r="B825" s="373" t="s">
        <v>360</v>
      </c>
      <c r="C825" s="20" t="s">
        <v>142</v>
      </c>
      <c r="D825" s="20" t="s">
        <v>133</v>
      </c>
      <c r="E825" s="382">
        <v>1</v>
      </c>
      <c r="H825" s="2"/>
    </row>
    <row r="826" spans="2:8">
      <c r="B826" s="373" t="s">
        <v>360</v>
      </c>
      <c r="C826" s="20" t="s">
        <v>142</v>
      </c>
      <c r="D826" s="20" t="s">
        <v>134</v>
      </c>
      <c r="E826" s="381">
        <v>1</v>
      </c>
      <c r="H826" s="2"/>
    </row>
    <row r="827" spans="2:8">
      <c r="B827" s="373" t="s">
        <v>360</v>
      </c>
      <c r="C827" s="20" t="s">
        <v>142</v>
      </c>
      <c r="D827" s="20" t="s">
        <v>135</v>
      </c>
      <c r="E827" s="381">
        <v>1</v>
      </c>
      <c r="H827" s="2"/>
    </row>
    <row r="828" spans="2:8">
      <c r="B828" s="373" t="s">
        <v>360</v>
      </c>
      <c r="C828" s="20" t="s">
        <v>142</v>
      </c>
      <c r="D828" s="20" t="s">
        <v>136</v>
      </c>
      <c r="E828" s="381">
        <v>1</v>
      </c>
      <c r="H828" s="2"/>
    </row>
    <row r="829" spans="2:8">
      <c r="B829" s="373" t="s">
        <v>360</v>
      </c>
      <c r="C829" s="20" t="s">
        <v>142</v>
      </c>
      <c r="D829" s="20" t="s">
        <v>137</v>
      </c>
      <c r="E829" s="381">
        <v>1</v>
      </c>
      <c r="H829" s="2"/>
    </row>
    <row r="830" spans="2:8">
      <c r="B830" s="373" t="s">
        <v>360</v>
      </c>
      <c r="C830" s="20" t="s">
        <v>142</v>
      </c>
      <c r="D830" s="20" t="s">
        <v>138</v>
      </c>
      <c r="E830" s="381">
        <v>1</v>
      </c>
      <c r="H830" s="2"/>
    </row>
    <row r="831" spans="2:8">
      <c r="B831" s="373" t="s">
        <v>360</v>
      </c>
      <c r="C831" s="20" t="s">
        <v>142</v>
      </c>
      <c r="D831" s="20" t="s">
        <v>139</v>
      </c>
      <c r="E831" s="381">
        <v>1</v>
      </c>
      <c r="H831" s="2"/>
    </row>
    <row r="832" spans="2:8">
      <c r="B832" s="373" t="s">
        <v>360</v>
      </c>
      <c r="C832" s="20" t="s">
        <v>142</v>
      </c>
      <c r="D832" s="20" t="s">
        <v>140</v>
      </c>
      <c r="E832" s="381">
        <v>1</v>
      </c>
      <c r="H832" s="2"/>
    </row>
    <row r="833" spans="2:8">
      <c r="B833" s="373" t="s">
        <v>360</v>
      </c>
      <c r="C833" s="20" t="s">
        <v>142</v>
      </c>
      <c r="D833" s="20" t="s">
        <v>141</v>
      </c>
      <c r="E833" s="381">
        <v>1</v>
      </c>
      <c r="H833" s="2"/>
    </row>
    <row r="834" spans="2:8">
      <c r="B834" s="373" t="s">
        <v>360</v>
      </c>
      <c r="C834" s="20" t="s">
        <v>142</v>
      </c>
      <c r="D834" s="20" t="s">
        <v>142</v>
      </c>
      <c r="E834" s="381">
        <v>1</v>
      </c>
      <c r="H834" s="2"/>
    </row>
    <row r="835" spans="2:8">
      <c r="B835" s="373" t="s">
        <v>360</v>
      </c>
      <c r="C835" s="20" t="s">
        <v>142</v>
      </c>
      <c r="D835" s="20" t="s">
        <v>143</v>
      </c>
      <c r="E835" s="381">
        <v>0.99</v>
      </c>
      <c r="H835" s="2"/>
    </row>
    <row r="836" spans="2:8">
      <c r="B836" s="373" t="s">
        <v>360</v>
      </c>
      <c r="C836" s="20" t="s">
        <v>142</v>
      </c>
      <c r="D836" s="20" t="s">
        <v>647</v>
      </c>
      <c r="E836" s="381">
        <v>0.98</v>
      </c>
      <c r="H836" s="2"/>
    </row>
    <row r="837" spans="2:8">
      <c r="B837" s="373" t="s">
        <v>360</v>
      </c>
      <c r="C837" s="20" t="s">
        <v>143</v>
      </c>
      <c r="D837" s="20" t="s">
        <v>355</v>
      </c>
      <c r="E837" s="382">
        <v>1</v>
      </c>
      <c r="H837" s="2"/>
    </row>
    <row r="838" spans="2:8">
      <c r="B838" s="373" t="s">
        <v>360</v>
      </c>
      <c r="C838" s="20" t="s">
        <v>143</v>
      </c>
      <c r="D838" s="20" t="s">
        <v>154</v>
      </c>
      <c r="E838" s="382">
        <v>1</v>
      </c>
      <c r="H838" s="2"/>
    </row>
    <row r="839" spans="2:8">
      <c r="B839" s="373" t="s">
        <v>360</v>
      </c>
      <c r="C839" s="20" t="s">
        <v>143</v>
      </c>
      <c r="D839" s="20" t="s">
        <v>155</v>
      </c>
      <c r="E839" s="382">
        <v>1</v>
      </c>
      <c r="H839" s="2"/>
    </row>
    <row r="840" spans="2:8">
      <c r="B840" s="373" t="s">
        <v>360</v>
      </c>
      <c r="C840" s="20" t="s">
        <v>143</v>
      </c>
      <c r="D840" s="20" t="s">
        <v>156</v>
      </c>
      <c r="E840" s="382">
        <v>1</v>
      </c>
      <c r="H840" s="2"/>
    </row>
    <row r="841" spans="2:8">
      <c r="B841" s="373" t="s">
        <v>360</v>
      </c>
      <c r="C841" s="20" t="s">
        <v>143</v>
      </c>
      <c r="D841" s="20" t="s">
        <v>132</v>
      </c>
      <c r="E841" s="382">
        <v>1</v>
      </c>
      <c r="H841" s="2"/>
    </row>
    <row r="842" spans="2:8">
      <c r="B842" s="373" t="s">
        <v>360</v>
      </c>
      <c r="C842" s="20" t="s">
        <v>143</v>
      </c>
      <c r="D842" s="20" t="s">
        <v>133</v>
      </c>
      <c r="E842" s="382">
        <v>1</v>
      </c>
      <c r="H842" s="2"/>
    </row>
    <row r="843" spans="2:8">
      <c r="B843" s="373" t="s">
        <v>360</v>
      </c>
      <c r="C843" s="20" t="s">
        <v>143</v>
      </c>
      <c r="D843" s="20" t="s">
        <v>134</v>
      </c>
      <c r="E843" s="381">
        <v>1</v>
      </c>
      <c r="H843" s="2"/>
    </row>
    <row r="844" spans="2:8">
      <c r="B844" s="373" t="s">
        <v>360</v>
      </c>
      <c r="C844" s="20" t="s">
        <v>143</v>
      </c>
      <c r="D844" s="20" t="s">
        <v>135</v>
      </c>
      <c r="E844" s="381">
        <v>1</v>
      </c>
      <c r="H844" s="2"/>
    </row>
    <row r="845" spans="2:8">
      <c r="B845" s="373" t="s">
        <v>360</v>
      </c>
      <c r="C845" s="20" t="s">
        <v>143</v>
      </c>
      <c r="D845" s="20" t="s">
        <v>136</v>
      </c>
      <c r="E845" s="381">
        <v>1</v>
      </c>
      <c r="H845" s="2"/>
    </row>
    <row r="846" spans="2:8">
      <c r="B846" s="373" t="s">
        <v>360</v>
      </c>
      <c r="C846" s="20" t="s">
        <v>143</v>
      </c>
      <c r="D846" s="20" t="s">
        <v>137</v>
      </c>
      <c r="E846" s="381">
        <v>1</v>
      </c>
      <c r="H846" s="2"/>
    </row>
    <row r="847" spans="2:8">
      <c r="B847" s="373" t="s">
        <v>360</v>
      </c>
      <c r="C847" s="20" t="s">
        <v>143</v>
      </c>
      <c r="D847" s="20" t="s">
        <v>138</v>
      </c>
      <c r="E847" s="381">
        <v>1</v>
      </c>
      <c r="H847" s="2"/>
    </row>
    <row r="848" spans="2:8">
      <c r="B848" s="373" t="s">
        <v>360</v>
      </c>
      <c r="C848" s="20" t="s">
        <v>143</v>
      </c>
      <c r="D848" s="20" t="s">
        <v>139</v>
      </c>
      <c r="E848" s="381">
        <v>1</v>
      </c>
      <c r="H848" s="2"/>
    </row>
    <row r="849" spans="2:8">
      <c r="B849" s="373" t="s">
        <v>360</v>
      </c>
      <c r="C849" s="20" t="s">
        <v>143</v>
      </c>
      <c r="D849" s="20" t="s">
        <v>140</v>
      </c>
      <c r="E849" s="381">
        <v>1</v>
      </c>
      <c r="H849" s="2"/>
    </row>
    <row r="850" spans="2:8">
      <c r="B850" s="373" t="s">
        <v>360</v>
      </c>
      <c r="C850" s="20" t="s">
        <v>143</v>
      </c>
      <c r="D850" s="20" t="s">
        <v>141</v>
      </c>
      <c r="E850" s="381">
        <v>1</v>
      </c>
      <c r="H850" s="2"/>
    </row>
    <row r="851" spans="2:8">
      <c r="B851" s="373" t="s">
        <v>360</v>
      </c>
      <c r="C851" s="20" t="s">
        <v>143</v>
      </c>
      <c r="D851" s="20" t="s">
        <v>142</v>
      </c>
      <c r="E851" s="381">
        <v>1</v>
      </c>
      <c r="H851" s="2"/>
    </row>
    <row r="852" spans="2:8">
      <c r="B852" s="373" t="s">
        <v>360</v>
      </c>
      <c r="C852" s="20" t="s">
        <v>143</v>
      </c>
      <c r="D852" s="20" t="s">
        <v>143</v>
      </c>
      <c r="E852" s="381">
        <v>1</v>
      </c>
      <c r="H852" s="2"/>
    </row>
    <row r="853" spans="2:8">
      <c r="B853" s="373" t="s">
        <v>360</v>
      </c>
      <c r="C853" s="20" t="s">
        <v>143</v>
      </c>
      <c r="D853" s="20" t="s">
        <v>647</v>
      </c>
      <c r="E853" s="381">
        <v>0.99</v>
      </c>
      <c r="H853" s="2"/>
    </row>
    <row r="854" spans="2:8">
      <c r="B854" s="373" t="s">
        <v>360</v>
      </c>
      <c r="C854" s="20" t="s">
        <v>647</v>
      </c>
      <c r="D854" s="20" t="s">
        <v>355</v>
      </c>
      <c r="E854" s="382">
        <v>1</v>
      </c>
      <c r="H854" s="2"/>
    </row>
    <row r="855" spans="2:8">
      <c r="B855" s="373" t="s">
        <v>360</v>
      </c>
      <c r="C855" s="20" t="s">
        <v>647</v>
      </c>
      <c r="D855" s="20" t="s">
        <v>154</v>
      </c>
      <c r="E855" s="382">
        <v>1</v>
      </c>
      <c r="H855" s="2"/>
    </row>
    <row r="856" spans="2:8">
      <c r="B856" s="373" t="s">
        <v>360</v>
      </c>
      <c r="C856" s="20" t="s">
        <v>647</v>
      </c>
      <c r="D856" s="20" t="s">
        <v>155</v>
      </c>
      <c r="E856" s="382">
        <v>1</v>
      </c>
      <c r="H856" s="2"/>
    </row>
    <row r="857" spans="2:8">
      <c r="B857" s="373" t="s">
        <v>360</v>
      </c>
      <c r="C857" s="20" t="s">
        <v>647</v>
      </c>
      <c r="D857" s="20" t="s">
        <v>156</v>
      </c>
      <c r="E857" s="382">
        <v>1</v>
      </c>
      <c r="H857" s="2"/>
    </row>
    <row r="858" spans="2:8">
      <c r="B858" s="373" t="s">
        <v>360</v>
      </c>
      <c r="C858" s="20" t="s">
        <v>647</v>
      </c>
      <c r="D858" s="20" t="s">
        <v>132</v>
      </c>
      <c r="E858" s="382">
        <v>1</v>
      </c>
      <c r="H858" s="2"/>
    </row>
    <row r="859" spans="2:8">
      <c r="B859" s="373" t="s">
        <v>360</v>
      </c>
      <c r="C859" s="20" t="s">
        <v>647</v>
      </c>
      <c r="D859" s="20" t="s">
        <v>133</v>
      </c>
      <c r="E859" s="382">
        <v>1</v>
      </c>
      <c r="H859" s="2"/>
    </row>
    <row r="860" spans="2:8">
      <c r="B860" s="373" t="s">
        <v>360</v>
      </c>
      <c r="C860" s="20" t="s">
        <v>647</v>
      </c>
      <c r="D860" s="20" t="s">
        <v>134</v>
      </c>
      <c r="E860" s="381">
        <v>1</v>
      </c>
      <c r="H860" s="2"/>
    </row>
    <row r="861" spans="2:8">
      <c r="B861" s="373" t="s">
        <v>360</v>
      </c>
      <c r="C861" s="20" t="s">
        <v>647</v>
      </c>
      <c r="D861" s="20" t="s">
        <v>135</v>
      </c>
      <c r="E861" s="381">
        <v>1</v>
      </c>
      <c r="H861" s="2"/>
    </row>
    <row r="862" spans="2:8">
      <c r="B862" s="373" t="s">
        <v>360</v>
      </c>
      <c r="C862" s="20" t="s">
        <v>647</v>
      </c>
      <c r="D862" s="20" t="s">
        <v>136</v>
      </c>
      <c r="E862" s="381">
        <v>1</v>
      </c>
      <c r="H862" s="2"/>
    </row>
    <row r="863" spans="2:8">
      <c r="B863" s="373" t="s">
        <v>360</v>
      </c>
      <c r="C863" s="20" t="s">
        <v>647</v>
      </c>
      <c r="D863" s="20" t="s">
        <v>137</v>
      </c>
      <c r="E863" s="381">
        <v>1</v>
      </c>
      <c r="H863" s="2"/>
    </row>
    <row r="864" spans="2:8">
      <c r="B864" s="373" t="s">
        <v>360</v>
      </c>
      <c r="C864" s="20" t="s">
        <v>647</v>
      </c>
      <c r="D864" s="20" t="s">
        <v>138</v>
      </c>
      <c r="E864" s="381">
        <v>1</v>
      </c>
      <c r="H864" s="2"/>
    </row>
    <row r="865" spans="2:8">
      <c r="B865" s="373" t="s">
        <v>360</v>
      </c>
      <c r="C865" s="20" t="s">
        <v>647</v>
      </c>
      <c r="D865" s="20" t="s">
        <v>139</v>
      </c>
      <c r="E865" s="381">
        <v>1</v>
      </c>
      <c r="H865" s="2"/>
    </row>
    <row r="866" spans="2:8">
      <c r="B866" s="373" t="s">
        <v>360</v>
      </c>
      <c r="C866" s="20" t="s">
        <v>647</v>
      </c>
      <c r="D866" s="20" t="s">
        <v>140</v>
      </c>
      <c r="E866" s="381">
        <v>1</v>
      </c>
      <c r="H866" s="2"/>
    </row>
    <row r="867" spans="2:8">
      <c r="B867" s="373" t="s">
        <v>360</v>
      </c>
      <c r="C867" s="20" t="s">
        <v>647</v>
      </c>
      <c r="D867" s="20" t="s">
        <v>141</v>
      </c>
      <c r="E867" s="381">
        <v>1</v>
      </c>
      <c r="H867" s="2"/>
    </row>
    <row r="868" spans="2:8">
      <c r="B868" s="373" t="s">
        <v>360</v>
      </c>
      <c r="C868" s="20" t="s">
        <v>647</v>
      </c>
      <c r="D868" s="20" t="s">
        <v>142</v>
      </c>
      <c r="E868" s="381">
        <v>1</v>
      </c>
      <c r="H868" s="2"/>
    </row>
    <row r="869" spans="2:8">
      <c r="B869" s="373" t="s">
        <v>360</v>
      </c>
      <c r="C869" s="20" t="s">
        <v>647</v>
      </c>
      <c r="D869" s="20" t="s">
        <v>143</v>
      </c>
      <c r="E869" s="381">
        <v>1</v>
      </c>
      <c r="H869" s="2"/>
    </row>
    <row r="870" spans="2:8">
      <c r="B870" s="373" t="s">
        <v>360</v>
      </c>
      <c r="C870" s="20" t="s">
        <v>647</v>
      </c>
      <c r="D870" s="20" t="s">
        <v>647</v>
      </c>
      <c r="E870" s="381">
        <v>1</v>
      </c>
      <c r="H870" s="2"/>
    </row>
    <row r="871" spans="2:8">
      <c r="B871" s="373" t="s">
        <v>361</v>
      </c>
      <c r="C871" s="20" t="s">
        <v>355</v>
      </c>
      <c r="D871" s="20" t="s">
        <v>355</v>
      </c>
      <c r="E871" s="382">
        <v>1</v>
      </c>
      <c r="H871" s="2"/>
    </row>
    <row r="872" spans="2:8">
      <c r="B872" s="373" t="s">
        <v>361</v>
      </c>
      <c r="C872" s="20" t="s">
        <v>355</v>
      </c>
      <c r="D872" s="20" t="s">
        <v>154</v>
      </c>
      <c r="E872" s="381">
        <v>0.78</v>
      </c>
      <c r="H872" s="2"/>
    </row>
    <row r="873" spans="2:8">
      <c r="B873" s="373" t="s">
        <v>361</v>
      </c>
      <c r="C873" s="20" t="s">
        <v>355</v>
      </c>
      <c r="D873" s="20" t="s">
        <v>155</v>
      </c>
      <c r="E873" s="381">
        <v>0.68</v>
      </c>
      <c r="H873" s="2"/>
    </row>
    <row r="874" spans="2:8">
      <c r="B874" s="373" t="s">
        <v>361</v>
      </c>
      <c r="C874" s="20" t="s">
        <v>355</v>
      </c>
      <c r="D874" s="20" t="s">
        <v>156</v>
      </c>
      <c r="E874" s="381">
        <v>0.65</v>
      </c>
      <c r="H874" s="2"/>
    </row>
    <row r="875" spans="2:8">
      <c r="B875" s="373" t="s">
        <v>361</v>
      </c>
      <c r="C875" s="20" t="s">
        <v>355</v>
      </c>
      <c r="D875" s="20" t="s">
        <v>132</v>
      </c>
      <c r="E875" s="381">
        <v>0.6</v>
      </c>
      <c r="H875" s="2"/>
    </row>
    <row r="876" spans="2:8">
      <c r="B876" s="373" t="s">
        <v>361</v>
      </c>
      <c r="C876" s="20" t="s">
        <v>355</v>
      </c>
      <c r="D876" s="20" t="s">
        <v>133</v>
      </c>
      <c r="E876" s="381">
        <v>0.56000000000000005</v>
      </c>
      <c r="H876" s="2"/>
    </row>
    <row r="877" spans="2:8">
      <c r="B877" s="373" t="s">
        <v>361</v>
      </c>
      <c r="C877" s="20" t="s">
        <v>355</v>
      </c>
      <c r="D877" s="20" t="s">
        <v>134</v>
      </c>
      <c r="E877" s="381">
        <v>0.54</v>
      </c>
      <c r="H877" s="2"/>
    </row>
    <row r="878" spans="2:8">
      <c r="B878" s="373" t="s">
        <v>361</v>
      </c>
      <c r="C878" s="20" t="s">
        <v>355</v>
      </c>
      <c r="D878" s="20" t="s">
        <v>135</v>
      </c>
      <c r="E878" s="381">
        <v>0.51</v>
      </c>
      <c r="H878" s="2"/>
    </row>
    <row r="879" spans="2:8">
      <c r="B879" s="373" t="s">
        <v>361</v>
      </c>
      <c r="C879" s="20" t="s">
        <v>355</v>
      </c>
      <c r="D879" s="20" t="s">
        <v>136</v>
      </c>
      <c r="E879" s="381">
        <v>0.47</v>
      </c>
      <c r="H879" s="2"/>
    </row>
    <row r="880" spans="2:8">
      <c r="B880" s="373" t="s">
        <v>361</v>
      </c>
      <c r="C880" s="20" t="s">
        <v>355</v>
      </c>
      <c r="D880" s="20" t="s">
        <v>137</v>
      </c>
      <c r="E880" s="381">
        <v>0.46</v>
      </c>
      <c r="H880" s="2"/>
    </row>
    <row r="881" spans="2:8">
      <c r="B881" s="373" t="s">
        <v>361</v>
      </c>
      <c r="C881" s="20" t="s">
        <v>355</v>
      </c>
      <c r="D881" s="20" t="s">
        <v>138</v>
      </c>
      <c r="E881" s="381">
        <v>0.45</v>
      </c>
      <c r="H881" s="2"/>
    </row>
    <row r="882" spans="2:8">
      <c r="B882" s="373" t="s">
        <v>361</v>
      </c>
      <c r="C882" s="20" t="s">
        <v>355</v>
      </c>
      <c r="D882" s="20" t="s">
        <v>139</v>
      </c>
      <c r="E882" s="381">
        <v>0.44</v>
      </c>
      <c r="H882" s="2"/>
    </row>
    <row r="883" spans="2:8">
      <c r="B883" s="373" t="s">
        <v>361</v>
      </c>
      <c r="C883" s="20" t="s">
        <v>355</v>
      </c>
      <c r="D883" s="20" t="s">
        <v>140</v>
      </c>
      <c r="E883" s="381">
        <v>0.44</v>
      </c>
      <c r="H883" s="2"/>
    </row>
    <row r="884" spans="2:8">
      <c r="B884" s="373" t="s">
        <v>361</v>
      </c>
      <c r="C884" s="20" t="s">
        <v>355</v>
      </c>
      <c r="D884" s="20" t="s">
        <v>141</v>
      </c>
      <c r="E884" s="381">
        <v>0.43</v>
      </c>
      <c r="H884" s="2"/>
    </row>
    <row r="885" spans="2:8">
      <c r="B885" s="373" t="s">
        <v>361</v>
      </c>
      <c r="C885" s="20" t="s">
        <v>355</v>
      </c>
      <c r="D885" s="20" t="s">
        <v>142</v>
      </c>
      <c r="E885" s="381">
        <v>0.43</v>
      </c>
      <c r="H885" s="2"/>
    </row>
    <row r="886" spans="2:8">
      <c r="B886" s="373" t="s">
        <v>361</v>
      </c>
      <c r="C886" s="20" t="s">
        <v>355</v>
      </c>
      <c r="D886" s="20" t="s">
        <v>143</v>
      </c>
      <c r="E886" s="381">
        <v>0.42</v>
      </c>
      <c r="H886" s="2"/>
    </row>
    <row r="887" spans="2:8">
      <c r="B887" s="373" t="s">
        <v>361</v>
      </c>
      <c r="C887" s="20" t="s">
        <v>355</v>
      </c>
      <c r="D887" s="20" t="s">
        <v>647</v>
      </c>
      <c r="E887" s="381">
        <v>0.42</v>
      </c>
      <c r="H887" s="2"/>
    </row>
    <row r="888" spans="2:8">
      <c r="B888" s="373" t="s">
        <v>361</v>
      </c>
      <c r="C888" s="20" t="s">
        <v>154</v>
      </c>
      <c r="D888" s="20" t="s">
        <v>355</v>
      </c>
      <c r="E888" s="382">
        <v>1</v>
      </c>
      <c r="H888" s="2"/>
    </row>
    <row r="889" spans="2:8">
      <c r="B889" s="373" t="s">
        <v>361</v>
      </c>
      <c r="C889" s="20" t="s">
        <v>154</v>
      </c>
      <c r="D889" s="20" t="s">
        <v>154</v>
      </c>
      <c r="E889" s="381">
        <v>1</v>
      </c>
      <c r="H889" s="2"/>
    </row>
    <row r="890" spans="2:8">
      <c r="B890" s="373" t="s">
        <v>361</v>
      </c>
      <c r="C890" s="20" t="s">
        <v>154</v>
      </c>
      <c r="D890" s="20" t="s">
        <v>155</v>
      </c>
      <c r="E890" s="381">
        <v>0.87</v>
      </c>
      <c r="H890" s="2"/>
    </row>
    <row r="891" spans="2:8">
      <c r="B891" s="373" t="s">
        <v>361</v>
      </c>
      <c r="C891" s="20" t="s">
        <v>154</v>
      </c>
      <c r="D891" s="20" t="s">
        <v>156</v>
      </c>
      <c r="E891" s="381">
        <v>0.84</v>
      </c>
      <c r="H891" s="2"/>
    </row>
    <row r="892" spans="2:8">
      <c r="B892" s="373" t="s">
        <v>361</v>
      </c>
      <c r="C892" s="20" t="s">
        <v>154</v>
      </c>
      <c r="D892" s="20" t="s">
        <v>132</v>
      </c>
      <c r="E892" s="381">
        <v>0.77</v>
      </c>
      <c r="H892" s="2"/>
    </row>
    <row r="893" spans="2:8">
      <c r="B893" s="373" t="s">
        <v>361</v>
      </c>
      <c r="C893" s="20" t="s">
        <v>154</v>
      </c>
      <c r="D893" s="20" t="s">
        <v>133</v>
      </c>
      <c r="E893" s="381">
        <v>0.72</v>
      </c>
      <c r="H893" s="2"/>
    </row>
    <row r="894" spans="2:8">
      <c r="B894" s="373" t="s">
        <v>361</v>
      </c>
      <c r="C894" s="20" t="s">
        <v>154</v>
      </c>
      <c r="D894" s="20" t="s">
        <v>134</v>
      </c>
      <c r="E894" s="381">
        <v>0.69</v>
      </c>
      <c r="H894" s="2"/>
    </row>
    <row r="895" spans="2:8">
      <c r="B895" s="373" t="s">
        <v>361</v>
      </c>
      <c r="C895" s="20" t="s">
        <v>154</v>
      </c>
      <c r="D895" s="20" t="s">
        <v>135</v>
      </c>
      <c r="E895" s="381">
        <v>0.66</v>
      </c>
      <c r="H895" s="2"/>
    </row>
    <row r="896" spans="2:8">
      <c r="B896" s="373" t="s">
        <v>361</v>
      </c>
      <c r="C896" s="20" t="s">
        <v>154</v>
      </c>
      <c r="D896" s="20" t="s">
        <v>136</v>
      </c>
      <c r="E896" s="381">
        <v>0.61</v>
      </c>
      <c r="H896" s="2"/>
    </row>
    <row r="897" spans="2:8">
      <c r="B897" s="373" t="s">
        <v>361</v>
      </c>
      <c r="C897" s="20" t="s">
        <v>154</v>
      </c>
      <c r="D897" s="20" t="s">
        <v>137</v>
      </c>
      <c r="E897" s="381">
        <v>0.59</v>
      </c>
      <c r="H897" s="2"/>
    </row>
    <row r="898" spans="2:8">
      <c r="B898" s="373" t="s">
        <v>361</v>
      </c>
      <c r="C898" s="20" t="s">
        <v>154</v>
      </c>
      <c r="D898" s="20" t="s">
        <v>138</v>
      </c>
      <c r="E898" s="381">
        <v>0.57999999999999996</v>
      </c>
      <c r="H898" s="2"/>
    </row>
    <row r="899" spans="2:8">
      <c r="B899" s="373" t="s">
        <v>361</v>
      </c>
      <c r="C899" s="20" t="s">
        <v>154</v>
      </c>
      <c r="D899" s="20" t="s">
        <v>139</v>
      </c>
      <c r="E899" s="381">
        <v>0.56999999999999995</v>
      </c>
      <c r="H899" s="2"/>
    </row>
    <row r="900" spans="2:8">
      <c r="B900" s="373" t="s">
        <v>361</v>
      </c>
      <c r="C900" s="20" t="s">
        <v>154</v>
      </c>
      <c r="D900" s="20" t="s">
        <v>140</v>
      </c>
      <c r="E900" s="381">
        <v>0.56000000000000005</v>
      </c>
      <c r="H900" s="2"/>
    </row>
    <row r="901" spans="2:8">
      <c r="B901" s="373" t="s">
        <v>361</v>
      </c>
      <c r="C901" s="20" t="s">
        <v>154</v>
      </c>
      <c r="D901" s="20" t="s">
        <v>141</v>
      </c>
      <c r="E901" s="381">
        <v>0.55000000000000004</v>
      </c>
      <c r="H901" s="2"/>
    </row>
    <row r="902" spans="2:8">
      <c r="B902" s="373" t="s">
        <v>361</v>
      </c>
      <c r="C902" s="20" t="s">
        <v>154</v>
      </c>
      <c r="D902" s="20" t="s">
        <v>142</v>
      </c>
      <c r="E902" s="381">
        <v>0.55000000000000004</v>
      </c>
      <c r="H902" s="2"/>
    </row>
    <row r="903" spans="2:8">
      <c r="B903" s="373" t="s">
        <v>361</v>
      </c>
      <c r="C903" s="20" t="s">
        <v>154</v>
      </c>
      <c r="D903" s="20" t="s">
        <v>143</v>
      </c>
      <c r="E903" s="381">
        <v>0.54</v>
      </c>
      <c r="H903" s="2"/>
    </row>
    <row r="904" spans="2:8">
      <c r="B904" s="373" t="s">
        <v>361</v>
      </c>
      <c r="C904" s="20" t="s">
        <v>154</v>
      </c>
      <c r="D904" s="20" t="s">
        <v>647</v>
      </c>
      <c r="E904" s="381">
        <v>0.54</v>
      </c>
      <c r="H904" s="2"/>
    </row>
    <row r="905" spans="2:8">
      <c r="B905" s="373" t="s">
        <v>361</v>
      </c>
      <c r="C905" s="20" t="s">
        <v>155</v>
      </c>
      <c r="D905" s="20" t="s">
        <v>355</v>
      </c>
      <c r="E905" s="382">
        <v>1</v>
      </c>
      <c r="H905" s="2"/>
    </row>
    <row r="906" spans="2:8">
      <c r="B906" s="373" t="s">
        <v>361</v>
      </c>
      <c r="C906" s="20" t="s">
        <v>155</v>
      </c>
      <c r="D906" s="20" t="s">
        <v>154</v>
      </c>
      <c r="E906" s="381">
        <v>1</v>
      </c>
      <c r="H906" s="2"/>
    </row>
    <row r="907" spans="2:8">
      <c r="B907" s="373" t="s">
        <v>361</v>
      </c>
      <c r="C907" s="20" t="s">
        <v>155</v>
      </c>
      <c r="D907" s="20" t="s">
        <v>155</v>
      </c>
      <c r="E907" s="381">
        <v>1</v>
      </c>
      <c r="H907" s="2"/>
    </row>
    <row r="908" spans="2:8">
      <c r="B908" s="373" t="s">
        <v>361</v>
      </c>
      <c r="C908" s="20" t="s">
        <v>155</v>
      </c>
      <c r="D908" s="20" t="s">
        <v>156</v>
      </c>
      <c r="E908" s="381">
        <v>0.96</v>
      </c>
      <c r="H908" s="2"/>
    </row>
    <row r="909" spans="2:8">
      <c r="B909" s="373" t="s">
        <v>361</v>
      </c>
      <c r="C909" s="20" t="s">
        <v>155</v>
      </c>
      <c r="D909" s="20" t="s">
        <v>132</v>
      </c>
      <c r="E909" s="381">
        <v>0.88</v>
      </c>
      <c r="H909" s="2"/>
    </row>
    <row r="910" spans="2:8">
      <c r="B910" s="373" t="s">
        <v>361</v>
      </c>
      <c r="C910" s="20" t="s">
        <v>155</v>
      </c>
      <c r="D910" s="20" t="s">
        <v>133</v>
      </c>
      <c r="E910" s="381">
        <v>0.83</v>
      </c>
      <c r="H910" s="2"/>
    </row>
    <row r="911" spans="2:8">
      <c r="B911" s="373" t="s">
        <v>361</v>
      </c>
      <c r="C911" s="20" t="s">
        <v>155</v>
      </c>
      <c r="D911" s="20" t="s">
        <v>134</v>
      </c>
      <c r="E911" s="381">
        <v>0.79</v>
      </c>
      <c r="H911" s="2"/>
    </row>
    <row r="912" spans="2:8">
      <c r="B912" s="373" t="s">
        <v>361</v>
      </c>
      <c r="C912" s="20" t="s">
        <v>155</v>
      </c>
      <c r="D912" s="20" t="s">
        <v>135</v>
      </c>
      <c r="E912" s="381">
        <v>0.76</v>
      </c>
      <c r="H912" s="2"/>
    </row>
    <row r="913" spans="2:8">
      <c r="B913" s="373" t="s">
        <v>361</v>
      </c>
      <c r="C913" s="20" t="s">
        <v>155</v>
      </c>
      <c r="D913" s="20" t="s">
        <v>136</v>
      </c>
      <c r="E913" s="381">
        <v>0.7</v>
      </c>
      <c r="H913" s="2"/>
    </row>
    <row r="914" spans="2:8">
      <c r="B914" s="373" t="s">
        <v>361</v>
      </c>
      <c r="C914" s="20" t="s">
        <v>155</v>
      </c>
      <c r="D914" s="20" t="s">
        <v>137</v>
      </c>
      <c r="E914" s="381">
        <v>0.68</v>
      </c>
      <c r="H914" s="2"/>
    </row>
    <row r="915" spans="2:8">
      <c r="B915" s="373" t="s">
        <v>361</v>
      </c>
      <c r="C915" s="20" t="s">
        <v>155</v>
      </c>
      <c r="D915" s="20" t="s">
        <v>138</v>
      </c>
      <c r="E915" s="381">
        <v>0.67</v>
      </c>
      <c r="H915" s="2"/>
    </row>
    <row r="916" spans="2:8">
      <c r="B916" s="373" t="s">
        <v>361</v>
      </c>
      <c r="C916" s="20" t="s">
        <v>155</v>
      </c>
      <c r="D916" s="20" t="s">
        <v>139</v>
      </c>
      <c r="E916" s="381">
        <v>0.66</v>
      </c>
      <c r="H916" s="2"/>
    </row>
    <row r="917" spans="2:8">
      <c r="B917" s="373" t="s">
        <v>361</v>
      </c>
      <c r="C917" s="20" t="s">
        <v>155</v>
      </c>
      <c r="D917" s="20" t="s">
        <v>140</v>
      </c>
      <c r="E917" s="381">
        <v>0.64</v>
      </c>
      <c r="H917" s="2"/>
    </row>
    <row r="918" spans="2:8">
      <c r="B918" s="373" t="s">
        <v>361</v>
      </c>
      <c r="C918" s="20" t="s">
        <v>155</v>
      </c>
      <c r="D918" s="20" t="s">
        <v>141</v>
      </c>
      <c r="E918" s="381">
        <v>0.64</v>
      </c>
      <c r="H918" s="2"/>
    </row>
    <row r="919" spans="2:8">
      <c r="B919" s="373" t="s">
        <v>361</v>
      </c>
      <c r="C919" s="20" t="s">
        <v>155</v>
      </c>
      <c r="D919" s="20" t="s">
        <v>142</v>
      </c>
      <c r="E919" s="381">
        <v>0.63</v>
      </c>
      <c r="H919" s="2"/>
    </row>
    <row r="920" spans="2:8">
      <c r="B920" s="373" t="s">
        <v>361</v>
      </c>
      <c r="C920" s="20" t="s">
        <v>155</v>
      </c>
      <c r="D920" s="20" t="s">
        <v>143</v>
      </c>
      <c r="E920" s="381">
        <v>0.62</v>
      </c>
      <c r="H920" s="2"/>
    </row>
    <row r="921" spans="2:8">
      <c r="B921" s="373" t="s">
        <v>361</v>
      </c>
      <c r="C921" s="20" t="s">
        <v>155</v>
      </c>
      <c r="D921" s="20" t="s">
        <v>647</v>
      </c>
      <c r="E921" s="381">
        <v>0.62</v>
      </c>
      <c r="H921" s="2"/>
    </row>
    <row r="922" spans="2:8">
      <c r="B922" s="373" t="s">
        <v>361</v>
      </c>
      <c r="C922" s="20" t="s">
        <v>156</v>
      </c>
      <c r="D922" s="20" t="s">
        <v>355</v>
      </c>
      <c r="E922" s="382">
        <v>1</v>
      </c>
      <c r="H922" s="2"/>
    </row>
    <row r="923" spans="2:8">
      <c r="B923" s="373" t="s">
        <v>361</v>
      </c>
      <c r="C923" s="20" t="s">
        <v>156</v>
      </c>
      <c r="D923" s="20" t="s">
        <v>154</v>
      </c>
      <c r="E923" s="381">
        <v>1</v>
      </c>
      <c r="H923" s="2"/>
    </row>
    <row r="924" spans="2:8">
      <c r="B924" s="373" t="s">
        <v>361</v>
      </c>
      <c r="C924" s="20" t="s">
        <v>156</v>
      </c>
      <c r="D924" s="20" t="s">
        <v>155</v>
      </c>
      <c r="E924" s="381">
        <v>1</v>
      </c>
      <c r="H924" s="2"/>
    </row>
    <row r="925" spans="2:8">
      <c r="B925" s="373" t="s">
        <v>361</v>
      </c>
      <c r="C925" s="20" t="s">
        <v>156</v>
      </c>
      <c r="D925" s="20" t="s">
        <v>156</v>
      </c>
      <c r="E925" s="381">
        <v>1</v>
      </c>
      <c r="H925" s="2"/>
    </row>
    <row r="926" spans="2:8">
      <c r="B926" s="373" t="s">
        <v>361</v>
      </c>
      <c r="C926" s="20" t="s">
        <v>156</v>
      </c>
      <c r="D926" s="20" t="s">
        <v>132</v>
      </c>
      <c r="E926" s="381">
        <v>0.92</v>
      </c>
      <c r="H926" s="2"/>
    </row>
    <row r="927" spans="2:8">
      <c r="B927" s="373" t="s">
        <v>361</v>
      </c>
      <c r="C927" s="20" t="s">
        <v>156</v>
      </c>
      <c r="D927" s="20" t="s">
        <v>133</v>
      </c>
      <c r="E927" s="381">
        <v>0.86</v>
      </c>
      <c r="H927" s="2"/>
    </row>
    <row r="928" spans="2:8">
      <c r="B928" s="373" t="s">
        <v>361</v>
      </c>
      <c r="C928" s="20" t="s">
        <v>156</v>
      </c>
      <c r="D928" s="20" t="s">
        <v>134</v>
      </c>
      <c r="E928" s="381">
        <v>0.82</v>
      </c>
      <c r="H928" s="2"/>
    </row>
    <row r="929" spans="2:8">
      <c r="B929" s="373" t="s">
        <v>361</v>
      </c>
      <c r="C929" s="20" t="s">
        <v>156</v>
      </c>
      <c r="D929" s="20" t="s">
        <v>135</v>
      </c>
      <c r="E929" s="381">
        <v>0.79</v>
      </c>
      <c r="H929" s="2"/>
    </row>
    <row r="930" spans="2:8">
      <c r="B930" s="373" t="s">
        <v>361</v>
      </c>
      <c r="C930" s="20" t="s">
        <v>156</v>
      </c>
      <c r="D930" s="20" t="s">
        <v>136</v>
      </c>
      <c r="E930" s="381">
        <v>0.73</v>
      </c>
      <c r="H930" s="2"/>
    </row>
    <row r="931" spans="2:8">
      <c r="B931" s="373" t="s">
        <v>361</v>
      </c>
      <c r="C931" s="20" t="s">
        <v>156</v>
      </c>
      <c r="D931" s="20" t="s">
        <v>137</v>
      </c>
      <c r="E931" s="381">
        <v>0.71</v>
      </c>
      <c r="H931" s="2"/>
    </row>
    <row r="932" spans="2:8">
      <c r="B932" s="373" t="s">
        <v>361</v>
      </c>
      <c r="C932" s="20" t="s">
        <v>156</v>
      </c>
      <c r="D932" s="20" t="s">
        <v>138</v>
      </c>
      <c r="E932" s="381">
        <v>0.7</v>
      </c>
      <c r="H932" s="2"/>
    </row>
    <row r="933" spans="2:8">
      <c r="B933" s="373" t="s">
        <v>361</v>
      </c>
      <c r="C933" s="20" t="s">
        <v>156</v>
      </c>
      <c r="D933" s="20" t="s">
        <v>139</v>
      </c>
      <c r="E933" s="381">
        <v>0.68</v>
      </c>
      <c r="H933" s="2"/>
    </row>
    <row r="934" spans="2:8">
      <c r="B934" s="373" t="s">
        <v>361</v>
      </c>
      <c r="C934" s="20" t="s">
        <v>156</v>
      </c>
      <c r="D934" s="20" t="s">
        <v>140</v>
      </c>
      <c r="E934" s="381">
        <v>0.67</v>
      </c>
      <c r="H934" s="2"/>
    </row>
    <row r="935" spans="2:8">
      <c r="B935" s="373" t="s">
        <v>361</v>
      </c>
      <c r="C935" s="20" t="s">
        <v>156</v>
      </c>
      <c r="D935" s="20" t="s">
        <v>141</v>
      </c>
      <c r="E935" s="381">
        <v>0.66</v>
      </c>
      <c r="H935" s="2"/>
    </row>
    <row r="936" spans="2:8">
      <c r="B936" s="373" t="s">
        <v>361</v>
      </c>
      <c r="C936" s="20" t="s">
        <v>156</v>
      </c>
      <c r="D936" s="20" t="s">
        <v>142</v>
      </c>
      <c r="E936" s="381">
        <v>0.66</v>
      </c>
      <c r="H936" s="2"/>
    </row>
    <row r="937" spans="2:8">
      <c r="B937" s="373" t="s">
        <v>361</v>
      </c>
      <c r="C937" s="20" t="s">
        <v>156</v>
      </c>
      <c r="D937" s="20" t="s">
        <v>143</v>
      </c>
      <c r="E937" s="381">
        <v>0.65</v>
      </c>
      <c r="H937" s="2"/>
    </row>
    <row r="938" spans="2:8">
      <c r="B938" s="373" t="s">
        <v>361</v>
      </c>
      <c r="C938" s="20" t="s">
        <v>156</v>
      </c>
      <c r="D938" s="20" t="s">
        <v>647</v>
      </c>
      <c r="E938" s="381">
        <v>0.64</v>
      </c>
      <c r="H938" s="2"/>
    </row>
    <row r="939" spans="2:8">
      <c r="B939" s="373" t="s">
        <v>361</v>
      </c>
      <c r="C939" s="20" t="s">
        <v>132</v>
      </c>
      <c r="D939" s="20" t="s">
        <v>355</v>
      </c>
      <c r="E939" s="382">
        <v>1</v>
      </c>
      <c r="H939" s="2"/>
    </row>
    <row r="940" spans="2:8">
      <c r="B940" s="373" t="s">
        <v>361</v>
      </c>
      <c r="C940" s="20" t="s">
        <v>132</v>
      </c>
      <c r="D940" s="20" t="s">
        <v>154</v>
      </c>
      <c r="E940" s="381">
        <v>1</v>
      </c>
      <c r="H940" s="2"/>
    </row>
    <row r="941" spans="2:8">
      <c r="B941" s="373" t="s">
        <v>361</v>
      </c>
      <c r="C941" s="20" t="s">
        <v>132</v>
      </c>
      <c r="D941" s="20" t="s">
        <v>155</v>
      </c>
      <c r="E941" s="381">
        <v>1</v>
      </c>
      <c r="H941" s="2"/>
    </row>
    <row r="942" spans="2:8">
      <c r="B942" s="373" t="s">
        <v>361</v>
      </c>
      <c r="C942" s="20" t="s">
        <v>132</v>
      </c>
      <c r="D942" s="20" t="s">
        <v>156</v>
      </c>
      <c r="E942" s="381">
        <v>1</v>
      </c>
      <c r="H942" s="2"/>
    </row>
    <row r="943" spans="2:8">
      <c r="B943" s="373" t="s">
        <v>361</v>
      </c>
      <c r="C943" s="20" t="s">
        <v>132</v>
      </c>
      <c r="D943" s="20" t="s">
        <v>132</v>
      </c>
      <c r="E943" s="381">
        <v>1</v>
      </c>
      <c r="H943" s="2"/>
    </row>
    <row r="944" spans="2:8">
      <c r="B944" s="373" t="s">
        <v>361</v>
      </c>
      <c r="C944" s="20" t="s">
        <v>132</v>
      </c>
      <c r="D944" s="20" t="s">
        <v>133</v>
      </c>
      <c r="E944" s="381">
        <v>0.94</v>
      </c>
      <c r="H944" s="2"/>
    </row>
    <row r="945" spans="2:8">
      <c r="B945" s="373" t="s">
        <v>361</v>
      </c>
      <c r="C945" s="20" t="s">
        <v>132</v>
      </c>
      <c r="D945" s="20" t="s">
        <v>134</v>
      </c>
      <c r="E945" s="381">
        <v>0.89</v>
      </c>
      <c r="H945" s="2"/>
    </row>
    <row r="946" spans="2:8">
      <c r="B946" s="373" t="s">
        <v>361</v>
      </c>
      <c r="C946" s="20" t="s">
        <v>132</v>
      </c>
      <c r="D946" s="20" t="s">
        <v>135</v>
      </c>
      <c r="E946" s="381">
        <v>0.86</v>
      </c>
      <c r="H946" s="2"/>
    </row>
    <row r="947" spans="2:8">
      <c r="B947" s="373" t="s">
        <v>361</v>
      </c>
      <c r="C947" s="20" t="s">
        <v>132</v>
      </c>
      <c r="D947" s="20" t="s">
        <v>136</v>
      </c>
      <c r="E947" s="381">
        <v>0.79</v>
      </c>
      <c r="H947" s="2"/>
    </row>
    <row r="948" spans="2:8">
      <c r="B948" s="373" t="s">
        <v>361</v>
      </c>
      <c r="C948" s="20" t="s">
        <v>132</v>
      </c>
      <c r="D948" s="20" t="s">
        <v>137</v>
      </c>
      <c r="E948" s="381">
        <v>0.77</v>
      </c>
      <c r="H948" s="2"/>
    </row>
    <row r="949" spans="2:8">
      <c r="B949" s="373" t="s">
        <v>361</v>
      </c>
      <c r="C949" s="20" t="s">
        <v>132</v>
      </c>
      <c r="D949" s="20" t="s">
        <v>138</v>
      </c>
      <c r="E949" s="381">
        <v>0.76</v>
      </c>
      <c r="H949" s="2"/>
    </row>
    <row r="950" spans="2:8">
      <c r="B950" s="373" t="s">
        <v>361</v>
      </c>
      <c r="C950" s="20" t="s">
        <v>132</v>
      </c>
      <c r="D950" s="20" t="s">
        <v>139</v>
      </c>
      <c r="E950" s="381">
        <v>0.74</v>
      </c>
      <c r="H950" s="2"/>
    </row>
    <row r="951" spans="2:8">
      <c r="B951" s="373" t="s">
        <v>361</v>
      </c>
      <c r="C951" s="20" t="s">
        <v>132</v>
      </c>
      <c r="D951" s="20" t="s">
        <v>140</v>
      </c>
      <c r="E951" s="381">
        <v>0.73</v>
      </c>
      <c r="H951" s="2"/>
    </row>
    <row r="952" spans="2:8">
      <c r="B952" s="373" t="s">
        <v>361</v>
      </c>
      <c r="C952" s="20" t="s">
        <v>132</v>
      </c>
      <c r="D952" s="20" t="s">
        <v>141</v>
      </c>
      <c r="E952" s="381">
        <v>0.72</v>
      </c>
      <c r="H952" s="2"/>
    </row>
    <row r="953" spans="2:8">
      <c r="B953" s="373" t="s">
        <v>361</v>
      </c>
      <c r="C953" s="20" t="s">
        <v>132</v>
      </c>
      <c r="D953" s="20" t="s">
        <v>142</v>
      </c>
      <c r="E953" s="381">
        <v>0.71</v>
      </c>
      <c r="H953" s="2"/>
    </row>
    <row r="954" spans="2:8">
      <c r="B954" s="373" t="s">
        <v>361</v>
      </c>
      <c r="C954" s="20" t="s">
        <v>132</v>
      </c>
      <c r="D954" s="20" t="s">
        <v>143</v>
      </c>
      <c r="E954" s="381">
        <v>0.71</v>
      </c>
      <c r="H954" s="2"/>
    </row>
    <row r="955" spans="2:8">
      <c r="B955" s="373" t="s">
        <v>361</v>
      </c>
      <c r="C955" s="20" t="s">
        <v>132</v>
      </c>
      <c r="D955" s="20" t="s">
        <v>647</v>
      </c>
      <c r="E955" s="381">
        <v>0.7</v>
      </c>
      <c r="H955" s="2"/>
    </row>
    <row r="956" spans="2:8">
      <c r="B956" s="373" t="s">
        <v>361</v>
      </c>
      <c r="C956" s="20" t="s">
        <v>133</v>
      </c>
      <c r="D956" s="20" t="s">
        <v>355</v>
      </c>
      <c r="E956" s="382">
        <v>1</v>
      </c>
      <c r="H956" s="2"/>
    </row>
    <row r="957" spans="2:8">
      <c r="B957" s="373" t="s">
        <v>361</v>
      </c>
      <c r="C957" s="20" t="s">
        <v>133</v>
      </c>
      <c r="D957" s="20" t="s">
        <v>154</v>
      </c>
      <c r="E957" s="381">
        <v>1</v>
      </c>
      <c r="H957" s="2"/>
    </row>
    <row r="958" spans="2:8">
      <c r="B958" s="373" t="s">
        <v>361</v>
      </c>
      <c r="C958" s="20" t="s">
        <v>133</v>
      </c>
      <c r="D958" s="20" t="s">
        <v>155</v>
      </c>
      <c r="E958" s="381">
        <v>1</v>
      </c>
      <c r="H958" s="2"/>
    </row>
    <row r="959" spans="2:8">
      <c r="B959" s="373" t="s">
        <v>361</v>
      </c>
      <c r="C959" s="20" t="s">
        <v>133</v>
      </c>
      <c r="D959" s="20" t="s">
        <v>156</v>
      </c>
      <c r="E959" s="381">
        <v>1</v>
      </c>
      <c r="H959" s="2"/>
    </row>
    <row r="960" spans="2:8">
      <c r="B960" s="373" t="s">
        <v>361</v>
      </c>
      <c r="C960" s="20" t="s">
        <v>133</v>
      </c>
      <c r="D960" s="20" t="s">
        <v>132</v>
      </c>
      <c r="E960" s="381">
        <v>1</v>
      </c>
      <c r="H960" s="2"/>
    </row>
    <row r="961" spans="2:8">
      <c r="B961" s="373" t="s">
        <v>361</v>
      </c>
      <c r="C961" s="20" t="s">
        <v>133</v>
      </c>
      <c r="D961" s="20" t="s">
        <v>133</v>
      </c>
      <c r="E961" s="381">
        <v>1</v>
      </c>
      <c r="H961" s="2"/>
    </row>
    <row r="962" spans="2:8">
      <c r="B962" s="373" t="s">
        <v>361</v>
      </c>
      <c r="C962" s="20" t="s">
        <v>133</v>
      </c>
      <c r="D962" s="20" t="s">
        <v>134</v>
      </c>
      <c r="E962" s="381">
        <v>0.95</v>
      </c>
      <c r="H962" s="2"/>
    </row>
    <row r="963" spans="2:8">
      <c r="B963" s="373" t="s">
        <v>361</v>
      </c>
      <c r="C963" s="20" t="s">
        <v>133</v>
      </c>
      <c r="D963" s="20" t="s">
        <v>135</v>
      </c>
      <c r="E963" s="381">
        <v>0.91</v>
      </c>
      <c r="H963" s="2"/>
    </row>
    <row r="964" spans="2:8">
      <c r="B964" s="373" t="s">
        <v>361</v>
      </c>
      <c r="C964" s="20" t="s">
        <v>133</v>
      </c>
      <c r="D964" s="20" t="s">
        <v>136</v>
      </c>
      <c r="E964" s="381">
        <v>0.84</v>
      </c>
      <c r="H964" s="2"/>
    </row>
    <row r="965" spans="2:8">
      <c r="B965" s="373" t="s">
        <v>361</v>
      </c>
      <c r="C965" s="20" t="s">
        <v>133</v>
      </c>
      <c r="D965" s="20" t="s">
        <v>137</v>
      </c>
      <c r="E965" s="381">
        <v>0.82</v>
      </c>
      <c r="H965" s="2"/>
    </row>
    <row r="966" spans="2:8">
      <c r="B966" s="373" t="s">
        <v>361</v>
      </c>
      <c r="C966" s="20" t="s">
        <v>133</v>
      </c>
      <c r="D966" s="20" t="s">
        <v>138</v>
      </c>
      <c r="E966" s="381">
        <v>0.81</v>
      </c>
      <c r="H966" s="2"/>
    </row>
    <row r="967" spans="2:8">
      <c r="B967" s="373" t="s">
        <v>361</v>
      </c>
      <c r="C967" s="20" t="s">
        <v>133</v>
      </c>
      <c r="D967" s="20" t="s">
        <v>139</v>
      </c>
      <c r="E967" s="381">
        <v>0.79</v>
      </c>
      <c r="H967" s="2"/>
    </row>
    <row r="968" spans="2:8">
      <c r="B968" s="373" t="s">
        <v>361</v>
      </c>
      <c r="C968" s="20" t="s">
        <v>133</v>
      </c>
      <c r="D968" s="20" t="s">
        <v>140</v>
      </c>
      <c r="E968" s="381">
        <v>0.77</v>
      </c>
      <c r="H968" s="2"/>
    </row>
    <row r="969" spans="2:8">
      <c r="B969" s="373" t="s">
        <v>361</v>
      </c>
      <c r="C969" s="20" t="s">
        <v>133</v>
      </c>
      <c r="D969" s="20" t="s">
        <v>141</v>
      </c>
      <c r="E969" s="381">
        <v>0.77</v>
      </c>
      <c r="H969" s="2"/>
    </row>
    <row r="970" spans="2:8">
      <c r="B970" s="373" t="s">
        <v>361</v>
      </c>
      <c r="C970" s="20" t="s">
        <v>133</v>
      </c>
      <c r="D970" s="20" t="s">
        <v>142</v>
      </c>
      <c r="E970" s="381">
        <v>0.76</v>
      </c>
      <c r="H970" s="2"/>
    </row>
    <row r="971" spans="2:8">
      <c r="B971" s="373" t="s">
        <v>361</v>
      </c>
      <c r="C971" s="20" t="s">
        <v>133</v>
      </c>
      <c r="D971" s="20" t="s">
        <v>143</v>
      </c>
      <c r="E971" s="381">
        <v>0.75</v>
      </c>
      <c r="H971" s="2"/>
    </row>
    <row r="972" spans="2:8">
      <c r="B972" s="373" t="s">
        <v>361</v>
      </c>
      <c r="C972" s="20" t="s">
        <v>133</v>
      </c>
      <c r="D972" s="20" t="s">
        <v>647</v>
      </c>
      <c r="E972" s="381">
        <v>0.74</v>
      </c>
      <c r="H972" s="2"/>
    </row>
    <row r="973" spans="2:8">
      <c r="B973" s="373" t="s">
        <v>361</v>
      </c>
      <c r="C973" s="20" t="s">
        <v>134</v>
      </c>
      <c r="D973" s="20" t="s">
        <v>355</v>
      </c>
      <c r="E973" s="382">
        <v>1</v>
      </c>
      <c r="H973" s="2"/>
    </row>
    <row r="974" spans="2:8">
      <c r="B974" s="373" t="s">
        <v>361</v>
      </c>
      <c r="C974" s="20" t="s">
        <v>134</v>
      </c>
      <c r="D974" s="20" t="s">
        <v>154</v>
      </c>
      <c r="E974" s="381">
        <v>1</v>
      </c>
      <c r="H974" s="2"/>
    </row>
    <row r="975" spans="2:8">
      <c r="B975" s="373" t="s">
        <v>361</v>
      </c>
      <c r="C975" s="20" t="s">
        <v>134</v>
      </c>
      <c r="D975" s="20" t="s">
        <v>155</v>
      </c>
      <c r="E975" s="381">
        <v>1</v>
      </c>
      <c r="H975" s="2"/>
    </row>
    <row r="976" spans="2:8">
      <c r="B976" s="373" t="s">
        <v>361</v>
      </c>
      <c r="C976" s="20" t="s">
        <v>134</v>
      </c>
      <c r="D976" s="20" t="s">
        <v>156</v>
      </c>
      <c r="E976" s="381">
        <v>1</v>
      </c>
      <c r="H976" s="2"/>
    </row>
    <row r="977" spans="2:8">
      <c r="B977" s="373" t="s">
        <v>361</v>
      </c>
      <c r="C977" s="20" t="s">
        <v>134</v>
      </c>
      <c r="D977" s="20" t="s">
        <v>132</v>
      </c>
      <c r="E977" s="381">
        <v>1</v>
      </c>
      <c r="H977" s="2"/>
    </row>
    <row r="978" spans="2:8">
      <c r="B978" s="373" t="s">
        <v>361</v>
      </c>
      <c r="C978" s="20" t="s">
        <v>134</v>
      </c>
      <c r="D978" s="20" t="s">
        <v>133</v>
      </c>
      <c r="E978" s="381">
        <v>1</v>
      </c>
      <c r="H978" s="2"/>
    </row>
    <row r="979" spans="2:8">
      <c r="B979" s="373" t="s">
        <v>361</v>
      </c>
      <c r="C979" s="20" t="s">
        <v>134</v>
      </c>
      <c r="D979" s="20" t="s">
        <v>134</v>
      </c>
      <c r="E979" s="381">
        <v>1</v>
      </c>
      <c r="H979" s="2"/>
    </row>
    <row r="980" spans="2:8">
      <c r="B980" s="373" t="s">
        <v>361</v>
      </c>
      <c r="C980" s="20" t="s">
        <v>134</v>
      </c>
      <c r="D980" s="20" t="s">
        <v>135</v>
      </c>
      <c r="E980" s="381">
        <v>0.96</v>
      </c>
      <c r="H980" s="2"/>
    </row>
    <row r="981" spans="2:8">
      <c r="B981" s="373" t="s">
        <v>361</v>
      </c>
      <c r="C981" s="20" t="s">
        <v>134</v>
      </c>
      <c r="D981" s="20" t="s">
        <v>136</v>
      </c>
      <c r="E981" s="381">
        <v>0.88</v>
      </c>
      <c r="H981" s="2"/>
    </row>
    <row r="982" spans="2:8">
      <c r="B982" s="373" t="s">
        <v>361</v>
      </c>
      <c r="C982" s="20" t="s">
        <v>134</v>
      </c>
      <c r="D982" s="20" t="s">
        <v>137</v>
      </c>
      <c r="E982" s="381">
        <v>0.87</v>
      </c>
      <c r="H982" s="2"/>
    </row>
    <row r="983" spans="2:8">
      <c r="B983" s="373" t="s">
        <v>361</v>
      </c>
      <c r="C983" s="20" t="s">
        <v>134</v>
      </c>
      <c r="D983" s="20" t="s">
        <v>138</v>
      </c>
      <c r="E983" s="381">
        <v>0.85</v>
      </c>
      <c r="H983" s="2"/>
    </row>
    <row r="984" spans="2:8">
      <c r="B984" s="373" t="s">
        <v>361</v>
      </c>
      <c r="C984" s="20" t="s">
        <v>134</v>
      </c>
      <c r="D984" s="20" t="s">
        <v>139</v>
      </c>
      <c r="E984" s="381">
        <v>0.83</v>
      </c>
      <c r="H984" s="2"/>
    </row>
    <row r="985" spans="2:8">
      <c r="B985" s="373" t="s">
        <v>361</v>
      </c>
      <c r="C985" s="20" t="s">
        <v>134</v>
      </c>
      <c r="D985" s="20" t="s">
        <v>140</v>
      </c>
      <c r="E985" s="381">
        <v>0.81</v>
      </c>
      <c r="H985" s="2"/>
    </row>
    <row r="986" spans="2:8">
      <c r="B986" s="373" t="s">
        <v>361</v>
      </c>
      <c r="C986" s="20" t="s">
        <v>134</v>
      </c>
      <c r="D986" s="20" t="s">
        <v>141</v>
      </c>
      <c r="E986" s="381">
        <v>0.81</v>
      </c>
      <c r="H986" s="2"/>
    </row>
    <row r="987" spans="2:8">
      <c r="B987" s="373" t="s">
        <v>361</v>
      </c>
      <c r="C987" s="20" t="s">
        <v>134</v>
      </c>
      <c r="D987" s="20" t="s">
        <v>142</v>
      </c>
      <c r="E987" s="381">
        <v>0.8</v>
      </c>
      <c r="H987" s="2"/>
    </row>
    <row r="988" spans="2:8">
      <c r="B988" s="373" t="s">
        <v>361</v>
      </c>
      <c r="C988" s="20" t="s">
        <v>134</v>
      </c>
      <c r="D988" s="20" t="s">
        <v>143</v>
      </c>
      <c r="E988" s="381">
        <v>0.79</v>
      </c>
      <c r="H988" s="2"/>
    </row>
    <row r="989" spans="2:8">
      <c r="B989" s="373" t="s">
        <v>361</v>
      </c>
      <c r="C989" s="20" t="s">
        <v>134</v>
      </c>
      <c r="D989" s="20" t="s">
        <v>647</v>
      </c>
      <c r="E989" s="381">
        <v>0.78</v>
      </c>
      <c r="H989" s="2"/>
    </row>
    <row r="990" spans="2:8">
      <c r="B990" s="373" t="s">
        <v>361</v>
      </c>
      <c r="C990" s="20" t="s">
        <v>135</v>
      </c>
      <c r="D990" s="20" t="s">
        <v>355</v>
      </c>
      <c r="E990" s="382">
        <v>1</v>
      </c>
      <c r="H990" s="2"/>
    </row>
    <row r="991" spans="2:8">
      <c r="B991" s="373" t="s">
        <v>361</v>
      </c>
      <c r="C991" s="20" t="s">
        <v>135</v>
      </c>
      <c r="D991" s="20" t="s">
        <v>154</v>
      </c>
      <c r="E991" s="381">
        <v>1</v>
      </c>
      <c r="H991" s="2"/>
    </row>
    <row r="992" spans="2:8">
      <c r="B992" s="373" t="s">
        <v>361</v>
      </c>
      <c r="C992" s="20" t="s">
        <v>135</v>
      </c>
      <c r="D992" s="20" t="s">
        <v>155</v>
      </c>
      <c r="E992" s="381">
        <v>1</v>
      </c>
      <c r="H992" s="2"/>
    </row>
    <row r="993" spans="2:8">
      <c r="B993" s="373" t="s">
        <v>361</v>
      </c>
      <c r="C993" s="20" t="s">
        <v>135</v>
      </c>
      <c r="D993" s="20" t="s">
        <v>156</v>
      </c>
      <c r="E993" s="381">
        <v>1</v>
      </c>
      <c r="H993" s="2"/>
    </row>
    <row r="994" spans="2:8">
      <c r="B994" s="373" t="s">
        <v>361</v>
      </c>
      <c r="C994" s="20" t="s">
        <v>135</v>
      </c>
      <c r="D994" s="20" t="s">
        <v>132</v>
      </c>
      <c r="E994" s="381">
        <v>1</v>
      </c>
      <c r="H994" s="2"/>
    </row>
    <row r="995" spans="2:8">
      <c r="B995" s="373" t="s">
        <v>361</v>
      </c>
      <c r="C995" s="20" t="s">
        <v>135</v>
      </c>
      <c r="D995" s="20" t="s">
        <v>133</v>
      </c>
      <c r="E995" s="381">
        <v>1</v>
      </c>
      <c r="H995" s="2"/>
    </row>
    <row r="996" spans="2:8">
      <c r="B996" s="373" t="s">
        <v>361</v>
      </c>
      <c r="C996" s="20" t="s">
        <v>135</v>
      </c>
      <c r="D996" s="20" t="s">
        <v>134</v>
      </c>
      <c r="E996" s="381">
        <v>1</v>
      </c>
      <c r="H996" s="2"/>
    </row>
    <row r="997" spans="2:8">
      <c r="B997" s="373" t="s">
        <v>361</v>
      </c>
      <c r="C997" s="20" t="s">
        <v>135</v>
      </c>
      <c r="D997" s="20" t="s">
        <v>135</v>
      </c>
      <c r="E997" s="381">
        <v>1</v>
      </c>
      <c r="H997" s="2"/>
    </row>
    <row r="998" spans="2:8">
      <c r="B998" s="373" t="s">
        <v>361</v>
      </c>
      <c r="C998" s="20" t="s">
        <v>135</v>
      </c>
      <c r="D998" s="20" t="s">
        <v>136</v>
      </c>
      <c r="E998" s="381">
        <v>0.92</v>
      </c>
      <c r="H998" s="2"/>
    </row>
    <row r="999" spans="2:8">
      <c r="B999" s="373" t="s">
        <v>361</v>
      </c>
      <c r="C999" s="20" t="s">
        <v>135</v>
      </c>
      <c r="D999" s="20" t="s">
        <v>137</v>
      </c>
      <c r="E999" s="381">
        <v>0.9</v>
      </c>
      <c r="H999" s="2"/>
    </row>
    <row r="1000" spans="2:8">
      <c r="B1000" s="373" t="s">
        <v>361</v>
      </c>
      <c r="C1000" s="20" t="s">
        <v>135</v>
      </c>
      <c r="D1000" s="20" t="s">
        <v>138</v>
      </c>
      <c r="E1000" s="381">
        <v>0.88</v>
      </c>
      <c r="H1000" s="2"/>
    </row>
    <row r="1001" spans="2:8">
      <c r="B1001" s="373" t="s">
        <v>361</v>
      </c>
      <c r="C1001" s="20" t="s">
        <v>135</v>
      </c>
      <c r="D1001" s="20" t="s">
        <v>139</v>
      </c>
      <c r="E1001" s="381">
        <v>0.87</v>
      </c>
      <c r="H1001" s="2"/>
    </row>
    <row r="1002" spans="2:8">
      <c r="B1002" s="373" t="s">
        <v>361</v>
      </c>
      <c r="C1002" s="20" t="s">
        <v>135</v>
      </c>
      <c r="D1002" s="20" t="s">
        <v>140</v>
      </c>
      <c r="E1002" s="381">
        <v>0.85</v>
      </c>
      <c r="H1002" s="2"/>
    </row>
    <row r="1003" spans="2:8">
      <c r="B1003" s="373" t="s">
        <v>361</v>
      </c>
      <c r="C1003" s="20" t="s">
        <v>135</v>
      </c>
      <c r="D1003" s="20" t="s">
        <v>141</v>
      </c>
      <c r="E1003" s="381">
        <v>0.84</v>
      </c>
      <c r="H1003" s="2"/>
    </row>
    <row r="1004" spans="2:8">
      <c r="B1004" s="373" t="s">
        <v>361</v>
      </c>
      <c r="C1004" s="20" t="s">
        <v>135</v>
      </c>
      <c r="D1004" s="20" t="s">
        <v>142</v>
      </c>
      <c r="E1004" s="381">
        <v>0.83</v>
      </c>
      <c r="H1004" s="2"/>
    </row>
    <row r="1005" spans="2:8">
      <c r="B1005" s="373" t="s">
        <v>361</v>
      </c>
      <c r="C1005" s="20" t="s">
        <v>135</v>
      </c>
      <c r="D1005" s="20" t="s">
        <v>143</v>
      </c>
      <c r="E1005" s="381">
        <v>0.82</v>
      </c>
      <c r="H1005" s="2"/>
    </row>
    <row r="1006" spans="2:8">
      <c r="B1006" s="373" t="s">
        <v>361</v>
      </c>
      <c r="C1006" s="20" t="s">
        <v>135</v>
      </c>
      <c r="D1006" s="20" t="s">
        <v>647</v>
      </c>
      <c r="E1006" s="381">
        <v>0.82</v>
      </c>
      <c r="H1006" s="2"/>
    </row>
    <row r="1007" spans="2:8">
      <c r="B1007" s="373" t="s">
        <v>361</v>
      </c>
      <c r="C1007" s="20" t="s">
        <v>136</v>
      </c>
      <c r="D1007" s="20" t="s">
        <v>355</v>
      </c>
      <c r="E1007" s="382">
        <v>1</v>
      </c>
      <c r="H1007" s="2"/>
    </row>
    <row r="1008" spans="2:8">
      <c r="B1008" s="373" t="s">
        <v>361</v>
      </c>
      <c r="C1008" s="20" t="s">
        <v>136</v>
      </c>
      <c r="D1008" s="20" t="s">
        <v>154</v>
      </c>
      <c r="E1008" s="381">
        <v>1</v>
      </c>
      <c r="H1008" s="2"/>
    </row>
    <row r="1009" spans="2:8">
      <c r="B1009" s="373" t="s">
        <v>361</v>
      </c>
      <c r="C1009" s="20" t="s">
        <v>136</v>
      </c>
      <c r="D1009" s="20" t="s">
        <v>155</v>
      </c>
      <c r="E1009" s="381">
        <v>1</v>
      </c>
      <c r="H1009" s="2"/>
    </row>
    <row r="1010" spans="2:8">
      <c r="B1010" s="373" t="s">
        <v>361</v>
      </c>
      <c r="C1010" s="20" t="s">
        <v>136</v>
      </c>
      <c r="D1010" s="20" t="s">
        <v>156</v>
      </c>
      <c r="E1010" s="381">
        <v>1</v>
      </c>
      <c r="H1010" s="2"/>
    </row>
    <row r="1011" spans="2:8">
      <c r="B1011" s="373" t="s">
        <v>361</v>
      </c>
      <c r="C1011" s="20" t="s">
        <v>136</v>
      </c>
      <c r="D1011" s="20" t="s">
        <v>132</v>
      </c>
      <c r="E1011" s="381">
        <v>1</v>
      </c>
      <c r="H1011" s="2"/>
    </row>
    <row r="1012" spans="2:8">
      <c r="B1012" s="373" t="s">
        <v>361</v>
      </c>
      <c r="C1012" s="20" t="s">
        <v>136</v>
      </c>
      <c r="D1012" s="20" t="s">
        <v>133</v>
      </c>
      <c r="E1012" s="381">
        <v>1</v>
      </c>
      <c r="H1012" s="2"/>
    </row>
    <row r="1013" spans="2:8">
      <c r="B1013" s="373" t="s">
        <v>361</v>
      </c>
      <c r="C1013" s="20" t="s">
        <v>136</v>
      </c>
      <c r="D1013" s="20" t="s">
        <v>134</v>
      </c>
      <c r="E1013" s="381">
        <v>1</v>
      </c>
      <c r="H1013" s="2"/>
    </row>
    <row r="1014" spans="2:8">
      <c r="B1014" s="373" t="s">
        <v>361</v>
      </c>
      <c r="C1014" s="20" t="s">
        <v>136</v>
      </c>
      <c r="D1014" s="20" t="s">
        <v>135</v>
      </c>
      <c r="E1014" s="381">
        <v>1</v>
      </c>
      <c r="H1014" s="2"/>
    </row>
    <row r="1015" spans="2:8">
      <c r="B1015" s="373" t="s">
        <v>361</v>
      </c>
      <c r="C1015" s="20" t="s">
        <v>136</v>
      </c>
      <c r="D1015" s="20" t="s">
        <v>136</v>
      </c>
      <c r="E1015" s="381">
        <v>1</v>
      </c>
      <c r="H1015" s="2"/>
    </row>
    <row r="1016" spans="2:8">
      <c r="B1016" s="373" t="s">
        <v>361</v>
      </c>
      <c r="C1016" s="20" t="s">
        <v>136</v>
      </c>
      <c r="D1016" s="20" t="s">
        <v>137</v>
      </c>
      <c r="E1016" s="381">
        <v>0.98</v>
      </c>
      <c r="H1016" s="2"/>
    </row>
    <row r="1017" spans="2:8">
      <c r="B1017" s="373" t="s">
        <v>361</v>
      </c>
      <c r="C1017" s="20" t="s">
        <v>136</v>
      </c>
      <c r="D1017" s="20" t="s">
        <v>138</v>
      </c>
      <c r="E1017" s="381">
        <v>0.96</v>
      </c>
      <c r="H1017" s="2"/>
    </row>
    <row r="1018" spans="2:8">
      <c r="B1018" s="373" t="s">
        <v>361</v>
      </c>
      <c r="C1018" s="20" t="s">
        <v>136</v>
      </c>
      <c r="D1018" s="20" t="s">
        <v>139</v>
      </c>
      <c r="E1018" s="381">
        <v>0.94</v>
      </c>
      <c r="H1018" s="2"/>
    </row>
    <row r="1019" spans="2:8">
      <c r="B1019" s="373" t="s">
        <v>361</v>
      </c>
      <c r="C1019" s="20" t="s">
        <v>136</v>
      </c>
      <c r="D1019" s="20" t="s">
        <v>140</v>
      </c>
      <c r="E1019" s="381">
        <v>0.92</v>
      </c>
      <c r="H1019" s="2"/>
    </row>
    <row r="1020" spans="2:8">
      <c r="B1020" s="373" t="s">
        <v>361</v>
      </c>
      <c r="C1020" s="20" t="s">
        <v>136</v>
      </c>
      <c r="D1020" s="20" t="s">
        <v>141</v>
      </c>
      <c r="E1020" s="381">
        <v>0.91</v>
      </c>
      <c r="H1020" s="2"/>
    </row>
    <row r="1021" spans="2:8">
      <c r="B1021" s="373" t="s">
        <v>361</v>
      </c>
      <c r="C1021" s="20" t="s">
        <v>136</v>
      </c>
      <c r="D1021" s="20" t="s">
        <v>142</v>
      </c>
      <c r="E1021" s="381">
        <v>0.9</v>
      </c>
      <c r="H1021" s="2"/>
    </row>
    <row r="1022" spans="2:8">
      <c r="B1022" s="373" t="s">
        <v>361</v>
      </c>
      <c r="C1022" s="20" t="s">
        <v>136</v>
      </c>
      <c r="D1022" s="20" t="s">
        <v>143</v>
      </c>
      <c r="E1022" s="381">
        <v>0.89</v>
      </c>
      <c r="H1022" s="2"/>
    </row>
    <row r="1023" spans="2:8">
      <c r="B1023" s="373" t="s">
        <v>361</v>
      </c>
      <c r="C1023" s="20" t="s">
        <v>136</v>
      </c>
      <c r="D1023" s="20" t="s">
        <v>647</v>
      </c>
      <c r="E1023" s="381">
        <v>0.89</v>
      </c>
      <c r="H1023" s="2"/>
    </row>
    <row r="1024" spans="2:8">
      <c r="B1024" s="373" t="s">
        <v>361</v>
      </c>
      <c r="C1024" s="20" t="s">
        <v>137</v>
      </c>
      <c r="D1024" s="20" t="s">
        <v>355</v>
      </c>
      <c r="E1024" s="382">
        <v>1</v>
      </c>
      <c r="H1024" s="2"/>
    </row>
    <row r="1025" spans="2:8">
      <c r="B1025" s="373" t="s">
        <v>361</v>
      </c>
      <c r="C1025" s="20" t="s">
        <v>137</v>
      </c>
      <c r="D1025" s="20" t="s">
        <v>154</v>
      </c>
      <c r="E1025" s="381">
        <v>1</v>
      </c>
      <c r="H1025" s="2"/>
    </row>
    <row r="1026" spans="2:8">
      <c r="B1026" s="373" t="s">
        <v>361</v>
      </c>
      <c r="C1026" s="20" t="s">
        <v>137</v>
      </c>
      <c r="D1026" s="20" t="s">
        <v>155</v>
      </c>
      <c r="E1026" s="381">
        <v>1</v>
      </c>
      <c r="H1026" s="2"/>
    </row>
    <row r="1027" spans="2:8">
      <c r="B1027" s="373" t="s">
        <v>361</v>
      </c>
      <c r="C1027" s="20" t="s">
        <v>137</v>
      </c>
      <c r="D1027" s="20" t="s">
        <v>156</v>
      </c>
      <c r="E1027" s="381">
        <v>1</v>
      </c>
      <c r="H1027" s="2"/>
    </row>
    <row r="1028" spans="2:8">
      <c r="B1028" s="373" t="s">
        <v>361</v>
      </c>
      <c r="C1028" s="20" t="s">
        <v>137</v>
      </c>
      <c r="D1028" s="20" t="s">
        <v>132</v>
      </c>
      <c r="E1028" s="381">
        <v>1</v>
      </c>
      <c r="H1028" s="2"/>
    </row>
    <row r="1029" spans="2:8">
      <c r="B1029" s="373" t="s">
        <v>361</v>
      </c>
      <c r="C1029" s="20" t="s">
        <v>137</v>
      </c>
      <c r="D1029" s="20" t="s">
        <v>133</v>
      </c>
      <c r="E1029" s="381">
        <v>1</v>
      </c>
      <c r="H1029" s="2"/>
    </row>
    <row r="1030" spans="2:8">
      <c r="B1030" s="373" t="s">
        <v>361</v>
      </c>
      <c r="C1030" s="20" t="s">
        <v>137</v>
      </c>
      <c r="D1030" s="20" t="s">
        <v>134</v>
      </c>
      <c r="E1030" s="381">
        <v>1</v>
      </c>
      <c r="H1030" s="2"/>
    </row>
    <row r="1031" spans="2:8">
      <c r="B1031" s="373" t="s">
        <v>361</v>
      </c>
      <c r="C1031" s="20" t="s">
        <v>137</v>
      </c>
      <c r="D1031" s="20" t="s">
        <v>135</v>
      </c>
      <c r="E1031" s="381">
        <v>1</v>
      </c>
      <c r="H1031" s="2"/>
    </row>
    <row r="1032" spans="2:8">
      <c r="B1032" s="373" t="s">
        <v>361</v>
      </c>
      <c r="C1032" s="20" t="s">
        <v>137</v>
      </c>
      <c r="D1032" s="20" t="s">
        <v>136</v>
      </c>
      <c r="E1032" s="381">
        <v>1</v>
      </c>
      <c r="H1032" s="2"/>
    </row>
    <row r="1033" spans="2:8">
      <c r="B1033" s="373" t="s">
        <v>361</v>
      </c>
      <c r="C1033" s="20" t="s">
        <v>137</v>
      </c>
      <c r="D1033" s="20" t="s">
        <v>137</v>
      </c>
      <c r="E1033" s="381">
        <v>1</v>
      </c>
      <c r="H1033" s="2"/>
    </row>
    <row r="1034" spans="2:8">
      <c r="B1034" s="373" t="s">
        <v>361</v>
      </c>
      <c r="C1034" s="20" t="s">
        <v>137</v>
      </c>
      <c r="D1034" s="20" t="s">
        <v>138</v>
      </c>
      <c r="E1034" s="381">
        <v>0.98</v>
      </c>
      <c r="H1034" s="2"/>
    </row>
    <row r="1035" spans="2:8">
      <c r="B1035" s="373" t="s">
        <v>361</v>
      </c>
      <c r="C1035" s="20" t="s">
        <v>137</v>
      </c>
      <c r="D1035" s="20" t="s">
        <v>139</v>
      </c>
      <c r="E1035" s="381">
        <v>0.96</v>
      </c>
      <c r="H1035" s="2"/>
    </row>
    <row r="1036" spans="2:8">
      <c r="B1036" s="373" t="s">
        <v>361</v>
      </c>
      <c r="C1036" s="20" t="s">
        <v>137</v>
      </c>
      <c r="D1036" s="20" t="s">
        <v>140</v>
      </c>
      <c r="E1036" s="381">
        <v>0.94</v>
      </c>
      <c r="H1036" s="2"/>
    </row>
    <row r="1037" spans="2:8">
      <c r="B1037" s="373" t="s">
        <v>361</v>
      </c>
      <c r="C1037" s="20" t="s">
        <v>137</v>
      </c>
      <c r="D1037" s="20" t="s">
        <v>141</v>
      </c>
      <c r="E1037" s="381">
        <v>0.93</v>
      </c>
      <c r="H1037" s="2"/>
    </row>
    <row r="1038" spans="2:8">
      <c r="B1038" s="373" t="s">
        <v>361</v>
      </c>
      <c r="C1038" s="20" t="s">
        <v>137</v>
      </c>
      <c r="D1038" s="20" t="s">
        <v>142</v>
      </c>
      <c r="E1038" s="381">
        <v>0.92</v>
      </c>
      <c r="H1038" s="2"/>
    </row>
    <row r="1039" spans="2:8">
      <c r="B1039" s="373" t="s">
        <v>361</v>
      </c>
      <c r="C1039" s="20" t="s">
        <v>137</v>
      </c>
      <c r="D1039" s="20" t="s">
        <v>143</v>
      </c>
      <c r="E1039" s="381">
        <v>0.91</v>
      </c>
      <c r="H1039" s="2"/>
    </row>
    <row r="1040" spans="2:8">
      <c r="B1040" s="373" t="s">
        <v>361</v>
      </c>
      <c r="C1040" s="20" t="s">
        <v>137</v>
      </c>
      <c r="D1040" s="20" t="s">
        <v>647</v>
      </c>
      <c r="E1040" s="381">
        <v>0.9</v>
      </c>
      <c r="H1040" s="2"/>
    </row>
    <row r="1041" spans="2:8">
      <c r="B1041" s="373" t="s">
        <v>361</v>
      </c>
      <c r="C1041" s="20" t="s">
        <v>138</v>
      </c>
      <c r="D1041" s="20" t="s">
        <v>355</v>
      </c>
      <c r="E1041" s="382">
        <v>1</v>
      </c>
      <c r="H1041" s="2"/>
    </row>
    <row r="1042" spans="2:8">
      <c r="B1042" s="373" t="s">
        <v>361</v>
      </c>
      <c r="C1042" s="20" t="s">
        <v>138</v>
      </c>
      <c r="D1042" s="20" t="s">
        <v>154</v>
      </c>
      <c r="E1042" s="381">
        <v>1</v>
      </c>
      <c r="H1042" s="2"/>
    </row>
    <row r="1043" spans="2:8">
      <c r="B1043" s="373" t="s">
        <v>361</v>
      </c>
      <c r="C1043" s="20" t="s">
        <v>138</v>
      </c>
      <c r="D1043" s="20" t="s">
        <v>155</v>
      </c>
      <c r="E1043" s="381">
        <v>1</v>
      </c>
      <c r="H1043" s="2"/>
    </row>
    <row r="1044" spans="2:8">
      <c r="B1044" s="373" t="s">
        <v>361</v>
      </c>
      <c r="C1044" s="20" t="s">
        <v>138</v>
      </c>
      <c r="D1044" s="20" t="s">
        <v>156</v>
      </c>
      <c r="E1044" s="381">
        <v>1</v>
      </c>
      <c r="H1044" s="2"/>
    </row>
    <row r="1045" spans="2:8">
      <c r="B1045" s="373" t="s">
        <v>361</v>
      </c>
      <c r="C1045" s="20" t="s">
        <v>138</v>
      </c>
      <c r="D1045" s="20" t="s">
        <v>132</v>
      </c>
      <c r="E1045" s="381">
        <v>1</v>
      </c>
      <c r="H1045" s="2"/>
    </row>
    <row r="1046" spans="2:8">
      <c r="B1046" s="373" t="s">
        <v>361</v>
      </c>
      <c r="C1046" s="20" t="s">
        <v>138</v>
      </c>
      <c r="D1046" s="20" t="s">
        <v>133</v>
      </c>
      <c r="E1046" s="381">
        <v>1</v>
      </c>
      <c r="H1046" s="2"/>
    </row>
    <row r="1047" spans="2:8">
      <c r="B1047" s="373" t="s">
        <v>361</v>
      </c>
      <c r="C1047" s="20" t="s">
        <v>138</v>
      </c>
      <c r="D1047" s="20" t="s">
        <v>134</v>
      </c>
      <c r="E1047" s="381">
        <v>1</v>
      </c>
      <c r="H1047" s="2"/>
    </row>
    <row r="1048" spans="2:8">
      <c r="B1048" s="373" t="s">
        <v>361</v>
      </c>
      <c r="C1048" s="20" t="s">
        <v>138</v>
      </c>
      <c r="D1048" s="20" t="s">
        <v>135</v>
      </c>
      <c r="E1048" s="381">
        <v>1</v>
      </c>
      <c r="H1048" s="2"/>
    </row>
    <row r="1049" spans="2:8">
      <c r="B1049" s="373" t="s">
        <v>361</v>
      </c>
      <c r="C1049" s="20" t="s">
        <v>138</v>
      </c>
      <c r="D1049" s="20" t="s">
        <v>136</v>
      </c>
      <c r="E1049" s="381">
        <v>1</v>
      </c>
      <c r="H1049" s="2"/>
    </row>
    <row r="1050" spans="2:8">
      <c r="B1050" s="373" t="s">
        <v>361</v>
      </c>
      <c r="C1050" s="20" t="s">
        <v>138</v>
      </c>
      <c r="D1050" s="20" t="s">
        <v>137</v>
      </c>
      <c r="E1050" s="381">
        <v>1</v>
      </c>
      <c r="H1050" s="2"/>
    </row>
    <row r="1051" spans="2:8">
      <c r="B1051" s="373" t="s">
        <v>361</v>
      </c>
      <c r="C1051" s="20" t="s">
        <v>138</v>
      </c>
      <c r="D1051" s="20" t="s">
        <v>138</v>
      </c>
      <c r="E1051" s="381">
        <v>1</v>
      </c>
      <c r="H1051" s="2"/>
    </row>
    <row r="1052" spans="2:8">
      <c r="B1052" s="373" t="s">
        <v>361</v>
      </c>
      <c r="C1052" s="20" t="s">
        <v>138</v>
      </c>
      <c r="D1052" s="20" t="s">
        <v>139</v>
      </c>
      <c r="E1052" s="381">
        <v>0.98</v>
      </c>
      <c r="H1052" s="2"/>
    </row>
    <row r="1053" spans="2:8">
      <c r="B1053" s="373" t="s">
        <v>361</v>
      </c>
      <c r="C1053" s="20" t="s">
        <v>138</v>
      </c>
      <c r="D1053" s="20" t="s">
        <v>140</v>
      </c>
      <c r="E1053" s="381">
        <v>0.96</v>
      </c>
      <c r="H1053" s="2"/>
    </row>
    <row r="1054" spans="2:8">
      <c r="B1054" s="373" t="s">
        <v>361</v>
      </c>
      <c r="C1054" s="20" t="s">
        <v>138</v>
      </c>
      <c r="D1054" s="20" t="s">
        <v>141</v>
      </c>
      <c r="E1054" s="381">
        <v>0.95</v>
      </c>
      <c r="H1054" s="2"/>
    </row>
    <row r="1055" spans="2:8">
      <c r="B1055" s="373" t="s">
        <v>361</v>
      </c>
      <c r="C1055" s="20" t="s">
        <v>138</v>
      </c>
      <c r="D1055" s="20" t="s">
        <v>142</v>
      </c>
      <c r="E1055" s="381">
        <v>0.94</v>
      </c>
      <c r="H1055" s="2"/>
    </row>
    <row r="1056" spans="2:8">
      <c r="B1056" s="373" t="s">
        <v>361</v>
      </c>
      <c r="C1056" s="20" t="s">
        <v>138</v>
      </c>
      <c r="D1056" s="20" t="s">
        <v>143</v>
      </c>
      <c r="E1056" s="381">
        <v>0.93</v>
      </c>
      <c r="H1056" s="2"/>
    </row>
    <row r="1057" spans="2:8">
      <c r="B1057" s="373" t="s">
        <v>361</v>
      </c>
      <c r="C1057" s="20" t="s">
        <v>138</v>
      </c>
      <c r="D1057" s="20" t="s">
        <v>647</v>
      </c>
      <c r="E1057" s="381">
        <v>0.92</v>
      </c>
      <c r="H1057" s="2"/>
    </row>
    <row r="1058" spans="2:8">
      <c r="B1058" s="373" t="s">
        <v>361</v>
      </c>
      <c r="C1058" s="20" t="s">
        <v>139</v>
      </c>
      <c r="D1058" s="20" t="s">
        <v>355</v>
      </c>
      <c r="E1058" s="382">
        <v>1</v>
      </c>
      <c r="H1058" s="2"/>
    </row>
    <row r="1059" spans="2:8">
      <c r="B1059" s="373" t="s">
        <v>361</v>
      </c>
      <c r="C1059" s="20" t="s">
        <v>139</v>
      </c>
      <c r="D1059" s="20" t="s">
        <v>154</v>
      </c>
      <c r="E1059" s="381">
        <v>1</v>
      </c>
      <c r="H1059" s="2"/>
    </row>
    <row r="1060" spans="2:8">
      <c r="B1060" s="373" t="s">
        <v>361</v>
      </c>
      <c r="C1060" s="20" t="s">
        <v>139</v>
      </c>
      <c r="D1060" s="20" t="s">
        <v>155</v>
      </c>
      <c r="E1060" s="381">
        <v>1</v>
      </c>
      <c r="H1060" s="2"/>
    </row>
    <row r="1061" spans="2:8">
      <c r="B1061" s="373" t="s">
        <v>361</v>
      </c>
      <c r="C1061" s="20" t="s">
        <v>139</v>
      </c>
      <c r="D1061" s="20" t="s">
        <v>156</v>
      </c>
      <c r="E1061" s="381">
        <v>1</v>
      </c>
      <c r="H1061" s="2"/>
    </row>
    <row r="1062" spans="2:8">
      <c r="B1062" s="373" t="s">
        <v>361</v>
      </c>
      <c r="C1062" s="20" t="s">
        <v>139</v>
      </c>
      <c r="D1062" s="20" t="s">
        <v>132</v>
      </c>
      <c r="E1062" s="381">
        <v>1</v>
      </c>
      <c r="H1062" s="2"/>
    </row>
    <row r="1063" spans="2:8">
      <c r="B1063" s="373" t="s">
        <v>361</v>
      </c>
      <c r="C1063" s="20" t="s">
        <v>139</v>
      </c>
      <c r="D1063" s="20" t="s">
        <v>133</v>
      </c>
      <c r="E1063" s="381">
        <v>1</v>
      </c>
      <c r="H1063" s="2"/>
    </row>
    <row r="1064" spans="2:8">
      <c r="B1064" s="373" t="s">
        <v>361</v>
      </c>
      <c r="C1064" s="20" t="s">
        <v>139</v>
      </c>
      <c r="D1064" s="20" t="s">
        <v>134</v>
      </c>
      <c r="E1064" s="381">
        <v>1</v>
      </c>
      <c r="H1064" s="2"/>
    </row>
    <row r="1065" spans="2:8">
      <c r="B1065" s="373" t="s">
        <v>361</v>
      </c>
      <c r="C1065" s="20" t="s">
        <v>139</v>
      </c>
      <c r="D1065" s="20" t="s">
        <v>135</v>
      </c>
      <c r="E1065" s="381">
        <v>1</v>
      </c>
      <c r="H1065" s="2"/>
    </row>
    <row r="1066" spans="2:8">
      <c r="B1066" s="373" t="s">
        <v>361</v>
      </c>
      <c r="C1066" s="20" t="s">
        <v>139</v>
      </c>
      <c r="D1066" s="20" t="s">
        <v>136</v>
      </c>
      <c r="E1066" s="381">
        <v>1</v>
      </c>
      <c r="H1066" s="2"/>
    </row>
    <row r="1067" spans="2:8">
      <c r="B1067" s="373" t="s">
        <v>361</v>
      </c>
      <c r="C1067" s="20" t="s">
        <v>139</v>
      </c>
      <c r="D1067" s="20" t="s">
        <v>137</v>
      </c>
      <c r="E1067" s="381">
        <v>1</v>
      </c>
      <c r="H1067" s="2"/>
    </row>
    <row r="1068" spans="2:8">
      <c r="B1068" s="373" t="s">
        <v>361</v>
      </c>
      <c r="C1068" s="20" t="s">
        <v>139</v>
      </c>
      <c r="D1068" s="20" t="s">
        <v>138</v>
      </c>
      <c r="E1068" s="381">
        <v>1</v>
      </c>
      <c r="H1068" s="2"/>
    </row>
    <row r="1069" spans="2:8">
      <c r="B1069" s="373" t="s">
        <v>361</v>
      </c>
      <c r="C1069" s="20" t="s">
        <v>139</v>
      </c>
      <c r="D1069" s="20" t="s">
        <v>139</v>
      </c>
      <c r="E1069" s="381">
        <v>1</v>
      </c>
      <c r="H1069" s="2"/>
    </row>
    <row r="1070" spans="2:8">
      <c r="B1070" s="373" t="s">
        <v>361</v>
      </c>
      <c r="C1070" s="20" t="s">
        <v>139</v>
      </c>
      <c r="D1070" s="20" t="s">
        <v>140</v>
      </c>
      <c r="E1070" s="381">
        <v>0.98</v>
      </c>
      <c r="H1070" s="2"/>
    </row>
    <row r="1071" spans="2:8">
      <c r="B1071" s="373" t="s">
        <v>361</v>
      </c>
      <c r="C1071" s="20" t="s">
        <v>139</v>
      </c>
      <c r="D1071" s="20" t="s">
        <v>141</v>
      </c>
      <c r="E1071" s="381">
        <v>0.97</v>
      </c>
      <c r="H1071" s="2"/>
    </row>
    <row r="1072" spans="2:8">
      <c r="B1072" s="373" t="s">
        <v>361</v>
      </c>
      <c r="C1072" s="20" t="s">
        <v>139</v>
      </c>
      <c r="D1072" s="20" t="s">
        <v>142</v>
      </c>
      <c r="E1072" s="381">
        <v>0.96</v>
      </c>
      <c r="H1072" s="2"/>
    </row>
    <row r="1073" spans="2:8">
      <c r="B1073" s="373" t="s">
        <v>361</v>
      </c>
      <c r="C1073" s="20" t="s">
        <v>139</v>
      </c>
      <c r="D1073" s="20" t="s">
        <v>143</v>
      </c>
      <c r="E1073" s="381">
        <v>0.95</v>
      </c>
      <c r="H1073" s="2"/>
    </row>
    <row r="1074" spans="2:8">
      <c r="B1074" s="373" t="s">
        <v>361</v>
      </c>
      <c r="C1074" s="20" t="s">
        <v>139</v>
      </c>
      <c r="D1074" s="20" t="s">
        <v>647</v>
      </c>
      <c r="E1074" s="381">
        <v>0.94</v>
      </c>
      <c r="H1074" s="2"/>
    </row>
    <row r="1075" spans="2:8">
      <c r="B1075" s="373" t="s">
        <v>361</v>
      </c>
      <c r="C1075" s="20" t="s">
        <v>140</v>
      </c>
      <c r="D1075" s="20" t="s">
        <v>355</v>
      </c>
      <c r="E1075" s="382">
        <v>1</v>
      </c>
      <c r="H1075" s="2"/>
    </row>
    <row r="1076" spans="2:8">
      <c r="B1076" s="373" t="s">
        <v>361</v>
      </c>
      <c r="C1076" s="20" t="s">
        <v>140</v>
      </c>
      <c r="D1076" s="20" t="s">
        <v>154</v>
      </c>
      <c r="E1076" s="381">
        <v>1</v>
      </c>
      <c r="H1076" s="2"/>
    </row>
    <row r="1077" spans="2:8">
      <c r="B1077" s="373" t="s">
        <v>361</v>
      </c>
      <c r="C1077" s="20" t="s">
        <v>140</v>
      </c>
      <c r="D1077" s="20" t="s">
        <v>155</v>
      </c>
      <c r="E1077" s="381">
        <v>1</v>
      </c>
      <c r="H1077" s="2"/>
    </row>
    <row r="1078" spans="2:8">
      <c r="B1078" s="373" t="s">
        <v>361</v>
      </c>
      <c r="C1078" s="20" t="s">
        <v>140</v>
      </c>
      <c r="D1078" s="20" t="s">
        <v>156</v>
      </c>
      <c r="E1078" s="381">
        <v>1</v>
      </c>
      <c r="H1078" s="2"/>
    </row>
    <row r="1079" spans="2:8">
      <c r="B1079" s="373" t="s">
        <v>361</v>
      </c>
      <c r="C1079" s="20" t="s">
        <v>140</v>
      </c>
      <c r="D1079" s="20" t="s">
        <v>132</v>
      </c>
      <c r="E1079" s="381">
        <v>1</v>
      </c>
      <c r="H1079" s="2"/>
    </row>
    <row r="1080" spans="2:8">
      <c r="B1080" s="373" t="s">
        <v>361</v>
      </c>
      <c r="C1080" s="20" t="s">
        <v>140</v>
      </c>
      <c r="D1080" s="20" t="s">
        <v>133</v>
      </c>
      <c r="E1080" s="381">
        <v>1</v>
      </c>
      <c r="H1080" s="2"/>
    </row>
    <row r="1081" spans="2:8">
      <c r="B1081" s="373" t="s">
        <v>361</v>
      </c>
      <c r="C1081" s="20" t="s">
        <v>140</v>
      </c>
      <c r="D1081" s="20" t="s">
        <v>134</v>
      </c>
      <c r="E1081" s="381">
        <v>1</v>
      </c>
      <c r="H1081" s="2"/>
    </row>
    <row r="1082" spans="2:8">
      <c r="B1082" s="373" t="s">
        <v>361</v>
      </c>
      <c r="C1082" s="20" t="s">
        <v>140</v>
      </c>
      <c r="D1082" s="20" t="s">
        <v>135</v>
      </c>
      <c r="E1082" s="381">
        <v>1</v>
      </c>
      <c r="H1082" s="2"/>
    </row>
    <row r="1083" spans="2:8">
      <c r="B1083" s="373" t="s">
        <v>361</v>
      </c>
      <c r="C1083" s="20" t="s">
        <v>140</v>
      </c>
      <c r="D1083" s="20" t="s">
        <v>136</v>
      </c>
      <c r="E1083" s="381">
        <v>1</v>
      </c>
      <c r="H1083" s="2"/>
    </row>
    <row r="1084" spans="2:8">
      <c r="B1084" s="373" t="s">
        <v>361</v>
      </c>
      <c r="C1084" s="20" t="s">
        <v>140</v>
      </c>
      <c r="D1084" s="20" t="s">
        <v>137</v>
      </c>
      <c r="E1084" s="381">
        <v>1</v>
      </c>
      <c r="H1084" s="2"/>
    </row>
    <row r="1085" spans="2:8">
      <c r="B1085" s="373" t="s">
        <v>361</v>
      </c>
      <c r="C1085" s="20" t="s">
        <v>140</v>
      </c>
      <c r="D1085" s="20" t="s">
        <v>138</v>
      </c>
      <c r="E1085" s="381">
        <v>1</v>
      </c>
      <c r="H1085" s="2"/>
    </row>
    <row r="1086" spans="2:8">
      <c r="B1086" s="373" t="s">
        <v>361</v>
      </c>
      <c r="C1086" s="20" t="s">
        <v>140</v>
      </c>
      <c r="D1086" s="20" t="s">
        <v>139</v>
      </c>
      <c r="E1086" s="381">
        <v>1</v>
      </c>
      <c r="H1086" s="2"/>
    </row>
    <row r="1087" spans="2:8">
      <c r="B1087" s="373" t="s">
        <v>361</v>
      </c>
      <c r="C1087" s="20" t="s">
        <v>140</v>
      </c>
      <c r="D1087" s="20" t="s">
        <v>140</v>
      </c>
      <c r="E1087" s="381">
        <v>1</v>
      </c>
      <c r="H1087" s="2"/>
    </row>
    <row r="1088" spans="2:8">
      <c r="B1088" s="373" t="s">
        <v>361</v>
      </c>
      <c r="C1088" s="20" t="s">
        <v>140</v>
      </c>
      <c r="D1088" s="20" t="s">
        <v>141</v>
      </c>
      <c r="E1088" s="381">
        <v>0.99</v>
      </c>
      <c r="H1088" s="2"/>
    </row>
    <row r="1089" spans="2:8">
      <c r="B1089" s="373" t="s">
        <v>361</v>
      </c>
      <c r="C1089" s="20" t="s">
        <v>140</v>
      </c>
      <c r="D1089" s="20" t="s">
        <v>142</v>
      </c>
      <c r="E1089" s="381">
        <v>0.98</v>
      </c>
      <c r="H1089" s="2"/>
    </row>
    <row r="1090" spans="2:8">
      <c r="B1090" s="373" t="s">
        <v>361</v>
      </c>
      <c r="C1090" s="20" t="s">
        <v>140</v>
      </c>
      <c r="D1090" s="20" t="s">
        <v>143</v>
      </c>
      <c r="E1090" s="381">
        <v>0.97</v>
      </c>
      <c r="H1090" s="2"/>
    </row>
    <row r="1091" spans="2:8">
      <c r="B1091" s="373" t="s">
        <v>361</v>
      </c>
      <c r="C1091" s="20" t="s">
        <v>140</v>
      </c>
      <c r="D1091" s="20" t="s">
        <v>647</v>
      </c>
      <c r="E1091" s="381">
        <v>0.96</v>
      </c>
      <c r="H1091" s="2"/>
    </row>
    <row r="1092" spans="2:8">
      <c r="B1092" s="373" t="s">
        <v>361</v>
      </c>
      <c r="C1092" s="20" t="s">
        <v>141</v>
      </c>
      <c r="D1092" s="20" t="s">
        <v>355</v>
      </c>
      <c r="E1092" s="382">
        <v>1</v>
      </c>
      <c r="H1092" s="2"/>
    </row>
    <row r="1093" spans="2:8">
      <c r="B1093" s="373" t="s">
        <v>361</v>
      </c>
      <c r="C1093" s="20" t="s">
        <v>141</v>
      </c>
      <c r="D1093" s="20" t="s">
        <v>154</v>
      </c>
      <c r="E1093" s="381">
        <v>1</v>
      </c>
      <c r="H1093" s="2"/>
    </row>
    <row r="1094" spans="2:8">
      <c r="B1094" s="373" t="s">
        <v>361</v>
      </c>
      <c r="C1094" s="20" t="s">
        <v>141</v>
      </c>
      <c r="D1094" s="20" t="s">
        <v>155</v>
      </c>
      <c r="E1094" s="381">
        <v>1</v>
      </c>
      <c r="H1094" s="2"/>
    </row>
    <row r="1095" spans="2:8">
      <c r="B1095" s="373" t="s">
        <v>361</v>
      </c>
      <c r="C1095" s="20" t="s">
        <v>141</v>
      </c>
      <c r="D1095" s="20" t="s">
        <v>156</v>
      </c>
      <c r="E1095" s="381">
        <v>1</v>
      </c>
      <c r="H1095" s="2"/>
    </row>
    <row r="1096" spans="2:8">
      <c r="B1096" s="373" t="s">
        <v>361</v>
      </c>
      <c r="C1096" s="20" t="s">
        <v>141</v>
      </c>
      <c r="D1096" s="20" t="s">
        <v>132</v>
      </c>
      <c r="E1096" s="381">
        <v>1</v>
      </c>
      <c r="H1096" s="2"/>
    </row>
    <row r="1097" spans="2:8">
      <c r="B1097" s="373" t="s">
        <v>361</v>
      </c>
      <c r="C1097" s="20" t="s">
        <v>141</v>
      </c>
      <c r="D1097" s="20" t="s">
        <v>133</v>
      </c>
      <c r="E1097" s="381">
        <v>1</v>
      </c>
      <c r="H1097" s="2"/>
    </row>
    <row r="1098" spans="2:8">
      <c r="B1098" s="373" t="s">
        <v>361</v>
      </c>
      <c r="C1098" s="20" t="s">
        <v>141</v>
      </c>
      <c r="D1098" s="20" t="s">
        <v>134</v>
      </c>
      <c r="E1098" s="381">
        <v>1</v>
      </c>
      <c r="H1098" s="2"/>
    </row>
    <row r="1099" spans="2:8">
      <c r="B1099" s="373" t="s">
        <v>361</v>
      </c>
      <c r="C1099" s="20" t="s">
        <v>141</v>
      </c>
      <c r="D1099" s="20" t="s">
        <v>135</v>
      </c>
      <c r="E1099" s="381">
        <v>1</v>
      </c>
      <c r="H1099" s="2"/>
    </row>
    <row r="1100" spans="2:8">
      <c r="B1100" s="373" t="s">
        <v>361</v>
      </c>
      <c r="C1100" s="20" t="s">
        <v>141</v>
      </c>
      <c r="D1100" s="20" t="s">
        <v>136</v>
      </c>
      <c r="E1100" s="381">
        <v>1</v>
      </c>
      <c r="H1100" s="2"/>
    </row>
    <row r="1101" spans="2:8">
      <c r="B1101" s="373" t="s">
        <v>361</v>
      </c>
      <c r="C1101" s="20" t="s">
        <v>141</v>
      </c>
      <c r="D1101" s="20" t="s">
        <v>137</v>
      </c>
      <c r="E1101" s="381">
        <v>1</v>
      </c>
      <c r="H1101" s="2"/>
    </row>
    <row r="1102" spans="2:8">
      <c r="B1102" s="373" t="s">
        <v>361</v>
      </c>
      <c r="C1102" s="20" t="s">
        <v>141</v>
      </c>
      <c r="D1102" s="20" t="s">
        <v>138</v>
      </c>
      <c r="E1102" s="381">
        <v>1</v>
      </c>
      <c r="H1102" s="2"/>
    </row>
    <row r="1103" spans="2:8">
      <c r="B1103" s="373" t="s">
        <v>361</v>
      </c>
      <c r="C1103" s="20" t="s">
        <v>141</v>
      </c>
      <c r="D1103" s="20" t="s">
        <v>139</v>
      </c>
      <c r="E1103" s="381">
        <v>1</v>
      </c>
      <c r="H1103" s="2"/>
    </row>
    <row r="1104" spans="2:8">
      <c r="B1104" s="373" t="s">
        <v>361</v>
      </c>
      <c r="C1104" s="20" t="s">
        <v>141</v>
      </c>
      <c r="D1104" s="20" t="s">
        <v>140</v>
      </c>
      <c r="E1104" s="381">
        <v>1</v>
      </c>
      <c r="H1104" s="2"/>
    </row>
    <row r="1105" spans="2:8">
      <c r="B1105" s="373" t="s">
        <v>361</v>
      </c>
      <c r="C1105" s="20" t="s">
        <v>141</v>
      </c>
      <c r="D1105" s="20" t="s">
        <v>141</v>
      </c>
      <c r="E1105" s="381">
        <v>1</v>
      </c>
      <c r="H1105" s="2"/>
    </row>
    <row r="1106" spans="2:8">
      <c r="B1106" s="373" t="s">
        <v>361</v>
      </c>
      <c r="C1106" s="20" t="s">
        <v>141</v>
      </c>
      <c r="D1106" s="20" t="s">
        <v>142</v>
      </c>
      <c r="E1106" s="381">
        <v>0.99</v>
      </c>
      <c r="H1106" s="2"/>
    </row>
    <row r="1107" spans="2:8">
      <c r="B1107" s="373" t="s">
        <v>361</v>
      </c>
      <c r="C1107" s="20" t="s">
        <v>141</v>
      </c>
      <c r="D1107" s="20" t="s">
        <v>143</v>
      </c>
      <c r="E1107" s="381">
        <v>0.98</v>
      </c>
      <c r="H1107" s="2"/>
    </row>
    <row r="1108" spans="2:8">
      <c r="B1108" s="373" t="s">
        <v>361</v>
      </c>
      <c r="C1108" s="20" t="s">
        <v>141</v>
      </c>
      <c r="D1108" s="20" t="s">
        <v>647</v>
      </c>
      <c r="E1108" s="381">
        <v>0.97</v>
      </c>
      <c r="H1108" s="2"/>
    </row>
    <row r="1109" spans="2:8">
      <c r="B1109" s="373" t="s">
        <v>361</v>
      </c>
      <c r="C1109" s="20" t="s">
        <v>142</v>
      </c>
      <c r="D1109" s="20" t="s">
        <v>355</v>
      </c>
      <c r="E1109" s="382">
        <v>1</v>
      </c>
      <c r="H1109" s="2"/>
    </row>
    <row r="1110" spans="2:8">
      <c r="B1110" s="373" t="s">
        <v>361</v>
      </c>
      <c r="C1110" s="20" t="s">
        <v>142</v>
      </c>
      <c r="D1110" s="20" t="s">
        <v>154</v>
      </c>
      <c r="E1110" s="381">
        <v>1</v>
      </c>
      <c r="H1110" s="2"/>
    </row>
    <row r="1111" spans="2:8">
      <c r="B1111" s="373" t="s">
        <v>361</v>
      </c>
      <c r="C1111" s="20" t="s">
        <v>142</v>
      </c>
      <c r="D1111" s="20" t="s">
        <v>155</v>
      </c>
      <c r="E1111" s="381">
        <v>1</v>
      </c>
      <c r="H1111" s="2"/>
    </row>
    <row r="1112" spans="2:8">
      <c r="B1112" s="373" t="s">
        <v>361</v>
      </c>
      <c r="C1112" s="20" t="s">
        <v>142</v>
      </c>
      <c r="D1112" s="20" t="s">
        <v>156</v>
      </c>
      <c r="E1112" s="381">
        <v>1</v>
      </c>
      <c r="H1112" s="2"/>
    </row>
    <row r="1113" spans="2:8">
      <c r="B1113" s="373" t="s">
        <v>361</v>
      </c>
      <c r="C1113" s="20" t="s">
        <v>142</v>
      </c>
      <c r="D1113" s="20" t="s">
        <v>132</v>
      </c>
      <c r="E1113" s="381">
        <v>1</v>
      </c>
      <c r="H1113" s="2"/>
    </row>
    <row r="1114" spans="2:8">
      <c r="B1114" s="373" t="s">
        <v>361</v>
      </c>
      <c r="C1114" s="20" t="s">
        <v>142</v>
      </c>
      <c r="D1114" s="20" t="s">
        <v>133</v>
      </c>
      <c r="E1114" s="381">
        <v>1</v>
      </c>
      <c r="H1114" s="2"/>
    </row>
    <row r="1115" spans="2:8">
      <c r="B1115" s="373" t="s">
        <v>361</v>
      </c>
      <c r="C1115" s="20" t="s">
        <v>142</v>
      </c>
      <c r="D1115" s="20" t="s">
        <v>134</v>
      </c>
      <c r="E1115" s="381">
        <v>1</v>
      </c>
      <c r="H1115" s="2"/>
    </row>
    <row r="1116" spans="2:8">
      <c r="B1116" s="373" t="s">
        <v>361</v>
      </c>
      <c r="C1116" s="20" t="s">
        <v>142</v>
      </c>
      <c r="D1116" s="20" t="s">
        <v>135</v>
      </c>
      <c r="E1116" s="381">
        <v>1</v>
      </c>
      <c r="H1116" s="2"/>
    </row>
    <row r="1117" spans="2:8">
      <c r="B1117" s="373" t="s">
        <v>361</v>
      </c>
      <c r="C1117" s="20" t="s">
        <v>142</v>
      </c>
      <c r="D1117" s="20" t="s">
        <v>136</v>
      </c>
      <c r="E1117" s="381">
        <v>1</v>
      </c>
      <c r="H1117" s="2"/>
    </row>
    <row r="1118" spans="2:8">
      <c r="B1118" s="373" t="s">
        <v>361</v>
      </c>
      <c r="C1118" s="20" t="s">
        <v>142</v>
      </c>
      <c r="D1118" s="20" t="s">
        <v>137</v>
      </c>
      <c r="E1118" s="381">
        <v>1</v>
      </c>
      <c r="H1118" s="2"/>
    </row>
    <row r="1119" spans="2:8">
      <c r="B1119" s="373" t="s">
        <v>361</v>
      </c>
      <c r="C1119" s="20" t="s">
        <v>142</v>
      </c>
      <c r="D1119" s="20" t="s">
        <v>138</v>
      </c>
      <c r="E1119" s="381">
        <v>1</v>
      </c>
      <c r="H1119" s="2"/>
    </row>
    <row r="1120" spans="2:8">
      <c r="B1120" s="373" t="s">
        <v>361</v>
      </c>
      <c r="C1120" s="20" t="s">
        <v>142</v>
      </c>
      <c r="D1120" s="20" t="s">
        <v>139</v>
      </c>
      <c r="E1120" s="381">
        <v>1</v>
      </c>
      <c r="H1120" s="2"/>
    </row>
    <row r="1121" spans="2:8">
      <c r="B1121" s="373" t="s">
        <v>361</v>
      </c>
      <c r="C1121" s="20" t="s">
        <v>142</v>
      </c>
      <c r="D1121" s="20" t="s">
        <v>140</v>
      </c>
      <c r="E1121" s="381">
        <v>1</v>
      </c>
      <c r="H1121" s="2"/>
    </row>
    <row r="1122" spans="2:8">
      <c r="B1122" s="373" t="s">
        <v>361</v>
      </c>
      <c r="C1122" s="20" t="s">
        <v>142</v>
      </c>
      <c r="D1122" s="20" t="s">
        <v>141</v>
      </c>
      <c r="E1122" s="381">
        <v>1</v>
      </c>
      <c r="H1122" s="2"/>
    </row>
    <row r="1123" spans="2:8">
      <c r="B1123" s="373" t="s">
        <v>361</v>
      </c>
      <c r="C1123" s="20" t="s">
        <v>142</v>
      </c>
      <c r="D1123" s="20" t="s">
        <v>142</v>
      </c>
      <c r="E1123" s="381">
        <v>1</v>
      </c>
      <c r="H1123" s="2"/>
    </row>
    <row r="1124" spans="2:8">
      <c r="B1124" s="373" t="s">
        <v>361</v>
      </c>
      <c r="C1124" s="20" t="s">
        <v>142</v>
      </c>
      <c r="D1124" s="20" t="s">
        <v>143</v>
      </c>
      <c r="E1124" s="381">
        <v>0.99</v>
      </c>
      <c r="H1124" s="2"/>
    </row>
    <row r="1125" spans="2:8">
      <c r="B1125" s="373" t="s">
        <v>361</v>
      </c>
      <c r="C1125" s="20" t="s">
        <v>142</v>
      </c>
      <c r="D1125" s="20" t="s">
        <v>647</v>
      </c>
      <c r="E1125" s="381">
        <v>0.98</v>
      </c>
      <c r="H1125" s="2"/>
    </row>
    <row r="1126" spans="2:8">
      <c r="B1126" s="373" t="s">
        <v>361</v>
      </c>
      <c r="C1126" s="20" t="s">
        <v>143</v>
      </c>
      <c r="D1126" s="20" t="s">
        <v>355</v>
      </c>
      <c r="E1126" s="382">
        <v>1</v>
      </c>
      <c r="H1126" s="2"/>
    </row>
    <row r="1127" spans="2:8">
      <c r="B1127" s="373" t="s">
        <v>361</v>
      </c>
      <c r="C1127" s="20" t="s">
        <v>143</v>
      </c>
      <c r="D1127" s="20" t="s">
        <v>154</v>
      </c>
      <c r="E1127" s="381">
        <v>1</v>
      </c>
      <c r="H1127" s="2"/>
    </row>
    <row r="1128" spans="2:8">
      <c r="B1128" s="373" t="s">
        <v>361</v>
      </c>
      <c r="C1128" s="20" t="s">
        <v>143</v>
      </c>
      <c r="D1128" s="20" t="s">
        <v>155</v>
      </c>
      <c r="E1128" s="381">
        <v>1</v>
      </c>
      <c r="H1128" s="2"/>
    </row>
    <row r="1129" spans="2:8">
      <c r="B1129" s="373" t="s">
        <v>361</v>
      </c>
      <c r="C1129" s="20" t="s">
        <v>143</v>
      </c>
      <c r="D1129" s="20" t="s">
        <v>156</v>
      </c>
      <c r="E1129" s="381">
        <v>1</v>
      </c>
      <c r="H1129" s="2"/>
    </row>
    <row r="1130" spans="2:8">
      <c r="B1130" s="373" t="s">
        <v>361</v>
      </c>
      <c r="C1130" s="20" t="s">
        <v>143</v>
      </c>
      <c r="D1130" s="20" t="s">
        <v>132</v>
      </c>
      <c r="E1130" s="381">
        <v>1</v>
      </c>
      <c r="H1130" s="2"/>
    </row>
    <row r="1131" spans="2:8">
      <c r="B1131" s="373" t="s">
        <v>361</v>
      </c>
      <c r="C1131" s="20" t="s">
        <v>143</v>
      </c>
      <c r="D1131" s="20" t="s">
        <v>133</v>
      </c>
      <c r="E1131" s="381">
        <v>1</v>
      </c>
      <c r="H1131" s="2"/>
    </row>
    <row r="1132" spans="2:8">
      <c r="B1132" s="373" t="s">
        <v>361</v>
      </c>
      <c r="C1132" s="20" t="s">
        <v>143</v>
      </c>
      <c r="D1132" s="20" t="s">
        <v>134</v>
      </c>
      <c r="E1132" s="381">
        <v>1</v>
      </c>
      <c r="H1132" s="2"/>
    </row>
    <row r="1133" spans="2:8">
      <c r="B1133" s="373" t="s">
        <v>361</v>
      </c>
      <c r="C1133" s="20" t="s">
        <v>143</v>
      </c>
      <c r="D1133" s="20" t="s">
        <v>135</v>
      </c>
      <c r="E1133" s="381">
        <v>1</v>
      </c>
      <c r="H1133" s="2"/>
    </row>
    <row r="1134" spans="2:8">
      <c r="B1134" s="373" t="s">
        <v>361</v>
      </c>
      <c r="C1134" s="20" t="s">
        <v>143</v>
      </c>
      <c r="D1134" s="20" t="s">
        <v>136</v>
      </c>
      <c r="E1134" s="381">
        <v>1</v>
      </c>
      <c r="H1134" s="2"/>
    </row>
    <row r="1135" spans="2:8">
      <c r="B1135" s="373" t="s">
        <v>361</v>
      </c>
      <c r="C1135" s="20" t="s">
        <v>143</v>
      </c>
      <c r="D1135" s="20" t="s">
        <v>137</v>
      </c>
      <c r="E1135" s="381">
        <v>1</v>
      </c>
      <c r="H1135" s="2"/>
    </row>
    <row r="1136" spans="2:8">
      <c r="B1136" s="373" t="s">
        <v>361</v>
      </c>
      <c r="C1136" s="20" t="s">
        <v>143</v>
      </c>
      <c r="D1136" s="20" t="s">
        <v>138</v>
      </c>
      <c r="E1136" s="381">
        <v>1</v>
      </c>
      <c r="H1136" s="2"/>
    </row>
    <row r="1137" spans="2:8">
      <c r="B1137" s="373" t="s">
        <v>361</v>
      </c>
      <c r="C1137" s="20" t="s">
        <v>143</v>
      </c>
      <c r="D1137" s="20" t="s">
        <v>139</v>
      </c>
      <c r="E1137" s="381">
        <v>1</v>
      </c>
      <c r="H1137" s="2"/>
    </row>
    <row r="1138" spans="2:8">
      <c r="B1138" s="373" t="s">
        <v>361</v>
      </c>
      <c r="C1138" s="20" t="s">
        <v>143</v>
      </c>
      <c r="D1138" s="20" t="s">
        <v>140</v>
      </c>
      <c r="E1138" s="381">
        <v>1</v>
      </c>
      <c r="H1138" s="2"/>
    </row>
    <row r="1139" spans="2:8">
      <c r="B1139" s="373" t="s">
        <v>361</v>
      </c>
      <c r="C1139" s="20" t="s">
        <v>143</v>
      </c>
      <c r="D1139" s="20" t="s">
        <v>141</v>
      </c>
      <c r="E1139" s="381">
        <v>1</v>
      </c>
      <c r="H1139" s="2"/>
    </row>
    <row r="1140" spans="2:8">
      <c r="B1140" s="373" t="s">
        <v>361</v>
      </c>
      <c r="C1140" s="20" t="s">
        <v>143</v>
      </c>
      <c r="D1140" s="20" t="s">
        <v>142</v>
      </c>
      <c r="E1140" s="381">
        <v>1</v>
      </c>
      <c r="H1140" s="2"/>
    </row>
    <row r="1141" spans="2:8">
      <c r="B1141" s="373" t="s">
        <v>361</v>
      </c>
      <c r="C1141" s="20" t="s">
        <v>143</v>
      </c>
      <c r="D1141" s="20" t="s">
        <v>143</v>
      </c>
      <c r="E1141" s="381">
        <v>1</v>
      </c>
      <c r="H1141" s="2"/>
    </row>
    <row r="1142" spans="2:8">
      <c r="B1142" s="373" t="s">
        <v>361</v>
      </c>
      <c r="C1142" s="20" t="s">
        <v>143</v>
      </c>
      <c r="D1142" s="20" t="s">
        <v>647</v>
      </c>
      <c r="E1142" s="381">
        <v>0.99</v>
      </c>
      <c r="H1142" s="2"/>
    </row>
    <row r="1143" spans="2:8">
      <c r="B1143" s="373" t="s">
        <v>361</v>
      </c>
      <c r="C1143" s="20" t="s">
        <v>647</v>
      </c>
      <c r="D1143" s="20" t="s">
        <v>355</v>
      </c>
      <c r="E1143" s="382">
        <v>1</v>
      </c>
      <c r="H1143" s="2"/>
    </row>
    <row r="1144" spans="2:8">
      <c r="B1144" s="373" t="s">
        <v>361</v>
      </c>
      <c r="C1144" s="20" t="s">
        <v>647</v>
      </c>
      <c r="D1144" s="20" t="s">
        <v>154</v>
      </c>
      <c r="E1144" s="381">
        <v>1</v>
      </c>
      <c r="H1144" s="2"/>
    </row>
    <row r="1145" spans="2:8">
      <c r="B1145" s="373" t="s">
        <v>361</v>
      </c>
      <c r="C1145" s="20" t="s">
        <v>647</v>
      </c>
      <c r="D1145" s="20" t="s">
        <v>155</v>
      </c>
      <c r="E1145" s="381">
        <v>1</v>
      </c>
      <c r="H1145" s="2"/>
    </row>
    <row r="1146" spans="2:8">
      <c r="B1146" s="373" t="s">
        <v>361</v>
      </c>
      <c r="C1146" s="20" t="s">
        <v>647</v>
      </c>
      <c r="D1146" s="20" t="s">
        <v>156</v>
      </c>
      <c r="E1146" s="381">
        <v>1</v>
      </c>
      <c r="H1146" s="2"/>
    </row>
    <row r="1147" spans="2:8">
      <c r="B1147" s="373" t="s">
        <v>361</v>
      </c>
      <c r="C1147" s="20" t="s">
        <v>647</v>
      </c>
      <c r="D1147" s="20" t="s">
        <v>132</v>
      </c>
      <c r="E1147" s="381">
        <v>1</v>
      </c>
      <c r="H1147" s="2"/>
    </row>
    <row r="1148" spans="2:8">
      <c r="B1148" s="373" t="s">
        <v>361</v>
      </c>
      <c r="C1148" s="20" t="s">
        <v>647</v>
      </c>
      <c r="D1148" s="20" t="s">
        <v>133</v>
      </c>
      <c r="E1148" s="381">
        <v>1</v>
      </c>
      <c r="H1148" s="2"/>
    </row>
    <row r="1149" spans="2:8">
      <c r="B1149" s="373" t="s">
        <v>361</v>
      </c>
      <c r="C1149" s="20" t="s">
        <v>647</v>
      </c>
      <c r="D1149" s="20" t="s">
        <v>134</v>
      </c>
      <c r="E1149" s="381">
        <v>1</v>
      </c>
      <c r="H1149" s="2"/>
    </row>
    <row r="1150" spans="2:8">
      <c r="B1150" s="373" t="s">
        <v>361</v>
      </c>
      <c r="C1150" s="20" t="s">
        <v>647</v>
      </c>
      <c r="D1150" s="20" t="s">
        <v>135</v>
      </c>
      <c r="E1150" s="381">
        <v>1</v>
      </c>
      <c r="H1150" s="2"/>
    </row>
    <row r="1151" spans="2:8">
      <c r="B1151" s="373" t="s">
        <v>361</v>
      </c>
      <c r="C1151" s="20" t="s">
        <v>647</v>
      </c>
      <c r="D1151" s="20" t="s">
        <v>136</v>
      </c>
      <c r="E1151" s="381">
        <v>1</v>
      </c>
      <c r="H1151" s="2"/>
    </row>
    <row r="1152" spans="2:8">
      <c r="B1152" s="373" t="s">
        <v>361</v>
      </c>
      <c r="C1152" s="20" t="s">
        <v>647</v>
      </c>
      <c r="D1152" s="20" t="s">
        <v>137</v>
      </c>
      <c r="E1152" s="381">
        <v>1</v>
      </c>
      <c r="H1152" s="2"/>
    </row>
    <row r="1153" spans="2:8">
      <c r="B1153" s="373" t="s">
        <v>361</v>
      </c>
      <c r="C1153" s="20" t="s">
        <v>647</v>
      </c>
      <c r="D1153" s="20" t="s">
        <v>138</v>
      </c>
      <c r="E1153" s="381">
        <v>1</v>
      </c>
      <c r="H1153" s="2"/>
    </row>
    <row r="1154" spans="2:8">
      <c r="B1154" s="373" t="s">
        <v>361</v>
      </c>
      <c r="C1154" s="20" t="s">
        <v>647</v>
      </c>
      <c r="D1154" s="20" t="s">
        <v>139</v>
      </c>
      <c r="E1154" s="381">
        <v>1</v>
      </c>
      <c r="H1154" s="2"/>
    </row>
    <row r="1155" spans="2:8">
      <c r="B1155" s="373" t="s">
        <v>361</v>
      </c>
      <c r="C1155" s="20" t="s">
        <v>647</v>
      </c>
      <c r="D1155" s="20" t="s">
        <v>140</v>
      </c>
      <c r="E1155" s="381">
        <v>1</v>
      </c>
      <c r="H1155" s="2"/>
    </row>
    <row r="1156" spans="2:8">
      <c r="B1156" s="373" t="s">
        <v>361</v>
      </c>
      <c r="C1156" s="20" t="s">
        <v>647</v>
      </c>
      <c r="D1156" s="20" t="s">
        <v>141</v>
      </c>
      <c r="E1156" s="381">
        <v>1</v>
      </c>
      <c r="H1156" s="2"/>
    </row>
    <row r="1157" spans="2:8">
      <c r="B1157" s="373" t="s">
        <v>361</v>
      </c>
      <c r="C1157" s="20" t="s">
        <v>647</v>
      </c>
      <c r="D1157" s="20" t="s">
        <v>142</v>
      </c>
      <c r="E1157" s="381">
        <v>1</v>
      </c>
      <c r="H1157" s="2"/>
    </row>
    <row r="1158" spans="2:8">
      <c r="B1158" s="373" t="s">
        <v>361</v>
      </c>
      <c r="C1158" s="20" t="s">
        <v>647</v>
      </c>
      <c r="D1158" s="20" t="s">
        <v>143</v>
      </c>
      <c r="E1158" s="381">
        <v>1</v>
      </c>
      <c r="H1158" s="2"/>
    </row>
    <row r="1159" spans="2:8">
      <c r="B1159" s="373" t="s">
        <v>361</v>
      </c>
      <c r="C1159" s="20" t="s">
        <v>647</v>
      </c>
      <c r="D1159" s="20" t="s">
        <v>647</v>
      </c>
      <c r="E1159" s="381">
        <v>1</v>
      </c>
      <c r="H1159" s="2"/>
    </row>
    <row r="1160" spans="2:8">
      <c r="B1160" s="373" t="s">
        <v>362</v>
      </c>
      <c r="C1160" s="20" t="s">
        <v>355</v>
      </c>
      <c r="D1160" s="20" t="s">
        <v>355</v>
      </c>
      <c r="E1160" s="382">
        <v>1</v>
      </c>
      <c r="H1160" s="2"/>
    </row>
    <row r="1161" spans="2:8">
      <c r="B1161" s="373" t="s">
        <v>362</v>
      </c>
      <c r="C1161" s="20" t="s">
        <v>355</v>
      </c>
      <c r="D1161" s="20" t="s">
        <v>154</v>
      </c>
      <c r="E1161" s="381">
        <v>0.78</v>
      </c>
      <c r="H1161" s="2"/>
    </row>
    <row r="1162" spans="2:8">
      <c r="B1162" s="373" t="s">
        <v>362</v>
      </c>
      <c r="C1162" s="20" t="s">
        <v>355</v>
      </c>
      <c r="D1162" s="20" t="s">
        <v>155</v>
      </c>
      <c r="E1162" s="381">
        <v>0.68</v>
      </c>
      <c r="H1162" s="2"/>
    </row>
    <row r="1163" spans="2:8">
      <c r="B1163" s="373" t="s">
        <v>362</v>
      </c>
      <c r="C1163" s="20" t="s">
        <v>355</v>
      </c>
      <c r="D1163" s="20" t="s">
        <v>156</v>
      </c>
      <c r="E1163" s="381">
        <v>0.65</v>
      </c>
      <c r="H1163" s="2"/>
    </row>
    <row r="1164" spans="2:8">
      <c r="B1164" s="373" t="s">
        <v>362</v>
      </c>
      <c r="C1164" s="20" t="s">
        <v>355</v>
      </c>
      <c r="D1164" s="20" t="s">
        <v>132</v>
      </c>
      <c r="E1164" s="381">
        <v>0.6</v>
      </c>
      <c r="H1164" s="2"/>
    </row>
    <row r="1165" spans="2:8">
      <c r="B1165" s="373" t="s">
        <v>362</v>
      </c>
      <c r="C1165" s="20" t="s">
        <v>355</v>
      </c>
      <c r="D1165" s="20" t="s">
        <v>133</v>
      </c>
      <c r="E1165" s="381">
        <v>0.56000000000000005</v>
      </c>
      <c r="H1165" s="2"/>
    </row>
    <row r="1166" spans="2:8">
      <c r="B1166" s="373" t="s">
        <v>362</v>
      </c>
      <c r="C1166" s="20" t="s">
        <v>355</v>
      </c>
      <c r="D1166" s="20" t="s">
        <v>134</v>
      </c>
      <c r="E1166" s="381">
        <v>0.54</v>
      </c>
      <c r="H1166" s="2"/>
    </row>
    <row r="1167" spans="2:8">
      <c r="B1167" s="373" t="s">
        <v>362</v>
      </c>
      <c r="C1167" s="20" t="s">
        <v>355</v>
      </c>
      <c r="D1167" s="20" t="s">
        <v>135</v>
      </c>
      <c r="E1167" s="381">
        <v>0.51</v>
      </c>
      <c r="H1167" s="2"/>
    </row>
    <row r="1168" spans="2:8">
      <c r="B1168" s="373" t="s">
        <v>362</v>
      </c>
      <c r="C1168" s="20" t="s">
        <v>355</v>
      </c>
      <c r="D1168" s="20" t="s">
        <v>136</v>
      </c>
      <c r="E1168" s="381">
        <v>0.47</v>
      </c>
      <c r="H1168" s="2"/>
    </row>
    <row r="1169" spans="2:8">
      <c r="B1169" s="373" t="s">
        <v>362</v>
      </c>
      <c r="C1169" s="20" t="s">
        <v>355</v>
      </c>
      <c r="D1169" s="20" t="s">
        <v>137</v>
      </c>
      <c r="E1169" s="381">
        <v>0.46</v>
      </c>
      <c r="H1169" s="2"/>
    </row>
    <row r="1170" spans="2:8">
      <c r="B1170" s="373" t="s">
        <v>362</v>
      </c>
      <c r="C1170" s="20" t="s">
        <v>355</v>
      </c>
      <c r="D1170" s="20" t="s">
        <v>138</v>
      </c>
      <c r="E1170" s="381">
        <v>0.45</v>
      </c>
      <c r="H1170" s="2"/>
    </row>
    <row r="1171" spans="2:8">
      <c r="B1171" s="373" t="s">
        <v>362</v>
      </c>
      <c r="C1171" s="20" t="s">
        <v>355</v>
      </c>
      <c r="D1171" s="20" t="s">
        <v>139</v>
      </c>
      <c r="E1171" s="381">
        <v>0.44</v>
      </c>
      <c r="H1171" s="2"/>
    </row>
    <row r="1172" spans="2:8">
      <c r="B1172" s="373" t="s">
        <v>362</v>
      </c>
      <c r="C1172" s="20" t="s">
        <v>355</v>
      </c>
      <c r="D1172" s="20" t="s">
        <v>140</v>
      </c>
      <c r="E1172" s="381">
        <v>0.43</v>
      </c>
      <c r="H1172" s="2"/>
    </row>
    <row r="1173" spans="2:8">
      <c r="B1173" s="373" t="s">
        <v>362</v>
      </c>
      <c r="C1173" s="20" t="s">
        <v>355</v>
      </c>
      <c r="D1173" s="20" t="s">
        <v>141</v>
      </c>
      <c r="E1173" s="381">
        <v>0.43</v>
      </c>
      <c r="H1173" s="2"/>
    </row>
    <row r="1174" spans="2:8">
      <c r="B1174" s="373" t="s">
        <v>362</v>
      </c>
      <c r="C1174" s="20" t="s">
        <v>355</v>
      </c>
      <c r="D1174" s="20" t="s">
        <v>142</v>
      </c>
      <c r="E1174" s="381">
        <v>0.42</v>
      </c>
      <c r="H1174" s="2"/>
    </row>
    <row r="1175" spans="2:8">
      <c r="B1175" s="373" t="s">
        <v>362</v>
      </c>
      <c r="C1175" s="20" t="s">
        <v>355</v>
      </c>
      <c r="D1175" s="20" t="s">
        <v>143</v>
      </c>
      <c r="E1175" s="381">
        <v>0.42</v>
      </c>
      <c r="H1175" s="2"/>
    </row>
    <row r="1176" spans="2:8">
      <c r="B1176" s="373" t="s">
        <v>362</v>
      </c>
      <c r="C1176" s="20" t="s">
        <v>355</v>
      </c>
      <c r="D1176" s="20" t="s">
        <v>647</v>
      </c>
      <c r="E1176" s="381">
        <v>0.41</v>
      </c>
      <c r="H1176" s="2"/>
    </row>
    <row r="1177" spans="2:8">
      <c r="B1177" s="373" t="s">
        <v>362</v>
      </c>
      <c r="C1177" s="20" t="s">
        <v>154</v>
      </c>
      <c r="D1177" s="20" t="s">
        <v>355</v>
      </c>
      <c r="E1177" s="382">
        <v>1</v>
      </c>
      <c r="H1177" s="2"/>
    </row>
    <row r="1178" spans="2:8">
      <c r="B1178" s="373" t="s">
        <v>362</v>
      </c>
      <c r="C1178" s="20" t="s">
        <v>154</v>
      </c>
      <c r="D1178" s="20" t="s">
        <v>154</v>
      </c>
      <c r="E1178" s="381">
        <v>1</v>
      </c>
      <c r="H1178" s="2"/>
    </row>
    <row r="1179" spans="2:8">
      <c r="B1179" s="373" t="s">
        <v>362</v>
      </c>
      <c r="C1179" s="20" t="s">
        <v>154</v>
      </c>
      <c r="D1179" s="20" t="s">
        <v>155</v>
      </c>
      <c r="E1179" s="381">
        <v>0.87</v>
      </c>
      <c r="H1179" s="2"/>
    </row>
    <row r="1180" spans="2:8">
      <c r="B1180" s="373" t="s">
        <v>362</v>
      </c>
      <c r="C1180" s="20" t="s">
        <v>154</v>
      </c>
      <c r="D1180" s="20" t="s">
        <v>156</v>
      </c>
      <c r="E1180" s="381">
        <v>0.84</v>
      </c>
      <c r="H1180" s="2"/>
    </row>
    <row r="1181" spans="2:8">
      <c r="B1181" s="373" t="s">
        <v>362</v>
      </c>
      <c r="C1181" s="20" t="s">
        <v>154</v>
      </c>
      <c r="D1181" s="20" t="s">
        <v>132</v>
      </c>
      <c r="E1181" s="381">
        <v>0.77</v>
      </c>
      <c r="H1181" s="2"/>
    </row>
    <row r="1182" spans="2:8">
      <c r="B1182" s="373" t="s">
        <v>362</v>
      </c>
      <c r="C1182" s="20" t="s">
        <v>154</v>
      </c>
      <c r="D1182" s="20" t="s">
        <v>133</v>
      </c>
      <c r="E1182" s="381">
        <v>0.72</v>
      </c>
      <c r="H1182" s="2"/>
    </row>
    <row r="1183" spans="2:8">
      <c r="B1183" s="373" t="s">
        <v>362</v>
      </c>
      <c r="C1183" s="20" t="s">
        <v>154</v>
      </c>
      <c r="D1183" s="20" t="s">
        <v>134</v>
      </c>
      <c r="E1183" s="381">
        <v>0.69</v>
      </c>
      <c r="H1183" s="2"/>
    </row>
    <row r="1184" spans="2:8">
      <c r="B1184" s="373" t="s">
        <v>362</v>
      </c>
      <c r="C1184" s="20" t="s">
        <v>154</v>
      </c>
      <c r="D1184" s="20" t="s">
        <v>135</v>
      </c>
      <c r="E1184" s="381">
        <v>0.66</v>
      </c>
      <c r="H1184" s="2"/>
    </row>
    <row r="1185" spans="2:8">
      <c r="B1185" s="373" t="s">
        <v>362</v>
      </c>
      <c r="C1185" s="20" t="s">
        <v>154</v>
      </c>
      <c r="D1185" s="20" t="s">
        <v>136</v>
      </c>
      <c r="E1185" s="381">
        <v>0.61</v>
      </c>
      <c r="H1185" s="2"/>
    </row>
    <row r="1186" spans="2:8">
      <c r="B1186" s="373" t="s">
        <v>362</v>
      </c>
      <c r="C1186" s="20" t="s">
        <v>154</v>
      </c>
      <c r="D1186" s="20" t="s">
        <v>137</v>
      </c>
      <c r="E1186" s="381">
        <v>0.59</v>
      </c>
      <c r="H1186" s="2"/>
    </row>
    <row r="1187" spans="2:8">
      <c r="B1187" s="373" t="s">
        <v>362</v>
      </c>
      <c r="C1187" s="20" t="s">
        <v>154</v>
      </c>
      <c r="D1187" s="20" t="s">
        <v>138</v>
      </c>
      <c r="E1187" s="381">
        <v>0.57999999999999996</v>
      </c>
      <c r="H1187" s="2"/>
    </row>
    <row r="1188" spans="2:8">
      <c r="B1188" s="373" t="s">
        <v>362</v>
      </c>
      <c r="C1188" s="20" t="s">
        <v>154</v>
      </c>
      <c r="D1188" s="20" t="s">
        <v>139</v>
      </c>
      <c r="E1188" s="381">
        <v>0.56000000000000005</v>
      </c>
      <c r="H1188" s="2"/>
    </row>
    <row r="1189" spans="2:8">
      <c r="B1189" s="373" t="s">
        <v>362</v>
      </c>
      <c r="C1189" s="20" t="s">
        <v>154</v>
      </c>
      <c r="D1189" s="20" t="s">
        <v>140</v>
      </c>
      <c r="E1189" s="381">
        <v>0.55000000000000004</v>
      </c>
      <c r="H1189" s="2"/>
    </row>
    <row r="1190" spans="2:8">
      <c r="B1190" s="373" t="s">
        <v>362</v>
      </c>
      <c r="C1190" s="20" t="s">
        <v>154</v>
      </c>
      <c r="D1190" s="20" t="s">
        <v>141</v>
      </c>
      <c r="E1190" s="381">
        <v>0.55000000000000004</v>
      </c>
      <c r="H1190" s="2"/>
    </row>
    <row r="1191" spans="2:8">
      <c r="B1191" s="373" t="s">
        <v>362</v>
      </c>
      <c r="C1191" s="20" t="s">
        <v>154</v>
      </c>
      <c r="D1191" s="20" t="s">
        <v>142</v>
      </c>
      <c r="E1191" s="381">
        <v>0.54</v>
      </c>
      <c r="H1191" s="2"/>
    </row>
    <row r="1192" spans="2:8">
      <c r="B1192" s="373" t="s">
        <v>362</v>
      </c>
      <c r="C1192" s="20" t="s">
        <v>154</v>
      </c>
      <c r="D1192" s="20" t="s">
        <v>143</v>
      </c>
      <c r="E1192" s="381">
        <v>0.54</v>
      </c>
      <c r="H1192" s="2"/>
    </row>
    <row r="1193" spans="2:8">
      <c r="B1193" s="373" t="s">
        <v>362</v>
      </c>
      <c r="C1193" s="20" t="s">
        <v>154</v>
      </c>
      <c r="D1193" s="20" t="s">
        <v>647</v>
      </c>
      <c r="E1193" s="381">
        <v>0.53</v>
      </c>
      <c r="H1193" s="2"/>
    </row>
    <row r="1194" spans="2:8">
      <c r="B1194" s="373" t="s">
        <v>362</v>
      </c>
      <c r="C1194" s="20" t="s">
        <v>155</v>
      </c>
      <c r="D1194" s="20" t="s">
        <v>355</v>
      </c>
      <c r="E1194" s="382">
        <v>1</v>
      </c>
      <c r="H1194" s="2"/>
    </row>
    <row r="1195" spans="2:8">
      <c r="B1195" s="373" t="s">
        <v>362</v>
      </c>
      <c r="C1195" s="20" t="s">
        <v>155</v>
      </c>
      <c r="D1195" s="20" t="s">
        <v>154</v>
      </c>
      <c r="E1195" s="381">
        <v>1</v>
      </c>
      <c r="H1195" s="2"/>
    </row>
    <row r="1196" spans="2:8">
      <c r="B1196" s="373" t="s">
        <v>362</v>
      </c>
      <c r="C1196" s="20" t="s">
        <v>155</v>
      </c>
      <c r="D1196" s="20" t="s">
        <v>155</v>
      </c>
      <c r="E1196" s="381">
        <v>1</v>
      </c>
      <c r="H1196" s="2"/>
    </row>
    <row r="1197" spans="2:8">
      <c r="B1197" s="373" t="s">
        <v>362</v>
      </c>
      <c r="C1197" s="20" t="s">
        <v>155</v>
      </c>
      <c r="D1197" s="20" t="s">
        <v>156</v>
      </c>
      <c r="E1197" s="381">
        <v>0.96</v>
      </c>
      <c r="H1197" s="2"/>
    </row>
    <row r="1198" spans="2:8">
      <c r="B1198" s="373" t="s">
        <v>362</v>
      </c>
      <c r="C1198" s="20" t="s">
        <v>155</v>
      </c>
      <c r="D1198" s="20" t="s">
        <v>132</v>
      </c>
      <c r="E1198" s="381">
        <v>0.88</v>
      </c>
      <c r="H1198" s="2"/>
    </row>
    <row r="1199" spans="2:8">
      <c r="B1199" s="373" t="s">
        <v>362</v>
      </c>
      <c r="C1199" s="20" t="s">
        <v>155</v>
      </c>
      <c r="D1199" s="20" t="s">
        <v>133</v>
      </c>
      <c r="E1199" s="381">
        <v>0.83</v>
      </c>
      <c r="H1199" s="2"/>
    </row>
    <row r="1200" spans="2:8">
      <c r="B1200" s="373" t="s">
        <v>362</v>
      </c>
      <c r="C1200" s="20" t="s">
        <v>155</v>
      </c>
      <c r="D1200" s="20" t="s">
        <v>134</v>
      </c>
      <c r="E1200" s="381">
        <v>0.79</v>
      </c>
      <c r="H1200" s="2"/>
    </row>
    <row r="1201" spans="2:8">
      <c r="B1201" s="373" t="s">
        <v>362</v>
      </c>
      <c r="C1201" s="20" t="s">
        <v>155</v>
      </c>
      <c r="D1201" s="20" t="s">
        <v>135</v>
      </c>
      <c r="E1201" s="381">
        <v>0.76</v>
      </c>
      <c r="H1201" s="2"/>
    </row>
    <row r="1202" spans="2:8">
      <c r="B1202" s="373" t="s">
        <v>362</v>
      </c>
      <c r="C1202" s="20" t="s">
        <v>155</v>
      </c>
      <c r="D1202" s="20" t="s">
        <v>136</v>
      </c>
      <c r="E1202" s="381">
        <v>0.7</v>
      </c>
      <c r="H1202" s="2"/>
    </row>
    <row r="1203" spans="2:8">
      <c r="B1203" s="373" t="s">
        <v>362</v>
      </c>
      <c r="C1203" s="20" t="s">
        <v>155</v>
      </c>
      <c r="D1203" s="20" t="s">
        <v>137</v>
      </c>
      <c r="E1203" s="381">
        <v>0.68</v>
      </c>
      <c r="H1203" s="2"/>
    </row>
    <row r="1204" spans="2:8">
      <c r="B1204" s="373" t="s">
        <v>362</v>
      </c>
      <c r="C1204" s="20" t="s">
        <v>155</v>
      </c>
      <c r="D1204" s="20" t="s">
        <v>138</v>
      </c>
      <c r="E1204" s="381">
        <v>0.66</v>
      </c>
      <c r="H1204" s="2"/>
    </row>
    <row r="1205" spans="2:8">
      <c r="B1205" s="373" t="s">
        <v>362</v>
      </c>
      <c r="C1205" s="20" t="s">
        <v>155</v>
      </c>
      <c r="D1205" s="20" t="s">
        <v>139</v>
      </c>
      <c r="E1205" s="381">
        <v>0.65</v>
      </c>
      <c r="H1205" s="2"/>
    </row>
    <row r="1206" spans="2:8">
      <c r="B1206" s="373" t="s">
        <v>362</v>
      </c>
      <c r="C1206" s="20" t="s">
        <v>155</v>
      </c>
      <c r="D1206" s="20" t="s">
        <v>140</v>
      </c>
      <c r="E1206" s="381">
        <v>0.64</v>
      </c>
      <c r="H1206" s="2"/>
    </row>
    <row r="1207" spans="2:8">
      <c r="B1207" s="373" t="s">
        <v>362</v>
      </c>
      <c r="C1207" s="20" t="s">
        <v>155</v>
      </c>
      <c r="D1207" s="20" t="s">
        <v>141</v>
      </c>
      <c r="E1207" s="381">
        <v>0.63</v>
      </c>
      <c r="H1207" s="2"/>
    </row>
    <row r="1208" spans="2:8">
      <c r="B1208" s="373" t="s">
        <v>362</v>
      </c>
      <c r="C1208" s="20" t="s">
        <v>155</v>
      </c>
      <c r="D1208" s="20" t="s">
        <v>142</v>
      </c>
      <c r="E1208" s="381">
        <v>0.62</v>
      </c>
      <c r="H1208" s="2"/>
    </row>
    <row r="1209" spans="2:8">
      <c r="B1209" s="373" t="s">
        <v>362</v>
      </c>
      <c r="C1209" s="20" t="s">
        <v>155</v>
      </c>
      <c r="D1209" s="20" t="s">
        <v>143</v>
      </c>
      <c r="E1209" s="381">
        <v>0.62</v>
      </c>
      <c r="H1209" s="2"/>
    </row>
    <row r="1210" spans="2:8">
      <c r="B1210" s="373" t="s">
        <v>362</v>
      </c>
      <c r="C1210" s="20" t="s">
        <v>155</v>
      </c>
      <c r="D1210" s="20" t="s">
        <v>647</v>
      </c>
      <c r="E1210" s="381">
        <v>0.61</v>
      </c>
      <c r="H1210" s="2"/>
    </row>
    <row r="1211" spans="2:8">
      <c r="B1211" s="373" t="s">
        <v>362</v>
      </c>
      <c r="C1211" s="20" t="s">
        <v>156</v>
      </c>
      <c r="D1211" s="20" t="s">
        <v>355</v>
      </c>
      <c r="E1211" s="382">
        <v>1</v>
      </c>
      <c r="H1211" s="2"/>
    </row>
    <row r="1212" spans="2:8">
      <c r="B1212" s="373" t="s">
        <v>362</v>
      </c>
      <c r="C1212" s="20" t="s">
        <v>156</v>
      </c>
      <c r="D1212" s="20" t="s">
        <v>154</v>
      </c>
      <c r="E1212" s="381">
        <v>1</v>
      </c>
      <c r="H1212" s="2"/>
    </row>
    <row r="1213" spans="2:8">
      <c r="B1213" s="373" t="s">
        <v>362</v>
      </c>
      <c r="C1213" s="20" t="s">
        <v>156</v>
      </c>
      <c r="D1213" s="20" t="s">
        <v>155</v>
      </c>
      <c r="E1213" s="381">
        <v>1</v>
      </c>
      <c r="H1213" s="2"/>
    </row>
    <row r="1214" spans="2:8">
      <c r="B1214" s="373" t="s">
        <v>362</v>
      </c>
      <c r="C1214" s="20" t="s">
        <v>156</v>
      </c>
      <c r="D1214" s="20" t="s">
        <v>156</v>
      </c>
      <c r="E1214" s="381">
        <v>1</v>
      </c>
      <c r="H1214" s="2"/>
    </row>
    <row r="1215" spans="2:8">
      <c r="B1215" s="373" t="s">
        <v>362</v>
      </c>
      <c r="C1215" s="20" t="s">
        <v>156</v>
      </c>
      <c r="D1215" s="20" t="s">
        <v>132</v>
      </c>
      <c r="E1215" s="381">
        <v>0.92</v>
      </c>
      <c r="H1215" s="2"/>
    </row>
    <row r="1216" spans="2:8">
      <c r="B1216" s="373" t="s">
        <v>362</v>
      </c>
      <c r="C1216" s="20" t="s">
        <v>156</v>
      </c>
      <c r="D1216" s="20" t="s">
        <v>133</v>
      </c>
      <c r="E1216" s="381">
        <v>0.86</v>
      </c>
      <c r="H1216" s="2"/>
    </row>
    <row r="1217" spans="2:8">
      <c r="B1217" s="373" t="s">
        <v>362</v>
      </c>
      <c r="C1217" s="20" t="s">
        <v>156</v>
      </c>
      <c r="D1217" s="20" t="s">
        <v>134</v>
      </c>
      <c r="E1217" s="381">
        <v>0.82</v>
      </c>
      <c r="H1217" s="2"/>
    </row>
    <row r="1218" spans="2:8">
      <c r="B1218" s="373" t="s">
        <v>362</v>
      </c>
      <c r="C1218" s="20" t="s">
        <v>156</v>
      </c>
      <c r="D1218" s="20" t="s">
        <v>135</v>
      </c>
      <c r="E1218" s="381">
        <v>0.79</v>
      </c>
      <c r="H1218" s="2"/>
    </row>
    <row r="1219" spans="2:8">
      <c r="B1219" s="373" t="s">
        <v>362</v>
      </c>
      <c r="C1219" s="20" t="s">
        <v>156</v>
      </c>
      <c r="D1219" s="20" t="s">
        <v>136</v>
      </c>
      <c r="E1219" s="381">
        <v>0.73</v>
      </c>
      <c r="H1219" s="2"/>
    </row>
    <row r="1220" spans="2:8">
      <c r="B1220" s="373" t="s">
        <v>362</v>
      </c>
      <c r="C1220" s="20" t="s">
        <v>156</v>
      </c>
      <c r="D1220" s="20" t="s">
        <v>137</v>
      </c>
      <c r="E1220" s="381">
        <v>0.7</v>
      </c>
      <c r="H1220" s="2"/>
    </row>
    <row r="1221" spans="2:8">
      <c r="B1221" s="373" t="s">
        <v>362</v>
      </c>
      <c r="C1221" s="20" t="s">
        <v>156</v>
      </c>
      <c r="D1221" s="20" t="s">
        <v>138</v>
      </c>
      <c r="E1221" s="381">
        <v>0.69</v>
      </c>
      <c r="H1221" s="2"/>
    </row>
    <row r="1222" spans="2:8">
      <c r="B1222" s="373" t="s">
        <v>362</v>
      </c>
      <c r="C1222" s="20" t="s">
        <v>156</v>
      </c>
      <c r="D1222" s="20" t="s">
        <v>139</v>
      </c>
      <c r="E1222" s="381">
        <v>0.68</v>
      </c>
      <c r="H1222" s="2"/>
    </row>
    <row r="1223" spans="2:8">
      <c r="B1223" s="373" t="s">
        <v>362</v>
      </c>
      <c r="C1223" s="20" t="s">
        <v>156</v>
      </c>
      <c r="D1223" s="20" t="s">
        <v>140</v>
      </c>
      <c r="E1223" s="381">
        <v>0.66</v>
      </c>
      <c r="H1223" s="2"/>
    </row>
    <row r="1224" spans="2:8">
      <c r="B1224" s="373" t="s">
        <v>362</v>
      </c>
      <c r="C1224" s="20" t="s">
        <v>156</v>
      </c>
      <c r="D1224" s="20" t="s">
        <v>141</v>
      </c>
      <c r="E1224" s="381">
        <v>0.66</v>
      </c>
      <c r="H1224" s="2"/>
    </row>
    <row r="1225" spans="2:8">
      <c r="B1225" s="373" t="s">
        <v>362</v>
      </c>
      <c r="C1225" s="20" t="s">
        <v>156</v>
      </c>
      <c r="D1225" s="20" t="s">
        <v>142</v>
      </c>
      <c r="E1225" s="381">
        <v>0.65</v>
      </c>
      <c r="H1225" s="2"/>
    </row>
    <row r="1226" spans="2:8">
      <c r="B1226" s="373" t="s">
        <v>362</v>
      </c>
      <c r="C1226" s="20" t="s">
        <v>156</v>
      </c>
      <c r="D1226" s="20" t="s">
        <v>143</v>
      </c>
      <c r="E1226" s="381">
        <v>0.64</v>
      </c>
      <c r="H1226" s="2"/>
    </row>
    <row r="1227" spans="2:8">
      <c r="B1227" s="373" t="s">
        <v>362</v>
      </c>
      <c r="C1227" s="20" t="s">
        <v>156</v>
      </c>
      <c r="D1227" s="20" t="s">
        <v>647</v>
      </c>
      <c r="E1227" s="381">
        <v>0.64</v>
      </c>
      <c r="H1227" s="2"/>
    </row>
    <row r="1228" spans="2:8">
      <c r="B1228" s="373" t="s">
        <v>362</v>
      </c>
      <c r="C1228" s="20" t="s">
        <v>132</v>
      </c>
      <c r="D1228" s="20" t="s">
        <v>355</v>
      </c>
      <c r="E1228" s="382">
        <v>1</v>
      </c>
      <c r="H1228" s="2"/>
    </row>
    <row r="1229" spans="2:8">
      <c r="B1229" s="373" t="s">
        <v>362</v>
      </c>
      <c r="C1229" s="20" t="s">
        <v>132</v>
      </c>
      <c r="D1229" s="20" t="s">
        <v>154</v>
      </c>
      <c r="E1229" s="381">
        <v>1</v>
      </c>
      <c r="H1229" s="2"/>
    </row>
    <row r="1230" spans="2:8">
      <c r="B1230" s="373" t="s">
        <v>362</v>
      </c>
      <c r="C1230" s="20" t="s">
        <v>132</v>
      </c>
      <c r="D1230" s="20" t="s">
        <v>155</v>
      </c>
      <c r="E1230" s="381">
        <v>1</v>
      </c>
      <c r="H1230" s="2"/>
    </row>
    <row r="1231" spans="2:8">
      <c r="B1231" s="373" t="s">
        <v>362</v>
      </c>
      <c r="C1231" s="20" t="s">
        <v>132</v>
      </c>
      <c r="D1231" s="20" t="s">
        <v>156</v>
      </c>
      <c r="E1231" s="381">
        <v>1</v>
      </c>
      <c r="H1231" s="2"/>
    </row>
    <row r="1232" spans="2:8">
      <c r="B1232" s="373" t="s">
        <v>362</v>
      </c>
      <c r="C1232" s="20" t="s">
        <v>132</v>
      </c>
      <c r="D1232" s="20" t="s">
        <v>132</v>
      </c>
      <c r="E1232" s="381">
        <v>1</v>
      </c>
      <c r="H1232" s="2"/>
    </row>
    <row r="1233" spans="2:8">
      <c r="B1233" s="373" t="s">
        <v>362</v>
      </c>
      <c r="C1233" s="20" t="s">
        <v>132</v>
      </c>
      <c r="D1233" s="20" t="s">
        <v>133</v>
      </c>
      <c r="E1233" s="381">
        <v>0.94</v>
      </c>
      <c r="H1233" s="2"/>
    </row>
    <row r="1234" spans="2:8">
      <c r="B1234" s="373" t="s">
        <v>362</v>
      </c>
      <c r="C1234" s="20" t="s">
        <v>132</v>
      </c>
      <c r="D1234" s="20" t="s">
        <v>134</v>
      </c>
      <c r="E1234" s="381">
        <v>0.89</v>
      </c>
      <c r="H1234" s="2"/>
    </row>
    <row r="1235" spans="2:8">
      <c r="B1235" s="373" t="s">
        <v>362</v>
      </c>
      <c r="C1235" s="20" t="s">
        <v>132</v>
      </c>
      <c r="D1235" s="20" t="s">
        <v>135</v>
      </c>
      <c r="E1235" s="381">
        <v>0.86</v>
      </c>
      <c r="H1235" s="2"/>
    </row>
    <row r="1236" spans="2:8">
      <c r="B1236" s="373" t="s">
        <v>362</v>
      </c>
      <c r="C1236" s="20" t="s">
        <v>132</v>
      </c>
      <c r="D1236" s="20" t="s">
        <v>136</v>
      </c>
      <c r="E1236" s="381">
        <v>0.79</v>
      </c>
      <c r="H1236" s="2"/>
    </row>
    <row r="1237" spans="2:8">
      <c r="B1237" s="373" t="s">
        <v>362</v>
      </c>
      <c r="C1237" s="20" t="s">
        <v>132</v>
      </c>
      <c r="D1237" s="20" t="s">
        <v>137</v>
      </c>
      <c r="E1237" s="381">
        <v>0.77</v>
      </c>
      <c r="H1237" s="2"/>
    </row>
    <row r="1238" spans="2:8">
      <c r="B1238" s="373" t="s">
        <v>362</v>
      </c>
      <c r="C1238" s="20" t="s">
        <v>132</v>
      </c>
      <c r="D1238" s="20" t="s">
        <v>138</v>
      </c>
      <c r="E1238" s="381">
        <v>0.75</v>
      </c>
      <c r="H1238" s="2"/>
    </row>
    <row r="1239" spans="2:8">
      <c r="B1239" s="373" t="s">
        <v>362</v>
      </c>
      <c r="C1239" s="20" t="s">
        <v>132</v>
      </c>
      <c r="D1239" s="20" t="s">
        <v>139</v>
      </c>
      <c r="E1239" s="381">
        <v>0.73</v>
      </c>
      <c r="H1239" s="2"/>
    </row>
    <row r="1240" spans="2:8">
      <c r="B1240" s="373" t="s">
        <v>362</v>
      </c>
      <c r="C1240" s="20" t="s">
        <v>132</v>
      </c>
      <c r="D1240" s="20" t="s">
        <v>140</v>
      </c>
      <c r="E1240" s="381">
        <v>0.72</v>
      </c>
      <c r="H1240" s="2"/>
    </row>
    <row r="1241" spans="2:8">
      <c r="B1241" s="373" t="s">
        <v>362</v>
      </c>
      <c r="C1241" s="20" t="s">
        <v>132</v>
      </c>
      <c r="D1241" s="20" t="s">
        <v>141</v>
      </c>
      <c r="E1241" s="381">
        <v>0.71</v>
      </c>
      <c r="H1241" s="2"/>
    </row>
    <row r="1242" spans="2:8">
      <c r="B1242" s="373" t="s">
        <v>362</v>
      </c>
      <c r="C1242" s="20" t="s">
        <v>132</v>
      </c>
      <c r="D1242" s="20" t="s">
        <v>142</v>
      </c>
      <c r="E1242" s="381">
        <v>0.71</v>
      </c>
      <c r="H1242" s="2"/>
    </row>
    <row r="1243" spans="2:8">
      <c r="B1243" s="373" t="s">
        <v>362</v>
      </c>
      <c r="C1243" s="20" t="s">
        <v>132</v>
      </c>
      <c r="D1243" s="20" t="s">
        <v>143</v>
      </c>
      <c r="E1243" s="381">
        <v>0.7</v>
      </c>
      <c r="H1243" s="2"/>
    </row>
    <row r="1244" spans="2:8">
      <c r="B1244" s="373" t="s">
        <v>362</v>
      </c>
      <c r="C1244" s="20" t="s">
        <v>132</v>
      </c>
      <c r="D1244" s="20" t="s">
        <v>647</v>
      </c>
      <c r="E1244" s="381">
        <v>0.69</v>
      </c>
      <c r="H1244" s="2"/>
    </row>
    <row r="1245" spans="2:8">
      <c r="B1245" s="373" t="s">
        <v>362</v>
      </c>
      <c r="C1245" s="20" t="s">
        <v>133</v>
      </c>
      <c r="D1245" s="20" t="s">
        <v>355</v>
      </c>
      <c r="E1245" s="382">
        <v>1</v>
      </c>
      <c r="H1245" s="2"/>
    </row>
    <row r="1246" spans="2:8">
      <c r="B1246" s="373" t="s">
        <v>362</v>
      </c>
      <c r="C1246" s="20" t="s">
        <v>133</v>
      </c>
      <c r="D1246" s="20" t="s">
        <v>154</v>
      </c>
      <c r="E1246" s="381">
        <v>1</v>
      </c>
      <c r="H1246" s="2"/>
    </row>
    <row r="1247" spans="2:8">
      <c r="B1247" s="373" t="s">
        <v>362</v>
      </c>
      <c r="C1247" s="20" t="s">
        <v>133</v>
      </c>
      <c r="D1247" s="20" t="s">
        <v>155</v>
      </c>
      <c r="E1247" s="381">
        <v>1</v>
      </c>
      <c r="H1247" s="2"/>
    </row>
    <row r="1248" spans="2:8">
      <c r="B1248" s="373" t="s">
        <v>362</v>
      </c>
      <c r="C1248" s="20" t="s">
        <v>133</v>
      </c>
      <c r="D1248" s="20" t="s">
        <v>156</v>
      </c>
      <c r="E1248" s="381">
        <v>1</v>
      </c>
      <c r="H1248" s="2"/>
    </row>
    <row r="1249" spans="2:8">
      <c r="B1249" s="373" t="s">
        <v>362</v>
      </c>
      <c r="C1249" s="20" t="s">
        <v>133</v>
      </c>
      <c r="D1249" s="20" t="s">
        <v>132</v>
      </c>
      <c r="E1249" s="381">
        <v>1</v>
      </c>
      <c r="H1249" s="2"/>
    </row>
    <row r="1250" spans="2:8">
      <c r="B1250" s="373" t="s">
        <v>362</v>
      </c>
      <c r="C1250" s="20" t="s">
        <v>133</v>
      </c>
      <c r="D1250" s="20" t="s">
        <v>133</v>
      </c>
      <c r="E1250" s="381">
        <v>1</v>
      </c>
      <c r="H1250" s="2"/>
    </row>
    <row r="1251" spans="2:8">
      <c r="B1251" s="373" t="s">
        <v>362</v>
      </c>
      <c r="C1251" s="20" t="s">
        <v>133</v>
      </c>
      <c r="D1251" s="20" t="s">
        <v>134</v>
      </c>
      <c r="E1251" s="381">
        <v>0.95</v>
      </c>
      <c r="H1251" s="2"/>
    </row>
    <row r="1252" spans="2:8">
      <c r="B1252" s="373" t="s">
        <v>362</v>
      </c>
      <c r="C1252" s="20" t="s">
        <v>133</v>
      </c>
      <c r="D1252" s="20" t="s">
        <v>135</v>
      </c>
      <c r="E1252" s="381">
        <v>0.91</v>
      </c>
      <c r="H1252" s="2"/>
    </row>
    <row r="1253" spans="2:8">
      <c r="B1253" s="373" t="s">
        <v>362</v>
      </c>
      <c r="C1253" s="20" t="s">
        <v>133</v>
      </c>
      <c r="D1253" s="20" t="s">
        <v>136</v>
      </c>
      <c r="E1253" s="381">
        <v>0.84</v>
      </c>
      <c r="H1253" s="2"/>
    </row>
    <row r="1254" spans="2:8">
      <c r="B1254" s="373" t="s">
        <v>362</v>
      </c>
      <c r="C1254" s="20" t="s">
        <v>133</v>
      </c>
      <c r="D1254" s="20" t="s">
        <v>137</v>
      </c>
      <c r="E1254" s="381">
        <v>0.81</v>
      </c>
      <c r="H1254" s="2"/>
    </row>
    <row r="1255" spans="2:8">
      <c r="B1255" s="373" t="s">
        <v>362</v>
      </c>
      <c r="C1255" s="20" t="s">
        <v>133</v>
      </c>
      <c r="D1255" s="20" t="s">
        <v>138</v>
      </c>
      <c r="E1255" s="381">
        <v>0.8</v>
      </c>
      <c r="H1255" s="2"/>
    </row>
    <row r="1256" spans="2:8">
      <c r="B1256" s="373" t="s">
        <v>362</v>
      </c>
      <c r="C1256" s="20" t="s">
        <v>133</v>
      </c>
      <c r="D1256" s="20" t="s">
        <v>139</v>
      </c>
      <c r="E1256" s="381">
        <v>0.78</v>
      </c>
      <c r="H1256" s="2"/>
    </row>
    <row r="1257" spans="2:8">
      <c r="B1257" s="373" t="s">
        <v>362</v>
      </c>
      <c r="C1257" s="20" t="s">
        <v>133</v>
      </c>
      <c r="D1257" s="20" t="s">
        <v>140</v>
      </c>
      <c r="E1257" s="381">
        <v>0.77</v>
      </c>
      <c r="H1257" s="2"/>
    </row>
    <row r="1258" spans="2:8">
      <c r="B1258" s="373" t="s">
        <v>362</v>
      </c>
      <c r="C1258" s="20" t="s">
        <v>133</v>
      </c>
      <c r="D1258" s="20" t="s">
        <v>141</v>
      </c>
      <c r="E1258" s="381">
        <v>0.76</v>
      </c>
      <c r="H1258" s="2"/>
    </row>
    <row r="1259" spans="2:8">
      <c r="B1259" s="373" t="s">
        <v>362</v>
      </c>
      <c r="C1259" s="20" t="s">
        <v>133</v>
      </c>
      <c r="D1259" s="20" t="s">
        <v>142</v>
      </c>
      <c r="E1259" s="381">
        <v>0.75</v>
      </c>
      <c r="H1259" s="2"/>
    </row>
    <row r="1260" spans="2:8">
      <c r="B1260" s="373" t="s">
        <v>362</v>
      </c>
      <c r="C1260" s="20" t="s">
        <v>133</v>
      </c>
      <c r="D1260" s="20" t="s">
        <v>143</v>
      </c>
      <c r="E1260" s="381">
        <v>0.74</v>
      </c>
      <c r="H1260" s="2"/>
    </row>
    <row r="1261" spans="2:8">
      <c r="B1261" s="373" t="s">
        <v>362</v>
      </c>
      <c r="C1261" s="20" t="s">
        <v>133</v>
      </c>
      <c r="D1261" s="20" t="s">
        <v>647</v>
      </c>
      <c r="E1261" s="381">
        <v>0.74</v>
      </c>
      <c r="H1261" s="2"/>
    </row>
    <row r="1262" spans="2:8">
      <c r="B1262" s="373" t="s">
        <v>362</v>
      </c>
      <c r="C1262" s="20" t="s">
        <v>134</v>
      </c>
      <c r="D1262" s="20" t="s">
        <v>355</v>
      </c>
      <c r="E1262" s="382">
        <v>1</v>
      </c>
      <c r="H1262" s="2"/>
    </row>
    <row r="1263" spans="2:8">
      <c r="B1263" s="373" t="s">
        <v>362</v>
      </c>
      <c r="C1263" s="20" t="s">
        <v>134</v>
      </c>
      <c r="D1263" s="20" t="s">
        <v>154</v>
      </c>
      <c r="E1263" s="381">
        <v>1</v>
      </c>
      <c r="H1263" s="2"/>
    </row>
    <row r="1264" spans="2:8">
      <c r="B1264" s="373" t="s">
        <v>362</v>
      </c>
      <c r="C1264" s="20" t="s">
        <v>134</v>
      </c>
      <c r="D1264" s="20" t="s">
        <v>155</v>
      </c>
      <c r="E1264" s="381">
        <v>1</v>
      </c>
      <c r="H1264" s="2"/>
    </row>
    <row r="1265" spans="2:8">
      <c r="B1265" s="373" t="s">
        <v>362</v>
      </c>
      <c r="C1265" s="20" t="s">
        <v>134</v>
      </c>
      <c r="D1265" s="20" t="s">
        <v>156</v>
      </c>
      <c r="E1265" s="381">
        <v>1</v>
      </c>
      <c r="H1265" s="2"/>
    </row>
    <row r="1266" spans="2:8">
      <c r="B1266" s="373" t="s">
        <v>362</v>
      </c>
      <c r="C1266" s="20" t="s">
        <v>134</v>
      </c>
      <c r="D1266" s="20" t="s">
        <v>132</v>
      </c>
      <c r="E1266" s="381">
        <v>1</v>
      </c>
      <c r="H1266" s="2"/>
    </row>
    <row r="1267" spans="2:8">
      <c r="B1267" s="373" t="s">
        <v>362</v>
      </c>
      <c r="C1267" s="20" t="s">
        <v>134</v>
      </c>
      <c r="D1267" s="20" t="s">
        <v>133</v>
      </c>
      <c r="E1267" s="381">
        <v>1</v>
      </c>
      <c r="H1267" s="2"/>
    </row>
    <row r="1268" spans="2:8">
      <c r="B1268" s="373" t="s">
        <v>362</v>
      </c>
      <c r="C1268" s="20" t="s">
        <v>134</v>
      </c>
      <c r="D1268" s="20" t="s">
        <v>134</v>
      </c>
      <c r="E1268" s="381">
        <v>1</v>
      </c>
      <c r="H1268" s="2"/>
    </row>
    <row r="1269" spans="2:8">
      <c r="B1269" s="373" t="s">
        <v>362</v>
      </c>
      <c r="C1269" s="20" t="s">
        <v>134</v>
      </c>
      <c r="D1269" s="20" t="s">
        <v>135</v>
      </c>
      <c r="E1269" s="381">
        <v>0.96</v>
      </c>
      <c r="H1269" s="2"/>
    </row>
    <row r="1270" spans="2:8">
      <c r="B1270" s="373" t="s">
        <v>362</v>
      </c>
      <c r="C1270" s="20" t="s">
        <v>134</v>
      </c>
      <c r="D1270" s="20" t="s">
        <v>136</v>
      </c>
      <c r="E1270" s="381">
        <v>0.88</v>
      </c>
      <c r="H1270" s="2"/>
    </row>
    <row r="1271" spans="2:8">
      <c r="B1271" s="373" t="s">
        <v>362</v>
      </c>
      <c r="C1271" s="20" t="s">
        <v>134</v>
      </c>
      <c r="D1271" s="20" t="s">
        <v>137</v>
      </c>
      <c r="E1271" s="381">
        <v>0.86</v>
      </c>
      <c r="H1271" s="2"/>
    </row>
    <row r="1272" spans="2:8">
      <c r="B1272" s="373" t="s">
        <v>362</v>
      </c>
      <c r="C1272" s="20" t="s">
        <v>134</v>
      </c>
      <c r="D1272" s="20" t="s">
        <v>138</v>
      </c>
      <c r="E1272" s="381">
        <v>0.84</v>
      </c>
      <c r="H1272" s="2"/>
    </row>
    <row r="1273" spans="2:8">
      <c r="B1273" s="373" t="s">
        <v>362</v>
      </c>
      <c r="C1273" s="20" t="s">
        <v>134</v>
      </c>
      <c r="D1273" s="20" t="s">
        <v>139</v>
      </c>
      <c r="E1273" s="381">
        <v>0.82</v>
      </c>
      <c r="H1273" s="2"/>
    </row>
    <row r="1274" spans="2:8">
      <c r="B1274" s="373" t="s">
        <v>362</v>
      </c>
      <c r="C1274" s="20" t="s">
        <v>134</v>
      </c>
      <c r="D1274" s="20" t="s">
        <v>140</v>
      </c>
      <c r="E1274" s="381">
        <v>0.81</v>
      </c>
      <c r="H1274" s="2"/>
    </row>
    <row r="1275" spans="2:8">
      <c r="B1275" s="373" t="s">
        <v>362</v>
      </c>
      <c r="C1275" s="20" t="s">
        <v>134</v>
      </c>
      <c r="D1275" s="20" t="s">
        <v>141</v>
      </c>
      <c r="E1275" s="381">
        <v>0.8</v>
      </c>
      <c r="H1275" s="2"/>
    </row>
    <row r="1276" spans="2:8">
      <c r="B1276" s="373" t="s">
        <v>362</v>
      </c>
      <c r="C1276" s="20" t="s">
        <v>134</v>
      </c>
      <c r="D1276" s="20" t="s">
        <v>142</v>
      </c>
      <c r="E1276" s="381">
        <v>0.79</v>
      </c>
      <c r="H1276" s="2"/>
    </row>
    <row r="1277" spans="2:8">
      <c r="B1277" s="373" t="s">
        <v>362</v>
      </c>
      <c r="C1277" s="20" t="s">
        <v>134</v>
      </c>
      <c r="D1277" s="20" t="s">
        <v>143</v>
      </c>
      <c r="E1277" s="381">
        <v>0.78</v>
      </c>
      <c r="H1277" s="2"/>
    </row>
    <row r="1278" spans="2:8">
      <c r="B1278" s="373" t="s">
        <v>362</v>
      </c>
      <c r="C1278" s="20" t="s">
        <v>134</v>
      </c>
      <c r="D1278" s="20" t="s">
        <v>647</v>
      </c>
      <c r="E1278" s="381">
        <v>0.77</v>
      </c>
      <c r="H1278" s="2"/>
    </row>
    <row r="1279" spans="2:8">
      <c r="B1279" s="373" t="s">
        <v>362</v>
      </c>
      <c r="C1279" s="20" t="s">
        <v>135</v>
      </c>
      <c r="D1279" s="20" t="s">
        <v>355</v>
      </c>
      <c r="E1279" s="382">
        <v>1</v>
      </c>
      <c r="H1279" s="2"/>
    </row>
    <row r="1280" spans="2:8">
      <c r="B1280" s="373" t="s">
        <v>362</v>
      </c>
      <c r="C1280" s="20" t="s">
        <v>135</v>
      </c>
      <c r="D1280" s="20" t="s">
        <v>154</v>
      </c>
      <c r="E1280" s="381">
        <v>1</v>
      </c>
      <c r="H1280" s="2"/>
    </row>
    <row r="1281" spans="2:8">
      <c r="B1281" s="373" t="s">
        <v>362</v>
      </c>
      <c r="C1281" s="20" t="s">
        <v>135</v>
      </c>
      <c r="D1281" s="20" t="s">
        <v>155</v>
      </c>
      <c r="E1281" s="381">
        <v>1</v>
      </c>
      <c r="H1281" s="2"/>
    </row>
    <row r="1282" spans="2:8">
      <c r="B1282" s="373" t="s">
        <v>362</v>
      </c>
      <c r="C1282" s="20" t="s">
        <v>135</v>
      </c>
      <c r="D1282" s="20" t="s">
        <v>156</v>
      </c>
      <c r="E1282" s="381">
        <v>1</v>
      </c>
      <c r="H1282" s="2"/>
    </row>
    <row r="1283" spans="2:8">
      <c r="B1283" s="373" t="s">
        <v>362</v>
      </c>
      <c r="C1283" s="20" t="s">
        <v>135</v>
      </c>
      <c r="D1283" s="20" t="s">
        <v>132</v>
      </c>
      <c r="E1283" s="381">
        <v>1</v>
      </c>
      <c r="H1283" s="2"/>
    </row>
    <row r="1284" spans="2:8">
      <c r="B1284" s="373" t="s">
        <v>362</v>
      </c>
      <c r="C1284" s="20" t="s">
        <v>135</v>
      </c>
      <c r="D1284" s="20" t="s">
        <v>133</v>
      </c>
      <c r="E1284" s="381">
        <v>1</v>
      </c>
      <c r="H1284" s="2"/>
    </row>
    <row r="1285" spans="2:8">
      <c r="B1285" s="373" t="s">
        <v>362</v>
      </c>
      <c r="C1285" s="20" t="s">
        <v>135</v>
      </c>
      <c r="D1285" s="20" t="s">
        <v>134</v>
      </c>
      <c r="E1285" s="381">
        <v>1</v>
      </c>
      <c r="H1285" s="2"/>
    </row>
    <row r="1286" spans="2:8">
      <c r="B1286" s="373" t="s">
        <v>362</v>
      </c>
      <c r="C1286" s="20" t="s">
        <v>135</v>
      </c>
      <c r="D1286" s="20" t="s">
        <v>135</v>
      </c>
      <c r="E1286" s="381">
        <v>1</v>
      </c>
      <c r="H1286" s="2"/>
    </row>
    <row r="1287" spans="2:8">
      <c r="B1287" s="373" t="s">
        <v>362</v>
      </c>
      <c r="C1287" s="20" t="s">
        <v>135</v>
      </c>
      <c r="D1287" s="20" t="s">
        <v>136</v>
      </c>
      <c r="E1287" s="381">
        <v>0.92</v>
      </c>
      <c r="H1287" s="2"/>
    </row>
    <row r="1288" spans="2:8">
      <c r="B1288" s="373" t="s">
        <v>362</v>
      </c>
      <c r="C1288" s="20" t="s">
        <v>135</v>
      </c>
      <c r="D1288" s="20" t="s">
        <v>137</v>
      </c>
      <c r="E1288" s="381">
        <v>0.89</v>
      </c>
      <c r="H1288" s="2"/>
    </row>
    <row r="1289" spans="2:8">
      <c r="B1289" s="373" t="s">
        <v>362</v>
      </c>
      <c r="C1289" s="20" t="s">
        <v>135</v>
      </c>
      <c r="D1289" s="20" t="s">
        <v>138</v>
      </c>
      <c r="E1289" s="381">
        <v>0.87</v>
      </c>
      <c r="H1289" s="2"/>
    </row>
    <row r="1290" spans="2:8">
      <c r="B1290" s="373" t="s">
        <v>362</v>
      </c>
      <c r="C1290" s="20" t="s">
        <v>135</v>
      </c>
      <c r="D1290" s="20" t="s">
        <v>139</v>
      </c>
      <c r="E1290" s="381">
        <v>0.86</v>
      </c>
      <c r="H1290" s="2"/>
    </row>
    <row r="1291" spans="2:8">
      <c r="B1291" s="373" t="s">
        <v>362</v>
      </c>
      <c r="C1291" s="20" t="s">
        <v>135</v>
      </c>
      <c r="D1291" s="20" t="s">
        <v>140</v>
      </c>
      <c r="E1291" s="381">
        <v>0.84</v>
      </c>
      <c r="H1291" s="2"/>
    </row>
    <row r="1292" spans="2:8">
      <c r="B1292" s="373" t="s">
        <v>362</v>
      </c>
      <c r="C1292" s="20" t="s">
        <v>135</v>
      </c>
      <c r="D1292" s="20" t="s">
        <v>141</v>
      </c>
      <c r="E1292" s="381">
        <v>0.83</v>
      </c>
      <c r="H1292" s="2"/>
    </row>
    <row r="1293" spans="2:8">
      <c r="B1293" s="373" t="s">
        <v>362</v>
      </c>
      <c r="C1293" s="20" t="s">
        <v>135</v>
      </c>
      <c r="D1293" s="20" t="s">
        <v>142</v>
      </c>
      <c r="E1293" s="381">
        <v>0.82</v>
      </c>
      <c r="H1293" s="2"/>
    </row>
    <row r="1294" spans="2:8">
      <c r="B1294" s="373" t="s">
        <v>362</v>
      </c>
      <c r="C1294" s="20" t="s">
        <v>135</v>
      </c>
      <c r="D1294" s="20" t="s">
        <v>143</v>
      </c>
      <c r="E1294" s="381">
        <v>0.81</v>
      </c>
      <c r="H1294" s="2"/>
    </row>
    <row r="1295" spans="2:8">
      <c r="B1295" s="373" t="s">
        <v>362</v>
      </c>
      <c r="C1295" s="20" t="s">
        <v>135</v>
      </c>
      <c r="D1295" s="20" t="s">
        <v>647</v>
      </c>
      <c r="E1295" s="381">
        <v>0.81</v>
      </c>
      <c r="H1295" s="2"/>
    </row>
    <row r="1296" spans="2:8">
      <c r="B1296" s="373" t="s">
        <v>362</v>
      </c>
      <c r="C1296" s="20" t="s">
        <v>136</v>
      </c>
      <c r="D1296" s="20" t="s">
        <v>355</v>
      </c>
      <c r="E1296" s="382">
        <v>1</v>
      </c>
      <c r="H1296" s="2"/>
    </row>
    <row r="1297" spans="2:8">
      <c r="B1297" s="373" t="s">
        <v>362</v>
      </c>
      <c r="C1297" s="20" t="s">
        <v>136</v>
      </c>
      <c r="D1297" s="20" t="s">
        <v>154</v>
      </c>
      <c r="E1297" s="381">
        <v>1</v>
      </c>
      <c r="H1297" s="2"/>
    </row>
    <row r="1298" spans="2:8">
      <c r="B1298" s="373" t="s">
        <v>362</v>
      </c>
      <c r="C1298" s="20" t="s">
        <v>136</v>
      </c>
      <c r="D1298" s="20" t="s">
        <v>155</v>
      </c>
      <c r="E1298" s="381">
        <v>1</v>
      </c>
      <c r="H1298" s="2"/>
    </row>
    <row r="1299" spans="2:8">
      <c r="B1299" s="373" t="s">
        <v>362</v>
      </c>
      <c r="C1299" s="20" t="s">
        <v>136</v>
      </c>
      <c r="D1299" s="20" t="s">
        <v>156</v>
      </c>
      <c r="E1299" s="381">
        <v>1</v>
      </c>
      <c r="H1299" s="2"/>
    </row>
    <row r="1300" spans="2:8">
      <c r="B1300" s="373" t="s">
        <v>362</v>
      </c>
      <c r="C1300" s="20" t="s">
        <v>136</v>
      </c>
      <c r="D1300" s="20" t="s">
        <v>132</v>
      </c>
      <c r="E1300" s="381">
        <v>1</v>
      </c>
      <c r="H1300" s="2"/>
    </row>
    <row r="1301" spans="2:8">
      <c r="B1301" s="373" t="s">
        <v>362</v>
      </c>
      <c r="C1301" s="20" t="s">
        <v>136</v>
      </c>
      <c r="D1301" s="20" t="s">
        <v>133</v>
      </c>
      <c r="E1301" s="381">
        <v>1</v>
      </c>
      <c r="H1301" s="2"/>
    </row>
    <row r="1302" spans="2:8">
      <c r="B1302" s="373" t="s">
        <v>362</v>
      </c>
      <c r="C1302" s="20" t="s">
        <v>136</v>
      </c>
      <c r="D1302" s="20" t="s">
        <v>134</v>
      </c>
      <c r="E1302" s="381">
        <v>1</v>
      </c>
      <c r="H1302" s="2"/>
    </row>
    <row r="1303" spans="2:8">
      <c r="B1303" s="373" t="s">
        <v>362</v>
      </c>
      <c r="C1303" s="20" t="s">
        <v>136</v>
      </c>
      <c r="D1303" s="20" t="s">
        <v>135</v>
      </c>
      <c r="E1303" s="381">
        <v>1</v>
      </c>
      <c r="H1303" s="2"/>
    </row>
    <row r="1304" spans="2:8">
      <c r="B1304" s="373" t="s">
        <v>362</v>
      </c>
      <c r="C1304" s="20" t="s">
        <v>136</v>
      </c>
      <c r="D1304" s="20" t="s">
        <v>136</v>
      </c>
      <c r="E1304" s="381">
        <v>1</v>
      </c>
      <c r="H1304" s="2"/>
    </row>
    <row r="1305" spans="2:8">
      <c r="B1305" s="373" t="s">
        <v>362</v>
      </c>
      <c r="C1305" s="20" t="s">
        <v>136</v>
      </c>
      <c r="D1305" s="20" t="s">
        <v>137</v>
      </c>
      <c r="E1305" s="381">
        <v>0.97</v>
      </c>
      <c r="H1305" s="2"/>
    </row>
    <row r="1306" spans="2:8">
      <c r="B1306" s="373" t="s">
        <v>362</v>
      </c>
      <c r="C1306" s="20" t="s">
        <v>136</v>
      </c>
      <c r="D1306" s="20" t="s">
        <v>138</v>
      </c>
      <c r="E1306" s="381">
        <v>0.95</v>
      </c>
      <c r="H1306" s="2"/>
    </row>
    <row r="1307" spans="2:8">
      <c r="B1307" s="373" t="s">
        <v>362</v>
      </c>
      <c r="C1307" s="20" t="s">
        <v>136</v>
      </c>
      <c r="D1307" s="20" t="s">
        <v>139</v>
      </c>
      <c r="E1307" s="381">
        <v>0.93</v>
      </c>
      <c r="H1307" s="2"/>
    </row>
    <row r="1308" spans="2:8">
      <c r="B1308" s="373" t="s">
        <v>362</v>
      </c>
      <c r="C1308" s="20" t="s">
        <v>136</v>
      </c>
      <c r="D1308" s="20" t="s">
        <v>140</v>
      </c>
      <c r="E1308" s="381">
        <v>0.91</v>
      </c>
      <c r="H1308" s="2"/>
    </row>
    <row r="1309" spans="2:8">
      <c r="B1309" s="373" t="s">
        <v>362</v>
      </c>
      <c r="C1309" s="20" t="s">
        <v>136</v>
      </c>
      <c r="D1309" s="20" t="s">
        <v>141</v>
      </c>
      <c r="E1309" s="381">
        <v>0.9</v>
      </c>
      <c r="H1309" s="2"/>
    </row>
    <row r="1310" spans="2:8">
      <c r="B1310" s="373" t="s">
        <v>362</v>
      </c>
      <c r="C1310" s="20" t="s">
        <v>136</v>
      </c>
      <c r="D1310" s="20" t="s">
        <v>142</v>
      </c>
      <c r="E1310" s="381">
        <v>0.89</v>
      </c>
      <c r="H1310" s="2"/>
    </row>
    <row r="1311" spans="2:8">
      <c r="B1311" s="373" t="s">
        <v>362</v>
      </c>
      <c r="C1311" s="20" t="s">
        <v>136</v>
      </c>
      <c r="D1311" s="20" t="s">
        <v>143</v>
      </c>
      <c r="E1311" s="381">
        <v>0.89</v>
      </c>
      <c r="H1311" s="2"/>
    </row>
    <row r="1312" spans="2:8">
      <c r="B1312" s="373" t="s">
        <v>362</v>
      </c>
      <c r="C1312" s="20" t="s">
        <v>136</v>
      </c>
      <c r="D1312" s="20" t="s">
        <v>647</v>
      </c>
      <c r="E1312" s="381">
        <v>0.88</v>
      </c>
      <c r="H1312" s="2"/>
    </row>
    <row r="1313" spans="2:8">
      <c r="B1313" s="373" t="s">
        <v>362</v>
      </c>
      <c r="C1313" s="20" t="s">
        <v>137</v>
      </c>
      <c r="D1313" s="20" t="s">
        <v>355</v>
      </c>
      <c r="E1313" s="382">
        <v>1</v>
      </c>
      <c r="H1313" s="2"/>
    </row>
    <row r="1314" spans="2:8">
      <c r="B1314" s="373" t="s">
        <v>362</v>
      </c>
      <c r="C1314" s="20" t="s">
        <v>137</v>
      </c>
      <c r="D1314" s="20" t="s">
        <v>154</v>
      </c>
      <c r="E1314" s="381">
        <v>1</v>
      </c>
      <c r="H1314" s="2"/>
    </row>
    <row r="1315" spans="2:8">
      <c r="B1315" s="373" t="s">
        <v>362</v>
      </c>
      <c r="C1315" s="20" t="s">
        <v>137</v>
      </c>
      <c r="D1315" s="20" t="s">
        <v>155</v>
      </c>
      <c r="E1315" s="381">
        <v>1</v>
      </c>
      <c r="H1315" s="2"/>
    </row>
    <row r="1316" spans="2:8">
      <c r="B1316" s="373" t="s">
        <v>362</v>
      </c>
      <c r="C1316" s="20" t="s">
        <v>137</v>
      </c>
      <c r="D1316" s="20" t="s">
        <v>156</v>
      </c>
      <c r="E1316" s="381">
        <v>1</v>
      </c>
      <c r="H1316" s="2"/>
    </row>
    <row r="1317" spans="2:8">
      <c r="B1317" s="373" t="s">
        <v>362</v>
      </c>
      <c r="C1317" s="20" t="s">
        <v>137</v>
      </c>
      <c r="D1317" s="20" t="s">
        <v>132</v>
      </c>
      <c r="E1317" s="381">
        <v>1</v>
      </c>
      <c r="H1317" s="2"/>
    </row>
    <row r="1318" spans="2:8">
      <c r="B1318" s="373" t="s">
        <v>362</v>
      </c>
      <c r="C1318" s="20" t="s">
        <v>137</v>
      </c>
      <c r="D1318" s="20" t="s">
        <v>133</v>
      </c>
      <c r="E1318" s="381">
        <v>1</v>
      </c>
      <c r="H1318" s="2"/>
    </row>
    <row r="1319" spans="2:8">
      <c r="B1319" s="373" t="s">
        <v>362</v>
      </c>
      <c r="C1319" s="20" t="s">
        <v>137</v>
      </c>
      <c r="D1319" s="20" t="s">
        <v>134</v>
      </c>
      <c r="E1319" s="381">
        <v>1</v>
      </c>
      <c r="H1319" s="2"/>
    </row>
    <row r="1320" spans="2:8">
      <c r="B1320" s="373" t="s">
        <v>362</v>
      </c>
      <c r="C1320" s="20" t="s">
        <v>137</v>
      </c>
      <c r="D1320" s="20" t="s">
        <v>135</v>
      </c>
      <c r="E1320" s="381">
        <v>1</v>
      </c>
      <c r="H1320" s="2"/>
    </row>
    <row r="1321" spans="2:8">
      <c r="B1321" s="373" t="s">
        <v>362</v>
      </c>
      <c r="C1321" s="20" t="s">
        <v>137</v>
      </c>
      <c r="D1321" s="20" t="s">
        <v>136</v>
      </c>
      <c r="E1321" s="381">
        <v>1</v>
      </c>
      <c r="H1321" s="2"/>
    </row>
    <row r="1322" spans="2:8">
      <c r="B1322" s="373" t="s">
        <v>362</v>
      </c>
      <c r="C1322" s="20" t="s">
        <v>137</v>
      </c>
      <c r="D1322" s="20" t="s">
        <v>137</v>
      </c>
      <c r="E1322" s="381">
        <v>1</v>
      </c>
      <c r="H1322" s="2"/>
    </row>
    <row r="1323" spans="2:8">
      <c r="B1323" s="373" t="s">
        <v>362</v>
      </c>
      <c r="C1323" s="20" t="s">
        <v>137</v>
      </c>
      <c r="D1323" s="20" t="s">
        <v>138</v>
      </c>
      <c r="E1323" s="381">
        <v>0.98</v>
      </c>
      <c r="H1323" s="2"/>
    </row>
    <row r="1324" spans="2:8">
      <c r="B1324" s="373" t="s">
        <v>362</v>
      </c>
      <c r="C1324" s="20" t="s">
        <v>137</v>
      </c>
      <c r="D1324" s="20" t="s">
        <v>139</v>
      </c>
      <c r="E1324" s="381">
        <v>0.96</v>
      </c>
      <c r="H1324" s="2"/>
    </row>
    <row r="1325" spans="2:8">
      <c r="B1325" s="373" t="s">
        <v>362</v>
      </c>
      <c r="C1325" s="20" t="s">
        <v>137</v>
      </c>
      <c r="D1325" s="20" t="s">
        <v>140</v>
      </c>
      <c r="E1325" s="381">
        <v>0.94</v>
      </c>
      <c r="H1325" s="2"/>
    </row>
    <row r="1326" spans="2:8">
      <c r="B1326" s="373" t="s">
        <v>362</v>
      </c>
      <c r="C1326" s="20" t="s">
        <v>137</v>
      </c>
      <c r="D1326" s="20" t="s">
        <v>141</v>
      </c>
      <c r="E1326" s="381">
        <v>0.93</v>
      </c>
      <c r="H1326" s="2"/>
    </row>
    <row r="1327" spans="2:8">
      <c r="B1327" s="373" t="s">
        <v>362</v>
      </c>
      <c r="C1327" s="20" t="s">
        <v>137</v>
      </c>
      <c r="D1327" s="20" t="s">
        <v>142</v>
      </c>
      <c r="E1327" s="381">
        <v>0.92</v>
      </c>
      <c r="H1327" s="2"/>
    </row>
    <row r="1328" spans="2:8">
      <c r="B1328" s="373" t="s">
        <v>362</v>
      </c>
      <c r="C1328" s="20" t="s">
        <v>137</v>
      </c>
      <c r="D1328" s="20" t="s">
        <v>143</v>
      </c>
      <c r="E1328" s="381">
        <v>0.91</v>
      </c>
      <c r="H1328" s="2"/>
    </row>
    <row r="1329" spans="2:8">
      <c r="B1329" s="373" t="s">
        <v>362</v>
      </c>
      <c r="C1329" s="20" t="s">
        <v>137</v>
      </c>
      <c r="D1329" s="20" t="s">
        <v>647</v>
      </c>
      <c r="E1329" s="381">
        <v>0.9</v>
      </c>
      <c r="H1329" s="2"/>
    </row>
    <row r="1330" spans="2:8">
      <c r="B1330" s="373" t="s">
        <v>362</v>
      </c>
      <c r="C1330" s="20" t="s">
        <v>138</v>
      </c>
      <c r="D1330" s="20" t="s">
        <v>355</v>
      </c>
      <c r="E1330" s="382">
        <v>1</v>
      </c>
      <c r="H1330" s="2"/>
    </row>
    <row r="1331" spans="2:8">
      <c r="B1331" s="373" t="s">
        <v>362</v>
      </c>
      <c r="C1331" s="20" t="s">
        <v>138</v>
      </c>
      <c r="D1331" s="20" t="s">
        <v>154</v>
      </c>
      <c r="E1331" s="381">
        <v>1</v>
      </c>
      <c r="H1331" s="2"/>
    </row>
    <row r="1332" spans="2:8">
      <c r="B1332" s="373" t="s">
        <v>362</v>
      </c>
      <c r="C1332" s="20" t="s">
        <v>138</v>
      </c>
      <c r="D1332" s="20" t="s">
        <v>155</v>
      </c>
      <c r="E1332" s="381">
        <v>1</v>
      </c>
      <c r="H1332" s="2"/>
    </row>
    <row r="1333" spans="2:8">
      <c r="B1333" s="373" t="s">
        <v>362</v>
      </c>
      <c r="C1333" s="20" t="s">
        <v>138</v>
      </c>
      <c r="D1333" s="20" t="s">
        <v>156</v>
      </c>
      <c r="E1333" s="381">
        <v>1</v>
      </c>
      <c r="H1333" s="2"/>
    </row>
    <row r="1334" spans="2:8">
      <c r="B1334" s="373" t="s">
        <v>362</v>
      </c>
      <c r="C1334" s="20" t="s">
        <v>138</v>
      </c>
      <c r="D1334" s="20" t="s">
        <v>132</v>
      </c>
      <c r="E1334" s="381">
        <v>1</v>
      </c>
      <c r="H1334" s="2"/>
    </row>
    <row r="1335" spans="2:8">
      <c r="B1335" s="373" t="s">
        <v>362</v>
      </c>
      <c r="C1335" s="20" t="s">
        <v>138</v>
      </c>
      <c r="D1335" s="20" t="s">
        <v>133</v>
      </c>
      <c r="E1335" s="381">
        <v>1</v>
      </c>
      <c r="H1335" s="2"/>
    </row>
    <row r="1336" spans="2:8">
      <c r="B1336" s="373" t="s">
        <v>362</v>
      </c>
      <c r="C1336" s="20" t="s">
        <v>138</v>
      </c>
      <c r="D1336" s="20" t="s">
        <v>134</v>
      </c>
      <c r="E1336" s="381">
        <v>1</v>
      </c>
      <c r="H1336" s="2"/>
    </row>
    <row r="1337" spans="2:8">
      <c r="B1337" s="373" t="s">
        <v>362</v>
      </c>
      <c r="C1337" s="20" t="s">
        <v>138</v>
      </c>
      <c r="D1337" s="20" t="s">
        <v>135</v>
      </c>
      <c r="E1337" s="381">
        <v>1</v>
      </c>
      <c r="H1337" s="2"/>
    </row>
    <row r="1338" spans="2:8">
      <c r="B1338" s="373" t="s">
        <v>362</v>
      </c>
      <c r="C1338" s="20" t="s">
        <v>138</v>
      </c>
      <c r="D1338" s="20" t="s">
        <v>136</v>
      </c>
      <c r="E1338" s="381">
        <v>1</v>
      </c>
      <c r="H1338" s="2"/>
    </row>
    <row r="1339" spans="2:8">
      <c r="B1339" s="373" t="s">
        <v>362</v>
      </c>
      <c r="C1339" s="20" t="s">
        <v>138</v>
      </c>
      <c r="D1339" s="20" t="s">
        <v>137</v>
      </c>
      <c r="E1339" s="381">
        <v>1</v>
      </c>
      <c r="H1339" s="2"/>
    </row>
    <row r="1340" spans="2:8">
      <c r="B1340" s="373" t="s">
        <v>362</v>
      </c>
      <c r="C1340" s="20" t="s">
        <v>138</v>
      </c>
      <c r="D1340" s="20" t="s">
        <v>138</v>
      </c>
      <c r="E1340" s="381">
        <v>1</v>
      </c>
      <c r="H1340" s="2"/>
    </row>
    <row r="1341" spans="2:8">
      <c r="B1341" s="373" t="s">
        <v>362</v>
      </c>
      <c r="C1341" s="20" t="s">
        <v>138</v>
      </c>
      <c r="D1341" s="20" t="s">
        <v>139</v>
      </c>
      <c r="E1341" s="381">
        <v>0.98</v>
      </c>
      <c r="H1341" s="2"/>
    </row>
    <row r="1342" spans="2:8">
      <c r="B1342" s="373" t="s">
        <v>362</v>
      </c>
      <c r="C1342" s="20" t="s">
        <v>138</v>
      </c>
      <c r="D1342" s="20" t="s">
        <v>140</v>
      </c>
      <c r="E1342" s="381">
        <v>0.96</v>
      </c>
      <c r="H1342" s="2"/>
    </row>
    <row r="1343" spans="2:8">
      <c r="B1343" s="373" t="s">
        <v>362</v>
      </c>
      <c r="C1343" s="20" t="s">
        <v>138</v>
      </c>
      <c r="D1343" s="20" t="s">
        <v>141</v>
      </c>
      <c r="E1343" s="381">
        <v>0.95</v>
      </c>
      <c r="H1343" s="2"/>
    </row>
    <row r="1344" spans="2:8">
      <c r="B1344" s="373" t="s">
        <v>362</v>
      </c>
      <c r="C1344" s="20" t="s">
        <v>138</v>
      </c>
      <c r="D1344" s="20" t="s">
        <v>142</v>
      </c>
      <c r="E1344" s="381">
        <v>0.94</v>
      </c>
      <c r="H1344" s="2"/>
    </row>
    <row r="1345" spans="2:8">
      <c r="B1345" s="373" t="s">
        <v>362</v>
      </c>
      <c r="C1345" s="20" t="s">
        <v>138</v>
      </c>
      <c r="D1345" s="20" t="s">
        <v>143</v>
      </c>
      <c r="E1345" s="381">
        <v>0.93</v>
      </c>
      <c r="H1345" s="2"/>
    </row>
    <row r="1346" spans="2:8">
      <c r="B1346" s="373" t="s">
        <v>362</v>
      </c>
      <c r="C1346" s="20" t="s">
        <v>138</v>
      </c>
      <c r="D1346" s="20" t="s">
        <v>647</v>
      </c>
      <c r="E1346" s="381">
        <v>0.92</v>
      </c>
      <c r="H1346" s="2"/>
    </row>
    <row r="1347" spans="2:8">
      <c r="B1347" s="373" t="s">
        <v>362</v>
      </c>
      <c r="C1347" s="20" t="s">
        <v>139</v>
      </c>
      <c r="D1347" s="20" t="s">
        <v>355</v>
      </c>
      <c r="E1347" s="382">
        <v>1</v>
      </c>
      <c r="H1347" s="2"/>
    </row>
    <row r="1348" spans="2:8">
      <c r="B1348" s="373" t="s">
        <v>362</v>
      </c>
      <c r="C1348" s="20" t="s">
        <v>139</v>
      </c>
      <c r="D1348" s="20" t="s">
        <v>154</v>
      </c>
      <c r="E1348" s="381">
        <v>1</v>
      </c>
      <c r="H1348" s="2"/>
    </row>
    <row r="1349" spans="2:8">
      <c r="B1349" s="373" t="s">
        <v>362</v>
      </c>
      <c r="C1349" s="20" t="s">
        <v>139</v>
      </c>
      <c r="D1349" s="20" t="s">
        <v>155</v>
      </c>
      <c r="E1349" s="381">
        <v>1</v>
      </c>
      <c r="H1349" s="2"/>
    </row>
    <row r="1350" spans="2:8">
      <c r="B1350" s="373" t="s">
        <v>362</v>
      </c>
      <c r="C1350" s="20" t="s">
        <v>139</v>
      </c>
      <c r="D1350" s="20" t="s">
        <v>156</v>
      </c>
      <c r="E1350" s="381">
        <v>1</v>
      </c>
      <c r="H1350" s="2"/>
    </row>
    <row r="1351" spans="2:8">
      <c r="B1351" s="373" t="s">
        <v>362</v>
      </c>
      <c r="C1351" s="20" t="s">
        <v>139</v>
      </c>
      <c r="D1351" s="20" t="s">
        <v>132</v>
      </c>
      <c r="E1351" s="381">
        <v>1</v>
      </c>
      <c r="H1351" s="2"/>
    </row>
    <row r="1352" spans="2:8">
      <c r="B1352" s="373" t="s">
        <v>362</v>
      </c>
      <c r="C1352" s="20" t="s">
        <v>139</v>
      </c>
      <c r="D1352" s="20" t="s">
        <v>133</v>
      </c>
      <c r="E1352" s="381">
        <v>1</v>
      </c>
      <c r="H1352" s="2"/>
    </row>
    <row r="1353" spans="2:8">
      <c r="B1353" s="373" t="s">
        <v>362</v>
      </c>
      <c r="C1353" s="20" t="s">
        <v>139</v>
      </c>
      <c r="D1353" s="20" t="s">
        <v>134</v>
      </c>
      <c r="E1353" s="381">
        <v>1</v>
      </c>
      <c r="H1353" s="2"/>
    </row>
    <row r="1354" spans="2:8">
      <c r="B1354" s="373" t="s">
        <v>362</v>
      </c>
      <c r="C1354" s="20" t="s">
        <v>139</v>
      </c>
      <c r="D1354" s="20" t="s">
        <v>135</v>
      </c>
      <c r="E1354" s="381">
        <v>1</v>
      </c>
      <c r="H1354" s="2"/>
    </row>
    <row r="1355" spans="2:8">
      <c r="B1355" s="373" t="s">
        <v>362</v>
      </c>
      <c r="C1355" s="20" t="s">
        <v>139</v>
      </c>
      <c r="D1355" s="20" t="s">
        <v>136</v>
      </c>
      <c r="E1355" s="381">
        <v>1</v>
      </c>
      <c r="H1355" s="2"/>
    </row>
    <row r="1356" spans="2:8">
      <c r="B1356" s="373" t="s">
        <v>362</v>
      </c>
      <c r="C1356" s="20" t="s">
        <v>139</v>
      </c>
      <c r="D1356" s="20" t="s">
        <v>137</v>
      </c>
      <c r="E1356" s="381">
        <v>1</v>
      </c>
      <c r="H1356" s="2"/>
    </row>
    <row r="1357" spans="2:8">
      <c r="B1357" s="373" t="s">
        <v>362</v>
      </c>
      <c r="C1357" s="20" t="s">
        <v>139</v>
      </c>
      <c r="D1357" s="20" t="s">
        <v>138</v>
      </c>
      <c r="E1357" s="381">
        <v>1</v>
      </c>
      <c r="H1357" s="2"/>
    </row>
    <row r="1358" spans="2:8">
      <c r="B1358" s="373" t="s">
        <v>362</v>
      </c>
      <c r="C1358" s="20" t="s">
        <v>139</v>
      </c>
      <c r="D1358" s="20" t="s">
        <v>139</v>
      </c>
      <c r="E1358" s="381">
        <v>1</v>
      </c>
      <c r="H1358" s="2"/>
    </row>
    <row r="1359" spans="2:8">
      <c r="B1359" s="373" t="s">
        <v>362</v>
      </c>
      <c r="C1359" s="20" t="s">
        <v>139</v>
      </c>
      <c r="D1359" s="20" t="s">
        <v>140</v>
      </c>
      <c r="E1359" s="381">
        <v>0.98</v>
      </c>
      <c r="H1359" s="2"/>
    </row>
    <row r="1360" spans="2:8">
      <c r="B1360" s="373" t="s">
        <v>362</v>
      </c>
      <c r="C1360" s="20" t="s">
        <v>139</v>
      </c>
      <c r="D1360" s="20" t="s">
        <v>141</v>
      </c>
      <c r="E1360" s="381">
        <v>0.97</v>
      </c>
      <c r="H1360" s="2"/>
    </row>
    <row r="1361" spans="2:8">
      <c r="B1361" s="373" t="s">
        <v>362</v>
      </c>
      <c r="C1361" s="20" t="s">
        <v>139</v>
      </c>
      <c r="D1361" s="20" t="s">
        <v>142</v>
      </c>
      <c r="E1361" s="381">
        <v>0.96</v>
      </c>
      <c r="H1361" s="2"/>
    </row>
    <row r="1362" spans="2:8">
      <c r="B1362" s="373" t="s">
        <v>362</v>
      </c>
      <c r="C1362" s="20" t="s">
        <v>139</v>
      </c>
      <c r="D1362" s="20" t="s">
        <v>143</v>
      </c>
      <c r="E1362" s="381">
        <v>0.95</v>
      </c>
      <c r="H1362" s="2"/>
    </row>
    <row r="1363" spans="2:8">
      <c r="B1363" s="373" t="s">
        <v>362</v>
      </c>
      <c r="C1363" s="20" t="s">
        <v>139</v>
      </c>
      <c r="D1363" s="20" t="s">
        <v>647</v>
      </c>
      <c r="E1363" s="381">
        <v>0.94</v>
      </c>
      <c r="H1363" s="2"/>
    </row>
    <row r="1364" spans="2:8">
      <c r="B1364" s="373" t="s">
        <v>362</v>
      </c>
      <c r="C1364" s="20" t="s">
        <v>140</v>
      </c>
      <c r="D1364" s="20" t="s">
        <v>355</v>
      </c>
      <c r="E1364" s="382">
        <v>1</v>
      </c>
      <c r="H1364" s="2"/>
    </row>
    <row r="1365" spans="2:8">
      <c r="B1365" s="373" t="s">
        <v>362</v>
      </c>
      <c r="C1365" s="20" t="s">
        <v>140</v>
      </c>
      <c r="D1365" s="20" t="s">
        <v>154</v>
      </c>
      <c r="E1365" s="381">
        <v>1</v>
      </c>
      <c r="H1365" s="2"/>
    </row>
    <row r="1366" spans="2:8">
      <c r="B1366" s="373" t="s">
        <v>362</v>
      </c>
      <c r="C1366" s="20" t="s">
        <v>140</v>
      </c>
      <c r="D1366" s="20" t="s">
        <v>155</v>
      </c>
      <c r="E1366" s="381">
        <v>1</v>
      </c>
      <c r="H1366" s="2"/>
    </row>
    <row r="1367" spans="2:8">
      <c r="B1367" s="373" t="s">
        <v>362</v>
      </c>
      <c r="C1367" s="20" t="s">
        <v>140</v>
      </c>
      <c r="D1367" s="20" t="s">
        <v>156</v>
      </c>
      <c r="E1367" s="381">
        <v>1</v>
      </c>
      <c r="H1367" s="2"/>
    </row>
    <row r="1368" spans="2:8">
      <c r="B1368" s="373" t="s">
        <v>362</v>
      </c>
      <c r="C1368" s="20" t="s">
        <v>140</v>
      </c>
      <c r="D1368" s="20" t="s">
        <v>132</v>
      </c>
      <c r="E1368" s="381">
        <v>1</v>
      </c>
      <c r="H1368" s="2"/>
    </row>
    <row r="1369" spans="2:8">
      <c r="B1369" s="373" t="s">
        <v>362</v>
      </c>
      <c r="C1369" s="20" t="s">
        <v>140</v>
      </c>
      <c r="D1369" s="20" t="s">
        <v>133</v>
      </c>
      <c r="E1369" s="381">
        <v>1</v>
      </c>
      <c r="H1369" s="2"/>
    </row>
    <row r="1370" spans="2:8">
      <c r="B1370" s="373" t="s">
        <v>362</v>
      </c>
      <c r="C1370" s="20" t="s">
        <v>140</v>
      </c>
      <c r="D1370" s="20" t="s">
        <v>134</v>
      </c>
      <c r="E1370" s="381">
        <v>1</v>
      </c>
      <c r="H1370" s="2"/>
    </row>
    <row r="1371" spans="2:8">
      <c r="B1371" s="373" t="s">
        <v>362</v>
      </c>
      <c r="C1371" s="20" t="s">
        <v>140</v>
      </c>
      <c r="D1371" s="20" t="s">
        <v>135</v>
      </c>
      <c r="E1371" s="381">
        <v>1</v>
      </c>
      <c r="H1371" s="2"/>
    </row>
    <row r="1372" spans="2:8">
      <c r="B1372" s="373" t="s">
        <v>362</v>
      </c>
      <c r="C1372" s="20" t="s">
        <v>140</v>
      </c>
      <c r="D1372" s="20" t="s">
        <v>136</v>
      </c>
      <c r="E1372" s="381">
        <v>1</v>
      </c>
      <c r="H1372" s="2"/>
    </row>
    <row r="1373" spans="2:8">
      <c r="B1373" s="373" t="s">
        <v>362</v>
      </c>
      <c r="C1373" s="20" t="s">
        <v>140</v>
      </c>
      <c r="D1373" s="20" t="s">
        <v>137</v>
      </c>
      <c r="E1373" s="381">
        <v>1</v>
      </c>
      <c r="H1373" s="2"/>
    </row>
    <row r="1374" spans="2:8">
      <c r="B1374" s="373" t="s">
        <v>362</v>
      </c>
      <c r="C1374" s="20" t="s">
        <v>140</v>
      </c>
      <c r="D1374" s="20" t="s">
        <v>138</v>
      </c>
      <c r="E1374" s="381">
        <v>1</v>
      </c>
      <c r="H1374" s="2"/>
    </row>
    <row r="1375" spans="2:8">
      <c r="B1375" s="373" t="s">
        <v>362</v>
      </c>
      <c r="C1375" s="20" t="s">
        <v>140</v>
      </c>
      <c r="D1375" s="20" t="s">
        <v>139</v>
      </c>
      <c r="E1375" s="381">
        <v>1</v>
      </c>
      <c r="H1375" s="2"/>
    </row>
    <row r="1376" spans="2:8">
      <c r="B1376" s="373" t="s">
        <v>362</v>
      </c>
      <c r="C1376" s="20" t="s">
        <v>140</v>
      </c>
      <c r="D1376" s="20" t="s">
        <v>140</v>
      </c>
      <c r="E1376" s="381">
        <v>1</v>
      </c>
      <c r="H1376" s="2"/>
    </row>
    <row r="1377" spans="2:8">
      <c r="B1377" s="373" t="s">
        <v>362</v>
      </c>
      <c r="C1377" s="20" t="s">
        <v>140</v>
      </c>
      <c r="D1377" s="20" t="s">
        <v>141</v>
      </c>
      <c r="E1377" s="381">
        <v>0.99</v>
      </c>
      <c r="H1377" s="2"/>
    </row>
    <row r="1378" spans="2:8">
      <c r="B1378" s="373" t="s">
        <v>362</v>
      </c>
      <c r="C1378" s="20" t="s">
        <v>140</v>
      </c>
      <c r="D1378" s="20" t="s">
        <v>142</v>
      </c>
      <c r="E1378" s="381">
        <v>0.98</v>
      </c>
      <c r="H1378" s="2"/>
    </row>
    <row r="1379" spans="2:8">
      <c r="B1379" s="373" t="s">
        <v>362</v>
      </c>
      <c r="C1379" s="20" t="s">
        <v>140</v>
      </c>
      <c r="D1379" s="20" t="s">
        <v>143</v>
      </c>
      <c r="E1379" s="381">
        <v>0.97</v>
      </c>
      <c r="H1379" s="2"/>
    </row>
    <row r="1380" spans="2:8">
      <c r="B1380" s="373" t="s">
        <v>362</v>
      </c>
      <c r="C1380" s="20" t="s">
        <v>140</v>
      </c>
      <c r="D1380" s="20" t="s">
        <v>647</v>
      </c>
      <c r="E1380" s="381">
        <v>0.96</v>
      </c>
      <c r="H1380" s="2"/>
    </row>
    <row r="1381" spans="2:8">
      <c r="B1381" s="373" t="s">
        <v>362</v>
      </c>
      <c r="C1381" s="20" t="s">
        <v>141</v>
      </c>
      <c r="D1381" s="20" t="s">
        <v>355</v>
      </c>
      <c r="E1381" s="382">
        <v>1</v>
      </c>
      <c r="H1381" s="2"/>
    </row>
    <row r="1382" spans="2:8">
      <c r="B1382" s="373" t="s">
        <v>362</v>
      </c>
      <c r="C1382" s="20" t="s">
        <v>141</v>
      </c>
      <c r="D1382" s="20" t="s">
        <v>154</v>
      </c>
      <c r="E1382" s="381">
        <v>1</v>
      </c>
      <c r="H1382" s="2"/>
    </row>
    <row r="1383" spans="2:8">
      <c r="B1383" s="373" t="s">
        <v>362</v>
      </c>
      <c r="C1383" s="20" t="s">
        <v>141</v>
      </c>
      <c r="D1383" s="20" t="s">
        <v>155</v>
      </c>
      <c r="E1383" s="381">
        <v>1</v>
      </c>
      <c r="H1383" s="2"/>
    </row>
    <row r="1384" spans="2:8">
      <c r="B1384" s="373" t="s">
        <v>362</v>
      </c>
      <c r="C1384" s="20" t="s">
        <v>141</v>
      </c>
      <c r="D1384" s="20" t="s">
        <v>156</v>
      </c>
      <c r="E1384" s="381">
        <v>1</v>
      </c>
      <c r="H1384" s="2"/>
    </row>
    <row r="1385" spans="2:8">
      <c r="B1385" s="373" t="s">
        <v>362</v>
      </c>
      <c r="C1385" s="20" t="s">
        <v>141</v>
      </c>
      <c r="D1385" s="20" t="s">
        <v>132</v>
      </c>
      <c r="E1385" s="381">
        <v>1</v>
      </c>
      <c r="H1385" s="2"/>
    </row>
    <row r="1386" spans="2:8">
      <c r="B1386" s="373" t="s">
        <v>362</v>
      </c>
      <c r="C1386" s="20" t="s">
        <v>141</v>
      </c>
      <c r="D1386" s="20" t="s">
        <v>133</v>
      </c>
      <c r="E1386" s="381">
        <v>1</v>
      </c>
      <c r="H1386" s="2"/>
    </row>
    <row r="1387" spans="2:8">
      <c r="B1387" s="373" t="s">
        <v>362</v>
      </c>
      <c r="C1387" s="20" t="s">
        <v>141</v>
      </c>
      <c r="D1387" s="20" t="s">
        <v>134</v>
      </c>
      <c r="E1387" s="381">
        <v>1</v>
      </c>
      <c r="H1387" s="2"/>
    </row>
    <row r="1388" spans="2:8">
      <c r="B1388" s="373" t="s">
        <v>362</v>
      </c>
      <c r="C1388" s="20" t="s">
        <v>141</v>
      </c>
      <c r="D1388" s="20" t="s">
        <v>135</v>
      </c>
      <c r="E1388" s="381">
        <v>1</v>
      </c>
      <c r="H1388" s="2"/>
    </row>
    <row r="1389" spans="2:8">
      <c r="B1389" s="373" t="s">
        <v>362</v>
      </c>
      <c r="C1389" s="20" t="s">
        <v>141</v>
      </c>
      <c r="D1389" s="20" t="s">
        <v>136</v>
      </c>
      <c r="E1389" s="381">
        <v>1</v>
      </c>
      <c r="H1389" s="2"/>
    </row>
    <row r="1390" spans="2:8">
      <c r="B1390" s="373" t="s">
        <v>362</v>
      </c>
      <c r="C1390" s="20" t="s">
        <v>141</v>
      </c>
      <c r="D1390" s="20" t="s">
        <v>137</v>
      </c>
      <c r="E1390" s="381">
        <v>1</v>
      </c>
      <c r="H1390" s="2"/>
    </row>
    <row r="1391" spans="2:8">
      <c r="B1391" s="373" t="s">
        <v>362</v>
      </c>
      <c r="C1391" s="20" t="s">
        <v>141</v>
      </c>
      <c r="D1391" s="20" t="s">
        <v>138</v>
      </c>
      <c r="E1391" s="381">
        <v>1</v>
      </c>
      <c r="H1391" s="2"/>
    </row>
    <row r="1392" spans="2:8">
      <c r="B1392" s="373" t="s">
        <v>362</v>
      </c>
      <c r="C1392" s="20" t="s">
        <v>141</v>
      </c>
      <c r="D1392" s="20" t="s">
        <v>139</v>
      </c>
      <c r="E1392" s="381">
        <v>1</v>
      </c>
      <c r="H1392" s="2"/>
    </row>
    <row r="1393" spans="2:8">
      <c r="B1393" s="373" t="s">
        <v>362</v>
      </c>
      <c r="C1393" s="20" t="s">
        <v>141</v>
      </c>
      <c r="D1393" s="20" t="s">
        <v>140</v>
      </c>
      <c r="E1393" s="381">
        <v>1</v>
      </c>
      <c r="H1393" s="2"/>
    </row>
    <row r="1394" spans="2:8">
      <c r="B1394" s="373" t="s">
        <v>362</v>
      </c>
      <c r="C1394" s="20" t="s">
        <v>141</v>
      </c>
      <c r="D1394" s="20" t="s">
        <v>141</v>
      </c>
      <c r="E1394" s="381">
        <v>1</v>
      </c>
      <c r="H1394" s="2"/>
    </row>
    <row r="1395" spans="2:8">
      <c r="B1395" s="373" t="s">
        <v>362</v>
      </c>
      <c r="C1395" s="20" t="s">
        <v>141</v>
      </c>
      <c r="D1395" s="20" t="s">
        <v>142</v>
      </c>
      <c r="E1395" s="381">
        <v>0.99</v>
      </c>
      <c r="H1395" s="2"/>
    </row>
    <row r="1396" spans="2:8">
      <c r="B1396" s="373" t="s">
        <v>362</v>
      </c>
      <c r="C1396" s="20" t="s">
        <v>141</v>
      </c>
      <c r="D1396" s="20" t="s">
        <v>143</v>
      </c>
      <c r="E1396" s="381">
        <v>0.98</v>
      </c>
      <c r="H1396" s="2"/>
    </row>
    <row r="1397" spans="2:8">
      <c r="B1397" s="373" t="s">
        <v>362</v>
      </c>
      <c r="C1397" s="20" t="s">
        <v>141</v>
      </c>
      <c r="D1397" s="20" t="s">
        <v>647</v>
      </c>
      <c r="E1397" s="381">
        <v>0.97</v>
      </c>
      <c r="H1397" s="2"/>
    </row>
    <row r="1398" spans="2:8">
      <c r="B1398" s="373" t="s">
        <v>362</v>
      </c>
      <c r="C1398" s="20" t="s">
        <v>142</v>
      </c>
      <c r="D1398" s="20" t="s">
        <v>355</v>
      </c>
      <c r="E1398" s="382">
        <v>1</v>
      </c>
      <c r="H1398" s="2"/>
    </row>
    <row r="1399" spans="2:8">
      <c r="B1399" s="373" t="s">
        <v>362</v>
      </c>
      <c r="C1399" s="20" t="s">
        <v>142</v>
      </c>
      <c r="D1399" s="20" t="s">
        <v>154</v>
      </c>
      <c r="E1399" s="381">
        <v>1</v>
      </c>
      <c r="H1399" s="2"/>
    </row>
    <row r="1400" spans="2:8">
      <c r="B1400" s="373" t="s">
        <v>362</v>
      </c>
      <c r="C1400" s="20" t="s">
        <v>142</v>
      </c>
      <c r="D1400" s="20" t="s">
        <v>155</v>
      </c>
      <c r="E1400" s="381">
        <v>1</v>
      </c>
      <c r="H1400" s="2"/>
    </row>
    <row r="1401" spans="2:8">
      <c r="B1401" s="373" t="s">
        <v>362</v>
      </c>
      <c r="C1401" s="20" t="s">
        <v>142</v>
      </c>
      <c r="D1401" s="20" t="s">
        <v>156</v>
      </c>
      <c r="E1401" s="381">
        <v>1</v>
      </c>
      <c r="H1401" s="2"/>
    </row>
    <row r="1402" spans="2:8">
      <c r="B1402" s="373" t="s">
        <v>362</v>
      </c>
      <c r="C1402" s="20" t="s">
        <v>142</v>
      </c>
      <c r="D1402" s="20" t="s">
        <v>132</v>
      </c>
      <c r="E1402" s="381">
        <v>1</v>
      </c>
      <c r="H1402" s="2"/>
    </row>
    <row r="1403" spans="2:8">
      <c r="B1403" s="373" t="s">
        <v>362</v>
      </c>
      <c r="C1403" s="20" t="s">
        <v>142</v>
      </c>
      <c r="D1403" s="20" t="s">
        <v>133</v>
      </c>
      <c r="E1403" s="381">
        <v>1</v>
      </c>
      <c r="H1403" s="2"/>
    </row>
    <row r="1404" spans="2:8">
      <c r="B1404" s="373" t="s">
        <v>362</v>
      </c>
      <c r="C1404" s="20" t="s">
        <v>142</v>
      </c>
      <c r="D1404" s="20" t="s">
        <v>134</v>
      </c>
      <c r="E1404" s="381">
        <v>1</v>
      </c>
      <c r="H1404" s="2"/>
    </row>
    <row r="1405" spans="2:8">
      <c r="B1405" s="373" t="s">
        <v>362</v>
      </c>
      <c r="C1405" s="20" t="s">
        <v>142</v>
      </c>
      <c r="D1405" s="20" t="s">
        <v>135</v>
      </c>
      <c r="E1405" s="381">
        <v>1</v>
      </c>
      <c r="H1405" s="2"/>
    </row>
    <row r="1406" spans="2:8">
      <c r="B1406" s="373" t="s">
        <v>362</v>
      </c>
      <c r="C1406" s="20" t="s">
        <v>142</v>
      </c>
      <c r="D1406" s="20" t="s">
        <v>136</v>
      </c>
      <c r="E1406" s="381">
        <v>1</v>
      </c>
      <c r="H1406" s="2"/>
    </row>
    <row r="1407" spans="2:8">
      <c r="B1407" s="373" t="s">
        <v>362</v>
      </c>
      <c r="C1407" s="20" t="s">
        <v>142</v>
      </c>
      <c r="D1407" s="20" t="s">
        <v>137</v>
      </c>
      <c r="E1407" s="381">
        <v>1</v>
      </c>
      <c r="H1407" s="2"/>
    </row>
    <row r="1408" spans="2:8">
      <c r="B1408" s="373" t="s">
        <v>362</v>
      </c>
      <c r="C1408" s="20" t="s">
        <v>142</v>
      </c>
      <c r="D1408" s="20" t="s">
        <v>138</v>
      </c>
      <c r="E1408" s="381">
        <v>1</v>
      </c>
      <c r="H1408" s="2"/>
    </row>
    <row r="1409" spans="2:8">
      <c r="B1409" s="373" t="s">
        <v>362</v>
      </c>
      <c r="C1409" s="20" t="s">
        <v>142</v>
      </c>
      <c r="D1409" s="20" t="s">
        <v>139</v>
      </c>
      <c r="E1409" s="381">
        <v>1</v>
      </c>
      <c r="H1409" s="2"/>
    </row>
    <row r="1410" spans="2:8">
      <c r="B1410" s="373" t="s">
        <v>362</v>
      </c>
      <c r="C1410" s="20" t="s">
        <v>142</v>
      </c>
      <c r="D1410" s="20" t="s">
        <v>140</v>
      </c>
      <c r="E1410" s="381">
        <v>1</v>
      </c>
      <c r="H1410" s="2"/>
    </row>
    <row r="1411" spans="2:8">
      <c r="B1411" s="373" t="s">
        <v>362</v>
      </c>
      <c r="C1411" s="20" t="s">
        <v>142</v>
      </c>
      <c r="D1411" s="20" t="s">
        <v>141</v>
      </c>
      <c r="E1411" s="381">
        <v>1</v>
      </c>
      <c r="H1411" s="2"/>
    </row>
    <row r="1412" spans="2:8">
      <c r="B1412" s="373" t="s">
        <v>362</v>
      </c>
      <c r="C1412" s="20" t="s">
        <v>142</v>
      </c>
      <c r="D1412" s="20" t="s">
        <v>142</v>
      </c>
      <c r="E1412" s="381">
        <v>1</v>
      </c>
      <c r="H1412" s="2"/>
    </row>
    <row r="1413" spans="2:8">
      <c r="B1413" s="373" t="s">
        <v>362</v>
      </c>
      <c r="C1413" s="20" t="s">
        <v>142</v>
      </c>
      <c r="D1413" s="20" t="s">
        <v>143</v>
      </c>
      <c r="E1413" s="381">
        <v>0.99</v>
      </c>
      <c r="H1413" s="2"/>
    </row>
    <row r="1414" spans="2:8">
      <c r="B1414" s="373" t="s">
        <v>362</v>
      </c>
      <c r="C1414" s="20" t="s">
        <v>142</v>
      </c>
      <c r="D1414" s="20" t="s">
        <v>647</v>
      </c>
      <c r="E1414" s="381">
        <v>0.98</v>
      </c>
      <c r="H1414" s="2"/>
    </row>
    <row r="1415" spans="2:8">
      <c r="B1415" s="373" t="s">
        <v>362</v>
      </c>
      <c r="C1415" s="20" t="s">
        <v>143</v>
      </c>
      <c r="D1415" s="20" t="s">
        <v>355</v>
      </c>
      <c r="E1415" s="382">
        <v>1</v>
      </c>
      <c r="H1415" s="2"/>
    </row>
    <row r="1416" spans="2:8">
      <c r="B1416" s="373" t="s">
        <v>362</v>
      </c>
      <c r="C1416" s="20" t="s">
        <v>143</v>
      </c>
      <c r="D1416" s="20" t="s">
        <v>154</v>
      </c>
      <c r="E1416" s="381">
        <v>1</v>
      </c>
      <c r="H1416" s="2"/>
    </row>
    <row r="1417" spans="2:8">
      <c r="B1417" s="373" t="s">
        <v>362</v>
      </c>
      <c r="C1417" s="20" t="s">
        <v>143</v>
      </c>
      <c r="D1417" s="20" t="s">
        <v>155</v>
      </c>
      <c r="E1417" s="381">
        <v>1</v>
      </c>
      <c r="H1417" s="2"/>
    </row>
    <row r="1418" spans="2:8">
      <c r="B1418" s="373" t="s">
        <v>362</v>
      </c>
      <c r="C1418" s="20" t="s">
        <v>143</v>
      </c>
      <c r="D1418" s="20" t="s">
        <v>156</v>
      </c>
      <c r="E1418" s="381">
        <v>1</v>
      </c>
      <c r="H1418" s="2"/>
    </row>
    <row r="1419" spans="2:8">
      <c r="B1419" s="373" t="s">
        <v>362</v>
      </c>
      <c r="C1419" s="20" t="s">
        <v>143</v>
      </c>
      <c r="D1419" s="20" t="s">
        <v>132</v>
      </c>
      <c r="E1419" s="381">
        <v>1</v>
      </c>
      <c r="H1419" s="2"/>
    </row>
    <row r="1420" spans="2:8">
      <c r="B1420" s="373" t="s">
        <v>362</v>
      </c>
      <c r="C1420" s="20" t="s">
        <v>143</v>
      </c>
      <c r="D1420" s="20" t="s">
        <v>133</v>
      </c>
      <c r="E1420" s="381">
        <v>1</v>
      </c>
      <c r="H1420" s="2"/>
    </row>
    <row r="1421" spans="2:8">
      <c r="B1421" s="373" t="s">
        <v>362</v>
      </c>
      <c r="C1421" s="20" t="s">
        <v>143</v>
      </c>
      <c r="D1421" s="20" t="s">
        <v>134</v>
      </c>
      <c r="E1421" s="381">
        <v>1</v>
      </c>
      <c r="H1421" s="2"/>
    </row>
    <row r="1422" spans="2:8">
      <c r="B1422" s="373" t="s">
        <v>362</v>
      </c>
      <c r="C1422" s="20" t="s">
        <v>143</v>
      </c>
      <c r="D1422" s="20" t="s">
        <v>135</v>
      </c>
      <c r="E1422" s="381">
        <v>1</v>
      </c>
      <c r="H1422" s="2"/>
    </row>
    <row r="1423" spans="2:8">
      <c r="B1423" s="373" t="s">
        <v>362</v>
      </c>
      <c r="C1423" s="20" t="s">
        <v>143</v>
      </c>
      <c r="D1423" s="20" t="s">
        <v>136</v>
      </c>
      <c r="E1423" s="381">
        <v>1</v>
      </c>
      <c r="H1423" s="2"/>
    </row>
    <row r="1424" spans="2:8">
      <c r="B1424" s="373" t="s">
        <v>362</v>
      </c>
      <c r="C1424" s="20" t="s">
        <v>143</v>
      </c>
      <c r="D1424" s="20" t="s">
        <v>137</v>
      </c>
      <c r="E1424" s="381">
        <v>1</v>
      </c>
      <c r="H1424" s="2"/>
    </row>
    <row r="1425" spans="2:8">
      <c r="B1425" s="373" t="s">
        <v>362</v>
      </c>
      <c r="C1425" s="20" t="s">
        <v>143</v>
      </c>
      <c r="D1425" s="20" t="s">
        <v>138</v>
      </c>
      <c r="E1425" s="381">
        <v>1</v>
      </c>
      <c r="H1425" s="2"/>
    </row>
    <row r="1426" spans="2:8">
      <c r="B1426" s="373" t="s">
        <v>362</v>
      </c>
      <c r="C1426" s="20" t="s">
        <v>143</v>
      </c>
      <c r="D1426" s="20" t="s">
        <v>139</v>
      </c>
      <c r="E1426" s="381">
        <v>1</v>
      </c>
      <c r="H1426" s="2"/>
    </row>
    <row r="1427" spans="2:8">
      <c r="B1427" s="373" t="s">
        <v>362</v>
      </c>
      <c r="C1427" s="20" t="s">
        <v>143</v>
      </c>
      <c r="D1427" s="20" t="s">
        <v>140</v>
      </c>
      <c r="E1427" s="381">
        <v>1</v>
      </c>
      <c r="H1427" s="2"/>
    </row>
    <row r="1428" spans="2:8">
      <c r="B1428" s="373" t="s">
        <v>362</v>
      </c>
      <c r="C1428" s="20" t="s">
        <v>143</v>
      </c>
      <c r="D1428" s="20" t="s">
        <v>141</v>
      </c>
      <c r="E1428" s="381">
        <v>1</v>
      </c>
      <c r="H1428" s="2"/>
    </row>
    <row r="1429" spans="2:8">
      <c r="B1429" s="373" t="s">
        <v>362</v>
      </c>
      <c r="C1429" s="20" t="s">
        <v>143</v>
      </c>
      <c r="D1429" s="20" t="s">
        <v>142</v>
      </c>
      <c r="E1429" s="381">
        <v>1</v>
      </c>
      <c r="H1429" s="2"/>
    </row>
    <row r="1430" spans="2:8">
      <c r="B1430" s="373" t="s">
        <v>362</v>
      </c>
      <c r="C1430" s="20" t="s">
        <v>143</v>
      </c>
      <c r="D1430" s="20" t="s">
        <v>143</v>
      </c>
      <c r="E1430" s="381">
        <v>1</v>
      </c>
      <c r="H1430" s="2"/>
    </row>
    <row r="1431" spans="2:8">
      <c r="B1431" s="373" t="s">
        <v>362</v>
      </c>
      <c r="C1431" s="20" t="s">
        <v>143</v>
      </c>
      <c r="D1431" s="20" t="s">
        <v>647</v>
      </c>
      <c r="E1431" s="381">
        <v>0.99</v>
      </c>
      <c r="H1431" s="2"/>
    </row>
    <row r="1432" spans="2:8">
      <c r="B1432" s="373" t="s">
        <v>362</v>
      </c>
      <c r="C1432" s="20" t="s">
        <v>647</v>
      </c>
      <c r="D1432" s="20" t="s">
        <v>355</v>
      </c>
      <c r="E1432" s="382">
        <v>1</v>
      </c>
      <c r="H1432" s="2"/>
    </row>
    <row r="1433" spans="2:8">
      <c r="B1433" s="373" t="s">
        <v>362</v>
      </c>
      <c r="C1433" s="20" t="s">
        <v>647</v>
      </c>
      <c r="D1433" s="20" t="s">
        <v>154</v>
      </c>
      <c r="E1433" s="381">
        <v>1</v>
      </c>
      <c r="H1433" s="2"/>
    </row>
    <row r="1434" spans="2:8">
      <c r="B1434" s="373" t="s">
        <v>362</v>
      </c>
      <c r="C1434" s="20" t="s">
        <v>647</v>
      </c>
      <c r="D1434" s="20" t="s">
        <v>155</v>
      </c>
      <c r="E1434" s="381">
        <v>1</v>
      </c>
      <c r="H1434" s="2"/>
    </row>
    <row r="1435" spans="2:8">
      <c r="B1435" s="373" t="s">
        <v>362</v>
      </c>
      <c r="C1435" s="20" t="s">
        <v>647</v>
      </c>
      <c r="D1435" s="20" t="s">
        <v>156</v>
      </c>
      <c r="E1435" s="381">
        <v>1</v>
      </c>
      <c r="H1435" s="2"/>
    </row>
    <row r="1436" spans="2:8">
      <c r="B1436" s="373" t="s">
        <v>362</v>
      </c>
      <c r="C1436" s="20" t="s">
        <v>647</v>
      </c>
      <c r="D1436" s="20" t="s">
        <v>132</v>
      </c>
      <c r="E1436" s="381">
        <v>1</v>
      </c>
      <c r="H1436" s="2"/>
    </row>
    <row r="1437" spans="2:8">
      <c r="B1437" s="373" t="s">
        <v>362</v>
      </c>
      <c r="C1437" s="20" t="s">
        <v>647</v>
      </c>
      <c r="D1437" s="20" t="s">
        <v>133</v>
      </c>
      <c r="E1437" s="381">
        <v>1</v>
      </c>
      <c r="H1437" s="2"/>
    </row>
    <row r="1438" spans="2:8">
      <c r="B1438" s="373" t="s">
        <v>362</v>
      </c>
      <c r="C1438" s="20" t="s">
        <v>647</v>
      </c>
      <c r="D1438" s="20" t="s">
        <v>134</v>
      </c>
      <c r="E1438" s="381">
        <v>1</v>
      </c>
      <c r="H1438" s="2"/>
    </row>
    <row r="1439" spans="2:8">
      <c r="B1439" s="373" t="s">
        <v>362</v>
      </c>
      <c r="C1439" s="20" t="s">
        <v>647</v>
      </c>
      <c r="D1439" s="20" t="s">
        <v>135</v>
      </c>
      <c r="E1439" s="381">
        <v>1</v>
      </c>
      <c r="H1439" s="2"/>
    </row>
    <row r="1440" spans="2:8">
      <c r="B1440" s="373" t="s">
        <v>362</v>
      </c>
      <c r="C1440" s="20" t="s">
        <v>647</v>
      </c>
      <c r="D1440" s="20" t="s">
        <v>136</v>
      </c>
      <c r="E1440" s="381">
        <v>1</v>
      </c>
      <c r="H1440" s="2"/>
    </row>
    <row r="1441" spans="2:8">
      <c r="B1441" s="373" t="s">
        <v>362</v>
      </c>
      <c r="C1441" s="20" t="s">
        <v>647</v>
      </c>
      <c r="D1441" s="20" t="s">
        <v>137</v>
      </c>
      <c r="E1441" s="381">
        <v>1</v>
      </c>
      <c r="H1441" s="2"/>
    </row>
    <row r="1442" spans="2:8">
      <c r="B1442" s="373" t="s">
        <v>362</v>
      </c>
      <c r="C1442" s="20" t="s">
        <v>647</v>
      </c>
      <c r="D1442" s="20" t="s">
        <v>138</v>
      </c>
      <c r="E1442" s="381">
        <v>1</v>
      </c>
      <c r="H1442" s="2"/>
    </row>
    <row r="1443" spans="2:8">
      <c r="B1443" s="373" t="s">
        <v>362</v>
      </c>
      <c r="C1443" s="20" t="s">
        <v>647</v>
      </c>
      <c r="D1443" s="20" t="s">
        <v>139</v>
      </c>
      <c r="E1443" s="381">
        <v>1</v>
      </c>
      <c r="H1443" s="2"/>
    </row>
    <row r="1444" spans="2:8">
      <c r="B1444" s="373" t="s">
        <v>362</v>
      </c>
      <c r="C1444" s="20" t="s">
        <v>647</v>
      </c>
      <c r="D1444" s="20" t="s">
        <v>140</v>
      </c>
      <c r="E1444" s="381">
        <v>1</v>
      </c>
      <c r="H1444" s="2"/>
    </row>
    <row r="1445" spans="2:8">
      <c r="B1445" s="373" t="s">
        <v>362</v>
      </c>
      <c r="C1445" s="20" t="s">
        <v>647</v>
      </c>
      <c r="D1445" s="20" t="s">
        <v>141</v>
      </c>
      <c r="E1445" s="381">
        <v>1</v>
      </c>
      <c r="H1445" s="2"/>
    </row>
    <row r="1446" spans="2:8">
      <c r="B1446" s="373" t="s">
        <v>362</v>
      </c>
      <c r="C1446" s="20" t="s">
        <v>647</v>
      </c>
      <c r="D1446" s="20" t="s">
        <v>142</v>
      </c>
      <c r="E1446" s="381">
        <v>1</v>
      </c>
      <c r="H1446" s="2"/>
    </row>
    <row r="1447" spans="2:8">
      <c r="B1447" s="373" t="s">
        <v>362</v>
      </c>
      <c r="C1447" s="20" t="s">
        <v>647</v>
      </c>
      <c r="D1447" s="20" t="s">
        <v>143</v>
      </c>
      <c r="E1447" s="381">
        <v>1</v>
      </c>
      <c r="H1447" s="2"/>
    </row>
    <row r="1448" spans="2:8">
      <c r="B1448" s="373" t="s">
        <v>362</v>
      </c>
      <c r="C1448" s="20" t="s">
        <v>647</v>
      </c>
      <c r="D1448" s="20" t="s">
        <v>647</v>
      </c>
      <c r="E1448" s="381">
        <v>1</v>
      </c>
      <c r="H1448" s="2"/>
    </row>
    <row r="1449" spans="2:8">
      <c r="B1449" s="373" t="s">
        <v>363</v>
      </c>
      <c r="C1449" s="20" t="s">
        <v>355</v>
      </c>
      <c r="D1449" s="20" t="s">
        <v>355</v>
      </c>
      <c r="E1449" s="382">
        <v>1</v>
      </c>
      <c r="H1449" s="2"/>
    </row>
    <row r="1450" spans="2:8">
      <c r="B1450" s="373" t="s">
        <v>363</v>
      </c>
      <c r="C1450" s="20" t="s">
        <v>355</v>
      </c>
      <c r="D1450" s="20" t="s">
        <v>154</v>
      </c>
      <c r="E1450" s="381">
        <v>0.79</v>
      </c>
      <c r="H1450" s="2"/>
    </row>
    <row r="1451" spans="2:8">
      <c r="B1451" s="373" t="s">
        <v>363</v>
      </c>
      <c r="C1451" s="20" t="s">
        <v>355</v>
      </c>
      <c r="D1451" s="20" t="s">
        <v>155</v>
      </c>
      <c r="E1451" s="381">
        <v>0.69</v>
      </c>
      <c r="H1451" s="2"/>
    </row>
    <row r="1452" spans="2:8">
      <c r="B1452" s="373" t="s">
        <v>363</v>
      </c>
      <c r="C1452" s="20" t="s">
        <v>355</v>
      </c>
      <c r="D1452" s="20" t="s">
        <v>156</v>
      </c>
      <c r="E1452" s="381">
        <v>0.66</v>
      </c>
      <c r="H1452" s="2"/>
    </row>
    <row r="1453" spans="2:8">
      <c r="B1453" s="373" t="s">
        <v>363</v>
      </c>
      <c r="C1453" s="20" t="s">
        <v>355</v>
      </c>
      <c r="D1453" s="20" t="s">
        <v>132</v>
      </c>
      <c r="E1453" s="381">
        <v>0.61</v>
      </c>
      <c r="H1453" s="2"/>
    </row>
    <row r="1454" spans="2:8">
      <c r="B1454" s="373" t="s">
        <v>363</v>
      </c>
      <c r="C1454" s="20" t="s">
        <v>355</v>
      </c>
      <c r="D1454" s="20" t="s">
        <v>133</v>
      </c>
      <c r="E1454" s="381">
        <v>0.56999999999999995</v>
      </c>
      <c r="H1454" s="2"/>
    </row>
    <row r="1455" spans="2:8">
      <c r="B1455" s="373" t="s">
        <v>363</v>
      </c>
      <c r="C1455" s="20" t="s">
        <v>355</v>
      </c>
      <c r="D1455" s="20" t="s">
        <v>134</v>
      </c>
      <c r="E1455" s="381">
        <v>0.54</v>
      </c>
      <c r="H1455" s="2"/>
    </row>
    <row r="1456" spans="2:8">
      <c r="B1456" s="373" t="s">
        <v>363</v>
      </c>
      <c r="C1456" s="20" t="s">
        <v>355</v>
      </c>
      <c r="D1456" s="20" t="s">
        <v>135</v>
      </c>
      <c r="E1456" s="381">
        <v>0.52</v>
      </c>
      <c r="H1456" s="2"/>
    </row>
    <row r="1457" spans="2:8">
      <c r="B1457" s="373" t="s">
        <v>363</v>
      </c>
      <c r="C1457" s="20" t="s">
        <v>355</v>
      </c>
      <c r="D1457" s="20" t="s">
        <v>136</v>
      </c>
      <c r="E1457" s="381">
        <v>0.48</v>
      </c>
      <c r="H1457" s="2"/>
    </row>
    <row r="1458" spans="2:8">
      <c r="B1458" s="373" t="s">
        <v>363</v>
      </c>
      <c r="C1458" s="20" t="s">
        <v>355</v>
      </c>
      <c r="D1458" s="20" t="s">
        <v>137</v>
      </c>
      <c r="E1458" s="381">
        <v>0.47</v>
      </c>
      <c r="H1458" s="2"/>
    </row>
    <row r="1459" spans="2:8">
      <c r="B1459" s="373" t="s">
        <v>363</v>
      </c>
      <c r="C1459" s="20" t="s">
        <v>355</v>
      </c>
      <c r="D1459" s="20" t="s">
        <v>138</v>
      </c>
      <c r="E1459" s="381">
        <v>0.46</v>
      </c>
      <c r="H1459" s="2"/>
    </row>
    <row r="1460" spans="2:8">
      <c r="B1460" s="373" t="s">
        <v>363</v>
      </c>
      <c r="C1460" s="20" t="s">
        <v>355</v>
      </c>
      <c r="D1460" s="20" t="s">
        <v>139</v>
      </c>
      <c r="E1460" s="381">
        <v>0.45</v>
      </c>
      <c r="H1460" s="2"/>
    </row>
    <row r="1461" spans="2:8">
      <c r="B1461" s="373" t="s">
        <v>363</v>
      </c>
      <c r="C1461" s="20" t="s">
        <v>355</v>
      </c>
      <c r="D1461" s="20" t="s">
        <v>140</v>
      </c>
      <c r="E1461" s="381">
        <v>0.44</v>
      </c>
      <c r="H1461" s="2"/>
    </row>
    <row r="1462" spans="2:8">
      <c r="B1462" s="373" t="s">
        <v>363</v>
      </c>
      <c r="C1462" s="20" t="s">
        <v>355</v>
      </c>
      <c r="D1462" s="20" t="s">
        <v>141</v>
      </c>
      <c r="E1462" s="381">
        <v>0.44</v>
      </c>
      <c r="H1462" s="2"/>
    </row>
    <row r="1463" spans="2:8">
      <c r="B1463" s="373" t="s">
        <v>363</v>
      </c>
      <c r="C1463" s="20" t="s">
        <v>355</v>
      </c>
      <c r="D1463" s="20" t="s">
        <v>142</v>
      </c>
      <c r="E1463" s="381">
        <v>0.43</v>
      </c>
      <c r="H1463" s="2"/>
    </row>
    <row r="1464" spans="2:8">
      <c r="B1464" s="373" t="s">
        <v>363</v>
      </c>
      <c r="C1464" s="20" t="s">
        <v>355</v>
      </c>
      <c r="D1464" s="20" t="s">
        <v>143</v>
      </c>
      <c r="E1464" s="381">
        <v>0.43</v>
      </c>
      <c r="H1464" s="2"/>
    </row>
    <row r="1465" spans="2:8">
      <c r="B1465" s="373" t="s">
        <v>363</v>
      </c>
      <c r="C1465" s="20" t="s">
        <v>355</v>
      </c>
      <c r="D1465" s="20" t="s">
        <v>647</v>
      </c>
      <c r="E1465" s="381">
        <v>0.42</v>
      </c>
      <c r="H1465" s="2"/>
    </row>
    <row r="1466" spans="2:8">
      <c r="B1466" s="373" t="s">
        <v>363</v>
      </c>
      <c r="C1466" s="20" t="s">
        <v>154</v>
      </c>
      <c r="D1466" s="20" t="s">
        <v>355</v>
      </c>
      <c r="E1466" s="382">
        <v>1</v>
      </c>
      <c r="H1466" s="2"/>
    </row>
    <row r="1467" spans="2:8">
      <c r="B1467" s="373" t="s">
        <v>363</v>
      </c>
      <c r="C1467" s="20" t="s">
        <v>154</v>
      </c>
      <c r="D1467" s="20" t="s">
        <v>154</v>
      </c>
      <c r="E1467" s="381">
        <v>1</v>
      </c>
      <c r="H1467" s="2"/>
    </row>
    <row r="1468" spans="2:8">
      <c r="B1468" s="373" t="s">
        <v>363</v>
      </c>
      <c r="C1468" s="20" t="s">
        <v>154</v>
      </c>
      <c r="D1468" s="20" t="s">
        <v>155</v>
      </c>
      <c r="E1468" s="381">
        <v>0.87</v>
      </c>
      <c r="H1468" s="2"/>
    </row>
    <row r="1469" spans="2:8">
      <c r="B1469" s="373" t="s">
        <v>363</v>
      </c>
      <c r="C1469" s="20" t="s">
        <v>154</v>
      </c>
      <c r="D1469" s="20" t="s">
        <v>156</v>
      </c>
      <c r="E1469" s="381">
        <v>0.84</v>
      </c>
      <c r="H1469" s="2"/>
    </row>
    <row r="1470" spans="2:8">
      <c r="B1470" s="373" t="s">
        <v>363</v>
      </c>
      <c r="C1470" s="20" t="s">
        <v>154</v>
      </c>
      <c r="D1470" s="20" t="s">
        <v>132</v>
      </c>
      <c r="E1470" s="381">
        <v>0.77</v>
      </c>
      <c r="H1470" s="2"/>
    </row>
    <row r="1471" spans="2:8">
      <c r="B1471" s="373" t="s">
        <v>363</v>
      </c>
      <c r="C1471" s="20" t="s">
        <v>154</v>
      </c>
      <c r="D1471" s="20" t="s">
        <v>133</v>
      </c>
      <c r="E1471" s="381">
        <v>0.72</v>
      </c>
      <c r="H1471" s="2"/>
    </row>
    <row r="1472" spans="2:8">
      <c r="B1472" s="373" t="s">
        <v>363</v>
      </c>
      <c r="C1472" s="20" t="s">
        <v>154</v>
      </c>
      <c r="D1472" s="20" t="s">
        <v>134</v>
      </c>
      <c r="E1472" s="381">
        <v>0.69</v>
      </c>
      <c r="H1472" s="2"/>
    </row>
    <row r="1473" spans="2:8">
      <c r="B1473" s="373" t="s">
        <v>363</v>
      </c>
      <c r="C1473" s="20" t="s">
        <v>154</v>
      </c>
      <c r="D1473" s="20" t="s">
        <v>135</v>
      </c>
      <c r="E1473" s="381">
        <v>0.66</v>
      </c>
      <c r="H1473" s="2"/>
    </row>
    <row r="1474" spans="2:8">
      <c r="B1474" s="373" t="s">
        <v>363</v>
      </c>
      <c r="C1474" s="20" t="s">
        <v>154</v>
      </c>
      <c r="D1474" s="20" t="s">
        <v>136</v>
      </c>
      <c r="E1474" s="381">
        <v>0.61</v>
      </c>
      <c r="H1474" s="2"/>
    </row>
    <row r="1475" spans="2:8">
      <c r="B1475" s="373" t="s">
        <v>363</v>
      </c>
      <c r="C1475" s="20" t="s">
        <v>154</v>
      </c>
      <c r="D1475" s="20" t="s">
        <v>137</v>
      </c>
      <c r="E1475" s="381">
        <v>0.59</v>
      </c>
      <c r="H1475" s="2"/>
    </row>
    <row r="1476" spans="2:8">
      <c r="B1476" s="373" t="s">
        <v>363</v>
      </c>
      <c r="C1476" s="20" t="s">
        <v>154</v>
      </c>
      <c r="D1476" s="20" t="s">
        <v>138</v>
      </c>
      <c r="E1476" s="381">
        <v>0.57999999999999996</v>
      </c>
      <c r="H1476" s="2"/>
    </row>
    <row r="1477" spans="2:8">
      <c r="B1477" s="373" t="s">
        <v>363</v>
      </c>
      <c r="C1477" s="20" t="s">
        <v>154</v>
      </c>
      <c r="D1477" s="20" t="s">
        <v>139</v>
      </c>
      <c r="E1477" s="381">
        <v>0.56999999999999995</v>
      </c>
      <c r="H1477" s="2"/>
    </row>
    <row r="1478" spans="2:8">
      <c r="B1478" s="373" t="s">
        <v>363</v>
      </c>
      <c r="C1478" s="20" t="s">
        <v>154</v>
      </c>
      <c r="D1478" s="20" t="s">
        <v>140</v>
      </c>
      <c r="E1478" s="381">
        <v>0.56000000000000005</v>
      </c>
      <c r="H1478" s="2"/>
    </row>
    <row r="1479" spans="2:8">
      <c r="B1479" s="373" t="s">
        <v>363</v>
      </c>
      <c r="C1479" s="20" t="s">
        <v>154</v>
      </c>
      <c r="D1479" s="20" t="s">
        <v>141</v>
      </c>
      <c r="E1479" s="381">
        <v>0.55000000000000004</v>
      </c>
      <c r="H1479" s="2"/>
    </row>
    <row r="1480" spans="2:8">
      <c r="B1480" s="373" t="s">
        <v>363</v>
      </c>
      <c r="C1480" s="20" t="s">
        <v>154</v>
      </c>
      <c r="D1480" s="20" t="s">
        <v>142</v>
      </c>
      <c r="E1480" s="381">
        <v>0.55000000000000004</v>
      </c>
      <c r="H1480" s="2"/>
    </row>
    <row r="1481" spans="2:8">
      <c r="B1481" s="373" t="s">
        <v>363</v>
      </c>
      <c r="C1481" s="20" t="s">
        <v>154</v>
      </c>
      <c r="D1481" s="20" t="s">
        <v>143</v>
      </c>
      <c r="E1481" s="381">
        <v>0.54</v>
      </c>
      <c r="H1481" s="2"/>
    </row>
    <row r="1482" spans="2:8">
      <c r="B1482" s="373" t="s">
        <v>363</v>
      </c>
      <c r="C1482" s="20" t="s">
        <v>154</v>
      </c>
      <c r="D1482" s="20" t="s">
        <v>647</v>
      </c>
      <c r="E1482" s="381">
        <v>0.54</v>
      </c>
      <c r="H1482" s="2"/>
    </row>
    <row r="1483" spans="2:8">
      <c r="B1483" s="373" t="s">
        <v>363</v>
      </c>
      <c r="C1483" s="20" t="s">
        <v>155</v>
      </c>
      <c r="D1483" s="20" t="s">
        <v>355</v>
      </c>
      <c r="E1483" s="382">
        <v>1</v>
      </c>
      <c r="H1483" s="2"/>
    </row>
    <row r="1484" spans="2:8">
      <c r="B1484" s="373" t="s">
        <v>363</v>
      </c>
      <c r="C1484" s="20" t="s">
        <v>155</v>
      </c>
      <c r="D1484" s="20" t="s">
        <v>154</v>
      </c>
      <c r="E1484" s="381">
        <v>1</v>
      </c>
      <c r="H1484" s="2"/>
    </row>
    <row r="1485" spans="2:8">
      <c r="B1485" s="373" t="s">
        <v>363</v>
      </c>
      <c r="C1485" s="20" t="s">
        <v>155</v>
      </c>
      <c r="D1485" s="20" t="s">
        <v>155</v>
      </c>
      <c r="E1485" s="381">
        <v>1</v>
      </c>
      <c r="H1485" s="2"/>
    </row>
    <row r="1486" spans="2:8">
      <c r="B1486" s="373" t="s">
        <v>363</v>
      </c>
      <c r="C1486" s="20" t="s">
        <v>155</v>
      </c>
      <c r="D1486" s="20" t="s">
        <v>156</v>
      </c>
      <c r="E1486" s="381">
        <v>0.96</v>
      </c>
      <c r="H1486" s="2"/>
    </row>
    <row r="1487" spans="2:8">
      <c r="B1487" s="373" t="s">
        <v>363</v>
      </c>
      <c r="C1487" s="20" t="s">
        <v>155</v>
      </c>
      <c r="D1487" s="20" t="s">
        <v>132</v>
      </c>
      <c r="E1487" s="381">
        <v>0.88</v>
      </c>
      <c r="H1487" s="2"/>
    </row>
    <row r="1488" spans="2:8">
      <c r="B1488" s="373" t="s">
        <v>363</v>
      </c>
      <c r="C1488" s="20" t="s">
        <v>155</v>
      </c>
      <c r="D1488" s="20" t="s">
        <v>133</v>
      </c>
      <c r="E1488" s="381">
        <v>0.83</v>
      </c>
      <c r="H1488" s="2"/>
    </row>
    <row r="1489" spans="2:8">
      <c r="B1489" s="373" t="s">
        <v>363</v>
      </c>
      <c r="C1489" s="20" t="s">
        <v>155</v>
      </c>
      <c r="D1489" s="20" t="s">
        <v>134</v>
      </c>
      <c r="E1489" s="381">
        <v>0.79</v>
      </c>
      <c r="H1489" s="2"/>
    </row>
    <row r="1490" spans="2:8">
      <c r="B1490" s="373" t="s">
        <v>363</v>
      </c>
      <c r="C1490" s="20" t="s">
        <v>155</v>
      </c>
      <c r="D1490" s="20" t="s">
        <v>135</v>
      </c>
      <c r="E1490" s="381">
        <v>0.76</v>
      </c>
      <c r="H1490" s="2"/>
    </row>
    <row r="1491" spans="2:8">
      <c r="B1491" s="373" t="s">
        <v>363</v>
      </c>
      <c r="C1491" s="20" t="s">
        <v>155</v>
      </c>
      <c r="D1491" s="20" t="s">
        <v>136</v>
      </c>
      <c r="E1491" s="381">
        <v>0.7</v>
      </c>
      <c r="H1491" s="2"/>
    </row>
    <row r="1492" spans="2:8">
      <c r="B1492" s="373" t="s">
        <v>363</v>
      </c>
      <c r="C1492" s="20" t="s">
        <v>155</v>
      </c>
      <c r="D1492" s="20" t="s">
        <v>137</v>
      </c>
      <c r="E1492" s="381">
        <v>0.68</v>
      </c>
      <c r="H1492" s="2"/>
    </row>
    <row r="1493" spans="2:8">
      <c r="B1493" s="373" t="s">
        <v>363</v>
      </c>
      <c r="C1493" s="20" t="s">
        <v>155</v>
      </c>
      <c r="D1493" s="20" t="s">
        <v>138</v>
      </c>
      <c r="E1493" s="381">
        <v>0.67</v>
      </c>
      <c r="H1493" s="2"/>
    </row>
    <row r="1494" spans="2:8">
      <c r="B1494" s="373" t="s">
        <v>363</v>
      </c>
      <c r="C1494" s="20" t="s">
        <v>155</v>
      </c>
      <c r="D1494" s="20" t="s">
        <v>139</v>
      </c>
      <c r="E1494" s="381">
        <v>0.66</v>
      </c>
      <c r="H1494" s="2"/>
    </row>
    <row r="1495" spans="2:8">
      <c r="B1495" s="373" t="s">
        <v>363</v>
      </c>
      <c r="C1495" s="20" t="s">
        <v>155</v>
      </c>
      <c r="D1495" s="20" t="s">
        <v>140</v>
      </c>
      <c r="E1495" s="381">
        <v>0.64</v>
      </c>
      <c r="H1495" s="2"/>
    </row>
    <row r="1496" spans="2:8">
      <c r="B1496" s="373" t="s">
        <v>363</v>
      </c>
      <c r="C1496" s="20" t="s">
        <v>155</v>
      </c>
      <c r="D1496" s="20" t="s">
        <v>141</v>
      </c>
      <c r="E1496" s="381">
        <v>0.64</v>
      </c>
      <c r="H1496" s="2"/>
    </row>
    <row r="1497" spans="2:8">
      <c r="B1497" s="373" t="s">
        <v>363</v>
      </c>
      <c r="C1497" s="20" t="s">
        <v>155</v>
      </c>
      <c r="D1497" s="20" t="s">
        <v>142</v>
      </c>
      <c r="E1497" s="381">
        <v>0.63</v>
      </c>
      <c r="H1497" s="2"/>
    </row>
    <row r="1498" spans="2:8">
      <c r="B1498" s="373" t="s">
        <v>363</v>
      </c>
      <c r="C1498" s="20" t="s">
        <v>155</v>
      </c>
      <c r="D1498" s="20" t="s">
        <v>143</v>
      </c>
      <c r="E1498" s="381">
        <v>0.62</v>
      </c>
      <c r="H1498" s="2"/>
    </row>
    <row r="1499" spans="2:8">
      <c r="B1499" s="373" t="s">
        <v>363</v>
      </c>
      <c r="C1499" s="20" t="s">
        <v>155</v>
      </c>
      <c r="D1499" s="20" t="s">
        <v>647</v>
      </c>
      <c r="E1499" s="381">
        <v>0.62</v>
      </c>
      <c r="H1499" s="2"/>
    </row>
    <row r="1500" spans="2:8">
      <c r="B1500" s="373" t="s">
        <v>363</v>
      </c>
      <c r="C1500" s="20" t="s">
        <v>156</v>
      </c>
      <c r="D1500" s="20" t="s">
        <v>355</v>
      </c>
      <c r="E1500" s="382">
        <v>1</v>
      </c>
      <c r="H1500" s="2"/>
    </row>
    <row r="1501" spans="2:8">
      <c r="B1501" s="373" t="s">
        <v>363</v>
      </c>
      <c r="C1501" s="20" t="s">
        <v>156</v>
      </c>
      <c r="D1501" s="20" t="s">
        <v>154</v>
      </c>
      <c r="E1501" s="381">
        <v>1</v>
      </c>
      <c r="H1501" s="2"/>
    </row>
    <row r="1502" spans="2:8">
      <c r="B1502" s="373" t="s">
        <v>363</v>
      </c>
      <c r="C1502" s="20" t="s">
        <v>156</v>
      </c>
      <c r="D1502" s="20" t="s">
        <v>155</v>
      </c>
      <c r="E1502" s="381">
        <v>1</v>
      </c>
      <c r="H1502" s="2"/>
    </row>
    <row r="1503" spans="2:8">
      <c r="B1503" s="373" t="s">
        <v>363</v>
      </c>
      <c r="C1503" s="20" t="s">
        <v>156</v>
      </c>
      <c r="D1503" s="20" t="s">
        <v>156</v>
      </c>
      <c r="E1503" s="381">
        <v>1</v>
      </c>
      <c r="H1503" s="2"/>
    </row>
    <row r="1504" spans="2:8">
      <c r="B1504" s="373" t="s">
        <v>363</v>
      </c>
      <c r="C1504" s="20" t="s">
        <v>156</v>
      </c>
      <c r="D1504" s="20" t="s">
        <v>132</v>
      </c>
      <c r="E1504" s="381">
        <v>0.92</v>
      </c>
      <c r="H1504" s="2"/>
    </row>
    <row r="1505" spans="2:8">
      <c r="B1505" s="373" t="s">
        <v>363</v>
      </c>
      <c r="C1505" s="20" t="s">
        <v>156</v>
      </c>
      <c r="D1505" s="20" t="s">
        <v>133</v>
      </c>
      <c r="E1505" s="381">
        <v>0.86</v>
      </c>
      <c r="H1505" s="2"/>
    </row>
    <row r="1506" spans="2:8">
      <c r="B1506" s="373" t="s">
        <v>363</v>
      </c>
      <c r="C1506" s="20" t="s">
        <v>156</v>
      </c>
      <c r="D1506" s="20" t="s">
        <v>134</v>
      </c>
      <c r="E1506" s="381">
        <v>0.82</v>
      </c>
      <c r="H1506" s="2"/>
    </row>
    <row r="1507" spans="2:8">
      <c r="B1507" s="373" t="s">
        <v>363</v>
      </c>
      <c r="C1507" s="20" t="s">
        <v>156</v>
      </c>
      <c r="D1507" s="20" t="s">
        <v>135</v>
      </c>
      <c r="E1507" s="381">
        <v>0.79</v>
      </c>
      <c r="H1507" s="2"/>
    </row>
    <row r="1508" spans="2:8">
      <c r="B1508" s="373" t="s">
        <v>363</v>
      </c>
      <c r="C1508" s="20" t="s">
        <v>156</v>
      </c>
      <c r="D1508" s="20" t="s">
        <v>136</v>
      </c>
      <c r="E1508" s="381">
        <v>0.73</v>
      </c>
      <c r="H1508" s="2"/>
    </row>
    <row r="1509" spans="2:8">
      <c r="B1509" s="373" t="s">
        <v>363</v>
      </c>
      <c r="C1509" s="20" t="s">
        <v>156</v>
      </c>
      <c r="D1509" s="20" t="s">
        <v>137</v>
      </c>
      <c r="E1509" s="381">
        <v>0.71</v>
      </c>
      <c r="H1509" s="2"/>
    </row>
    <row r="1510" spans="2:8">
      <c r="B1510" s="373" t="s">
        <v>363</v>
      </c>
      <c r="C1510" s="20" t="s">
        <v>156</v>
      </c>
      <c r="D1510" s="20" t="s">
        <v>138</v>
      </c>
      <c r="E1510" s="381">
        <v>0.7</v>
      </c>
      <c r="H1510" s="2"/>
    </row>
    <row r="1511" spans="2:8">
      <c r="B1511" s="373" t="s">
        <v>363</v>
      </c>
      <c r="C1511" s="20" t="s">
        <v>156</v>
      </c>
      <c r="D1511" s="20" t="s">
        <v>139</v>
      </c>
      <c r="E1511" s="381">
        <v>0.68</v>
      </c>
      <c r="H1511" s="2"/>
    </row>
    <row r="1512" spans="2:8">
      <c r="B1512" s="373" t="s">
        <v>363</v>
      </c>
      <c r="C1512" s="20" t="s">
        <v>156</v>
      </c>
      <c r="D1512" s="20" t="s">
        <v>140</v>
      </c>
      <c r="E1512" s="381">
        <v>0.67</v>
      </c>
      <c r="H1512" s="2"/>
    </row>
    <row r="1513" spans="2:8">
      <c r="B1513" s="373" t="s">
        <v>363</v>
      </c>
      <c r="C1513" s="20" t="s">
        <v>156</v>
      </c>
      <c r="D1513" s="20" t="s">
        <v>141</v>
      </c>
      <c r="E1513" s="381">
        <v>0.66</v>
      </c>
      <c r="H1513" s="2"/>
    </row>
    <row r="1514" spans="2:8">
      <c r="B1514" s="373" t="s">
        <v>363</v>
      </c>
      <c r="C1514" s="20" t="s">
        <v>156</v>
      </c>
      <c r="D1514" s="20" t="s">
        <v>142</v>
      </c>
      <c r="E1514" s="381">
        <v>0.66</v>
      </c>
      <c r="H1514" s="2"/>
    </row>
    <row r="1515" spans="2:8">
      <c r="B1515" s="373" t="s">
        <v>363</v>
      </c>
      <c r="C1515" s="20" t="s">
        <v>156</v>
      </c>
      <c r="D1515" s="20" t="s">
        <v>143</v>
      </c>
      <c r="E1515" s="381">
        <v>0.65</v>
      </c>
      <c r="H1515" s="2"/>
    </row>
    <row r="1516" spans="2:8">
      <c r="B1516" s="373" t="s">
        <v>363</v>
      </c>
      <c r="C1516" s="20" t="s">
        <v>156</v>
      </c>
      <c r="D1516" s="20" t="s">
        <v>647</v>
      </c>
      <c r="E1516" s="381">
        <v>0.64</v>
      </c>
      <c r="H1516" s="2"/>
    </row>
    <row r="1517" spans="2:8">
      <c r="B1517" s="373" t="s">
        <v>363</v>
      </c>
      <c r="C1517" s="20" t="s">
        <v>132</v>
      </c>
      <c r="D1517" s="20" t="s">
        <v>355</v>
      </c>
      <c r="E1517" s="382">
        <v>1</v>
      </c>
      <c r="H1517" s="2"/>
    </row>
    <row r="1518" spans="2:8">
      <c r="B1518" s="373" t="s">
        <v>363</v>
      </c>
      <c r="C1518" s="20" t="s">
        <v>132</v>
      </c>
      <c r="D1518" s="20" t="s">
        <v>154</v>
      </c>
      <c r="E1518" s="381">
        <v>1</v>
      </c>
      <c r="H1518" s="2"/>
    </row>
    <row r="1519" spans="2:8">
      <c r="B1519" s="373" t="s">
        <v>363</v>
      </c>
      <c r="C1519" s="20" t="s">
        <v>132</v>
      </c>
      <c r="D1519" s="20" t="s">
        <v>155</v>
      </c>
      <c r="E1519" s="381">
        <v>1</v>
      </c>
      <c r="H1519" s="2"/>
    </row>
    <row r="1520" spans="2:8">
      <c r="B1520" s="373" t="s">
        <v>363</v>
      </c>
      <c r="C1520" s="20" t="s">
        <v>132</v>
      </c>
      <c r="D1520" s="20" t="s">
        <v>156</v>
      </c>
      <c r="E1520" s="381">
        <v>1</v>
      </c>
      <c r="H1520" s="2"/>
    </row>
    <row r="1521" spans="2:8">
      <c r="B1521" s="373" t="s">
        <v>363</v>
      </c>
      <c r="C1521" s="20" t="s">
        <v>132</v>
      </c>
      <c r="D1521" s="20" t="s">
        <v>132</v>
      </c>
      <c r="E1521" s="381">
        <v>1</v>
      </c>
      <c r="H1521" s="2"/>
    </row>
    <row r="1522" spans="2:8">
      <c r="B1522" s="373" t="s">
        <v>363</v>
      </c>
      <c r="C1522" s="20" t="s">
        <v>132</v>
      </c>
      <c r="D1522" s="20" t="s">
        <v>133</v>
      </c>
      <c r="E1522" s="381">
        <v>0.94</v>
      </c>
      <c r="H1522" s="2"/>
    </row>
    <row r="1523" spans="2:8">
      <c r="B1523" s="373" t="s">
        <v>363</v>
      </c>
      <c r="C1523" s="20" t="s">
        <v>132</v>
      </c>
      <c r="D1523" s="20" t="s">
        <v>134</v>
      </c>
      <c r="E1523" s="381">
        <v>0.89</v>
      </c>
      <c r="H1523" s="2"/>
    </row>
    <row r="1524" spans="2:8">
      <c r="B1524" s="373" t="s">
        <v>363</v>
      </c>
      <c r="C1524" s="20" t="s">
        <v>132</v>
      </c>
      <c r="D1524" s="20" t="s">
        <v>135</v>
      </c>
      <c r="E1524" s="381">
        <v>0.86</v>
      </c>
      <c r="H1524" s="2"/>
    </row>
    <row r="1525" spans="2:8">
      <c r="B1525" s="373" t="s">
        <v>363</v>
      </c>
      <c r="C1525" s="20" t="s">
        <v>132</v>
      </c>
      <c r="D1525" s="20" t="s">
        <v>136</v>
      </c>
      <c r="E1525" s="381">
        <v>0.79</v>
      </c>
      <c r="H1525" s="2"/>
    </row>
    <row r="1526" spans="2:8">
      <c r="B1526" s="373" t="s">
        <v>363</v>
      </c>
      <c r="C1526" s="20" t="s">
        <v>132</v>
      </c>
      <c r="D1526" s="20" t="s">
        <v>137</v>
      </c>
      <c r="E1526" s="381">
        <v>0.77</v>
      </c>
      <c r="H1526" s="2"/>
    </row>
    <row r="1527" spans="2:8">
      <c r="B1527" s="373" t="s">
        <v>363</v>
      </c>
      <c r="C1527" s="20" t="s">
        <v>132</v>
      </c>
      <c r="D1527" s="20" t="s">
        <v>138</v>
      </c>
      <c r="E1527" s="381">
        <v>0.76</v>
      </c>
      <c r="H1527" s="2"/>
    </row>
    <row r="1528" spans="2:8">
      <c r="B1528" s="373" t="s">
        <v>363</v>
      </c>
      <c r="C1528" s="20" t="s">
        <v>132</v>
      </c>
      <c r="D1528" s="20" t="s">
        <v>139</v>
      </c>
      <c r="E1528" s="381">
        <v>0.74</v>
      </c>
      <c r="H1528" s="2"/>
    </row>
    <row r="1529" spans="2:8">
      <c r="B1529" s="373" t="s">
        <v>363</v>
      </c>
      <c r="C1529" s="20" t="s">
        <v>132</v>
      </c>
      <c r="D1529" s="20" t="s">
        <v>140</v>
      </c>
      <c r="E1529" s="381">
        <v>0.73</v>
      </c>
      <c r="H1529" s="2"/>
    </row>
    <row r="1530" spans="2:8">
      <c r="B1530" s="373" t="s">
        <v>363</v>
      </c>
      <c r="C1530" s="20" t="s">
        <v>132</v>
      </c>
      <c r="D1530" s="20" t="s">
        <v>141</v>
      </c>
      <c r="E1530" s="381">
        <v>0.72</v>
      </c>
      <c r="H1530" s="2"/>
    </row>
    <row r="1531" spans="2:8">
      <c r="B1531" s="373" t="s">
        <v>363</v>
      </c>
      <c r="C1531" s="20" t="s">
        <v>132</v>
      </c>
      <c r="D1531" s="20" t="s">
        <v>142</v>
      </c>
      <c r="E1531" s="381">
        <v>0.71</v>
      </c>
      <c r="H1531" s="2"/>
    </row>
    <row r="1532" spans="2:8">
      <c r="B1532" s="373" t="s">
        <v>363</v>
      </c>
      <c r="C1532" s="20" t="s">
        <v>132</v>
      </c>
      <c r="D1532" s="20" t="s">
        <v>143</v>
      </c>
      <c r="E1532" s="381">
        <v>0.71</v>
      </c>
      <c r="H1532" s="2"/>
    </row>
    <row r="1533" spans="2:8">
      <c r="B1533" s="373" t="s">
        <v>363</v>
      </c>
      <c r="C1533" s="20" t="s">
        <v>132</v>
      </c>
      <c r="D1533" s="20" t="s">
        <v>647</v>
      </c>
      <c r="E1533" s="381">
        <v>0.7</v>
      </c>
      <c r="H1533" s="2"/>
    </row>
    <row r="1534" spans="2:8">
      <c r="B1534" s="373" t="s">
        <v>363</v>
      </c>
      <c r="C1534" s="20" t="s">
        <v>133</v>
      </c>
      <c r="D1534" s="20" t="s">
        <v>355</v>
      </c>
      <c r="E1534" s="382">
        <v>1</v>
      </c>
      <c r="H1534" s="2"/>
    </row>
    <row r="1535" spans="2:8">
      <c r="B1535" s="373" t="s">
        <v>363</v>
      </c>
      <c r="C1535" s="20" t="s">
        <v>133</v>
      </c>
      <c r="D1535" s="20" t="s">
        <v>154</v>
      </c>
      <c r="E1535" s="381">
        <v>1</v>
      </c>
      <c r="H1535" s="2"/>
    </row>
    <row r="1536" spans="2:8">
      <c r="B1536" s="373" t="s">
        <v>363</v>
      </c>
      <c r="C1536" s="20" t="s">
        <v>133</v>
      </c>
      <c r="D1536" s="20" t="s">
        <v>155</v>
      </c>
      <c r="E1536" s="381">
        <v>1</v>
      </c>
      <c r="H1536" s="2"/>
    </row>
    <row r="1537" spans="2:8">
      <c r="B1537" s="373" t="s">
        <v>363</v>
      </c>
      <c r="C1537" s="20" t="s">
        <v>133</v>
      </c>
      <c r="D1537" s="20" t="s">
        <v>156</v>
      </c>
      <c r="E1537" s="381">
        <v>1</v>
      </c>
      <c r="H1537" s="2"/>
    </row>
    <row r="1538" spans="2:8">
      <c r="B1538" s="373" t="s">
        <v>363</v>
      </c>
      <c r="C1538" s="20" t="s">
        <v>133</v>
      </c>
      <c r="D1538" s="20" t="s">
        <v>132</v>
      </c>
      <c r="E1538" s="381">
        <v>1</v>
      </c>
      <c r="H1538" s="2"/>
    </row>
    <row r="1539" spans="2:8">
      <c r="B1539" s="373" t="s">
        <v>363</v>
      </c>
      <c r="C1539" s="20" t="s">
        <v>133</v>
      </c>
      <c r="D1539" s="20" t="s">
        <v>133</v>
      </c>
      <c r="E1539" s="381">
        <v>1</v>
      </c>
      <c r="H1539" s="2"/>
    </row>
    <row r="1540" spans="2:8">
      <c r="B1540" s="373" t="s">
        <v>363</v>
      </c>
      <c r="C1540" s="20" t="s">
        <v>133</v>
      </c>
      <c r="D1540" s="20" t="s">
        <v>134</v>
      </c>
      <c r="E1540" s="381">
        <v>0.95</v>
      </c>
      <c r="H1540" s="2"/>
    </row>
    <row r="1541" spans="2:8">
      <c r="B1541" s="373" t="s">
        <v>363</v>
      </c>
      <c r="C1541" s="20" t="s">
        <v>133</v>
      </c>
      <c r="D1541" s="20" t="s">
        <v>135</v>
      </c>
      <c r="E1541" s="381">
        <v>0.91</v>
      </c>
      <c r="H1541" s="2"/>
    </row>
    <row r="1542" spans="2:8">
      <c r="B1542" s="373" t="s">
        <v>363</v>
      </c>
      <c r="C1542" s="20" t="s">
        <v>133</v>
      </c>
      <c r="D1542" s="20" t="s">
        <v>136</v>
      </c>
      <c r="E1542" s="381">
        <v>0.84</v>
      </c>
      <c r="H1542" s="2"/>
    </row>
    <row r="1543" spans="2:8">
      <c r="B1543" s="373" t="s">
        <v>363</v>
      </c>
      <c r="C1543" s="20" t="s">
        <v>133</v>
      </c>
      <c r="D1543" s="20" t="s">
        <v>137</v>
      </c>
      <c r="E1543" s="381">
        <v>0.82</v>
      </c>
      <c r="H1543" s="2"/>
    </row>
    <row r="1544" spans="2:8">
      <c r="B1544" s="373" t="s">
        <v>363</v>
      </c>
      <c r="C1544" s="20" t="s">
        <v>133</v>
      </c>
      <c r="D1544" s="20" t="s">
        <v>138</v>
      </c>
      <c r="E1544" s="381">
        <v>0.81</v>
      </c>
      <c r="H1544" s="2"/>
    </row>
    <row r="1545" spans="2:8">
      <c r="B1545" s="373" t="s">
        <v>363</v>
      </c>
      <c r="C1545" s="20" t="s">
        <v>133</v>
      </c>
      <c r="D1545" s="20" t="s">
        <v>139</v>
      </c>
      <c r="E1545" s="381">
        <v>0.79</v>
      </c>
      <c r="H1545" s="2"/>
    </row>
    <row r="1546" spans="2:8">
      <c r="B1546" s="373" t="s">
        <v>363</v>
      </c>
      <c r="C1546" s="20" t="s">
        <v>133</v>
      </c>
      <c r="D1546" s="20" t="s">
        <v>140</v>
      </c>
      <c r="E1546" s="381">
        <v>0.77</v>
      </c>
      <c r="H1546" s="2"/>
    </row>
    <row r="1547" spans="2:8">
      <c r="B1547" s="373" t="s">
        <v>363</v>
      </c>
      <c r="C1547" s="20" t="s">
        <v>133</v>
      </c>
      <c r="D1547" s="20" t="s">
        <v>141</v>
      </c>
      <c r="E1547" s="381">
        <v>0.77</v>
      </c>
      <c r="H1547" s="2"/>
    </row>
    <row r="1548" spans="2:8">
      <c r="B1548" s="373" t="s">
        <v>363</v>
      </c>
      <c r="C1548" s="20" t="s">
        <v>133</v>
      </c>
      <c r="D1548" s="20" t="s">
        <v>142</v>
      </c>
      <c r="E1548" s="381">
        <v>0.76</v>
      </c>
      <c r="H1548" s="2"/>
    </row>
    <row r="1549" spans="2:8">
      <c r="B1549" s="373" t="s">
        <v>363</v>
      </c>
      <c r="C1549" s="20" t="s">
        <v>133</v>
      </c>
      <c r="D1549" s="20" t="s">
        <v>143</v>
      </c>
      <c r="E1549" s="381">
        <v>0.75</v>
      </c>
      <c r="H1549" s="2"/>
    </row>
    <row r="1550" spans="2:8">
      <c r="B1550" s="373" t="s">
        <v>363</v>
      </c>
      <c r="C1550" s="20" t="s">
        <v>133</v>
      </c>
      <c r="D1550" s="20" t="s">
        <v>647</v>
      </c>
      <c r="E1550" s="381">
        <v>0.74</v>
      </c>
      <c r="H1550" s="2"/>
    </row>
    <row r="1551" spans="2:8">
      <c r="B1551" s="373" t="s">
        <v>363</v>
      </c>
      <c r="C1551" s="20" t="s">
        <v>134</v>
      </c>
      <c r="D1551" s="20" t="s">
        <v>355</v>
      </c>
      <c r="E1551" s="382">
        <v>1</v>
      </c>
      <c r="H1551" s="2"/>
    </row>
    <row r="1552" spans="2:8">
      <c r="B1552" s="373" t="s">
        <v>363</v>
      </c>
      <c r="C1552" s="20" t="s">
        <v>134</v>
      </c>
      <c r="D1552" s="20" t="s">
        <v>154</v>
      </c>
      <c r="E1552" s="381">
        <v>1</v>
      </c>
      <c r="H1552" s="2"/>
    </row>
    <row r="1553" spans="2:8">
      <c r="B1553" s="373" t="s">
        <v>363</v>
      </c>
      <c r="C1553" s="20" t="s">
        <v>134</v>
      </c>
      <c r="D1553" s="20" t="s">
        <v>155</v>
      </c>
      <c r="E1553" s="381">
        <v>1</v>
      </c>
      <c r="H1553" s="2"/>
    </row>
    <row r="1554" spans="2:8">
      <c r="B1554" s="373" t="s">
        <v>363</v>
      </c>
      <c r="C1554" s="20" t="s">
        <v>134</v>
      </c>
      <c r="D1554" s="20" t="s">
        <v>156</v>
      </c>
      <c r="E1554" s="381">
        <v>1</v>
      </c>
      <c r="H1554" s="2"/>
    </row>
    <row r="1555" spans="2:8">
      <c r="B1555" s="373" t="s">
        <v>363</v>
      </c>
      <c r="C1555" s="20" t="s">
        <v>134</v>
      </c>
      <c r="D1555" s="20" t="s">
        <v>132</v>
      </c>
      <c r="E1555" s="381">
        <v>1</v>
      </c>
      <c r="H1555" s="2"/>
    </row>
    <row r="1556" spans="2:8">
      <c r="B1556" s="373" t="s">
        <v>363</v>
      </c>
      <c r="C1556" s="20" t="s">
        <v>134</v>
      </c>
      <c r="D1556" s="20" t="s">
        <v>133</v>
      </c>
      <c r="E1556" s="381">
        <v>1</v>
      </c>
      <c r="H1556" s="2"/>
    </row>
    <row r="1557" spans="2:8">
      <c r="B1557" s="373" t="s">
        <v>363</v>
      </c>
      <c r="C1557" s="20" t="s">
        <v>134</v>
      </c>
      <c r="D1557" s="20" t="s">
        <v>134</v>
      </c>
      <c r="E1557" s="381">
        <v>1</v>
      </c>
      <c r="H1557" s="2"/>
    </row>
    <row r="1558" spans="2:8">
      <c r="B1558" s="373" t="s">
        <v>363</v>
      </c>
      <c r="C1558" s="20" t="s">
        <v>134</v>
      </c>
      <c r="D1558" s="20" t="s">
        <v>135</v>
      </c>
      <c r="E1558" s="381">
        <v>0.96</v>
      </c>
      <c r="H1558" s="2"/>
    </row>
    <row r="1559" spans="2:8">
      <c r="B1559" s="373" t="s">
        <v>363</v>
      </c>
      <c r="C1559" s="20" t="s">
        <v>134</v>
      </c>
      <c r="D1559" s="20" t="s">
        <v>136</v>
      </c>
      <c r="E1559" s="381">
        <v>0.88</v>
      </c>
      <c r="H1559" s="2"/>
    </row>
    <row r="1560" spans="2:8">
      <c r="B1560" s="373" t="s">
        <v>363</v>
      </c>
      <c r="C1560" s="20" t="s">
        <v>134</v>
      </c>
      <c r="D1560" s="20" t="s">
        <v>137</v>
      </c>
      <c r="E1560" s="381">
        <v>0.87</v>
      </c>
      <c r="H1560" s="2"/>
    </row>
    <row r="1561" spans="2:8">
      <c r="B1561" s="373" t="s">
        <v>363</v>
      </c>
      <c r="C1561" s="20" t="s">
        <v>134</v>
      </c>
      <c r="D1561" s="20" t="s">
        <v>138</v>
      </c>
      <c r="E1561" s="381">
        <v>0.85</v>
      </c>
      <c r="H1561" s="2"/>
    </row>
    <row r="1562" spans="2:8">
      <c r="B1562" s="373" t="s">
        <v>363</v>
      </c>
      <c r="C1562" s="20" t="s">
        <v>134</v>
      </c>
      <c r="D1562" s="20" t="s">
        <v>139</v>
      </c>
      <c r="E1562" s="381">
        <v>0.83</v>
      </c>
      <c r="H1562" s="2"/>
    </row>
    <row r="1563" spans="2:8">
      <c r="B1563" s="373" t="s">
        <v>363</v>
      </c>
      <c r="C1563" s="20" t="s">
        <v>134</v>
      </c>
      <c r="D1563" s="20" t="s">
        <v>140</v>
      </c>
      <c r="E1563" s="381">
        <v>0.81</v>
      </c>
      <c r="H1563" s="2"/>
    </row>
    <row r="1564" spans="2:8">
      <c r="B1564" s="373" t="s">
        <v>363</v>
      </c>
      <c r="C1564" s="20" t="s">
        <v>134</v>
      </c>
      <c r="D1564" s="20" t="s">
        <v>141</v>
      </c>
      <c r="E1564" s="381">
        <v>0.81</v>
      </c>
      <c r="H1564" s="2"/>
    </row>
    <row r="1565" spans="2:8">
      <c r="B1565" s="373" t="s">
        <v>363</v>
      </c>
      <c r="C1565" s="20" t="s">
        <v>134</v>
      </c>
      <c r="D1565" s="20" t="s">
        <v>142</v>
      </c>
      <c r="E1565" s="381">
        <v>0.8</v>
      </c>
      <c r="H1565" s="2"/>
    </row>
    <row r="1566" spans="2:8">
      <c r="B1566" s="373" t="s">
        <v>363</v>
      </c>
      <c r="C1566" s="20" t="s">
        <v>134</v>
      </c>
      <c r="D1566" s="20" t="s">
        <v>143</v>
      </c>
      <c r="E1566" s="381">
        <v>0.79</v>
      </c>
      <c r="H1566" s="2"/>
    </row>
    <row r="1567" spans="2:8">
      <c r="B1567" s="373" t="s">
        <v>363</v>
      </c>
      <c r="C1567" s="20" t="s">
        <v>134</v>
      </c>
      <c r="D1567" s="20" t="s">
        <v>647</v>
      </c>
      <c r="E1567" s="381">
        <v>0.78</v>
      </c>
      <c r="H1567" s="2"/>
    </row>
    <row r="1568" spans="2:8">
      <c r="B1568" s="373" t="s">
        <v>363</v>
      </c>
      <c r="C1568" s="20" t="s">
        <v>135</v>
      </c>
      <c r="D1568" s="20" t="s">
        <v>355</v>
      </c>
      <c r="E1568" s="382">
        <v>1</v>
      </c>
      <c r="H1568" s="2"/>
    </row>
    <row r="1569" spans="2:8">
      <c r="B1569" s="373" t="s">
        <v>363</v>
      </c>
      <c r="C1569" s="20" t="s">
        <v>135</v>
      </c>
      <c r="D1569" s="20" t="s">
        <v>154</v>
      </c>
      <c r="E1569" s="381">
        <v>1</v>
      </c>
      <c r="H1569" s="2"/>
    </row>
    <row r="1570" spans="2:8">
      <c r="B1570" s="373" t="s">
        <v>363</v>
      </c>
      <c r="C1570" s="20" t="s">
        <v>135</v>
      </c>
      <c r="D1570" s="20" t="s">
        <v>155</v>
      </c>
      <c r="E1570" s="381">
        <v>1</v>
      </c>
      <c r="H1570" s="2"/>
    </row>
    <row r="1571" spans="2:8">
      <c r="B1571" s="373" t="s">
        <v>363</v>
      </c>
      <c r="C1571" s="20" t="s">
        <v>135</v>
      </c>
      <c r="D1571" s="20" t="s">
        <v>156</v>
      </c>
      <c r="E1571" s="381">
        <v>1</v>
      </c>
      <c r="H1571" s="2"/>
    </row>
    <row r="1572" spans="2:8">
      <c r="B1572" s="373" t="s">
        <v>363</v>
      </c>
      <c r="C1572" s="20" t="s">
        <v>135</v>
      </c>
      <c r="D1572" s="20" t="s">
        <v>132</v>
      </c>
      <c r="E1572" s="381">
        <v>1</v>
      </c>
      <c r="H1572" s="2"/>
    </row>
    <row r="1573" spans="2:8">
      <c r="B1573" s="373" t="s">
        <v>363</v>
      </c>
      <c r="C1573" s="20" t="s">
        <v>135</v>
      </c>
      <c r="D1573" s="20" t="s">
        <v>133</v>
      </c>
      <c r="E1573" s="381">
        <v>1</v>
      </c>
      <c r="H1573" s="2"/>
    </row>
    <row r="1574" spans="2:8">
      <c r="B1574" s="373" t="s">
        <v>363</v>
      </c>
      <c r="C1574" s="20" t="s">
        <v>135</v>
      </c>
      <c r="D1574" s="20" t="s">
        <v>134</v>
      </c>
      <c r="E1574" s="381">
        <v>1</v>
      </c>
      <c r="H1574" s="2"/>
    </row>
    <row r="1575" spans="2:8">
      <c r="B1575" s="373" t="s">
        <v>363</v>
      </c>
      <c r="C1575" s="20" t="s">
        <v>135</v>
      </c>
      <c r="D1575" s="20" t="s">
        <v>135</v>
      </c>
      <c r="E1575" s="381">
        <v>1</v>
      </c>
      <c r="H1575" s="2"/>
    </row>
    <row r="1576" spans="2:8">
      <c r="B1576" s="373" t="s">
        <v>363</v>
      </c>
      <c r="C1576" s="20" t="s">
        <v>135</v>
      </c>
      <c r="D1576" s="20" t="s">
        <v>136</v>
      </c>
      <c r="E1576" s="381">
        <v>0.92</v>
      </c>
      <c r="H1576" s="2"/>
    </row>
    <row r="1577" spans="2:8">
      <c r="B1577" s="373" t="s">
        <v>363</v>
      </c>
      <c r="C1577" s="20" t="s">
        <v>135</v>
      </c>
      <c r="D1577" s="20" t="s">
        <v>137</v>
      </c>
      <c r="E1577" s="381">
        <v>0.9</v>
      </c>
      <c r="H1577" s="2"/>
    </row>
    <row r="1578" spans="2:8">
      <c r="B1578" s="373" t="s">
        <v>363</v>
      </c>
      <c r="C1578" s="20" t="s">
        <v>135</v>
      </c>
      <c r="D1578" s="20" t="s">
        <v>138</v>
      </c>
      <c r="E1578" s="381">
        <v>0.88</v>
      </c>
      <c r="H1578" s="2"/>
    </row>
    <row r="1579" spans="2:8">
      <c r="B1579" s="373" t="s">
        <v>363</v>
      </c>
      <c r="C1579" s="20" t="s">
        <v>135</v>
      </c>
      <c r="D1579" s="20" t="s">
        <v>139</v>
      </c>
      <c r="E1579" s="381">
        <v>0.87</v>
      </c>
      <c r="H1579" s="2"/>
    </row>
    <row r="1580" spans="2:8">
      <c r="B1580" s="373" t="s">
        <v>363</v>
      </c>
      <c r="C1580" s="20" t="s">
        <v>135</v>
      </c>
      <c r="D1580" s="20" t="s">
        <v>140</v>
      </c>
      <c r="E1580" s="381">
        <v>0.85</v>
      </c>
      <c r="H1580" s="2"/>
    </row>
    <row r="1581" spans="2:8">
      <c r="B1581" s="373" t="s">
        <v>363</v>
      </c>
      <c r="C1581" s="20" t="s">
        <v>135</v>
      </c>
      <c r="D1581" s="20" t="s">
        <v>141</v>
      </c>
      <c r="E1581" s="381">
        <v>0.84</v>
      </c>
      <c r="H1581" s="2"/>
    </row>
    <row r="1582" spans="2:8">
      <c r="B1582" s="373" t="s">
        <v>363</v>
      </c>
      <c r="C1582" s="20" t="s">
        <v>135</v>
      </c>
      <c r="D1582" s="20" t="s">
        <v>142</v>
      </c>
      <c r="E1582" s="381">
        <v>0.83</v>
      </c>
      <c r="H1582" s="2"/>
    </row>
    <row r="1583" spans="2:8">
      <c r="B1583" s="373" t="s">
        <v>363</v>
      </c>
      <c r="C1583" s="20" t="s">
        <v>135</v>
      </c>
      <c r="D1583" s="20" t="s">
        <v>143</v>
      </c>
      <c r="E1583" s="381">
        <v>0.82</v>
      </c>
      <c r="H1583" s="2"/>
    </row>
    <row r="1584" spans="2:8">
      <c r="B1584" s="373" t="s">
        <v>363</v>
      </c>
      <c r="C1584" s="20" t="s">
        <v>135</v>
      </c>
      <c r="D1584" s="20" t="s">
        <v>647</v>
      </c>
      <c r="E1584" s="381">
        <v>0.82</v>
      </c>
      <c r="H1584" s="2"/>
    </row>
    <row r="1585" spans="2:8">
      <c r="B1585" s="373" t="s">
        <v>363</v>
      </c>
      <c r="C1585" s="20" t="s">
        <v>136</v>
      </c>
      <c r="D1585" s="20" t="s">
        <v>355</v>
      </c>
      <c r="E1585" s="382">
        <v>1</v>
      </c>
      <c r="H1585" s="2"/>
    </row>
    <row r="1586" spans="2:8">
      <c r="B1586" s="373" t="s">
        <v>363</v>
      </c>
      <c r="C1586" s="20" t="s">
        <v>136</v>
      </c>
      <c r="D1586" s="20" t="s">
        <v>154</v>
      </c>
      <c r="E1586" s="381">
        <v>1</v>
      </c>
      <c r="H1586" s="2"/>
    </row>
    <row r="1587" spans="2:8">
      <c r="B1587" s="373" t="s">
        <v>363</v>
      </c>
      <c r="C1587" s="20" t="s">
        <v>136</v>
      </c>
      <c r="D1587" s="20" t="s">
        <v>155</v>
      </c>
      <c r="E1587" s="381">
        <v>1</v>
      </c>
      <c r="H1587" s="2"/>
    </row>
    <row r="1588" spans="2:8">
      <c r="B1588" s="373" t="s">
        <v>363</v>
      </c>
      <c r="C1588" s="20" t="s">
        <v>136</v>
      </c>
      <c r="D1588" s="20" t="s">
        <v>156</v>
      </c>
      <c r="E1588" s="381">
        <v>1</v>
      </c>
      <c r="H1588" s="2"/>
    </row>
    <row r="1589" spans="2:8">
      <c r="B1589" s="373" t="s">
        <v>363</v>
      </c>
      <c r="C1589" s="20" t="s">
        <v>136</v>
      </c>
      <c r="D1589" s="20" t="s">
        <v>132</v>
      </c>
      <c r="E1589" s="381">
        <v>1</v>
      </c>
      <c r="H1589" s="2"/>
    </row>
    <row r="1590" spans="2:8">
      <c r="B1590" s="373" t="s">
        <v>363</v>
      </c>
      <c r="C1590" s="20" t="s">
        <v>136</v>
      </c>
      <c r="D1590" s="20" t="s">
        <v>133</v>
      </c>
      <c r="E1590" s="381">
        <v>1</v>
      </c>
      <c r="H1590" s="2"/>
    </row>
    <row r="1591" spans="2:8">
      <c r="B1591" s="373" t="s">
        <v>363</v>
      </c>
      <c r="C1591" s="20" t="s">
        <v>136</v>
      </c>
      <c r="D1591" s="20" t="s">
        <v>134</v>
      </c>
      <c r="E1591" s="381">
        <v>1</v>
      </c>
      <c r="H1591" s="2"/>
    </row>
    <row r="1592" spans="2:8">
      <c r="B1592" s="373" t="s">
        <v>363</v>
      </c>
      <c r="C1592" s="20" t="s">
        <v>136</v>
      </c>
      <c r="D1592" s="20" t="s">
        <v>135</v>
      </c>
      <c r="E1592" s="381">
        <v>1</v>
      </c>
      <c r="H1592" s="2"/>
    </row>
    <row r="1593" spans="2:8">
      <c r="B1593" s="373" t="s">
        <v>363</v>
      </c>
      <c r="C1593" s="20" t="s">
        <v>136</v>
      </c>
      <c r="D1593" s="20" t="s">
        <v>136</v>
      </c>
      <c r="E1593" s="381">
        <v>1</v>
      </c>
      <c r="H1593" s="2"/>
    </row>
    <row r="1594" spans="2:8">
      <c r="B1594" s="373" t="s">
        <v>363</v>
      </c>
      <c r="C1594" s="20" t="s">
        <v>136</v>
      </c>
      <c r="D1594" s="20" t="s">
        <v>137</v>
      </c>
      <c r="E1594" s="381">
        <v>0.98</v>
      </c>
      <c r="H1594" s="2"/>
    </row>
    <row r="1595" spans="2:8">
      <c r="B1595" s="373" t="s">
        <v>363</v>
      </c>
      <c r="C1595" s="20" t="s">
        <v>136</v>
      </c>
      <c r="D1595" s="20" t="s">
        <v>138</v>
      </c>
      <c r="E1595" s="381">
        <v>0.96</v>
      </c>
      <c r="H1595" s="2"/>
    </row>
    <row r="1596" spans="2:8">
      <c r="B1596" s="373" t="s">
        <v>363</v>
      </c>
      <c r="C1596" s="20" t="s">
        <v>136</v>
      </c>
      <c r="D1596" s="20" t="s">
        <v>139</v>
      </c>
      <c r="E1596" s="381">
        <v>0.94</v>
      </c>
      <c r="H1596" s="2"/>
    </row>
    <row r="1597" spans="2:8">
      <c r="B1597" s="373" t="s">
        <v>363</v>
      </c>
      <c r="C1597" s="20" t="s">
        <v>136</v>
      </c>
      <c r="D1597" s="20" t="s">
        <v>140</v>
      </c>
      <c r="E1597" s="381">
        <v>0.92</v>
      </c>
      <c r="H1597" s="2"/>
    </row>
    <row r="1598" spans="2:8">
      <c r="B1598" s="373" t="s">
        <v>363</v>
      </c>
      <c r="C1598" s="20" t="s">
        <v>136</v>
      </c>
      <c r="D1598" s="20" t="s">
        <v>141</v>
      </c>
      <c r="E1598" s="381">
        <v>0.91</v>
      </c>
      <c r="H1598" s="2"/>
    </row>
    <row r="1599" spans="2:8">
      <c r="B1599" s="373" t="s">
        <v>363</v>
      </c>
      <c r="C1599" s="20" t="s">
        <v>136</v>
      </c>
      <c r="D1599" s="20" t="s">
        <v>142</v>
      </c>
      <c r="E1599" s="381">
        <v>0.9</v>
      </c>
      <c r="H1599" s="2"/>
    </row>
    <row r="1600" spans="2:8">
      <c r="B1600" s="373" t="s">
        <v>363</v>
      </c>
      <c r="C1600" s="20" t="s">
        <v>136</v>
      </c>
      <c r="D1600" s="20" t="s">
        <v>143</v>
      </c>
      <c r="E1600" s="381">
        <v>0.89</v>
      </c>
      <c r="H1600" s="2"/>
    </row>
    <row r="1601" spans="2:8">
      <c r="B1601" s="373" t="s">
        <v>363</v>
      </c>
      <c r="C1601" s="20" t="s">
        <v>136</v>
      </c>
      <c r="D1601" s="20" t="s">
        <v>647</v>
      </c>
      <c r="E1601" s="381">
        <v>0.89</v>
      </c>
      <c r="H1601" s="2"/>
    </row>
    <row r="1602" spans="2:8">
      <c r="B1602" s="373" t="s">
        <v>363</v>
      </c>
      <c r="C1602" s="20" t="s">
        <v>137</v>
      </c>
      <c r="D1602" s="20" t="s">
        <v>355</v>
      </c>
      <c r="E1602" s="382">
        <v>1</v>
      </c>
      <c r="H1602" s="2"/>
    </row>
    <row r="1603" spans="2:8">
      <c r="B1603" s="373" t="s">
        <v>363</v>
      </c>
      <c r="C1603" s="20" t="s">
        <v>137</v>
      </c>
      <c r="D1603" s="20" t="s">
        <v>154</v>
      </c>
      <c r="E1603" s="381">
        <v>1</v>
      </c>
      <c r="H1603" s="2"/>
    </row>
    <row r="1604" spans="2:8">
      <c r="B1604" s="373" t="s">
        <v>363</v>
      </c>
      <c r="C1604" s="20" t="s">
        <v>137</v>
      </c>
      <c r="D1604" s="20" t="s">
        <v>155</v>
      </c>
      <c r="E1604" s="381">
        <v>1</v>
      </c>
      <c r="H1604" s="2"/>
    </row>
    <row r="1605" spans="2:8">
      <c r="B1605" s="373" t="s">
        <v>363</v>
      </c>
      <c r="C1605" s="20" t="s">
        <v>137</v>
      </c>
      <c r="D1605" s="20" t="s">
        <v>156</v>
      </c>
      <c r="E1605" s="381">
        <v>1</v>
      </c>
      <c r="H1605" s="2"/>
    </row>
    <row r="1606" spans="2:8">
      <c r="B1606" s="373" t="s">
        <v>363</v>
      </c>
      <c r="C1606" s="20" t="s">
        <v>137</v>
      </c>
      <c r="D1606" s="20" t="s">
        <v>132</v>
      </c>
      <c r="E1606" s="381">
        <v>1</v>
      </c>
      <c r="H1606" s="2"/>
    </row>
    <row r="1607" spans="2:8">
      <c r="B1607" s="373" t="s">
        <v>363</v>
      </c>
      <c r="C1607" s="20" t="s">
        <v>137</v>
      </c>
      <c r="D1607" s="20" t="s">
        <v>133</v>
      </c>
      <c r="E1607" s="381">
        <v>1</v>
      </c>
      <c r="H1607" s="2"/>
    </row>
    <row r="1608" spans="2:8">
      <c r="B1608" s="373" t="s">
        <v>363</v>
      </c>
      <c r="C1608" s="20" t="s">
        <v>137</v>
      </c>
      <c r="D1608" s="20" t="s">
        <v>134</v>
      </c>
      <c r="E1608" s="381">
        <v>1</v>
      </c>
      <c r="H1608" s="2"/>
    </row>
    <row r="1609" spans="2:8">
      <c r="B1609" s="373" t="s">
        <v>363</v>
      </c>
      <c r="C1609" s="20" t="s">
        <v>137</v>
      </c>
      <c r="D1609" s="20" t="s">
        <v>135</v>
      </c>
      <c r="E1609" s="381">
        <v>1</v>
      </c>
      <c r="H1609" s="2"/>
    </row>
    <row r="1610" spans="2:8">
      <c r="B1610" s="373" t="s">
        <v>363</v>
      </c>
      <c r="C1610" s="20" t="s">
        <v>137</v>
      </c>
      <c r="D1610" s="20" t="s">
        <v>136</v>
      </c>
      <c r="E1610" s="381">
        <v>1</v>
      </c>
      <c r="H1610" s="2"/>
    </row>
    <row r="1611" spans="2:8">
      <c r="B1611" s="373" t="s">
        <v>363</v>
      </c>
      <c r="C1611" s="20" t="s">
        <v>137</v>
      </c>
      <c r="D1611" s="20" t="s">
        <v>137</v>
      </c>
      <c r="E1611" s="381">
        <v>1</v>
      </c>
      <c r="H1611" s="2"/>
    </row>
    <row r="1612" spans="2:8">
      <c r="B1612" s="373" t="s">
        <v>363</v>
      </c>
      <c r="C1612" s="20" t="s">
        <v>137</v>
      </c>
      <c r="D1612" s="20" t="s">
        <v>138</v>
      </c>
      <c r="E1612" s="381">
        <v>0.98</v>
      </c>
      <c r="H1612" s="2"/>
    </row>
    <row r="1613" spans="2:8">
      <c r="B1613" s="373" t="s">
        <v>363</v>
      </c>
      <c r="C1613" s="20" t="s">
        <v>137</v>
      </c>
      <c r="D1613" s="20" t="s">
        <v>139</v>
      </c>
      <c r="E1613" s="381">
        <v>0.96</v>
      </c>
      <c r="H1613" s="2"/>
    </row>
    <row r="1614" spans="2:8">
      <c r="B1614" s="373" t="s">
        <v>363</v>
      </c>
      <c r="C1614" s="20" t="s">
        <v>137</v>
      </c>
      <c r="D1614" s="20" t="s">
        <v>140</v>
      </c>
      <c r="E1614" s="381">
        <v>0.94</v>
      </c>
      <c r="H1614" s="2"/>
    </row>
    <row r="1615" spans="2:8">
      <c r="B1615" s="373" t="s">
        <v>363</v>
      </c>
      <c r="C1615" s="20" t="s">
        <v>137</v>
      </c>
      <c r="D1615" s="20" t="s">
        <v>141</v>
      </c>
      <c r="E1615" s="381">
        <v>0.93</v>
      </c>
      <c r="H1615" s="2"/>
    </row>
    <row r="1616" spans="2:8">
      <c r="B1616" s="373" t="s">
        <v>363</v>
      </c>
      <c r="C1616" s="20" t="s">
        <v>137</v>
      </c>
      <c r="D1616" s="20" t="s">
        <v>142</v>
      </c>
      <c r="E1616" s="381">
        <v>0.92</v>
      </c>
      <c r="H1616" s="2"/>
    </row>
    <row r="1617" spans="2:8">
      <c r="B1617" s="373" t="s">
        <v>363</v>
      </c>
      <c r="C1617" s="20" t="s">
        <v>137</v>
      </c>
      <c r="D1617" s="20" t="s">
        <v>143</v>
      </c>
      <c r="E1617" s="381">
        <v>0.91</v>
      </c>
      <c r="H1617" s="2"/>
    </row>
    <row r="1618" spans="2:8">
      <c r="B1618" s="373" t="s">
        <v>363</v>
      </c>
      <c r="C1618" s="20" t="s">
        <v>137</v>
      </c>
      <c r="D1618" s="20" t="s">
        <v>647</v>
      </c>
      <c r="E1618" s="381">
        <v>0.9</v>
      </c>
      <c r="H1618" s="2"/>
    </row>
    <row r="1619" spans="2:8">
      <c r="B1619" s="373" t="s">
        <v>363</v>
      </c>
      <c r="C1619" s="20" t="s">
        <v>138</v>
      </c>
      <c r="D1619" s="20" t="s">
        <v>355</v>
      </c>
      <c r="E1619" s="382">
        <v>1</v>
      </c>
      <c r="H1619" s="2"/>
    </row>
    <row r="1620" spans="2:8">
      <c r="B1620" s="373" t="s">
        <v>363</v>
      </c>
      <c r="C1620" s="20" t="s">
        <v>138</v>
      </c>
      <c r="D1620" s="20" t="s">
        <v>154</v>
      </c>
      <c r="E1620" s="381">
        <v>1</v>
      </c>
      <c r="H1620" s="2"/>
    </row>
    <row r="1621" spans="2:8">
      <c r="B1621" s="373" t="s">
        <v>363</v>
      </c>
      <c r="C1621" s="20" t="s">
        <v>138</v>
      </c>
      <c r="D1621" s="20" t="s">
        <v>155</v>
      </c>
      <c r="E1621" s="381">
        <v>1</v>
      </c>
      <c r="H1621" s="2"/>
    </row>
    <row r="1622" spans="2:8">
      <c r="B1622" s="373" t="s">
        <v>363</v>
      </c>
      <c r="C1622" s="20" t="s">
        <v>138</v>
      </c>
      <c r="D1622" s="20" t="s">
        <v>156</v>
      </c>
      <c r="E1622" s="381">
        <v>1</v>
      </c>
      <c r="H1622" s="2"/>
    </row>
    <row r="1623" spans="2:8">
      <c r="B1623" s="373" t="s">
        <v>363</v>
      </c>
      <c r="C1623" s="20" t="s">
        <v>138</v>
      </c>
      <c r="D1623" s="20" t="s">
        <v>132</v>
      </c>
      <c r="E1623" s="381">
        <v>1</v>
      </c>
      <c r="H1623" s="2"/>
    </row>
    <row r="1624" spans="2:8">
      <c r="B1624" s="373" t="s">
        <v>363</v>
      </c>
      <c r="C1624" s="20" t="s">
        <v>138</v>
      </c>
      <c r="D1624" s="20" t="s">
        <v>133</v>
      </c>
      <c r="E1624" s="381">
        <v>1</v>
      </c>
      <c r="H1624" s="2"/>
    </row>
    <row r="1625" spans="2:8">
      <c r="B1625" s="373" t="s">
        <v>363</v>
      </c>
      <c r="C1625" s="20" t="s">
        <v>138</v>
      </c>
      <c r="D1625" s="20" t="s">
        <v>134</v>
      </c>
      <c r="E1625" s="381">
        <v>1</v>
      </c>
      <c r="H1625" s="2"/>
    </row>
    <row r="1626" spans="2:8">
      <c r="B1626" s="373" t="s">
        <v>363</v>
      </c>
      <c r="C1626" s="20" t="s">
        <v>138</v>
      </c>
      <c r="D1626" s="20" t="s">
        <v>135</v>
      </c>
      <c r="E1626" s="381">
        <v>1</v>
      </c>
      <c r="H1626" s="2"/>
    </row>
    <row r="1627" spans="2:8">
      <c r="B1627" s="373" t="s">
        <v>363</v>
      </c>
      <c r="C1627" s="20" t="s">
        <v>138</v>
      </c>
      <c r="D1627" s="20" t="s">
        <v>136</v>
      </c>
      <c r="E1627" s="381">
        <v>1</v>
      </c>
      <c r="H1627" s="2"/>
    </row>
    <row r="1628" spans="2:8">
      <c r="B1628" s="373" t="s">
        <v>363</v>
      </c>
      <c r="C1628" s="20" t="s">
        <v>138</v>
      </c>
      <c r="D1628" s="20" t="s">
        <v>137</v>
      </c>
      <c r="E1628" s="381">
        <v>1</v>
      </c>
      <c r="H1628" s="2"/>
    </row>
    <row r="1629" spans="2:8">
      <c r="B1629" s="373" t="s">
        <v>363</v>
      </c>
      <c r="C1629" s="20" t="s">
        <v>138</v>
      </c>
      <c r="D1629" s="20" t="s">
        <v>138</v>
      </c>
      <c r="E1629" s="381">
        <v>1</v>
      </c>
      <c r="H1629" s="2"/>
    </row>
    <row r="1630" spans="2:8">
      <c r="B1630" s="373" t="s">
        <v>363</v>
      </c>
      <c r="C1630" s="20" t="s">
        <v>138</v>
      </c>
      <c r="D1630" s="20" t="s">
        <v>139</v>
      </c>
      <c r="E1630" s="381">
        <v>0.98</v>
      </c>
      <c r="H1630" s="2"/>
    </row>
    <row r="1631" spans="2:8">
      <c r="B1631" s="373" t="s">
        <v>363</v>
      </c>
      <c r="C1631" s="20" t="s">
        <v>138</v>
      </c>
      <c r="D1631" s="20" t="s">
        <v>140</v>
      </c>
      <c r="E1631" s="381">
        <v>0.96</v>
      </c>
      <c r="H1631" s="2"/>
    </row>
    <row r="1632" spans="2:8">
      <c r="B1632" s="373" t="s">
        <v>363</v>
      </c>
      <c r="C1632" s="20" t="s">
        <v>138</v>
      </c>
      <c r="D1632" s="20" t="s">
        <v>141</v>
      </c>
      <c r="E1632" s="381">
        <v>0.95</v>
      </c>
      <c r="H1632" s="2"/>
    </row>
    <row r="1633" spans="2:8">
      <c r="B1633" s="373" t="s">
        <v>363</v>
      </c>
      <c r="C1633" s="20" t="s">
        <v>138</v>
      </c>
      <c r="D1633" s="20" t="s">
        <v>142</v>
      </c>
      <c r="E1633" s="381">
        <v>0.94</v>
      </c>
      <c r="H1633" s="2"/>
    </row>
    <row r="1634" spans="2:8">
      <c r="B1634" s="373" t="s">
        <v>363</v>
      </c>
      <c r="C1634" s="20" t="s">
        <v>138</v>
      </c>
      <c r="D1634" s="20" t="s">
        <v>143</v>
      </c>
      <c r="E1634" s="381">
        <v>0.93</v>
      </c>
      <c r="H1634" s="2"/>
    </row>
    <row r="1635" spans="2:8">
      <c r="B1635" s="373" t="s">
        <v>363</v>
      </c>
      <c r="C1635" s="20" t="s">
        <v>138</v>
      </c>
      <c r="D1635" s="20" t="s">
        <v>647</v>
      </c>
      <c r="E1635" s="381">
        <v>0.92</v>
      </c>
      <c r="H1635" s="2"/>
    </row>
    <row r="1636" spans="2:8">
      <c r="B1636" s="373" t="s">
        <v>363</v>
      </c>
      <c r="C1636" s="20" t="s">
        <v>139</v>
      </c>
      <c r="D1636" s="20" t="s">
        <v>355</v>
      </c>
      <c r="E1636" s="382">
        <v>1</v>
      </c>
      <c r="H1636" s="2"/>
    </row>
    <row r="1637" spans="2:8">
      <c r="B1637" s="373" t="s">
        <v>363</v>
      </c>
      <c r="C1637" s="20" t="s">
        <v>139</v>
      </c>
      <c r="D1637" s="20" t="s">
        <v>154</v>
      </c>
      <c r="E1637" s="381">
        <v>1</v>
      </c>
      <c r="H1637" s="2"/>
    </row>
    <row r="1638" spans="2:8">
      <c r="B1638" s="373" t="s">
        <v>363</v>
      </c>
      <c r="C1638" s="20" t="s">
        <v>139</v>
      </c>
      <c r="D1638" s="20" t="s">
        <v>155</v>
      </c>
      <c r="E1638" s="381">
        <v>1</v>
      </c>
      <c r="H1638" s="2"/>
    </row>
    <row r="1639" spans="2:8">
      <c r="B1639" s="373" t="s">
        <v>363</v>
      </c>
      <c r="C1639" s="20" t="s">
        <v>139</v>
      </c>
      <c r="D1639" s="20" t="s">
        <v>156</v>
      </c>
      <c r="E1639" s="381">
        <v>1</v>
      </c>
      <c r="H1639" s="2"/>
    </row>
    <row r="1640" spans="2:8">
      <c r="B1640" s="373" t="s">
        <v>363</v>
      </c>
      <c r="C1640" s="20" t="s">
        <v>139</v>
      </c>
      <c r="D1640" s="20" t="s">
        <v>132</v>
      </c>
      <c r="E1640" s="381">
        <v>1</v>
      </c>
      <c r="H1640" s="2"/>
    </row>
    <row r="1641" spans="2:8">
      <c r="B1641" s="373" t="s">
        <v>363</v>
      </c>
      <c r="C1641" s="20" t="s">
        <v>139</v>
      </c>
      <c r="D1641" s="20" t="s">
        <v>133</v>
      </c>
      <c r="E1641" s="381">
        <v>1</v>
      </c>
      <c r="H1641" s="2"/>
    </row>
    <row r="1642" spans="2:8">
      <c r="B1642" s="373" t="s">
        <v>363</v>
      </c>
      <c r="C1642" s="20" t="s">
        <v>139</v>
      </c>
      <c r="D1642" s="20" t="s">
        <v>134</v>
      </c>
      <c r="E1642" s="381">
        <v>1</v>
      </c>
      <c r="H1642" s="2"/>
    </row>
    <row r="1643" spans="2:8">
      <c r="B1643" s="373" t="s">
        <v>363</v>
      </c>
      <c r="C1643" s="20" t="s">
        <v>139</v>
      </c>
      <c r="D1643" s="20" t="s">
        <v>135</v>
      </c>
      <c r="E1643" s="381">
        <v>1</v>
      </c>
      <c r="H1643" s="2"/>
    </row>
    <row r="1644" spans="2:8">
      <c r="B1644" s="373" t="s">
        <v>363</v>
      </c>
      <c r="C1644" s="20" t="s">
        <v>139</v>
      </c>
      <c r="D1644" s="20" t="s">
        <v>136</v>
      </c>
      <c r="E1644" s="381">
        <v>1</v>
      </c>
      <c r="H1644" s="2"/>
    </row>
    <row r="1645" spans="2:8">
      <c r="B1645" s="373" t="s">
        <v>363</v>
      </c>
      <c r="C1645" s="20" t="s">
        <v>139</v>
      </c>
      <c r="D1645" s="20" t="s">
        <v>137</v>
      </c>
      <c r="E1645" s="381">
        <v>1</v>
      </c>
      <c r="H1645" s="2"/>
    </row>
    <row r="1646" spans="2:8">
      <c r="B1646" s="373" t="s">
        <v>363</v>
      </c>
      <c r="C1646" s="20" t="s">
        <v>139</v>
      </c>
      <c r="D1646" s="20" t="s">
        <v>138</v>
      </c>
      <c r="E1646" s="381">
        <v>1</v>
      </c>
      <c r="H1646" s="2"/>
    </row>
    <row r="1647" spans="2:8">
      <c r="B1647" s="373" t="s">
        <v>363</v>
      </c>
      <c r="C1647" s="20" t="s">
        <v>139</v>
      </c>
      <c r="D1647" s="20" t="s">
        <v>139</v>
      </c>
      <c r="E1647" s="381">
        <v>1</v>
      </c>
      <c r="H1647" s="2"/>
    </row>
    <row r="1648" spans="2:8">
      <c r="B1648" s="373" t="s">
        <v>363</v>
      </c>
      <c r="C1648" s="20" t="s">
        <v>139</v>
      </c>
      <c r="D1648" s="20" t="s">
        <v>140</v>
      </c>
      <c r="E1648" s="381">
        <v>0.98</v>
      </c>
      <c r="H1648" s="2"/>
    </row>
    <row r="1649" spans="2:8">
      <c r="B1649" s="373" t="s">
        <v>363</v>
      </c>
      <c r="C1649" s="20" t="s">
        <v>139</v>
      </c>
      <c r="D1649" s="20" t="s">
        <v>141</v>
      </c>
      <c r="E1649" s="381">
        <v>0.97</v>
      </c>
      <c r="H1649" s="2"/>
    </row>
    <row r="1650" spans="2:8">
      <c r="B1650" s="373" t="s">
        <v>363</v>
      </c>
      <c r="C1650" s="20" t="s">
        <v>139</v>
      </c>
      <c r="D1650" s="20" t="s">
        <v>142</v>
      </c>
      <c r="E1650" s="381">
        <v>0.96</v>
      </c>
      <c r="H1650" s="2"/>
    </row>
    <row r="1651" spans="2:8">
      <c r="B1651" s="373" t="s">
        <v>363</v>
      </c>
      <c r="C1651" s="20" t="s">
        <v>139</v>
      </c>
      <c r="D1651" s="20" t="s">
        <v>143</v>
      </c>
      <c r="E1651" s="381">
        <v>0.95</v>
      </c>
      <c r="H1651" s="2"/>
    </row>
    <row r="1652" spans="2:8">
      <c r="B1652" s="373" t="s">
        <v>363</v>
      </c>
      <c r="C1652" s="20" t="s">
        <v>139</v>
      </c>
      <c r="D1652" s="20" t="s">
        <v>647</v>
      </c>
      <c r="E1652" s="381">
        <v>0.94</v>
      </c>
      <c r="H1652" s="2"/>
    </row>
    <row r="1653" spans="2:8">
      <c r="B1653" s="373" t="s">
        <v>363</v>
      </c>
      <c r="C1653" s="20" t="s">
        <v>140</v>
      </c>
      <c r="D1653" s="20" t="s">
        <v>355</v>
      </c>
      <c r="E1653" s="382">
        <v>1</v>
      </c>
      <c r="H1653" s="2"/>
    </row>
    <row r="1654" spans="2:8">
      <c r="B1654" s="373" t="s">
        <v>363</v>
      </c>
      <c r="C1654" s="20" t="s">
        <v>140</v>
      </c>
      <c r="D1654" s="20" t="s">
        <v>154</v>
      </c>
      <c r="E1654" s="381">
        <v>1</v>
      </c>
      <c r="H1654" s="2"/>
    </row>
    <row r="1655" spans="2:8">
      <c r="B1655" s="373" t="s">
        <v>363</v>
      </c>
      <c r="C1655" s="20" t="s">
        <v>140</v>
      </c>
      <c r="D1655" s="20" t="s">
        <v>155</v>
      </c>
      <c r="E1655" s="381">
        <v>1</v>
      </c>
      <c r="H1655" s="2"/>
    </row>
    <row r="1656" spans="2:8">
      <c r="B1656" s="373" t="s">
        <v>363</v>
      </c>
      <c r="C1656" s="20" t="s">
        <v>140</v>
      </c>
      <c r="D1656" s="20" t="s">
        <v>156</v>
      </c>
      <c r="E1656" s="381">
        <v>1</v>
      </c>
      <c r="H1656" s="2"/>
    </row>
    <row r="1657" spans="2:8">
      <c r="B1657" s="373" t="s">
        <v>363</v>
      </c>
      <c r="C1657" s="20" t="s">
        <v>140</v>
      </c>
      <c r="D1657" s="20" t="s">
        <v>132</v>
      </c>
      <c r="E1657" s="381">
        <v>1</v>
      </c>
      <c r="H1657" s="2"/>
    </row>
    <row r="1658" spans="2:8">
      <c r="B1658" s="373" t="s">
        <v>363</v>
      </c>
      <c r="C1658" s="20" t="s">
        <v>140</v>
      </c>
      <c r="D1658" s="20" t="s">
        <v>133</v>
      </c>
      <c r="E1658" s="381">
        <v>1</v>
      </c>
      <c r="H1658" s="2"/>
    </row>
    <row r="1659" spans="2:8">
      <c r="B1659" s="373" t="s">
        <v>363</v>
      </c>
      <c r="C1659" s="20" t="s">
        <v>140</v>
      </c>
      <c r="D1659" s="20" t="s">
        <v>134</v>
      </c>
      <c r="E1659" s="381">
        <v>1</v>
      </c>
      <c r="H1659" s="2"/>
    </row>
    <row r="1660" spans="2:8">
      <c r="B1660" s="373" t="s">
        <v>363</v>
      </c>
      <c r="C1660" s="20" t="s">
        <v>140</v>
      </c>
      <c r="D1660" s="20" t="s">
        <v>135</v>
      </c>
      <c r="E1660" s="381">
        <v>1</v>
      </c>
      <c r="H1660" s="2"/>
    </row>
    <row r="1661" spans="2:8">
      <c r="B1661" s="373" t="s">
        <v>363</v>
      </c>
      <c r="C1661" s="20" t="s">
        <v>140</v>
      </c>
      <c r="D1661" s="20" t="s">
        <v>136</v>
      </c>
      <c r="E1661" s="381">
        <v>1</v>
      </c>
      <c r="H1661" s="2"/>
    </row>
    <row r="1662" spans="2:8">
      <c r="B1662" s="373" t="s">
        <v>363</v>
      </c>
      <c r="C1662" s="20" t="s">
        <v>140</v>
      </c>
      <c r="D1662" s="20" t="s">
        <v>137</v>
      </c>
      <c r="E1662" s="381">
        <v>1</v>
      </c>
      <c r="H1662" s="2"/>
    </row>
    <row r="1663" spans="2:8">
      <c r="B1663" s="373" t="s">
        <v>363</v>
      </c>
      <c r="C1663" s="20" t="s">
        <v>140</v>
      </c>
      <c r="D1663" s="20" t="s">
        <v>138</v>
      </c>
      <c r="E1663" s="381">
        <v>1</v>
      </c>
      <c r="H1663" s="2"/>
    </row>
    <row r="1664" spans="2:8">
      <c r="B1664" s="373" t="s">
        <v>363</v>
      </c>
      <c r="C1664" s="20" t="s">
        <v>140</v>
      </c>
      <c r="D1664" s="20" t="s">
        <v>139</v>
      </c>
      <c r="E1664" s="381">
        <v>1</v>
      </c>
      <c r="H1664" s="2"/>
    </row>
    <row r="1665" spans="2:8">
      <c r="B1665" s="373" t="s">
        <v>363</v>
      </c>
      <c r="C1665" s="20" t="s">
        <v>140</v>
      </c>
      <c r="D1665" s="20" t="s">
        <v>140</v>
      </c>
      <c r="E1665" s="381">
        <v>1</v>
      </c>
      <c r="H1665" s="2"/>
    </row>
    <row r="1666" spans="2:8">
      <c r="B1666" s="373" t="s">
        <v>363</v>
      </c>
      <c r="C1666" s="20" t="s">
        <v>140</v>
      </c>
      <c r="D1666" s="20" t="s">
        <v>141</v>
      </c>
      <c r="E1666" s="381">
        <v>0.99</v>
      </c>
      <c r="H1666" s="2"/>
    </row>
    <row r="1667" spans="2:8">
      <c r="B1667" s="373" t="s">
        <v>363</v>
      </c>
      <c r="C1667" s="20" t="s">
        <v>140</v>
      </c>
      <c r="D1667" s="20" t="s">
        <v>142</v>
      </c>
      <c r="E1667" s="381">
        <v>0.98</v>
      </c>
      <c r="H1667" s="2"/>
    </row>
    <row r="1668" spans="2:8">
      <c r="B1668" s="373" t="s">
        <v>363</v>
      </c>
      <c r="C1668" s="20" t="s">
        <v>140</v>
      </c>
      <c r="D1668" s="20" t="s">
        <v>143</v>
      </c>
      <c r="E1668" s="381">
        <v>0.97</v>
      </c>
      <c r="H1668" s="2"/>
    </row>
    <row r="1669" spans="2:8">
      <c r="B1669" s="373" t="s">
        <v>363</v>
      </c>
      <c r="C1669" s="20" t="s">
        <v>140</v>
      </c>
      <c r="D1669" s="20" t="s">
        <v>647</v>
      </c>
      <c r="E1669" s="381">
        <v>0.96</v>
      </c>
      <c r="H1669" s="2"/>
    </row>
    <row r="1670" spans="2:8">
      <c r="B1670" s="373" t="s">
        <v>363</v>
      </c>
      <c r="C1670" s="20" t="s">
        <v>141</v>
      </c>
      <c r="D1670" s="20" t="s">
        <v>355</v>
      </c>
      <c r="E1670" s="382">
        <v>1</v>
      </c>
      <c r="H1670" s="2"/>
    </row>
    <row r="1671" spans="2:8">
      <c r="B1671" s="373" t="s">
        <v>363</v>
      </c>
      <c r="C1671" s="20" t="s">
        <v>141</v>
      </c>
      <c r="D1671" s="20" t="s">
        <v>154</v>
      </c>
      <c r="E1671" s="381">
        <v>1</v>
      </c>
      <c r="H1671" s="2"/>
    </row>
    <row r="1672" spans="2:8">
      <c r="B1672" s="373" t="s">
        <v>363</v>
      </c>
      <c r="C1672" s="20" t="s">
        <v>141</v>
      </c>
      <c r="D1672" s="20" t="s">
        <v>155</v>
      </c>
      <c r="E1672" s="381">
        <v>1</v>
      </c>
      <c r="H1672" s="2"/>
    </row>
    <row r="1673" spans="2:8">
      <c r="B1673" s="373" t="s">
        <v>363</v>
      </c>
      <c r="C1673" s="20" t="s">
        <v>141</v>
      </c>
      <c r="D1673" s="20" t="s">
        <v>156</v>
      </c>
      <c r="E1673" s="381">
        <v>1</v>
      </c>
      <c r="H1673" s="2"/>
    </row>
    <row r="1674" spans="2:8">
      <c r="B1674" s="373" t="s">
        <v>363</v>
      </c>
      <c r="C1674" s="20" t="s">
        <v>141</v>
      </c>
      <c r="D1674" s="20" t="s">
        <v>132</v>
      </c>
      <c r="E1674" s="381">
        <v>1</v>
      </c>
      <c r="H1674" s="2"/>
    </row>
    <row r="1675" spans="2:8">
      <c r="B1675" s="373" t="s">
        <v>363</v>
      </c>
      <c r="C1675" s="20" t="s">
        <v>141</v>
      </c>
      <c r="D1675" s="20" t="s">
        <v>133</v>
      </c>
      <c r="E1675" s="381">
        <v>1</v>
      </c>
      <c r="H1675" s="2"/>
    </row>
    <row r="1676" spans="2:8">
      <c r="B1676" s="373" t="s">
        <v>363</v>
      </c>
      <c r="C1676" s="20" t="s">
        <v>141</v>
      </c>
      <c r="D1676" s="20" t="s">
        <v>134</v>
      </c>
      <c r="E1676" s="381">
        <v>1</v>
      </c>
      <c r="H1676" s="2"/>
    </row>
    <row r="1677" spans="2:8">
      <c r="B1677" s="373" t="s">
        <v>363</v>
      </c>
      <c r="C1677" s="20" t="s">
        <v>141</v>
      </c>
      <c r="D1677" s="20" t="s">
        <v>135</v>
      </c>
      <c r="E1677" s="381">
        <v>1</v>
      </c>
      <c r="H1677" s="2"/>
    </row>
    <row r="1678" spans="2:8">
      <c r="B1678" s="373" t="s">
        <v>363</v>
      </c>
      <c r="C1678" s="20" t="s">
        <v>141</v>
      </c>
      <c r="D1678" s="20" t="s">
        <v>136</v>
      </c>
      <c r="E1678" s="381">
        <v>1</v>
      </c>
      <c r="H1678" s="2"/>
    </row>
    <row r="1679" spans="2:8">
      <c r="B1679" s="373" t="s">
        <v>363</v>
      </c>
      <c r="C1679" s="20" t="s">
        <v>141</v>
      </c>
      <c r="D1679" s="20" t="s">
        <v>137</v>
      </c>
      <c r="E1679" s="381">
        <v>1</v>
      </c>
      <c r="H1679" s="2"/>
    </row>
    <row r="1680" spans="2:8">
      <c r="B1680" s="373" t="s">
        <v>363</v>
      </c>
      <c r="C1680" s="20" t="s">
        <v>141</v>
      </c>
      <c r="D1680" s="20" t="s">
        <v>138</v>
      </c>
      <c r="E1680" s="381">
        <v>1</v>
      </c>
      <c r="H1680" s="2"/>
    </row>
    <row r="1681" spans="2:8">
      <c r="B1681" s="373" t="s">
        <v>363</v>
      </c>
      <c r="C1681" s="20" t="s">
        <v>141</v>
      </c>
      <c r="D1681" s="20" t="s">
        <v>139</v>
      </c>
      <c r="E1681" s="381">
        <v>1</v>
      </c>
      <c r="H1681" s="2"/>
    </row>
    <row r="1682" spans="2:8">
      <c r="B1682" s="373" t="s">
        <v>363</v>
      </c>
      <c r="C1682" s="20" t="s">
        <v>141</v>
      </c>
      <c r="D1682" s="20" t="s">
        <v>140</v>
      </c>
      <c r="E1682" s="381">
        <v>1</v>
      </c>
      <c r="H1682" s="2"/>
    </row>
    <row r="1683" spans="2:8">
      <c r="B1683" s="373" t="s">
        <v>363</v>
      </c>
      <c r="C1683" s="20" t="s">
        <v>141</v>
      </c>
      <c r="D1683" s="20" t="s">
        <v>141</v>
      </c>
      <c r="E1683" s="381">
        <v>1</v>
      </c>
      <c r="H1683" s="2"/>
    </row>
    <row r="1684" spans="2:8">
      <c r="B1684" s="373" t="s">
        <v>363</v>
      </c>
      <c r="C1684" s="20" t="s">
        <v>141</v>
      </c>
      <c r="D1684" s="20" t="s">
        <v>142</v>
      </c>
      <c r="E1684" s="381">
        <v>0.99</v>
      </c>
      <c r="H1684" s="2"/>
    </row>
    <row r="1685" spans="2:8">
      <c r="B1685" s="373" t="s">
        <v>363</v>
      </c>
      <c r="C1685" s="20" t="s">
        <v>141</v>
      </c>
      <c r="D1685" s="20" t="s">
        <v>143</v>
      </c>
      <c r="E1685" s="381">
        <v>0.98</v>
      </c>
      <c r="H1685" s="2"/>
    </row>
    <row r="1686" spans="2:8">
      <c r="B1686" s="373" t="s">
        <v>363</v>
      </c>
      <c r="C1686" s="20" t="s">
        <v>141</v>
      </c>
      <c r="D1686" s="20" t="s">
        <v>647</v>
      </c>
      <c r="E1686" s="381">
        <v>0.97</v>
      </c>
      <c r="H1686" s="2"/>
    </row>
    <row r="1687" spans="2:8">
      <c r="B1687" s="373" t="s">
        <v>363</v>
      </c>
      <c r="C1687" s="20" t="s">
        <v>142</v>
      </c>
      <c r="D1687" s="20" t="s">
        <v>355</v>
      </c>
      <c r="E1687" s="382">
        <v>1</v>
      </c>
      <c r="H1687" s="2"/>
    </row>
    <row r="1688" spans="2:8">
      <c r="B1688" s="373" t="s">
        <v>363</v>
      </c>
      <c r="C1688" s="20" t="s">
        <v>142</v>
      </c>
      <c r="D1688" s="20" t="s">
        <v>154</v>
      </c>
      <c r="E1688" s="381">
        <v>1</v>
      </c>
      <c r="H1688" s="2"/>
    </row>
    <row r="1689" spans="2:8">
      <c r="B1689" s="373" t="s">
        <v>363</v>
      </c>
      <c r="C1689" s="20" t="s">
        <v>142</v>
      </c>
      <c r="D1689" s="20" t="s">
        <v>155</v>
      </c>
      <c r="E1689" s="381">
        <v>1</v>
      </c>
      <c r="H1689" s="2"/>
    </row>
    <row r="1690" spans="2:8">
      <c r="B1690" s="373" t="s">
        <v>363</v>
      </c>
      <c r="C1690" s="20" t="s">
        <v>142</v>
      </c>
      <c r="D1690" s="20" t="s">
        <v>156</v>
      </c>
      <c r="E1690" s="381">
        <v>1</v>
      </c>
      <c r="H1690" s="2"/>
    </row>
    <row r="1691" spans="2:8">
      <c r="B1691" s="373" t="s">
        <v>363</v>
      </c>
      <c r="C1691" s="20" t="s">
        <v>142</v>
      </c>
      <c r="D1691" s="20" t="s">
        <v>132</v>
      </c>
      <c r="E1691" s="381">
        <v>1</v>
      </c>
      <c r="H1691" s="2"/>
    </row>
    <row r="1692" spans="2:8">
      <c r="B1692" s="373" t="s">
        <v>363</v>
      </c>
      <c r="C1692" s="20" t="s">
        <v>142</v>
      </c>
      <c r="D1692" s="20" t="s">
        <v>133</v>
      </c>
      <c r="E1692" s="381">
        <v>1</v>
      </c>
      <c r="H1692" s="2"/>
    </row>
    <row r="1693" spans="2:8">
      <c r="B1693" s="373" t="s">
        <v>363</v>
      </c>
      <c r="C1693" s="20" t="s">
        <v>142</v>
      </c>
      <c r="D1693" s="20" t="s">
        <v>134</v>
      </c>
      <c r="E1693" s="381">
        <v>1</v>
      </c>
      <c r="H1693" s="2"/>
    </row>
    <row r="1694" spans="2:8">
      <c r="B1694" s="373" t="s">
        <v>363</v>
      </c>
      <c r="C1694" s="20" t="s">
        <v>142</v>
      </c>
      <c r="D1694" s="20" t="s">
        <v>135</v>
      </c>
      <c r="E1694" s="381">
        <v>1</v>
      </c>
      <c r="H1694" s="2"/>
    </row>
    <row r="1695" spans="2:8">
      <c r="B1695" s="373" t="s">
        <v>363</v>
      </c>
      <c r="C1695" s="20" t="s">
        <v>142</v>
      </c>
      <c r="D1695" s="20" t="s">
        <v>136</v>
      </c>
      <c r="E1695" s="381">
        <v>1</v>
      </c>
      <c r="H1695" s="2"/>
    </row>
    <row r="1696" spans="2:8">
      <c r="B1696" s="373" t="s">
        <v>363</v>
      </c>
      <c r="C1696" s="20" t="s">
        <v>142</v>
      </c>
      <c r="D1696" s="20" t="s">
        <v>137</v>
      </c>
      <c r="E1696" s="381">
        <v>1</v>
      </c>
      <c r="H1696" s="2"/>
    </row>
    <row r="1697" spans="2:8">
      <c r="B1697" s="373" t="s">
        <v>363</v>
      </c>
      <c r="C1697" s="20" t="s">
        <v>142</v>
      </c>
      <c r="D1697" s="20" t="s">
        <v>138</v>
      </c>
      <c r="E1697" s="381">
        <v>1</v>
      </c>
      <c r="H1697" s="2"/>
    </row>
    <row r="1698" spans="2:8">
      <c r="B1698" s="373" t="s">
        <v>363</v>
      </c>
      <c r="C1698" s="20" t="s">
        <v>142</v>
      </c>
      <c r="D1698" s="20" t="s">
        <v>139</v>
      </c>
      <c r="E1698" s="381">
        <v>1</v>
      </c>
      <c r="H1698" s="2"/>
    </row>
    <row r="1699" spans="2:8">
      <c r="B1699" s="373" t="s">
        <v>363</v>
      </c>
      <c r="C1699" s="20" t="s">
        <v>142</v>
      </c>
      <c r="D1699" s="20" t="s">
        <v>140</v>
      </c>
      <c r="E1699" s="381">
        <v>1</v>
      </c>
      <c r="H1699" s="2"/>
    </row>
    <row r="1700" spans="2:8">
      <c r="B1700" s="373" t="s">
        <v>363</v>
      </c>
      <c r="C1700" s="20" t="s">
        <v>142</v>
      </c>
      <c r="D1700" s="20" t="s">
        <v>141</v>
      </c>
      <c r="E1700" s="381">
        <v>1</v>
      </c>
      <c r="H1700" s="2"/>
    </row>
    <row r="1701" spans="2:8">
      <c r="B1701" s="373" t="s">
        <v>363</v>
      </c>
      <c r="C1701" s="20" t="s">
        <v>142</v>
      </c>
      <c r="D1701" s="20" t="s">
        <v>142</v>
      </c>
      <c r="E1701" s="381">
        <v>1</v>
      </c>
      <c r="H1701" s="2"/>
    </row>
    <row r="1702" spans="2:8">
      <c r="B1702" s="373" t="s">
        <v>363</v>
      </c>
      <c r="C1702" s="20" t="s">
        <v>142</v>
      </c>
      <c r="D1702" s="20" t="s">
        <v>143</v>
      </c>
      <c r="E1702" s="381">
        <v>0.99</v>
      </c>
      <c r="H1702" s="2"/>
    </row>
    <row r="1703" spans="2:8">
      <c r="B1703" s="373" t="s">
        <v>363</v>
      </c>
      <c r="C1703" s="20" t="s">
        <v>142</v>
      </c>
      <c r="D1703" s="20" t="s">
        <v>647</v>
      </c>
      <c r="E1703" s="381">
        <v>0.98</v>
      </c>
      <c r="H1703" s="2"/>
    </row>
    <row r="1704" spans="2:8">
      <c r="B1704" s="373" t="s">
        <v>363</v>
      </c>
      <c r="C1704" s="20" t="s">
        <v>143</v>
      </c>
      <c r="D1704" s="20" t="s">
        <v>355</v>
      </c>
      <c r="E1704" s="382">
        <v>1</v>
      </c>
      <c r="H1704" s="2"/>
    </row>
    <row r="1705" spans="2:8">
      <c r="B1705" s="373" t="s">
        <v>363</v>
      </c>
      <c r="C1705" s="20" t="s">
        <v>143</v>
      </c>
      <c r="D1705" s="20" t="s">
        <v>154</v>
      </c>
      <c r="E1705" s="381">
        <v>1</v>
      </c>
      <c r="H1705" s="2"/>
    </row>
    <row r="1706" spans="2:8">
      <c r="B1706" s="373" t="s">
        <v>363</v>
      </c>
      <c r="C1706" s="20" t="s">
        <v>143</v>
      </c>
      <c r="D1706" s="20" t="s">
        <v>155</v>
      </c>
      <c r="E1706" s="381">
        <v>1</v>
      </c>
      <c r="H1706" s="2"/>
    </row>
    <row r="1707" spans="2:8">
      <c r="B1707" s="373" t="s">
        <v>363</v>
      </c>
      <c r="C1707" s="20" t="s">
        <v>143</v>
      </c>
      <c r="D1707" s="20" t="s">
        <v>156</v>
      </c>
      <c r="E1707" s="381">
        <v>1</v>
      </c>
      <c r="H1707" s="2"/>
    </row>
    <row r="1708" spans="2:8">
      <c r="B1708" s="373" t="s">
        <v>363</v>
      </c>
      <c r="C1708" s="20" t="s">
        <v>143</v>
      </c>
      <c r="D1708" s="20" t="s">
        <v>132</v>
      </c>
      <c r="E1708" s="381">
        <v>1</v>
      </c>
      <c r="H1708" s="2"/>
    </row>
    <row r="1709" spans="2:8">
      <c r="B1709" s="373" t="s">
        <v>363</v>
      </c>
      <c r="C1709" s="20" t="s">
        <v>143</v>
      </c>
      <c r="D1709" s="20" t="s">
        <v>133</v>
      </c>
      <c r="E1709" s="381">
        <v>1</v>
      </c>
      <c r="H1709" s="2"/>
    </row>
    <row r="1710" spans="2:8">
      <c r="B1710" s="373" t="s">
        <v>363</v>
      </c>
      <c r="C1710" s="20" t="s">
        <v>143</v>
      </c>
      <c r="D1710" s="20" t="s">
        <v>134</v>
      </c>
      <c r="E1710" s="381">
        <v>1</v>
      </c>
      <c r="H1710" s="2"/>
    </row>
    <row r="1711" spans="2:8">
      <c r="B1711" s="373" t="s">
        <v>363</v>
      </c>
      <c r="C1711" s="20" t="s">
        <v>143</v>
      </c>
      <c r="D1711" s="20" t="s">
        <v>135</v>
      </c>
      <c r="E1711" s="381">
        <v>1</v>
      </c>
      <c r="H1711" s="2"/>
    </row>
    <row r="1712" spans="2:8">
      <c r="B1712" s="373" t="s">
        <v>363</v>
      </c>
      <c r="C1712" s="20" t="s">
        <v>143</v>
      </c>
      <c r="D1712" s="20" t="s">
        <v>136</v>
      </c>
      <c r="E1712" s="381">
        <v>1</v>
      </c>
      <c r="H1712" s="2"/>
    </row>
    <row r="1713" spans="2:8">
      <c r="B1713" s="373" t="s">
        <v>363</v>
      </c>
      <c r="C1713" s="20" t="s">
        <v>143</v>
      </c>
      <c r="D1713" s="20" t="s">
        <v>137</v>
      </c>
      <c r="E1713" s="381">
        <v>1</v>
      </c>
      <c r="H1713" s="2"/>
    </row>
    <row r="1714" spans="2:8">
      <c r="B1714" s="373" t="s">
        <v>363</v>
      </c>
      <c r="C1714" s="20" t="s">
        <v>143</v>
      </c>
      <c r="D1714" s="20" t="s">
        <v>138</v>
      </c>
      <c r="E1714" s="381">
        <v>1</v>
      </c>
      <c r="H1714" s="2"/>
    </row>
    <row r="1715" spans="2:8">
      <c r="B1715" s="373" t="s">
        <v>363</v>
      </c>
      <c r="C1715" s="20" t="s">
        <v>143</v>
      </c>
      <c r="D1715" s="20" t="s">
        <v>139</v>
      </c>
      <c r="E1715" s="381">
        <v>1</v>
      </c>
      <c r="H1715" s="2"/>
    </row>
    <row r="1716" spans="2:8">
      <c r="B1716" s="373" t="s">
        <v>363</v>
      </c>
      <c r="C1716" s="20" t="s">
        <v>143</v>
      </c>
      <c r="D1716" s="20" t="s">
        <v>140</v>
      </c>
      <c r="E1716" s="381">
        <v>1</v>
      </c>
      <c r="H1716" s="2"/>
    </row>
    <row r="1717" spans="2:8">
      <c r="B1717" s="373" t="s">
        <v>363</v>
      </c>
      <c r="C1717" s="20" t="s">
        <v>143</v>
      </c>
      <c r="D1717" s="20" t="s">
        <v>141</v>
      </c>
      <c r="E1717" s="381">
        <v>1</v>
      </c>
      <c r="H1717" s="2"/>
    </row>
    <row r="1718" spans="2:8">
      <c r="B1718" s="373" t="s">
        <v>363</v>
      </c>
      <c r="C1718" s="20" t="s">
        <v>143</v>
      </c>
      <c r="D1718" s="20" t="s">
        <v>142</v>
      </c>
      <c r="E1718" s="381">
        <v>1</v>
      </c>
      <c r="H1718" s="2"/>
    </row>
    <row r="1719" spans="2:8">
      <c r="B1719" s="373" t="s">
        <v>363</v>
      </c>
      <c r="C1719" s="20" t="s">
        <v>143</v>
      </c>
      <c r="D1719" s="20" t="s">
        <v>143</v>
      </c>
      <c r="E1719" s="381">
        <v>1</v>
      </c>
      <c r="H1719" s="2"/>
    </row>
    <row r="1720" spans="2:8">
      <c r="B1720" s="373" t="s">
        <v>363</v>
      </c>
      <c r="C1720" s="20" t="s">
        <v>143</v>
      </c>
      <c r="D1720" s="20" t="s">
        <v>647</v>
      </c>
      <c r="E1720" s="381">
        <v>0.99</v>
      </c>
      <c r="H1720" s="2"/>
    </row>
    <row r="1721" spans="2:8">
      <c r="B1721" s="373" t="s">
        <v>363</v>
      </c>
      <c r="C1721" s="20" t="s">
        <v>647</v>
      </c>
      <c r="D1721" s="20" t="s">
        <v>355</v>
      </c>
      <c r="E1721" s="382">
        <v>1</v>
      </c>
      <c r="H1721" s="2"/>
    </row>
    <row r="1722" spans="2:8">
      <c r="B1722" s="373" t="s">
        <v>363</v>
      </c>
      <c r="C1722" s="20" t="s">
        <v>647</v>
      </c>
      <c r="D1722" s="20" t="s">
        <v>154</v>
      </c>
      <c r="E1722" s="381">
        <v>1</v>
      </c>
      <c r="H1722" s="2"/>
    </row>
    <row r="1723" spans="2:8">
      <c r="B1723" s="373" t="s">
        <v>363</v>
      </c>
      <c r="C1723" s="20" t="s">
        <v>647</v>
      </c>
      <c r="D1723" s="20" t="s">
        <v>155</v>
      </c>
      <c r="E1723" s="381">
        <v>1</v>
      </c>
      <c r="H1723" s="2"/>
    </row>
    <row r="1724" spans="2:8">
      <c r="B1724" s="373" t="s">
        <v>363</v>
      </c>
      <c r="C1724" s="20" t="s">
        <v>647</v>
      </c>
      <c r="D1724" s="20" t="s">
        <v>156</v>
      </c>
      <c r="E1724" s="381">
        <v>1</v>
      </c>
      <c r="H1724" s="2"/>
    </row>
    <row r="1725" spans="2:8">
      <c r="B1725" s="373" t="s">
        <v>363</v>
      </c>
      <c r="C1725" s="20" t="s">
        <v>647</v>
      </c>
      <c r="D1725" s="20" t="s">
        <v>132</v>
      </c>
      <c r="E1725" s="381">
        <v>1</v>
      </c>
      <c r="H1725" s="2"/>
    </row>
    <row r="1726" spans="2:8">
      <c r="B1726" s="373" t="s">
        <v>363</v>
      </c>
      <c r="C1726" s="20" t="s">
        <v>647</v>
      </c>
      <c r="D1726" s="20" t="s">
        <v>133</v>
      </c>
      <c r="E1726" s="381">
        <v>1</v>
      </c>
      <c r="H1726" s="2"/>
    </row>
    <row r="1727" spans="2:8">
      <c r="B1727" s="373" t="s">
        <v>363</v>
      </c>
      <c r="C1727" s="20" t="s">
        <v>647</v>
      </c>
      <c r="D1727" s="20" t="s">
        <v>134</v>
      </c>
      <c r="E1727" s="381">
        <v>1</v>
      </c>
      <c r="H1727" s="2"/>
    </row>
    <row r="1728" spans="2:8">
      <c r="B1728" s="373" t="s">
        <v>363</v>
      </c>
      <c r="C1728" s="20" t="s">
        <v>647</v>
      </c>
      <c r="D1728" s="20" t="s">
        <v>135</v>
      </c>
      <c r="E1728" s="381">
        <v>1</v>
      </c>
      <c r="H1728" s="2"/>
    </row>
    <row r="1729" spans="2:8">
      <c r="B1729" s="373" t="s">
        <v>363</v>
      </c>
      <c r="C1729" s="20" t="s">
        <v>647</v>
      </c>
      <c r="D1729" s="20" t="s">
        <v>136</v>
      </c>
      <c r="E1729" s="381">
        <v>1</v>
      </c>
      <c r="H1729" s="2"/>
    </row>
    <row r="1730" spans="2:8">
      <c r="B1730" s="373" t="s">
        <v>363</v>
      </c>
      <c r="C1730" s="20" t="s">
        <v>647</v>
      </c>
      <c r="D1730" s="20" t="s">
        <v>137</v>
      </c>
      <c r="E1730" s="381">
        <v>1</v>
      </c>
      <c r="H1730" s="2"/>
    </row>
    <row r="1731" spans="2:8">
      <c r="B1731" s="373" t="s">
        <v>363</v>
      </c>
      <c r="C1731" s="20" t="s">
        <v>647</v>
      </c>
      <c r="D1731" s="20" t="s">
        <v>138</v>
      </c>
      <c r="E1731" s="381">
        <v>1</v>
      </c>
      <c r="H1731" s="2"/>
    </row>
    <row r="1732" spans="2:8">
      <c r="B1732" s="373" t="s">
        <v>363</v>
      </c>
      <c r="C1732" s="20" t="s">
        <v>647</v>
      </c>
      <c r="D1732" s="20" t="s">
        <v>139</v>
      </c>
      <c r="E1732" s="381">
        <v>1</v>
      </c>
      <c r="H1732" s="2"/>
    </row>
    <row r="1733" spans="2:8">
      <c r="B1733" s="373" t="s">
        <v>363</v>
      </c>
      <c r="C1733" s="20" t="s">
        <v>647</v>
      </c>
      <c r="D1733" s="20" t="s">
        <v>140</v>
      </c>
      <c r="E1733" s="381">
        <v>1</v>
      </c>
      <c r="H1733" s="2"/>
    </row>
    <row r="1734" spans="2:8">
      <c r="B1734" s="373" t="s">
        <v>363</v>
      </c>
      <c r="C1734" s="20" t="s">
        <v>647</v>
      </c>
      <c r="D1734" s="20" t="s">
        <v>141</v>
      </c>
      <c r="E1734" s="381">
        <v>1</v>
      </c>
      <c r="H1734" s="2"/>
    </row>
    <row r="1735" spans="2:8">
      <c r="B1735" s="373" t="s">
        <v>363</v>
      </c>
      <c r="C1735" s="20" t="s">
        <v>647</v>
      </c>
      <c r="D1735" s="20" t="s">
        <v>142</v>
      </c>
      <c r="E1735" s="381">
        <v>1</v>
      </c>
      <c r="H1735" s="2"/>
    </row>
    <row r="1736" spans="2:8">
      <c r="B1736" s="373" t="s">
        <v>363</v>
      </c>
      <c r="C1736" s="20" t="s">
        <v>647</v>
      </c>
      <c r="D1736" s="20" t="s">
        <v>143</v>
      </c>
      <c r="E1736" s="381">
        <v>1</v>
      </c>
      <c r="H1736" s="2"/>
    </row>
    <row r="1737" spans="2:8">
      <c r="B1737" s="373" t="s">
        <v>363</v>
      </c>
      <c r="C1737" s="20" t="s">
        <v>647</v>
      </c>
      <c r="D1737" s="20" t="s">
        <v>647</v>
      </c>
      <c r="E1737" s="381">
        <v>1</v>
      </c>
      <c r="H1737" s="2"/>
    </row>
    <row r="1738" spans="2:8">
      <c r="B1738" s="373" t="s">
        <v>364</v>
      </c>
      <c r="C1738" s="20" t="s">
        <v>355</v>
      </c>
      <c r="D1738" s="20" t="s">
        <v>355</v>
      </c>
      <c r="E1738" s="382">
        <v>1</v>
      </c>
      <c r="H1738" s="2"/>
    </row>
    <row r="1739" spans="2:8">
      <c r="B1739" s="373" t="s">
        <v>364</v>
      </c>
      <c r="C1739" s="20" t="s">
        <v>355</v>
      </c>
      <c r="D1739" s="20" t="s">
        <v>154</v>
      </c>
      <c r="E1739" s="381">
        <v>0.79</v>
      </c>
      <c r="H1739" s="2"/>
    </row>
    <row r="1740" spans="2:8">
      <c r="B1740" s="373" t="s">
        <v>364</v>
      </c>
      <c r="C1740" s="20" t="s">
        <v>355</v>
      </c>
      <c r="D1740" s="20" t="s">
        <v>155</v>
      </c>
      <c r="E1740" s="381">
        <v>0.68</v>
      </c>
      <c r="H1740" s="2"/>
    </row>
    <row r="1741" spans="2:8">
      <c r="B1741" s="373" t="s">
        <v>364</v>
      </c>
      <c r="C1741" s="20" t="s">
        <v>355</v>
      </c>
      <c r="D1741" s="20" t="s">
        <v>156</v>
      </c>
      <c r="E1741" s="381">
        <v>0.65</v>
      </c>
      <c r="H1741" s="2"/>
    </row>
    <row r="1742" spans="2:8">
      <c r="B1742" s="373" t="s">
        <v>364</v>
      </c>
      <c r="C1742" s="20" t="s">
        <v>355</v>
      </c>
      <c r="D1742" s="20" t="s">
        <v>132</v>
      </c>
      <c r="E1742" s="381">
        <v>0.6</v>
      </c>
      <c r="H1742" s="2"/>
    </row>
    <row r="1743" spans="2:8">
      <c r="B1743" s="373" t="s">
        <v>364</v>
      </c>
      <c r="C1743" s="20" t="s">
        <v>355</v>
      </c>
      <c r="D1743" s="20" t="s">
        <v>133</v>
      </c>
      <c r="E1743" s="381">
        <v>0.56000000000000005</v>
      </c>
      <c r="H1743" s="2"/>
    </row>
    <row r="1744" spans="2:8">
      <c r="B1744" s="373" t="s">
        <v>364</v>
      </c>
      <c r="C1744" s="20" t="s">
        <v>355</v>
      </c>
      <c r="D1744" s="20" t="s">
        <v>134</v>
      </c>
      <c r="E1744" s="381">
        <v>0.54</v>
      </c>
      <c r="H1744" s="2"/>
    </row>
    <row r="1745" spans="2:8">
      <c r="B1745" s="373" t="s">
        <v>364</v>
      </c>
      <c r="C1745" s="20" t="s">
        <v>355</v>
      </c>
      <c r="D1745" s="20" t="s">
        <v>135</v>
      </c>
      <c r="E1745" s="381">
        <v>0.51</v>
      </c>
      <c r="H1745" s="2"/>
    </row>
    <row r="1746" spans="2:8">
      <c r="B1746" s="373" t="s">
        <v>364</v>
      </c>
      <c r="C1746" s="20" t="s">
        <v>355</v>
      </c>
      <c r="D1746" s="20" t="s">
        <v>136</v>
      </c>
      <c r="E1746" s="381">
        <v>0.48</v>
      </c>
      <c r="H1746" s="2"/>
    </row>
    <row r="1747" spans="2:8">
      <c r="B1747" s="373" t="s">
        <v>364</v>
      </c>
      <c r="C1747" s="20" t="s">
        <v>355</v>
      </c>
      <c r="D1747" s="20" t="s">
        <v>137</v>
      </c>
      <c r="E1747" s="381">
        <v>0.47</v>
      </c>
      <c r="H1747" s="2"/>
    </row>
    <row r="1748" spans="2:8">
      <c r="B1748" s="373" t="s">
        <v>364</v>
      </c>
      <c r="C1748" s="20" t="s">
        <v>355</v>
      </c>
      <c r="D1748" s="20" t="s">
        <v>138</v>
      </c>
      <c r="E1748" s="381">
        <v>0.46</v>
      </c>
      <c r="H1748" s="2"/>
    </row>
    <row r="1749" spans="2:8">
      <c r="B1749" s="373" t="s">
        <v>364</v>
      </c>
      <c r="C1749" s="20" t="s">
        <v>355</v>
      </c>
      <c r="D1749" s="20" t="s">
        <v>139</v>
      </c>
      <c r="E1749" s="381">
        <v>0.45</v>
      </c>
      <c r="H1749" s="2"/>
    </row>
    <row r="1750" spans="2:8">
      <c r="B1750" s="373" t="s">
        <v>364</v>
      </c>
      <c r="C1750" s="20" t="s">
        <v>355</v>
      </c>
      <c r="D1750" s="20" t="s">
        <v>140</v>
      </c>
      <c r="E1750" s="381">
        <v>0.44</v>
      </c>
      <c r="H1750" s="2"/>
    </row>
    <row r="1751" spans="2:8">
      <c r="B1751" s="373" t="s">
        <v>364</v>
      </c>
      <c r="C1751" s="20" t="s">
        <v>355</v>
      </c>
      <c r="D1751" s="20" t="s">
        <v>141</v>
      </c>
      <c r="E1751" s="381">
        <v>0.44</v>
      </c>
      <c r="H1751" s="2"/>
    </row>
    <row r="1752" spans="2:8">
      <c r="B1752" s="373" t="s">
        <v>364</v>
      </c>
      <c r="C1752" s="20" t="s">
        <v>355</v>
      </c>
      <c r="D1752" s="20" t="s">
        <v>142</v>
      </c>
      <c r="E1752" s="381">
        <v>0.43</v>
      </c>
      <c r="H1752" s="2"/>
    </row>
    <row r="1753" spans="2:8">
      <c r="B1753" s="373" t="s">
        <v>364</v>
      </c>
      <c r="C1753" s="20" t="s">
        <v>355</v>
      </c>
      <c r="D1753" s="20" t="s">
        <v>143</v>
      </c>
      <c r="E1753" s="381">
        <v>0.43</v>
      </c>
      <c r="H1753" s="2"/>
    </row>
    <row r="1754" spans="2:8">
      <c r="B1754" s="373" t="s">
        <v>364</v>
      </c>
      <c r="C1754" s="20" t="s">
        <v>355</v>
      </c>
      <c r="D1754" s="20" t="s">
        <v>647</v>
      </c>
      <c r="E1754" s="381">
        <v>0.42</v>
      </c>
      <c r="H1754" s="2"/>
    </row>
    <row r="1755" spans="2:8">
      <c r="B1755" s="373" t="s">
        <v>364</v>
      </c>
      <c r="C1755" s="20" t="s">
        <v>154</v>
      </c>
      <c r="D1755" s="20" t="s">
        <v>355</v>
      </c>
      <c r="E1755" s="382">
        <v>1</v>
      </c>
      <c r="H1755" s="2"/>
    </row>
    <row r="1756" spans="2:8">
      <c r="B1756" s="373" t="s">
        <v>364</v>
      </c>
      <c r="C1756" s="20" t="s">
        <v>154</v>
      </c>
      <c r="D1756" s="20" t="s">
        <v>154</v>
      </c>
      <c r="E1756" s="381">
        <v>1</v>
      </c>
      <c r="H1756" s="2"/>
    </row>
    <row r="1757" spans="2:8">
      <c r="B1757" s="373" t="s">
        <v>364</v>
      </c>
      <c r="C1757" s="20" t="s">
        <v>154</v>
      </c>
      <c r="D1757" s="20" t="s">
        <v>155</v>
      </c>
      <c r="E1757" s="381">
        <v>0.86</v>
      </c>
      <c r="H1757" s="2"/>
    </row>
    <row r="1758" spans="2:8">
      <c r="B1758" s="373" t="s">
        <v>364</v>
      </c>
      <c r="C1758" s="20" t="s">
        <v>154</v>
      </c>
      <c r="D1758" s="20" t="s">
        <v>156</v>
      </c>
      <c r="E1758" s="381">
        <v>0.83</v>
      </c>
      <c r="H1758" s="2"/>
    </row>
    <row r="1759" spans="2:8">
      <c r="B1759" s="373" t="s">
        <v>364</v>
      </c>
      <c r="C1759" s="20" t="s">
        <v>154</v>
      </c>
      <c r="D1759" s="20" t="s">
        <v>132</v>
      </c>
      <c r="E1759" s="381">
        <v>0.76</v>
      </c>
      <c r="H1759" s="2"/>
    </row>
    <row r="1760" spans="2:8">
      <c r="B1760" s="373" t="s">
        <v>364</v>
      </c>
      <c r="C1760" s="20" t="s">
        <v>154</v>
      </c>
      <c r="D1760" s="20" t="s">
        <v>133</v>
      </c>
      <c r="E1760" s="381">
        <v>0.71</v>
      </c>
      <c r="H1760" s="2"/>
    </row>
    <row r="1761" spans="2:8">
      <c r="B1761" s="373" t="s">
        <v>364</v>
      </c>
      <c r="C1761" s="20" t="s">
        <v>154</v>
      </c>
      <c r="D1761" s="20" t="s">
        <v>134</v>
      </c>
      <c r="E1761" s="381">
        <v>0.68</v>
      </c>
      <c r="H1761" s="2"/>
    </row>
    <row r="1762" spans="2:8">
      <c r="B1762" s="373" t="s">
        <v>364</v>
      </c>
      <c r="C1762" s="20" t="s">
        <v>154</v>
      </c>
      <c r="D1762" s="20" t="s">
        <v>135</v>
      </c>
      <c r="E1762" s="381">
        <v>0.65</v>
      </c>
      <c r="H1762" s="2"/>
    </row>
    <row r="1763" spans="2:8">
      <c r="B1763" s="373" t="s">
        <v>364</v>
      </c>
      <c r="C1763" s="20" t="s">
        <v>154</v>
      </c>
      <c r="D1763" s="20" t="s">
        <v>136</v>
      </c>
      <c r="E1763" s="381">
        <v>0.61</v>
      </c>
      <c r="H1763" s="2"/>
    </row>
    <row r="1764" spans="2:8">
      <c r="B1764" s="373" t="s">
        <v>364</v>
      </c>
      <c r="C1764" s="20" t="s">
        <v>154</v>
      </c>
      <c r="D1764" s="20" t="s">
        <v>137</v>
      </c>
      <c r="E1764" s="381">
        <v>0.59</v>
      </c>
      <c r="H1764" s="2"/>
    </row>
    <row r="1765" spans="2:8">
      <c r="B1765" s="373" t="s">
        <v>364</v>
      </c>
      <c r="C1765" s="20" t="s">
        <v>154</v>
      </c>
      <c r="D1765" s="20" t="s">
        <v>138</v>
      </c>
      <c r="E1765" s="381">
        <v>0.57999999999999996</v>
      </c>
      <c r="H1765" s="2"/>
    </row>
    <row r="1766" spans="2:8">
      <c r="B1766" s="373" t="s">
        <v>364</v>
      </c>
      <c r="C1766" s="20" t="s">
        <v>154</v>
      </c>
      <c r="D1766" s="20" t="s">
        <v>139</v>
      </c>
      <c r="E1766" s="381">
        <v>0.56999999999999995</v>
      </c>
      <c r="H1766" s="2"/>
    </row>
    <row r="1767" spans="2:8">
      <c r="B1767" s="373" t="s">
        <v>364</v>
      </c>
      <c r="C1767" s="20" t="s">
        <v>154</v>
      </c>
      <c r="D1767" s="20" t="s">
        <v>140</v>
      </c>
      <c r="E1767" s="381">
        <v>0.56000000000000005</v>
      </c>
      <c r="H1767" s="2"/>
    </row>
    <row r="1768" spans="2:8">
      <c r="B1768" s="373" t="s">
        <v>364</v>
      </c>
      <c r="C1768" s="20" t="s">
        <v>154</v>
      </c>
      <c r="D1768" s="20" t="s">
        <v>141</v>
      </c>
      <c r="E1768" s="381">
        <v>0.55000000000000004</v>
      </c>
      <c r="H1768" s="2"/>
    </row>
    <row r="1769" spans="2:8">
      <c r="B1769" s="373" t="s">
        <v>364</v>
      </c>
      <c r="C1769" s="20" t="s">
        <v>154</v>
      </c>
      <c r="D1769" s="20" t="s">
        <v>142</v>
      </c>
      <c r="E1769" s="381">
        <v>0.55000000000000004</v>
      </c>
      <c r="H1769" s="2"/>
    </row>
    <row r="1770" spans="2:8">
      <c r="B1770" s="373" t="s">
        <v>364</v>
      </c>
      <c r="C1770" s="20" t="s">
        <v>154</v>
      </c>
      <c r="D1770" s="20" t="s">
        <v>143</v>
      </c>
      <c r="E1770" s="381">
        <v>0.54</v>
      </c>
      <c r="H1770" s="2"/>
    </row>
    <row r="1771" spans="2:8">
      <c r="B1771" s="373" t="s">
        <v>364</v>
      </c>
      <c r="C1771" s="20" t="s">
        <v>154</v>
      </c>
      <c r="D1771" s="20" t="s">
        <v>647</v>
      </c>
      <c r="E1771" s="381">
        <v>0.54</v>
      </c>
      <c r="H1771" s="2"/>
    </row>
    <row r="1772" spans="2:8">
      <c r="B1772" s="373" t="s">
        <v>364</v>
      </c>
      <c r="C1772" s="20" t="s">
        <v>155</v>
      </c>
      <c r="D1772" s="20" t="s">
        <v>355</v>
      </c>
      <c r="E1772" s="382">
        <v>1</v>
      </c>
      <c r="H1772" s="2"/>
    </row>
    <row r="1773" spans="2:8">
      <c r="B1773" s="373" t="s">
        <v>364</v>
      </c>
      <c r="C1773" s="20" t="s">
        <v>155</v>
      </c>
      <c r="D1773" s="20" t="s">
        <v>154</v>
      </c>
      <c r="E1773" s="381">
        <v>1</v>
      </c>
      <c r="H1773" s="2"/>
    </row>
    <row r="1774" spans="2:8">
      <c r="B1774" s="373" t="s">
        <v>364</v>
      </c>
      <c r="C1774" s="20" t="s">
        <v>155</v>
      </c>
      <c r="D1774" s="20" t="s">
        <v>155</v>
      </c>
      <c r="E1774" s="381">
        <v>1</v>
      </c>
      <c r="H1774" s="2"/>
    </row>
    <row r="1775" spans="2:8">
      <c r="B1775" s="373" t="s">
        <v>364</v>
      </c>
      <c r="C1775" s="20" t="s">
        <v>155</v>
      </c>
      <c r="D1775" s="20" t="s">
        <v>156</v>
      </c>
      <c r="E1775" s="381">
        <v>0.96</v>
      </c>
      <c r="H1775" s="2"/>
    </row>
    <row r="1776" spans="2:8">
      <c r="B1776" s="373" t="s">
        <v>364</v>
      </c>
      <c r="C1776" s="20" t="s">
        <v>155</v>
      </c>
      <c r="D1776" s="20" t="s">
        <v>132</v>
      </c>
      <c r="E1776" s="381">
        <v>0.88</v>
      </c>
      <c r="H1776" s="2"/>
    </row>
    <row r="1777" spans="2:8">
      <c r="B1777" s="373" t="s">
        <v>364</v>
      </c>
      <c r="C1777" s="20" t="s">
        <v>155</v>
      </c>
      <c r="D1777" s="20" t="s">
        <v>133</v>
      </c>
      <c r="E1777" s="381">
        <v>0.83</v>
      </c>
      <c r="H1777" s="2"/>
    </row>
    <row r="1778" spans="2:8">
      <c r="B1778" s="373" t="s">
        <v>364</v>
      </c>
      <c r="C1778" s="20" t="s">
        <v>155</v>
      </c>
      <c r="D1778" s="20" t="s">
        <v>134</v>
      </c>
      <c r="E1778" s="381">
        <v>0.79</v>
      </c>
      <c r="H1778" s="2"/>
    </row>
    <row r="1779" spans="2:8">
      <c r="B1779" s="373" t="s">
        <v>364</v>
      </c>
      <c r="C1779" s="20" t="s">
        <v>155</v>
      </c>
      <c r="D1779" s="20" t="s">
        <v>135</v>
      </c>
      <c r="E1779" s="381">
        <v>0.76</v>
      </c>
      <c r="H1779" s="2"/>
    </row>
    <row r="1780" spans="2:8">
      <c r="B1780" s="373" t="s">
        <v>364</v>
      </c>
      <c r="C1780" s="20" t="s">
        <v>155</v>
      </c>
      <c r="D1780" s="20" t="s">
        <v>136</v>
      </c>
      <c r="E1780" s="381">
        <v>0.7</v>
      </c>
      <c r="H1780" s="2"/>
    </row>
    <row r="1781" spans="2:8">
      <c r="B1781" s="373" t="s">
        <v>364</v>
      </c>
      <c r="C1781" s="20" t="s">
        <v>155</v>
      </c>
      <c r="D1781" s="20" t="s">
        <v>137</v>
      </c>
      <c r="E1781" s="381">
        <v>0.69</v>
      </c>
      <c r="H1781" s="2"/>
    </row>
    <row r="1782" spans="2:8">
      <c r="B1782" s="373" t="s">
        <v>364</v>
      </c>
      <c r="C1782" s="20" t="s">
        <v>155</v>
      </c>
      <c r="D1782" s="20" t="s">
        <v>138</v>
      </c>
      <c r="E1782" s="381">
        <v>0.68</v>
      </c>
      <c r="H1782" s="2"/>
    </row>
    <row r="1783" spans="2:8">
      <c r="B1783" s="373" t="s">
        <v>364</v>
      </c>
      <c r="C1783" s="20" t="s">
        <v>155</v>
      </c>
      <c r="D1783" s="20" t="s">
        <v>139</v>
      </c>
      <c r="E1783" s="381">
        <v>0.66</v>
      </c>
      <c r="H1783" s="2"/>
    </row>
    <row r="1784" spans="2:8">
      <c r="B1784" s="373" t="s">
        <v>364</v>
      </c>
      <c r="C1784" s="20" t="s">
        <v>155</v>
      </c>
      <c r="D1784" s="20" t="s">
        <v>140</v>
      </c>
      <c r="E1784" s="381">
        <v>0.65</v>
      </c>
      <c r="H1784" s="2"/>
    </row>
    <row r="1785" spans="2:8">
      <c r="B1785" s="373" t="s">
        <v>364</v>
      </c>
      <c r="C1785" s="20" t="s">
        <v>155</v>
      </c>
      <c r="D1785" s="20" t="s">
        <v>141</v>
      </c>
      <c r="E1785" s="381">
        <v>0.64</v>
      </c>
      <c r="H1785" s="2"/>
    </row>
    <row r="1786" spans="2:8">
      <c r="B1786" s="373" t="s">
        <v>364</v>
      </c>
      <c r="C1786" s="20" t="s">
        <v>155</v>
      </c>
      <c r="D1786" s="20" t="s">
        <v>142</v>
      </c>
      <c r="E1786" s="381">
        <v>0.64</v>
      </c>
      <c r="H1786" s="2"/>
    </row>
    <row r="1787" spans="2:8">
      <c r="B1787" s="373" t="s">
        <v>364</v>
      </c>
      <c r="C1787" s="20" t="s">
        <v>155</v>
      </c>
      <c r="D1787" s="20" t="s">
        <v>143</v>
      </c>
      <c r="E1787" s="381">
        <v>0.63</v>
      </c>
      <c r="H1787" s="2"/>
    </row>
    <row r="1788" spans="2:8">
      <c r="B1788" s="373" t="s">
        <v>364</v>
      </c>
      <c r="C1788" s="20" t="s">
        <v>155</v>
      </c>
      <c r="D1788" s="20" t="s">
        <v>647</v>
      </c>
      <c r="E1788" s="381">
        <v>0.62</v>
      </c>
      <c r="H1788" s="2"/>
    </row>
    <row r="1789" spans="2:8">
      <c r="B1789" s="373" t="s">
        <v>364</v>
      </c>
      <c r="C1789" s="20" t="s">
        <v>156</v>
      </c>
      <c r="D1789" s="20" t="s">
        <v>355</v>
      </c>
      <c r="E1789" s="382">
        <v>1</v>
      </c>
      <c r="H1789" s="2"/>
    </row>
    <row r="1790" spans="2:8">
      <c r="B1790" s="373" t="s">
        <v>364</v>
      </c>
      <c r="C1790" s="20" t="s">
        <v>156</v>
      </c>
      <c r="D1790" s="20" t="s">
        <v>154</v>
      </c>
      <c r="E1790" s="381">
        <v>1</v>
      </c>
      <c r="H1790" s="2"/>
    </row>
    <row r="1791" spans="2:8">
      <c r="B1791" s="373" t="s">
        <v>364</v>
      </c>
      <c r="C1791" s="20" t="s">
        <v>156</v>
      </c>
      <c r="D1791" s="20" t="s">
        <v>155</v>
      </c>
      <c r="E1791" s="381">
        <v>1</v>
      </c>
      <c r="H1791" s="2"/>
    </row>
    <row r="1792" spans="2:8">
      <c r="B1792" s="373" t="s">
        <v>364</v>
      </c>
      <c r="C1792" s="20" t="s">
        <v>156</v>
      </c>
      <c r="D1792" s="20" t="s">
        <v>156</v>
      </c>
      <c r="E1792" s="381">
        <v>1</v>
      </c>
      <c r="H1792" s="2"/>
    </row>
    <row r="1793" spans="2:8">
      <c r="B1793" s="373" t="s">
        <v>364</v>
      </c>
      <c r="C1793" s="20" t="s">
        <v>156</v>
      </c>
      <c r="D1793" s="20" t="s">
        <v>132</v>
      </c>
      <c r="E1793" s="381">
        <v>0.92</v>
      </c>
      <c r="H1793" s="2"/>
    </row>
    <row r="1794" spans="2:8">
      <c r="B1794" s="373" t="s">
        <v>364</v>
      </c>
      <c r="C1794" s="20" t="s">
        <v>156</v>
      </c>
      <c r="D1794" s="20" t="s">
        <v>133</v>
      </c>
      <c r="E1794" s="381">
        <v>0.86</v>
      </c>
      <c r="H1794" s="2"/>
    </row>
    <row r="1795" spans="2:8">
      <c r="B1795" s="373" t="s">
        <v>364</v>
      </c>
      <c r="C1795" s="20" t="s">
        <v>156</v>
      </c>
      <c r="D1795" s="20" t="s">
        <v>134</v>
      </c>
      <c r="E1795" s="381">
        <v>0.82</v>
      </c>
      <c r="H1795" s="2"/>
    </row>
    <row r="1796" spans="2:8">
      <c r="B1796" s="373" t="s">
        <v>364</v>
      </c>
      <c r="C1796" s="20" t="s">
        <v>156</v>
      </c>
      <c r="D1796" s="20" t="s">
        <v>135</v>
      </c>
      <c r="E1796" s="381">
        <v>0.79</v>
      </c>
      <c r="H1796" s="2"/>
    </row>
    <row r="1797" spans="2:8">
      <c r="B1797" s="373" t="s">
        <v>364</v>
      </c>
      <c r="C1797" s="20" t="s">
        <v>156</v>
      </c>
      <c r="D1797" s="20" t="s">
        <v>136</v>
      </c>
      <c r="E1797" s="381">
        <v>0.73</v>
      </c>
      <c r="H1797" s="2"/>
    </row>
    <row r="1798" spans="2:8">
      <c r="B1798" s="373" t="s">
        <v>364</v>
      </c>
      <c r="C1798" s="20" t="s">
        <v>156</v>
      </c>
      <c r="D1798" s="20" t="s">
        <v>137</v>
      </c>
      <c r="E1798" s="381">
        <v>0.72</v>
      </c>
      <c r="H1798" s="2"/>
    </row>
    <row r="1799" spans="2:8">
      <c r="B1799" s="373" t="s">
        <v>364</v>
      </c>
      <c r="C1799" s="20" t="s">
        <v>156</v>
      </c>
      <c r="D1799" s="20" t="s">
        <v>138</v>
      </c>
      <c r="E1799" s="381">
        <v>0.7</v>
      </c>
      <c r="H1799" s="2"/>
    </row>
    <row r="1800" spans="2:8">
      <c r="B1800" s="373" t="s">
        <v>364</v>
      </c>
      <c r="C1800" s="20" t="s">
        <v>156</v>
      </c>
      <c r="D1800" s="20" t="s">
        <v>139</v>
      </c>
      <c r="E1800" s="381">
        <v>0.69</v>
      </c>
      <c r="H1800" s="2"/>
    </row>
    <row r="1801" spans="2:8">
      <c r="B1801" s="373" t="s">
        <v>364</v>
      </c>
      <c r="C1801" s="20" t="s">
        <v>156</v>
      </c>
      <c r="D1801" s="20" t="s">
        <v>140</v>
      </c>
      <c r="E1801" s="381">
        <v>0.68</v>
      </c>
      <c r="H1801" s="2"/>
    </row>
    <row r="1802" spans="2:8">
      <c r="B1802" s="373" t="s">
        <v>364</v>
      </c>
      <c r="C1802" s="20" t="s">
        <v>156</v>
      </c>
      <c r="D1802" s="20" t="s">
        <v>141</v>
      </c>
      <c r="E1802" s="381">
        <v>0.67</v>
      </c>
      <c r="H1802" s="2"/>
    </row>
    <row r="1803" spans="2:8">
      <c r="B1803" s="373" t="s">
        <v>364</v>
      </c>
      <c r="C1803" s="20" t="s">
        <v>156</v>
      </c>
      <c r="D1803" s="20" t="s">
        <v>142</v>
      </c>
      <c r="E1803" s="381">
        <v>0.66</v>
      </c>
      <c r="H1803" s="2"/>
    </row>
    <row r="1804" spans="2:8">
      <c r="B1804" s="373" t="s">
        <v>364</v>
      </c>
      <c r="C1804" s="20" t="s">
        <v>156</v>
      </c>
      <c r="D1804" s="20" t="s">
        <v>143</v>
      </c>
      <c r="E1804" s="381">
        <v>0.66</v>
      </c>
      <c r="H1804" s="2"/>
    </row>
    <row r="1805" spans="2:8">
      <c r="B1805" s="373" t="s">
        <v>364</v>
      </c>
      <c r="C1805" s="20" t="s">
        <v>156</v>
      </c>
      <c r="D1805" s="20" t="s">
        <v>647</v>
      </c>
      <c r="E1805" s="381">
        <v>0.65</v>
      </c>
      <c r="H1805" s="2"/>
    </row>
    <row r="1806" spans="2:8">
      <c r="B1806" s="373" t="s">
        <v>364</v>
      </c>
      <c r="C1806" s="20" t="s">
        <v>132</v>
      </c>
      <c r="D1806" s="20" t="s">
        <v>355</v>
      </c>
      <c r="E1806" s="382">
        <v>1</v>
      </c>
      <c r="H1806" s="2"/>
    </row>
    <row r="1807" spans="2:8">
      <c r="B1807" s="373" t="s">
        <v>364</v>
      </c>
      <c r="C1807" s="20" t="s">
        <v>132</v>
      </c>
      <c r="D1807" s="20" t="s">
        <v>154</v>
      </c>
      <c r="E1807" s="381">
        <v>1</v>
      </c>
      <c r="H1807" s="2"/>
    </row>
    <row r="1808" spans="2:8">
      <c r="B1808" s="373" t="s">
        <v>364</v>
      </c>
      <c r="C1808" s="20" t="s">
        <v>132</v>
      </c>
      <c r="D1808" s="20" t="s">
        <v>155</v>
      </c>
      <c r="E1808" s="381">
        <v>1</v>
      </c>
      <c r="H1808" s="2"/>
    </row>
    <row r="1809" spans="2:8">
      <c r="B1809" s="373" t="s">
        <v>364</v>
      </c>
      <c r="C1809" s="20" t="s">
        <v>132</v>
      </c>
      <c r="D1809" s="20" t="s">
        <v>156</v>
      </c>
      <c r="E1809" s="381">
        <v>1</v>
      </c>
      <c r="H1809" s="2"/>
    </row>
    <row r="1810" spans="2:8">
      <c r="B1810" s="373" t="s">
        <v>364</v>
      </c>
      <c r="C1810" s="20" t="s">
        <v>132</v>
      </c>
      <c r="D1810" s="20" t="s">
        <v>132</v>
      </c>
      <c r="E1810" s="381">
        <v>1</v>
      </c>
      <c r="H1810" s="2"/>
    </row>
    <row r="1811" spans="2:8">
      <c r="B1811" s="373" t="s">
        <v>364</v>
      </c>
      <c r="C1811" s="20" t="s">
        <v>132</v>
      </c>
      <c r="D1811" s="20" t="s">
        <v>133</v>
      </c>
      <c r="E1811" s="381">
        <v>0.94</v>
      </c>
      <c r="H1811" s="2"/>
    </row>
    <row r="1812" spans="2:8">
      <c r="B1812" s="373" t="s">
        <v>364</v>
      </c>
      <c r="C1812" s="20" t="s">
        <v>132</v>
      </c>
      <c r="D1812" s="20" t="s">
        <v>134</v>
      </c>
      <c r="E1812" s="381">
        <v>0.89</v>
      </c>
      <c r="H1812" s="2"/>
    </row>
    <row r="1813" spans="2:8">
      <c r="B1813" s="373" t="s">
        <v>364</v>
      </c>
      <c r="C1813" s="20" t="s">
        <v>132</v>
      </c>
      <c r="D1813" s="20" t="s">
        <v>135</v>
      </c>
      <c r="E1813" s="381">
        <v>0.86</v>
      </c>
      <c r="H1813" s="2"/>
    </row>
    <row r="1814" spans="2:8">
      <c r="B1814" s="373" t="s">
        <v>364</v>
      </c>
      <c r="C1814" s="20" t="s">
        <v>132</v>
      </c>
      <c r="D1814" s="20" t="s">
        <v>136</v>
      </c>
      <c r="E1814" s="381">
        <v>0.8</v>
      </c>
      <c r="H1814" s="2"/>
    </row>
    <row r="1815" spans="2:8">
      <c r="B1815" s="373" t="s">
        <v>364</v>
      </c>
      <c r="C1815" s="20" t="s">
        <v>132</v>
      </c>
      <c r="D1815" s="20" t="s">
        <v>137</v>
      </c>
      <c r="E1815" s="381">
        <v>0.78</v>
      </c>
      <c r="H1815" s="2"/>
    </row>
    <row r="1816" spans="2:8">
      <c r="B1816" s="373" t="s">
        <v>364</v>
      </c>
      <c r="C1816" s="20" t="s">
        <v>132</v>
      </c>
      <c r="D1816" s="20" t="s">
        <v>138</v>
      </c>
      <c r="E1816" s="381">
        <v>0.77</v>
      </c>
      <c r="H1816" s="2"/>
    </row>
    <row r="1817" spans="2:8">
      <c r="B1817" s="373" t="s">
        <v>364</v>
      </c>
      <c r="C1817" s="20" t="s">
        <v>132</v>
      </c>
      <c r="D1817" s="20" t="s">
        <v>139</v>
      </c>
      <c r="E1817" s="381">
        <v>0.75</v>
      </c>
      <c r="H1817" s="2"/>
    </row>
    <row r="1818" spans="2:8">
      <c r="B1818" s="373" t="s">
        <v>364</v>
      </c>
      <c r="C1818" s="20" t="s">
        <v>132</v>
      </c>
      <c r="D1818" s="20" t="s">
        <v>140</v>
      </c>
      <c r="E1818" s="381">
        <v>0.74</v>
      </c>
      <c r="H1818" s="2"/>
    </row>
    <row r="1819" spans="2:8">
      <c r="B1819" s="373" t="s">
        <v>364</v>
      </c>
      <c r="C1819" s="20" t="s">
        <v>132</v>
      </c>
      <c r="D1819" s="20" t="s">
        <v>141</v>
      </c>
      <c r="E1819" s="381">
        <v>0.73</v>
      </c>
      <c r="H1819" s="2"/>
    </row>
    <row r="1820" spans="2:8">
      <c r="B1820" s="373" t="s">
        <v>364</v>
      </c>
      <c r="C1820" s="20" t="s">
        <v>132</v>
      </c>
      <c r="D1820" s="20" t="s">
        <v>142</v>
      </c>
      <c r="E1820" s="381">
        <v>0.72</v>
      </c>
      <c r="H1820" s="2"/>
    </row>
    <row r="1821" spans="2:8">
      <c r="B1821" s="373" t="s">
        <v>364</v>
      </c>
      <c r="C1821" s="20" t="s">
        <v>132</v>
      </c>
      <c r="D1821" s="20" t="s">
        <v>143</v>
      </c>
      <c r="E1821" s="381">
        <v>0.71</v>
      </c>
      <c r="H1821" s="2"/>
    </row>
    <row r="1822" spans="2:8">
      <c r="B1822" s="373" t="s">
        <v>364</v>
      </c>
      <c r="C1822" s="20" t="s">
        <v>132</v>
      </c>
      <c r="D1822" s="20" t="s">
        <v>647</v>
      </c>
      <c r="E1822" s="381">
        <v>0.71</v>
      </c>
      <c r="H1822" s="2"/>
    </row>
    <row r="1823" spans="2:8">
      <c r="B1823" s="373" t="s">
        <v>364</v>
      </c>
      <c r="C1823" s="20" t="s">
        <v>133</v>
      </c>
      <c r="D1823" s="20" t="s">
        <v>355</v>
      </c>
      <c r="E1823" s="382">
        <v>1</v>
      </c>
      <c r="H1823" s="2"/>
    </row>
    <row r="1824" spans="2:8">
      <c r="B1824" s="373" t="s">
        <v>364</v>
      </c>
      <c r="C1824" s="20" t="s">
        <v>133</v>
      </c>
      <c r="D1824" s="20" t="s">
        <v>154</v>
      </c>
      <c r="E1824" s="381">
        <v>1</v>
      </c>
      <c r="H1824" s="2"/>
    </row>
    <row r="1825" spans="2:8">
      <c r="B1825" s="373" t="s">
        <v>364</v>
      </c>
      <c r="C1825" s="20" t="s">
        <v>133</v>
      </c>
      <c r="D1825" s="20" t="s">
        <v>155</v>
      </c>
      <c r="E1825" s="381">
        <v>1</v>
      </c>
      <c r="H1825" s="2"/>
    </row>
    <row r="1826" spans="2:8">
      <c r="B1826" s="373" t="s">
        <v>364</v>
      </c>
      <c r="C1826" s="20" t="s">
        <v>133</v>
      </c>
      <c r="D1826" s="20" t="s">
        <v>156</v>
      </c>
      <c r="E1826" s="381">
        <v>1</v>
      </c>
      <c r="H1826" s="2"/>
    </row>
    <row r="1827" spans="2:8">
      <c r="B1827" s="373" t="s">
        <v>364</v>
      </c>
      <c r="C1827" s="20" t="s">
        <v>133</v>
      </c>
      <c r="D1827" s="20" t="s">
        <v>132</v>
      </c>
      <c r="E1827" s="381">
        <v>1</v>
      </c>
      <c r="H1827" s="2"/>
    </row>
    <row r="1828" spans="2:8">
      <c r="B1828" s="373" t="s">
        <v>364</v>
      </c>
      <c r="C1828" s="20" t="s">
        <v>133</v>
      </c>
      <c r="D1828" s="20" t="s">
        <v>133</v>
      </c>
      <c r="E1828" s="381">
        <v>1</v>
      </c>
      <c r="H1828" s="2"/>
    </row>
    <row r="1829" spans="2:8">
      <c r="B1829" s="373" t="s">
        <v>364</v>
      </c>
      <c r="C1829" s="20" t="s">
        <v>133</v>
      </c>
      <c r="D1829" s="20" t="s">
        <v>134</v>
      </c>
      <c r="E1829" s="381">
        <v>0.95</v>
      </c>
      <c r="H1829" s="2"/>
    </row>
    <row r="1830" spans="2:8">
      <c r="B1830" s="373" t="s">
        <v>364</v>
      </c>
      <c r="C1830" s="20" t="s">
        <v>133</v>
      </c>
      <c r="D1830" s="20" t="s">
        <v>135</v>
      </c>
      <c r="E1830" s="381">
        <v>0.91</v>
      </c>
      <c r="H1830" s="2"/>
    </row>
    <row r="1831" spans="2:8">
      <c r="B1831" s="373" t="s">
        <v>364</v>
      </c>
      <c r="C1831" s="20" t="s">
        <v>133</v>
      </c>
      <c r="D1831" s="20" t="s">
        <v>136</v>
      </c>
      <c r="E1831" s="381">
        <v>0.85</v>
      </c>
      <c r="H1831" s="2"/>
    </row>
    <row r="1832" spans="2:8">
      <c r="B1832" s="373" t="s">
        <v>364</v>
      </c>
      <c r="C1832" s="20" t="s">
        <v>133</v>
      </c>
      <c r="D1832" s="20" t="s">
        <v>137</v>
      </c>
      <c r="E1832" s="381">
        <v>0.83</v>
      </c>
      <c r="H1832" s="2"/>
    </row>
    <row r="1833" spans="2:8">
      <c r="B1833" s="373" t="s">
        <v>364</v>
      </c>
      <c r="C1833" s="20" t="s">
        <v>133</v>
      </c>
      <c r="D1833" s="20" t="s">
        <v>138</v>
      </c>
      <c r="E1833" s="381">
        <v>0.81</v>
      </c>
      <c r="H1833" s="2"/>
    </row>
    <row r="1834" spans="2:8">
      <c r="B1834" s="373" t="s">
        <v>364</v>
      </c>
      <c r="C1834" s="20" t="s">
        <v>133</v>
      </c>
      <c r="D1834" s="20" t="s">
        <v>139</v>
      </c>
      <c r="E1834" s="381">
        <v>0.8</v>
      </c>
      <c r="H1834" s="2"/>
    </row>
    <row r="1835" spans="2:8">
      <c r="B1835" s="373" t="s">
        <v>364</v>
      </c>
      <c r="C1835" s="20" t="s">
        <v>133</v>
      </c>
      <c r="D1835" s="20" t="s">
        <v>140</v>
      </c>
      <c r="E1835" s="381">
        <v>0.78</v>
      </c>
      <c r="H1835" s="2"/>
    </row>
    <row r="1836" spans="2:8">
      <c r="B1836" s="373" t="s">
        <v>364</v>
      </c>
      <c r="C1836" s="20" t="s">
        <v>133</v>
      </c>
      <c r="D1836" s="20" t="s">
        <v>141</v>
      </c>
      <c r="E1836" s="381">
        <v>0.77</v>
      </c>
      <c r="H1836" s="2"/>
    </row>
    <row r="1837" spans="2:8">
      <c r="B1837" s="373" t="s">
        <v>364</v>
      </c>
      <c r="C1837" s="20" t="s">
        <v>133</v>
      </c>
      <c r="D1837" s="20" t="s">
        <v>142</v>
      </c>
      <c r="E1837" s="381">
        <v>0.77</v>
      </c>
      <c r="H1837" s="2"/>
    </row>
    <row r="1838" spans="2:8">
      <c r="B1838" s="373" t="s">
        <v>364</v>
      </c>
      <c r="C1838" s="20" t="s">
        <v>133</v>
      </c>
      <c r="D1838" s="20" t="s">
        <v>143</v>
      </c>
      <c r="E1838" s="381">
        <v>0.76</v>
      </c>
      <c r="H1838" s="2"/>
    </row>
    <row r="1839" spans="2:8">
      <c r="B1839" s="373" t="s">
        <v>364</v>
      </c>
      <c r="C1839" s="20" t="s">
        <v>133</v>
      </c>
      <c r="D1839" s="20" t="s">
        <v>647</v>
      </c>
      <c r="E1839" s="381">
        <v>0.75</v>
      </c>
      <c r="H1839" s="2"/>
    </row>
    <row r="1840" spans="2:8">
      <c r="B1840" s="373" t="s">
        <v>364</v>
      </c>
      <c r="C1840" s="20" t="s">
        <v>134</v>
      </c>
      <c r="D1840" s="20" t="s">
        <v>355</v>
      </c>
      <c r="E1840" s="382">
        <v>1</v>
      </c>
      <c r="H1840" s="2"/>
    </row>
    <row r="1841" spans="2:8">
      <c r="B1841" s="373" t="s">
        <v>364</v>
      </c>
      <c r="C1841" s="20" t="s">
        <v>134</v>
      </c>
      <c r="D1841" s="20" t="s">
        <v>154</v>
      </c>
      <c r="E1841" s="381">
        <v>1</v>
      </c>
      <c r="H1841" s="2"/>
    </row>
    <row r="1842" spans="2:8">
      <c r="B1842" s="373" t="s">
        <v>364</v>
      </c>
      <c r="C1842" s="20" t="s">
        <v>134</v>
      </c>
      <c r="D1842" s="20" t="s">
        <v>155</v>
      </c>
      <c r="E1842" s="381">
        <v>1</v>
      </c>
      <c r="H1842" s="2"/>
    </row>
    <row r="1843" spans="2:8">
      <c r="B1843" s="373" t="s">
        <v>364</v>
      </c>
      <c r="C1843" s="20" t="s">
        <v>134</v>
      </c>
      <c r="D1843" s="20" t="s">
        <v>156</v>
      </c>
      <c r="E1843" s="381">
        <v>1</v>
      </c>
      <c r="H1843" s="2"/>
    </row>
    <row r="1844" spans="2:8">
      <c r="B1844" s="373" t="s">
        <v>364</v>
      </c>
      <c r="C1844" s="20" t="s">
        <v>134</v>
      </c>
      <c r="D1844" s="20" t="s">
        <v>132</v>
      </c>
      <c r="E1844" s="381">
        <v>1</v>
      </c>
      <c r="H1844" s="2"/>
    </row>
    <row r="1845" spans="2:8">
      <c r="B1845" s="373" t="s">
        <v>364</v>
      </c>
      <c r="C1845" s="20" t="s">
        <v>134</v>
      </c>
      <c r="D1845" s="20" t="s">
        <v>133</v>
      </c>
      <c r="E1845" s="381">
        <v>1</v>
      </c>
      <c r="H1845" s="2"/>
    </row>
    <row r="1846" spans="2:8">
      <c r="B1846" s="373" t="s">
        <v>364</v>
      </c>
      <c r="C1846" s="20" t="s">
        <v>134</v>
      </c>
      <c r="D1846" s="20" t="s">
        <v>134</v>
      </c>
      <c r="E1846" s="381">
        <v>1</v>
      </c>
      <c r="H1846" s="2"/>
    </row>
    <row r="1847" spans="2:8">
      <c r="B1847" s="373" t="s">
        <v>364</v>
      </c>
      <c r="C1847" s="20" t="s">
        <v>134</v>
      </c>
      <c r="D1847" s="20" t="s">
        <v>135</v>
      </c>
      <c r="E1847" s="381">
        <v>0.96</v>
      </c>
      <c r="H1847" s="2"/>
    </row>
    <row r="1848" spans="2:8">
      <c r="B1848" s="373" t="s">
        <v>364</v>
      </c>
      <c r="C1848" s="20" t="s">
        <v>134</v>
      </c>
      <c r="D1848" s="20" t="s">
        <v>136</v>
      </c>
      <c r="E1848" s="381">
        <v>0.89</v>
      </c>
      <c r="H1848" s="2"/>
    </row>
    <row r="1849" spans="2:8">
      <c r="B1849" s="373" t="s">
        <v>364</v>
      </c>
      <c r="C1849" s="20" t="s">
        <v>134</v>
      </c>
      <c r="D1849" s="20" t="s">
        <v>137</v>
      </c>
      <c r="E1849" s="381">
        <v>0.87</v>
      </c>
      <c r="H1849" s="2"/>
    </row>
    <row r="1850" spans="2:8">
      <c r="B1850" s="373" t="s">
        <v>364</v>
      </c>
      <c r="C1850" s="20" t="s">
        <v>134</v>
      </c>
      <c r="D1850" s="20" t="s">
        <v>138</v>
      </c>
      <c r="E1850" s="381">
        <v>0.86</v>
      </c>
      <c r="H1850" s="2"/>
    </row>
    <row r="1851" spans="2:8">
      <c r="B1851" s="373" t="s">
        <v>364</v>
      </c>
      <c r="C1851" s="20" t="s">
        <v>134</v>
      </c>
      <c r="D1851" s="20" t="s">
        <v>139</v>
      </c>
      <c r="E1851" s="381">
        <v>0.84</v>
      </c>
      <c r="H1851" s="2"/>
    </row>
    <row r="1852" spans="2:8">
      <c r="B1852" s="373" t="s">
        <v>364</v>
      </c>
      <c r="C1852" s="20" t="s">
        <v>134</v>
      </c>
      <c r="D1852" s="20" t="s">
        <v>140</v>
      </c>
      <c r="E1852" s="381">
        <v>0.82</v>
      </c>
      <c r="H1852" s="2"/>
    </row>
    <row r="1853" spans="2:8">
      <c r="B1853" s="373" t="s">
        <v>364</v>
      </c>
      <c r="C1853" s="20" t="s">
        <v>134</v>
      </c>
      <c r="D1853" s="20" t="s">
        <v>141</v>
      </c>
      <c r="E1853" s="381">
        <v>0.82</v>
      </c>
      <c r="H1853" s="2"/>
    </row>
    <row r="1854" spans="2:8">
      <c r="B1854" s="373" t="s">
        <v>364</v>
      </c>
      <c r="C1854" s="20" t="s">
        <v>134</v>
      </c>
      <c r="D1854" s="20" t="s">
        <v>142</v>
      </c>
      <c r="E1854" s="381">
        <v>0.81</v>
      </c>
      <c r="H1854" s="2"/>
    </row>
    <row r="1855" spans="2:8">
      <c r="B1855" s="373" t="s">
        <v>364</v>
      </c>
      <c r="C1855" s="20" t="s">
        <v>134</v>
      </c>
      <c r="D1855" s="20" t="s">
        <v>143</v>
      </c>
      <c r="E1855" s="381">
        <v>0.8</v>
      </c>
      <c r="H1855" s="2"/>
    </row>
    <row r="1856" spans="2:8">
      <c r="B1856" s="373" t="s">
        <v>364</v>
      </c>
      <c r="C1856" s="20" t="s">
        <v>134</v>
      </c>
      <c r="D1856" s="20" t="s">
        <v>647</v>
      </c>
      <c r="E1856" s="381">
        <v>0.79</v>
      </c>
      <c r="H1856" s="2"/>
    </row>
    <row r="1857" spans="2:8">
      <c r="B1857" s="373" t="s">
        <v>364</v>
      </c>
      <c r="C1857" s="20" t="s">
        <v>135</v>
      </c>
      <c r="D1857" s="20" t="s">
        <v>355</v>
      </c>
      <c r="E1857" s="382">
        <v>1</v>
      </c>
      <c r="H1857" s="2"/>
    </row>
    <row r="1858" spans="2:8">
      <c r="B1858" s="373" t="s">
        <v>364</v>
      </c>
      <c r="C1858" s="20" t="s">
        <v>135</v>
      </c>
      <c r="D1858" s="20" t="s">
        <v>154</v>
      </c>
      <c r="E1858" s="381">
        <v>1</v>
      </c>
      <c r="H1858" s="2"/>
    </row>
    <row r="1859" spans="2:8">
      <c r="B1859" s="373" t="s">
        <v>364</v>
      </c>
      <c r="C1859" s="20" t="s">
        <v>135</v>
      </c>
      <c r="D1859" s="20" t="s">
        <v>155</v>
      </c>
      <c r="E1859" s="381">
        <v>1</v>
      </c>
      <c r="H1859" s="2"/>
    </row>
    <row r="1860" spans="2:8">
      <c r="B1860" s="373" t="s">
        <v>364</v>
      </c>
      <c r="C1860" s="20" t="s">
        <v>135</v>
      </c>
      <c r="D1860" s="20" t="s">
        <v>156</v>
      </c>
      <c r="E1860" s="381">
        <v>1</v>
      </c>
      <c r="H1860" s="2"/>
    </row>
    <row r="1861" spans="2:8">
      <c r="B1861" s="373" t="s">
        <v>364</v>
      </c>
      <c r="C1861" s="20" t="s">
        <v>135</v>
      </c>
      <c r="D1861" s="20" t="s">
        <v>132</v>
      </c>
      <c r="E1861" s="381">
        <v>1</v>
      </c>
      <c r="H1861" s="2"/>
    </row>
    <row r="1862" spans="2:8">
      <c r="B1862" s="373" t="s">
        <v>364</v>
      </c>
      <c r="C1862" s="20" t="s">
        <v>135</v>
      </c>
      <c r="D1862" s="20" t="s">
        <v>133</v>
      </c>
      <c r="E1862" s="381">
        <v>1</v>
      </c>
      <c r="H1862" s="2"/>
    </row>
    <row r="1863" spans="2:8">
      <c r="B1863" s="373" t="s">
        <v>364</v>
      </c>
      <c r="C1863" s="20" t="s">
        <v>135</v>
      </c>
      <c r="D1863" s="20" t="s">
        <v>134</v>
      </c>
      <c r="E1863" s="381">
        <v>1</v>
      </c>
      <c r="H1863" s="2"/>
    </row>
    <row r="1864" spans="2:8">
      <c r="B1864" s="373" t="s">
        <v>364</v>
      </c>
      <c r="C1864" s="20" t="s">
        <v>135</v>
      </c>
      <c r="D1864" s="20" t="s">
        <v>135</v>
      </c>
      <c r="E1864" s="381">
        <v>1</v>
      </c>
      <c r="H1864" s="2"/>
    </row>
    <row r="1865" spans="2:8">
      <c r="B1865" s="373" t="s">
        <v>364</v>
      </c>
      <c r="C1865" s="20" t="s">
        <v>135</v>
      </c>
      <c r="D1865" s="20" t="s">
        <v>136</v>
      </c>
      <c r="E1865" s="381">
        <v>0.93</v>
      </c>
      <c r="H1865" s="2"/>
    </row>
    <row r="1866" spans="2:8">
      <c r="B1866" s="373" t="s">
        <v>364</v>
      </c>
      <c r="C1866" s="20" t="s">
        <v>135</v>
      </c>
      <c r="D1866" s="20" t="s">
        <v>137</v>
      </c>
      <c r="E1866" s="381">
        <v>0.91</v>
      </c>
      <c r="H1866" s="2"/>
    </row>
    <row r="1867" spans="2:8">
      <c r="B1867" s="373" t="s">
        <v>364</v>
      </c>
      <c r="C1867" s="20" t="s">
        <v>135</v>
      </c>
      <c r="D1867" s="20" t="s">
        <v>138</v>
      </c>
      <c r="E1867" s="381">
        <v>0.89</v>
      </c>
      <c r="H1867" s="2"/>
    </row>
    <row r="1868" spans="2:8">
      <c r="B1868" s="373" t="s">
        <v>364</v>
      </c>
      <c r="C1868" s="20" t="s">
        <v>135</v>
      </c>
      <c r="D1868" s="20" t="s">
        <v>139</v>
      </c>
      <c r="E1868" s="381">
        <v>0.88</v>
      </c>
      <c r="H1868" s="2"/>
    </row>
    <row r="1869" spans="2:8">
      <c r="B1869" s="373" t="s">
        <v>364</v>
      </c>
      <c r="C1869" s="20" t="s">
        <v>135</v>
      </c>
      <c r="D1869" s="20" t="s">
        <v>140</v>
      </c>
      <c r="E1869" s="381">
        <v>0.86</v>
      </c>
      <c r="H1869" s="2"/>
    </row>
    <row r="1870" spans="2:8">
      <c r="B1870" s="373" t="s">
        <v>364</v>
      </c>
      <c r="C1870" s="20" t="s">
        <v>135</v>
      </c>
      <c r="D1870" s="20" t="s">
        <v>141</v>
      </c>
      <c r="E1870" s="381">
        <v>0.85</v>
      </c>
      <c r="H1870" s="2"/>
    </row>
    <row r="1871" spans="2:8">
      <c r="B1871" s="373" t="s">
        <v>364</v>
      </c>
      <c r="C1871" s="20" t="s">
        <v>135</v>
      </c>
      <c r="D1871" s="20" t="s">
        <v>142</v>
      </c>
      <c r="E1871" s="381">
        <v>0.84</v>
      </c>
      <c r="H1871" s="2"/>
    </row>
    <row r="1872" spans="2:8">
      <c r="B1872" s="373" t="s">
        <v>364</v>
      </c>
      <c r="C1872" s="20" t="s">
        <v>135</v>
      </c>
      <c r="D1872" s="20" t="s">
        <v>143</v>
      </c>
      <c r="E1872" s="381">
        <v>0.83</v>
      </c>
      <c r="H1872" s="2"/>
    </row>
    <row r="1873" spans="2:8">
      <c r="B1873" s="373" t="s">
        <v>364</v>
      </c>
      <c r="C1873" s="20" t="s">
        <v>135</v>
      </c>
      <c r="D1873" s="20" t="s">
        <v>647</v>
      </c>
      <c r="E1873" s="381">
        <v>0.82</v>
      </c>
      <c r="H1873" s="2"/>
    </row>
    <row r="1874" spans="2:8">
      <c r="B1874" s="373" t="s">
        <v>364</v>
      </c>
      <c r="C1874" s="20" t="s">
        <v>136</v>
      </c>
      <c r="D1874" s="20" t="s">
        <v>355</v>
      </c>
      <c r="E1874" s="382">
        <v>1</v>
      </c>
      <c r="H1874" s="2"/>
    </row>
    <row r="1875" spans="2:8">
      <c r="B1875" s="373" t="s">
        <v>364</v>
      </c>
      <c r="C1875" s="20" t="s">
        <v>136</v>
      </c>
      <c r="D1875" s="20" t="s">
        <v>154</v>
      </c>
      <c r="E1875" s="381">
        <v>1</v>
      </c>
      <c r="H1875" s="2"/>
    </row>
    <row r="1876" spans="2:8">
      <c r="B1876" s="373" t="s">
        <v>364</v>
      </c>
      <c r="C1876" s="20" t="s">
        <v>136</v>
      </c>
      <c r="D1876" s="20" t="s">
        <v>155</v>
      </c>
      <c r="E1876" s="381">
        <v>1</v>
      </c>
      <c r="H1876" s="2"/>
    </row>
    <row r="1877" spans="2:8">
      <c r="B1877" s="373" t="s">
        <v>364</v>
      </c>
      <c r="C1877" s="20" t="s">
        <v>136</v>
      </c>
      <c r="D1877" s="20" t="s">
        <v>156</v>
      </c>
      <c r="E1877" s="381">
        <v>1</v>
      </c>
      <c r="H1877" s="2"/>
    </row>
    <row r="1878" spans="2:8">
      <c r="B1878" s="373" t="s">
        <v>364</v>
      </c>
      <c r="C1878" s="20" t="s">
        <v>136</v>
      </c>
      <c r="D1878" s="20" t="s">
        <v>132</v>
      </c>
      <c r="E1878" s="381">
        <v>1</v>
      </c>
      <c r="H1878" s="2"/>
    </row>
    <row r="1879" spans="2:8">
      <c r="B1879" s="373" t="s">
        <v>364</v>
      </c>
      <c r="C1879" s="20" t="s">
        <v>136</v>
      </c>
      <c r="D1879" s="20" t="s">
        <v>133</v>
      </c>
      <c r="E1879" s="381">
        <v>1</v>
      </c>
      <c r="H1879" s="2"/>
    </row>
    <row r="1880" spans="2:8">
      <c r="B1880" s="373" t="s">
        <v>364</v>
      </c>
      <c r="C1880" s="20" t="s">
        <v>136</v>
      </c>
      <c r="D1880" s="20" t="s">
        <v>134</v>
      </c>
      <c r="E1880" s="381">
        <v>1</v>
      </c>
      <c r="H1880" s="2"/>
    </row>
    <row r="1881" spans="2:8">
      <c r="B1881" s="373" t="s">
        <v>364</v>
      </c>
      <c r="C1881" s="20" t="s">
        <v>136</v>
      </c>
      <c r="D1881" s="20" t="s">
        <v>135</v>
      </c>
      <c r="E1881" s="381">
        <v>1</v>
      </c>
      <c r="H1881" s="2"/>
    </row>
    <row r="1882" spans="2:8">
      <c r="B1882" s="373" t="s">
        <v>364</v>
      </c>
      <c r="C1882" s="20" t="s">
        <v>136</v>
      </c>
      <c r="D1882" s="20" t="s">
        <v>136</v>
      </c>
      <c r="E1882" s="381">
        <v>1</v>
      </c>
      <c r="H1882" s="2"/>
    </row>
    <row r="1883" spans="2:8">
      <c r="B1883" s="373" t="s">
        <v>364</v>
      </c>
      <c r="C1883" s="20" t="s">
        <v>136</v>
      </c>
      <c r="D1883" s="20" t="s">
        <v>137</v>
      </c>
      <c r="E1883" s="381">
        <v>0.98</v>
      </c>
      <c r="H1883" s="2"/>
    </row>
    <row r="1884" spans="2:8">
      <c r="B1884" s="373" t="s">
        <v>364</v>
      </c>
      <c r="C1884" s="20" t="s">
        <v>136</v>
      </c>
      <c r="D1884" s="20" t="s">
        <v>138</v>
      </c>
      <c r="E1884" s="381">
        <v>0.96</v>
      </c>
      <c r="H1884" s="2"/>
    </row>
    <row r="1885" spans="2:8">
      <c r="B1885" s="373" t="s">
        <v>364</v>
      </c>
      <c r="C1885" s="20" t="s">
        <v>136</v>
      </c>
      <c r="D1885" s="20" t="s">
        <v>139</v>
      </c>
      <c r="E1885" s="381">
        <v>0.94</v>
      </c>
      <c r="H1885" s="2"/>
    </row>
    <row r="1886" spans="2:8">
      <c r="B1886" s="373" t="s">
        <v>364</v>
      </c>
      <c r="C1886" s="20" t="s">
        <v>136</v>
      </c>
      <c r="D1886" s="20" t="s">
        <v>140</v>
      </c>
      <c r="E1886" s="381">
        <v>0.92</v>
      </c>
      <c r="H1886" s="2"/>
    </row>
    <row r="1887" spans="2:8">
      <c r="B1887" s="373" t="s">
        <v>364</v>
      </c>
      <c r="C1887" s="20" t="s">
        <v>136</v>
      </c>
      <c r="D1887" s="20" t="s">
        <v>141</v>
      </c>
      <c r="E1887" s="381">
        <v>0.91</v>
      </c>
      <c r="H1887" s="2"/>
    </row>
    <row r="1888" spans="2:8">
      <c r="B1888" s="373" t="s">
        <v>364</v>
      </c>
      <c r="C1888" s="20" t="s">
        <v>136</v>
      </c>
      <c r="D1888" s="20" t="s">
        <v>142</v>
      </c>
      <c r="E1888" s="381">
        <v>0.9</v>
      </c>
      <c r="H1888" s="2"/>
    </row>
    <row r="1889" spans="2:8">
      <c r="B1889" s="373" t="s">
        <v>364</v>
      </c>
      <c r="C1889" s="20" t="s">
        <v>136</v>
      </c>
      <c r="D1889" s="20" t="s">
        <v>143</v>
      </c>
      <c r="E1889" s="381">
        <v>0.89</v>
      </c>
      <c r="H1889" s="2"/>
    </row>
    <row r="1890" spans="2:8">
      <c r="B1890" s="373" t="s">
        <v>364</v>
      </c>
      <c r="C1890" s="20" t="s">
        <v>136</v>
      </c>
      <c r="D1890" s="20" t="s">
        <v>647</v>
      </c>
      <c r="E1890" s="381">
        <v>0.89</v>
      </c>
      <c r="H1890" s="2"/>
    </row>
    <row r="1891" spans="2:8">
      <c r="B1891" s="373" t="s">
        <v>364</v>
      </c>
      <c r="C1891" s="20" t="s">
        <v>137</v>
      </c>
      <c r="D1891" s="20" t="s">
        <v>355</v>
      </c>
      <c r="E1891" s="382">
        <v>1</v>
      </c>
      <c r="H1891" s="2"/>
    </row>
    <row r="1892" spans="2:8">
      <c r="B1892" s="373" t="s">
        <v>364</v>
      </c>
      <c r="C1892" s="20" t="s">
        <v>137</v>
      </c>
      <c r="D1892" s="20" t="s">
        <v>154</v>
      </c>
      <c r="E1892" s="381">
        <v>1</v>
      </c>
      <c r="H1892" s="2"/>
    </row>
    <row r="1893" spans="2:8">
      <c r="B1893" s="373" t="s">
        <v>364</v>
      </c>
      <c r="C1893" s="20" t="s">
        <v>137</v>
      </c>
      <c r="D1893" s="20" t="s">
        <v>155</v>
      </c>
      <c r="E1893" s="381">
        <v>1</v>
      </c>
      <c r="H1893" s="2"/>
    </row>
    <row r="1894" spans="2:8">
      <c r="B1894" s="373" t="s">
        <v>364</v>
      </c>
      <c r="C1894" s="20" t="s">
        <v>137</v>
      </c>
      <c r="D1894" s="20" t="s">
        <v>156</v>
      </c>
      <c r="E1894" s="381">
        <v>1</v>
      </c>
      <c r="H1894" s="2"/>
    </row>
    <row r="1895" spans="2:8">
      <c r="B1895" s="373" t="s">
        <v>364</v>
      </c>
      <c r="C1895" s="20" t="s">
        <v>137</v>
      </c>
      <c r="D1895" s="20" t="s">
        <v>132</v>
      </c>
      <c r="E1895" s="381">
        <v>1</v>
      </c>
      <c r="H1895" s="2"/>
    </row>
    <row r="1896" spans="2:8">
      <c r="B1896" s="373" t="s">
        <v>364</v>
      </c>
      <c r="C1896" s="20" t="s">
        <v>137</v>
      </c>
      <c r="D1896" s="20" t="s">
        <v>133</v>
      </c>
      <c r="E1896" s="381">
        <v>1</v>
      </c>
      <c r="H1896" s="2"/>
    </row>
    <row r="1897" spans="2:8">
      <c r="B1897" s="373" t="s">
        <v>364</v>
      </c>
      <c r="C1897" s="20" t="s">
        <v>137</v>
      </c>
      <c r="D1897" s="20" t="s">
        <v>134</v>
      </c>
      <c r="E1897" s="381">
        <v>1</v>
      </c>
      <c r="H1897" s="2"/>
    </row>
    <row r="1898" spans="2:8">
      <c r="B1898" s="373" t="s">
        <v>364</v>
      </c>
      <c r="C1898" s="20" t="s">
        <v>137</v>
      </c>
      <c r="D1898" s="20" t="s">
        <v>135</v>
      </c>
      <c r="E1898" s="381">
        <v>1</v>
      </c>
      <c r="H1898" s="2"/>
    </row>
    <row r="1899" spans="2:8">
      <c r="B1899" s="373" t="s">
        <v>364</v>
      </c>
      <c r="C1899" s="20" t="s">
        <v>137</v>
      </c>
      <c r="D1899" s="20" t="s">
        <v>136</v>
      </c>
      <c r="E1899" s="381">
        <v>1</v>
      </c>
      <c r="H1899" s="2"/>
    </row>
    <row r="1900" spans="2:8">
      <c r="B1900" s="373" t="s">
        <v>364</v>
      </c>
      <c r="C1900" s="20" t="s">
        <v>137</v>
      </c>
      <c r="D1900" s="20" t="s">
        <v>137</v>
      </c>
      <c r="E1900" s="381">
        <v>1</v>
      </c>
      <c r="H1900" s="2"/>
    </row>
    <row r="1901" spans="2:8">
      <c r="B1901" s="373" t="s">
        <v>364</v>
      </c>
      <c r="C1901" s="20" t="s">
        <v>137</v>
      </c>
      <c r="D1901" s="20" t="s">
        <v>138</v>
      </c>
      <c r="E1901" s="381">
        <v>0.98</v>
      </c>
      <c r="H1901" s="2"/>
    </row>
    <row r="1902" spans="2:8">
      <c r="B1902" s="373" t="s">
        <v>364</v>
      </c>
      <c r="C1902" s="20" t="s">
        <v>137</v>
      </c>
      <c r="D1902" s="20" t="s">
        <v>139</v>
      </c>
      <c r="E1902" s="381">
        <v>0.96</v>
      </c>
      <c r="H1902" s="2"/>
    </row>
    <row r="1903" spans="2:8">
      <c r="B1903" s="373" t="s">
        <v>364</v>
      </c>
      <c r="C1903" s="20" t="s">
        <v>137</v>
      </c>
      <c r="D1903" s="20" t="s">
        <v>140</v>
      </c>
      <c r="E1903" s="381">
        <v>0.94</v>
      </c>
      <c r="H1903" s="2"/>
    </row>
    <row r="1904" spans="2:8">
      <c r="B1904" s="373" t="s">
        <v>364</v>
      </c>
      <c r="C1904" s="20" t="s">
        <v>137</v>
      </c>
      <c r="D1904" s="20" t="s">
        <v>141</v>
      </c>
      <c r="E1904" s="381">
        <v>0.93</v>
      </c>
      <c r="H1904" s="2"/>
    </row>
    <row r="1905" spans="2:8">
      <c r="B1905" s="373" t="s">
        <v>364</v>
      </c>
      <c r="C1905" s="20" t="s">
        <v>137</v>
      </c>
      <c r="D1905" s="20" t="s">
        <v>142</v>
      </c>
      <c r="E1905" s="381">
        <v>0.92</v>
      </c>
      <c r="H1905" s="2"/>
    </row>
    <row r="1906" spans="2:8">
      <c r="B1906" s="373" t="s">
        <v>364</v>
      </c>
      <c r="C1906" s="20" t="s">
        <v>137</v>
      </c>
      <c r="D1906" s="20" t="s">
        <v>143</v>
      </c>
      <c r="E1906" s="381">
        <v>0.91</v>
      </c>
      <c r="H1906" s="2"/>
    </row>
    <row r="1907" spans="2:8">
      <c r="B1907" s="373" t="s">
        <v>364</v>
      </c>
      <c r="C1907" s="20" t="s">
        <v>137</v>
      </c>
      <c r="D1907" s="20" t="s">
        <v>647</v>
      </c>
      <c r="E1907" s="381">
        <v>0.9</v>
      </c>
      <c r="H1907" s="2"/>
    </row>
    <row r="1908" spans="2:8">
      <c r="B1908" s="373" t="s">
        <v>364</v>
      </c>
      <c r="C1908" s="20" t="s">
        <v>138</v>
      </c>
      <c r="D1908" s="20" t="s">
        <v>355</v>
      </c>
      <c r="E1908" s="382">
        <v>1</v>
      </c>
      <c r="H1908" s="2"/>
    </row>
    <row r="1909" spans="2:8">
      <c r="B1909" s="373" t="s">
        <v>364</v>
      </c>
      <c r="C1909" s="20" t="s">
        <v>138</v>
      </c>
      <c r="D1909" s="20" t="s">
        <v>154</v>
      </c>
      <c r="E1909" s="381">
        <v>1</v>
      </c>
      <c r="H1909" s="2"/>
    </row>
    <row r="1910" spans="2:8">
      <c r="B1910" s="373" t="s">
        <v>364</v>
      </c>
      <c r="C1910" s="20" t="s">
        <v>138</v>
      </c>
      <c r="D1910" s="20" t="s">
        <v>155</v>
      </c>
      <c r="E1910" s="381">
        <v>1</v>
      </c>
      <c r="H1910" s="2"/>
    </row>
    <row r="1911" spans="2:8">
      <c r="B1911" s="373" t="s">
        <v>364</v>
      </c>
      <c r="C1911" s="20" t="s">
        <v>138</v>
      </c>
      <c r="D1911" s="20" t="s">
        <v>156</v>
      </c>
      <c r="E1911" s="381">
        <v>1</v>
      </c>
      <c r="H1911" s="2"/>
    </row>
    <row r="1912" spans="2:8">
      <c r="B1912" s="373" t="s">
        <v>364</v>
      </c>
      <c r="C1912" s="20" t="s">
        <v>138</v>
      </c>
      <c r="D1912" s="20" t="s">
        <v>132</v>
      </c>
      <c r="E1912" s="381">
        <v>1</v>
      </c>
      <c r="H1912" s="2"/>
    </row>
    <row r="1913" spans="2:8">
      <c r="B1913" s="373" t="s">
        <v>364</v>
      </c>
      <c r="C1913" s="20" t="s">
        <v>138</v>
      </c>
      <c r="D1913" s="20" t="s">
        <v>133</v>
      </c>
      <c r="E1913" s="381">
        <v>1</v>
      </c>
      <c r="H1913" s="2"/>
    </row>
    <row r="1914" spans="2:8">
      <c r="B1914" s="373" t="s">
        <v>364</v>
      </c>
      <c r="C1914" s="20" t="s">
        <v>138</v>
      </c>
      <c r="D1914" s="20" t="s">
        <v>134</v>
      </c>
      <c r="E1914" s="381">
        <v>1</v>
      </c>
      <c r="H1914" s="2"/>
    </row>
    <row r="1915" spans="2:8">
      <c r="B1915" s="373" t="s">
        <v>364</v>
      </c>
      <c r="C1915" s="20" t="s">
        <v>138</v>
      </c>
      <c r="D1915" s="20" t="s">
        <v>135</v>
      </c>
      <c r="E1915" s="381">
        <v>1</v>
      </c>
      <c r="H1915" s="2"/>
    </row>
    <row r="1916" spans="2:8">
      <c r="B1916" s="373" t="s">
        <v>364</v>
      </c>
      <c r="C1916" s="20" t="s">
        <v>138</v>
      </c>
      <c r="D1916" s="20" t="s">
        <v>136</v>
      </c>
      <c r="E1916" s="381">
        <v>1</v>
      </c>
      <c r="H1916" s="2"/>
    </row>
    <row r="1917" spans="2:8">
      <c r="B1917" s="373" t="s">
        <v>364</v>
      </c>
      <c r="C1917" s="20" t="s">
        <v>138</v>
      </c>
      <c r="D1917" s="20" t="s">
        <v>137</v>
      </c>
      <c r="E1917" s="381">
        <v>1</v>
      </c>
      <c r="H1917" s="2"/>
    </row>
    <row r="1918" spans="2:8">
      <c r="B1918" s="373" t="s">
        <v>364</v>
      </c>
      <c r="C1918" s="20" t="s">
        <v>138</v>
      </c>
      <c r="D1918" s="20" t="s">
        <v>138</v>
      </c>
      <c r="E1918" s="381">
        <v>1</v>
      </c>
      <c r="H1918" s="2"/>
    </row>
    <row r="1919" spans="2:8">
      <c r="B1919" s="373" t="s">
        <v>364</v>
      </c>
      <c r="C1919" s="20" t="s">
        <v>138</v>
      </c>
      <c r="D1919" s="20" t="s">
        <v>139</v>
      </c>
      <c r="E1919" s="381">
        <v>0.98</v>
      </c>
      <c r="H1919" s="2"/>
    </row>
    <row r="1920" spans="2:8">
      <c r="B1920" s="373" t="s">
        <v>364</v>
      </c>
      <c r="C1920" s="20" t="s">
        <v>138</v>
      </c>
      <c r="D1920" s="20" t="s">
        <v>140</v>
      </c>
      <c r="E1920" s="381">
        <v>0.96</v>
      </c>
      <c r="H1920" s="2"/>
    </row>
    <row r="1921" spans="2:8">
      <c r="B1921" s="373" t="s">
        <v>364</v>
      </c>
      <c r="C1921" s="20" t="s">
        <v>138</v>
      </c>
      <c r="D1921" s="20" t="s">
        <v>141</v>
      </c>
      <c r="E1921" s="381">
        <v>0.95</v>
      </c>
      <c r="H1921" s="2"/>
    </row>
    <row r="1922" spans="2:8">
      <c r="B1922" s="373" t="s">
        <v>364</v>
      </c>
      <c r="C1922" s="20" t="s">
        <v>138</v>
      </c>
      <c r="D1922" s="20" t="s">
        <v>142</v>
      </c>
      <c r="E1922" s="381">
        <v>0.94</v>
      </c>
      <c r="H1922" s="2"/>
    </row>
    <row r="1923" spans="2:8">
      <c r="B1923" s="373" t="s">
        <v>364</v>
      </c>
      <c r="C1923" s="20" t="s">
        <v>138</v>
      </c>
      <c r="D1923" s="20" t="s">
        <v>143</v>
      </c>
      <c r="E1923" s="381">
        <v>0.93</v>
      </c>
      <c r="H1923" s="2"/>
    </row>
    <row r="1924" spans="2:8">
      <c r="B1924" s="373" t="s">
        <v>364</v>
      </c>
      <c r="C1924" s="20" t="s">
        <v>138</v>
      </c>
      <c r="D1924" s="20" t="s">
        <v>647</v>
      </c>
      <c r="E1924" s="381">
        <v>0.92</v>
      </c>
      <c r="H1924" s="2"/>
    </row>
    <row r="1925" spans="2:8">
      <c r="B1925" s="373" t="s">
        <v>364</v>
      </c>
      <c r="C1925" s="20" t="s">
        <v>139</v>
      </c>
      <c r="D1925" s="20" t="s">
        <v>355</v>
      </c>
      <c r="E1925" s="382">
        <v>1</v>
      </c>
      <c r="H1925" s="2"/>
    </row>
    <row r="1926" spans="2:8">
      <c r="B1926" s="373" t="s">
        <v>364</v>
      </c>
      <c r="C1926" s="20" t="s">
        <v>139</v>
      </c>
      <c r="D1926" s="20" t="s">
        <v>154</v>
      </c>
      <c r="E1926" s="381">
        <v>1</v>
      </c>
      <c r="H1926" s="2"/>
    </row>
    <row r="1927" spans="2:8">
      <c r="B1927" s="373" t="s">
        <v>364</v>
      </c>
      <c r="C1927" s="20" t="s">
        <v>139</v>
      </c>
      <c r="D1927" s="20" t="s">
        <v>155</v>
      </c>
      <c r="E1927" s="381">
        <v>1</v>
      </c>
      <c r="H1927" s="2"/>
    </row>
    <row r="1928" spans="2:8">
      <c r="B1928" s="373" t="s">
        <v>364</v>
      </c>
      <c r="C1928" s="20" t="s">
        <v>139</v>
      </c>
      <c r="D1928" s="20" t="s">
        <v>156</v>
      </c>
      <c r="E1928" s="381">
        <v>1</v>
      </c>
      <c r="H1928" s="2"/>
    </row>
    <row r="1929" spans="2:8">
      <c r="B1929" s="373" t="s">
        <v>364</v>
      </c>
      <c r="C1929" s="20" t="s">
        <v>139</v>
      </c>
      <c r="D1929" s="20" t="s">
        <v>132</v>
      </c>
      <c r="E1929" s="381">
        <v>1</v>
      </c>
      <c r="H1929" s="2"/>
    </row>
    <row r="1930" spans="2:8">
      <c r="B1930" s="373" t="s">
        <v>364</v>
      </c>
      <c r="C1930" s="20" t="s">
        <v>139</v>
      </c>
      <c r="D1930" s="20" t="s">
        <v>133</v>
      </c>
      <c r="E1930" s="381">
        <v>1</v>
      </c>
      <c r="H1930" s="2"/>
    </row>
    <row r="1931" spans="2:8">
      <c r="B1931" s="373" t="s">
        <v>364</v>
      </c>
      <c r="C1931" s="20" t="s">
        <v>139</v>
      </c>
      <c r="D1931" s="20" t="s">
        <v>134</v>
      </c>
      <c r="E1931" s="381">
        <v>1</v>
      </c>
      <c r="H1931" s="2"/>
    </row>
    <row r="1932" spans="2:8">
      <c r="B1932" s="373" t="s">
        <v>364</v>
      </c>
      <c r="C1932" s="20" t="s">
        <v>139</v>
      </c>
      <c r="D1932" s="20" t="s">
        <v>135</v>
      </c>
      <c r="E1932" s="381">
        <v>1</v>
      </c>
      <c r="H1932" s="2"/>
    </row>
    <row r="1933" spans="2:8">
      <c r="B1933" s="373" t="s">
        <v>364</v>
      </c>
      <c r="C1933" s="20" t="s">
        <v>139</v>
      </c>
      <c r="D1933" s="20" t="s">
        <v>136</v>
      </c>
      <c r="E1933" s="381">
        <v>1</v>
      </c>
      <c r="H1933" s="2"/>
    </row>
    <row r="1934" spans="2:8">
      <c r="B1934" s="373" t="s">
        <v>364</v>
      </c>
      <c r="C1934" s="20" t="s">
        <v>139</v>
      </c>
      <c r="D1934" s="20" t="s">
        <v>137</v>
      </c>
      <c r="E1934" s="381">
        <v>1</v>
      </c>
      <c r="H1934" s="2"/>
    </row>
    <row r="1935" spans="2:8">
      <c r="B1935" s="373" t="s">
        <v>364</v>
      </c>
      <c r="C1935" s="20" t="s">
        <v>139</v>
      </c>
      <c r="D1935" s="20" t="s">
        <v>138</v>
      </c>
      <c r="E1935" s="381">
        <v>1</v>
      </c>
      <c r="H1935" s="2"/>
    </row>
    <row r="1936" spans="2:8">
      <c r="B1936" s="373" t="s">
        <v>364</v>
      </c>
      <c r="C1936" s="20" t="s">
        <v>139</v>
      </c>
      <c r="D1936" s="20" t="s">
        <v>139</v>
      </c>
      <c r="E1936" s="381">
        <v>1</v>
      </c>
      <c r="H1936" s="2"/>
    </row>
    <row r="1937" spans="2:8">
      <c r="B1937" s="373" t="s">
        <v>364</v>
      </c>
      <c r="C1937" s="20" t="s">
        <v>139</v>
      </c>
      <c r="D1937" s="20" t="s">
        <v>140</v>
      </c>
      <c r="E1937" s="381">
        <v>0.98</v>
      </c>
      <c r="H1937" s="2"/>
    </row>
    <row r="1938" spans="2:8">
      <c r="B1938" s="373" t="s">
        <v>364</v>
      </c>
      <c r="C1938" s="20" t="s">
        <v>139</v>
      </c>
      <c r="D1938" s="20" t="s">
        <v>141</v>
      </c>
      <c r="E1938" s="381">
        <v>0.97</v>
      </c>
      <c r="H1938" s="2"/>
    </row>
    <row r="1939" spans="2:8">
      <c r="B1939" s="373" t="s">
        <v>364</v>
      </c>
      <c r="C1939" s="20" t="s">
        <v>139</v>
      </c>
      <c r="D1939" s="20" t="s">
        <v>142</v>
      </c>
      <c r="E1939" s="381">
        <v>0.96</v>
      </c>
      <c r="H1939" s="2"/>
    </row>
    <row r="1940" spans="2:8">
      <c r="B1940" s="373" t="s">
        <v>364</v>
      </c>
      <c r="C1940" s="20" t="s">
        <v>139</v>
      </c>
      <c r="D1940" s="20" t="s">
        <v>143</v>
      </c>
      <c r="E1940" s="381">
        <v>0.95</v>
      </c>
      <c r="H1940" s="2"/>
    </row>
    <row r="1941" spans="2:8">
      <c r="B1941" s="373" t="s">
        <v>364</v>
      </c>
      <c r="C1941" s="20" t="s">
        <v>139</v>
      </c>
      <c r="D1941" s="20" t="s">
        <v>647</v>
      </c>
      <c r="E1941" s="381">
        <v>0.94</v>
      </c>
      <c r="H1941" s="2"/>
    </row>
    <row r="1942" spans="2:8">
      <c r="B1942" s="373" t="s">
        <v>364</v>
      </c>
      <c r="C1942" s="20" t="s">
        <v>140</v>
      </c>
      <c r="D1942" s="20" t="s">
        <v>355</v>
      </c>
      <c r="E1942" s="382">
        <v>1</v>
      </c>
      <c r="H1942" s="2"/>
    </row>
    <row r="1943" spans="2:8">
      <c r="B1943" s="373" t="s">
        <v>364</v>
      </c>
      <c r="C1943" s="20" t="s">
        <v>140</v>
      </c>
      <c r="D1943" s="20" t="s">
        <v>154</v>
      </c>
      <c r="E1943" s="381">
        <v>1</v>
      </c>
      <c r="H1943" s="2"/>
    </row>
    <row r="1944" spans="2:8">
      <c r="B1944" s="373" t="s">
        <v>364</v>
      </c>
      <c r="C1944" s="20" t="s">
        <v>140</v>
      </c>
      <c r="D1944" s="20" t="s">
        <v>155</v>
      </c>
      <c r="E1944" s="381">
        <v>1</v>
      </c>
      <c r="H1944" s="2"/>
    </row>
    <row r="1945" spans="2:8">
      <c r="B1945" s="373" t="s">
        <v>364</v>
      </c>
      <c r="C1945" s="20" t="s">
        <v>140</v>
      </c>
      <c r="D1945" s="20" t="s">
        <v>156</v>
      </c>
      <c r="E1945" s="381">
        <v>1</v>
      </c>
      <c r="H1945" s="2"/>
    </row>
    <row r="1946" spans="2:8">
      <c r="B1946" s="373" t="s">
        <v>364</v>
      </c>
      <c r="C1946" s="20" t="s">
        <v>140</v>
      </c>
      <c r="D1946" s="20" t="s">
        <v>132</v>
      </c>
      <c r="E1946" s="381">
        <v>1</v>
      </c>
      <c r="H1946" s="2"/>
    </row>
    <row r="1947" spans="2:8">
      <c r="B1947" s="373" t="s">
        <v>364</v>
      </c>
      <c r="C1947" s="20" t="s">
        <v>140</v>
      </c>
      <c r="D1947" s="20" t="s">
        <v>133</v>
      </c>
      <c r="E1947" s="381">
        <v>1</v>
      </c>
      <c r="H1947" s="2"/>
    </row>
    <row r="1948" spans="2:8">
      <c r="B1948" s="373" t="s">
        <v>364</v>
      </c>
      <c r="C1948" s="20" t="s">
        <v>140</v>
      </c>
      <c r="D1948" s="20" t="s">
        <v>134</v>
      </c>
      <c r="E1948" s="381">
        <v>1</v>
      </c>
      <c r="H1948" s="2"/>
    </row>
    <row r="1949" spans="2:8">
      <c r="B1949" s="373" t="s">
        <v>364</v>
      </c>
      <c r="C1949" s="20" t="s">
        <v>140</v>
      </c>
      <c r="D1949" s="20" t="s">
        <v>135</v>
      </c>
      <c r="E1949" s="381">
        <v>1</v>
      </c>
      <c r="H1949" s="2"/>
    </row>
    <row r="1950" spans="2:8">
      <c r="B1950" s="373" t="s">
        <v>364</v>
      </c>
      <c r="C1950" s="20" t="s">
        <v>140</v>
      </c>
      <c r="D1950" s="20" t="s">
        <v>136</v>
      </c>
      <c r="E1950" s="381">
        <v>1</v>
      </c>
      <c r="H1950" s="2"/>
    </row>
    <row r="1951" spans="2:8">
      <c r="B1951" s="373" t="s">
        <v>364</v>
      </c>
      <c r="C1951" s="20" t="s">
        <v>140</v>
      </c>
      <c r="D1951" s="20" t="s">
        <v>137</v>
      </c>
      <c r="E1951" s="381">
        <v>1</v>
      </c>
      <c r="H1951" s="2"/>
    </row>
    <row r="1952" spans="2:8">
      <c r="B1952" s="373" t="s">
        <v>364</v>
      </c>
      <c r="C1952" s="20" t="s">
        <v>140</v>
      </c>
      <c r="D1952" s="20" t="s">
        <v>138</v>
      </c>
      <c r="E1952" s="381">
        <v>1</v>
      </c>
      <c r="H1952" s="2"/>
    </row>
    <row r="1953" spans="2:8">
      <c r="B1953" s="373" t="s">
        <v>364</v>
      </c>
      <c r="C1953" s="20" t="s">
        <v>140</v>
      </c>
      <c r="D1953" s="20" t="s">
        <v>139</v>
      </c>
      <c r="E1953" s="381">
        <v>1</v>
      </c>
      <c r="H1953" s="2"/>
    </row>
    <row r="1954" spans="2:8">
      <c r="B1954" s="373" t="s">
        <v>364</v>
      </c>
      <c r="C1954" s="20" t="s">
        <v>140</v>
      </c>
      <c r="D1954" s="20" t="s">
        <v>140</v>
      </c>
      <c r="E1954" s="381">
        <v>1</v>
      </c>
      <c r="H1954" s="2"/>
    </row>
    <row r="1955" spans="2:8">
      <c r="B1955" s="373" t="s">
        <v>364</v>
      </c>
      <c r="C1955" s="20" t="s">
        <v>140</v>
      </c>
      <c r="D1955" s="20" t="s">
        <v>141</v>
      </c>
      <c r="E1955" s="381">
        <v>0.99</v>
      </c>
      <c r="H1955" s="2"/>
    </row>
    <row r="1956" spans="2:8">
      <c r="B1956" s="373" t="s">
        <v>364</v>
      </c>
      <c r="C1956" s="20" t="s">
        <v>140</v>
      </c>
      <c r="D1956" s="20" t="s">
        <v>142</v>
      </c>
      <c r="E1956" s="381">
        <v>0.98</v>
      </c>
      <c r="H1956" s="2"/>
    </row>
    <row r="1957" spans="2:8">
      <c r="B1957" s="373" t="s">
        <v>364</v>
      </c>
      <c r="C1957" s="20" t="s">
        <v>140</v>
      </c>
      <c r="D1957" s="20" t="s">
        <v>143</v>
      </c>
      <c r="E1957" s="381">
        <v>0.97</v>
      </c>
      <c r="H1957" s="2"/>
    </row>
    <row r="1958" spans="2:8">
      <c r="B1958" s="373" t="s">
        <v>364</v>
      </c>
      <c r="C1958" s="20" t="s">
        <v>140</v>
      </c>
      <c r="D1958" s="20" t="s">
        <v>647</v>
      </c>
      <c r="E1958" s="381">
        <v>0.96</v>
      </c>
      <c r="H1958" s="2"/>
    </row>
    <row r="1959" spans="2:8">
      <c r="B1959" s="373" t="s">
        <v>364</v>
      </c>
      <c r="C1959" s="20" t="s">
        <v>141</v>
      </c>
      <c r="D1959" s="20" t="s">
        <v>355</v>
      </c>
      <c r="E1959" s="382">
        <v>1</v>
      </c>
      <c r="H1959" s="2"/>
    </row>
    <row r="1960" spans="2:8">
      <c r="B1960" s="373" t="s">
        <v>364</v>
      </c>
      <c r="C1960" s="20" t="s">
        <v>141</v>
      </c>
      <c r="D1960" s="20" t="s">
        <v>154</v>
      </c>
      <c r="E1960" s="381">
        <v>1</v>
      </c>
      <c r="H1960" s="2"/>
    </row>
    <row r="1961" spans="2:8">
      <c r="B1961" s="373" t="s">
        <v>364</v>
      </c>
      <c r="C1961" s="20" t="s">
        <v>141</v>
      </c>
      <c r="D1961" s="20" t="s">
        <v>155</v>
      </c>
      <c r="E1961" s="381">
        <v>1</v>
      </c>
      <c r="H1961" s="2"/>
    </row>
    <row r="1962" spans="2:8">
      <c r="B1962" s="373" t="s">
        <v>364</v>
      </c>
      <c r="C1962" s="20" t="s">
        <v>141</v>
      </c>
      <c r="D1962" s="20" t="s">
        <v>156</v>
      </c>
      <c r="E1962" s="381">
        <v>1</v>
      </c>
      <c r="H1962" s="2"/>
    </row>
    <row r="1963" spans="2:8">
      <c r="B1963" s="373" t="s">
        <v>364</v>
      </c>
      <c r="C1963" s="20" t="s">
        <v>141</v>
      </c>
      <c r="D1963" s="20" t="s">
        <v>132</v>
      </c>
      <c r="E1963" s="381">
        <v>1</v>
      </c>
      <c r="H1963" s="2"/>
    </row>
    <row r="1964" spans="2:8">
      <c r="B1964" s="373" t="s">
        <v>364</v>
      </c>
      <c r="C1964" s="20" t="s">
        <v>141</v>
      </c>
      <c r="D1964" s="20" t="s">
        <v>133</v>
      </c>
      <c r="E1964" s="381">
        <v>1</v>
      </c>
      <c r="H1964" s="2"/>
    </row>
    <row r="1965" spans="2:8">
      <c r="B1965" s="373" t="s">
        <v>364</v>
      </c>
      <c r="C1965" s="20" t="s">
        <v>141</v>
      </c>
      <c r="D1965" s="20" t="s">
        <v>134</v>
      </c>
      <c r="E1965" s="381">
        <v>1</v>
      </c>
      <c r="H1965" s="2"/>
    </row>
    <row r="1966" spans="2:8">
      <c r="B1966" s="373" t="s">
        <v>364</v>
      </c>
      <c r="C1966" s="20" t="s">
        <v>141</v>
      </c>
      <c r="D1966" s="20" t="s">
        <v>135</v>
      </c>
      <c r="E1966" s="381">
        <v>1</v>
      </c>
      <c r="H1966" s="2"/>
    </row>
    <row r="1967" spans="2:8">
      <c r="B1967" s="373" t="s">
        <v>364</v>
      </c>
      <c r="C1967" s="20" t="s">
        <v>141</v>
      </c>
      <c r="D1967" s="20" t="s">
        <v>136</v>
      </c>
      <c r="E1967" s="381">
        <v>1</v>
      </c>
      <c r="H1967" s="2"/>
    </row>
    <row r="1968" spans="2:8">
      <c r="B1968" s="373" t="s">
        <v>364</v>
      </c>
      <c r="C1968" s="20" t="s">
        <v>141</v>
      </c>
      <c r="D1968" s="20" t="s">
        <v>137</v>
      </c>
      <c r="E1968" s="381">
        <v>1</v>
      </c>
      <c r="H1968" s="2"/>
    </row>
    <row r="1969" spans="2:8">
      <c r="B1969" s="373" t="s">
        <v>364</v>
      </c>
      <c r="C1969" s="20" t="s">
        <v>141</v>
      </c>
      <c r="D1969" s="20" t="s">
        <v>138</v>
      </c>
      <c r="E1969" s="381">
        <v>1</v>
      </c>
      <c r="H1969" s="2"/>
    </row>
    <row r="1970" spans="2:8">
      <c r="B1970" s="373" t="s">
        <v>364</v>
      </c>
      <c r="C1970" s="20" t="s">
        <v>141</v>
      </c>
      <c r="D1970" s="20" t="s">
        <v>139</v>
      </c>
      <c r="E1970" s="381">
        <v>1</v>
      </c>
      <c r="H1970" s="2"/>
    </row>
    <row r="1971" spans="2:8">
      <c r="B1971" s="373" t="s">
        <v>364</v>
      </c>
      <c r="C1971" s="20" t="s">
        <v>141</v>
      </c>
      <c r="D1971" s="20" t="s">
        <v>140</v>
      </c>
      <c r="E1971" s="381">
        <v>1</v>
      </c>
      <c r="H1971" s="2"/>
    </row>
    <row r="1972" spans="2:8">
      <c r="B1972" s="373" t="s">
        <v>364</v>
      </c>
      <c r="C1972" s="20" t="s">
        <v>141</v>
      </c>
      <c r="D1972" s="20" t="s">
        <v>141</v>
      </c>
      <c r="E1972" s="381">
        <v>1</v>
      </c>
      <c r="H1972" s="2"/>
    </row>
    <row r="1973" spans="2:8">
      <c r="B1973" s="373" t="s">
        <v>364</v>
      </c>
      <c r="C1973" s="20" t="s">
        <v>141</v>
      </c>
      <c r="D1973" s="20" t="s">
        <v>142</v>
      </c>
      <c r="E1973" s="381">
        <v>0.99</v>
      </c>
      <c r="H1973" s="2"/>
    </row>
    <row r="1974" spans="2:8">
      <c r="B1974" s="373" t="s">
        <v>364</v>
      </c>
      <c r="C1974" s="20" t="s">
        <v>141</v>
      </c>
      <c r="D1974" s="20" t="s">
        <v>143</v>
      </c>
      <c r="E1974" s="381">
        <v>0.98</v>
      </c>
      <c r="H1974" s="2"/>
    </row>
    <row r="1975" spans="2:8">
      <c r="B1975" s="373" t="s">
        <v>364</v>
      </c>
      <c r="C1975" s="20" t="s">
        <v>141</v>
      </c>
      <c r="D1975" s="20" t="s">
        <v>647</v>
      </c>
      <c r="E1975" s="381">
        <v>0.97</v>
      </c>
      <c r="H1975" s="2"/>
    </row>
    <row r="1976" spans="2:8">
      <c r="B1976" s="373" t="s">
        <v>364</v>
      </c>
      <c r="C1976" s="20" t="s">
        <v>142</v>
      </c>
      <c r="D1976" s="20" t="s">
        <v>355</v>
      </c>
      <c r="E1976" s="382">
        <v>1</v>
      </c>
      <c r="H1976" s="2"/>
    </row>
    <row r="1977" spans="2:8">
      <c r="B1977" s="373" t="s">
        <v>364</v>
      </c>
      <c r="C1977" s="20" t="s">
        <v>142</v>
      </c>
      <c r="D1977" s="20" t="s">
        <v>154</v>
      </c>
      <c r="E1977" s="381">
        <v>1</v>
      </c>
      <c r="H1977" s="2"/>
    </row>
    <row r="1978" spans="2:8">
      <c r="B1978" s="373" t="s">
        <v>364</v>
      </c>
      <c r="C1978" s="20" t="s">
        <v>142</v>
      </c>
      <c r="D1978" s="20" t="s">
        <v>155</v>
      </c>
      <c r="E1978" s="381">
        <v>1</v>
      </c>
      <c r="H1978" s="2"/>
    </row>
    <row r="1979" spans="2:8">
      <c r="B1979" s="373" t="s">
        <v>364</v>
      </c>
      <c r="C1979" s="20" t="s">
        <v>142</v>
      </c>
      <c r="D1979" s="20" t="s">
        <v>156</v>
      </c>
      <c r="E1979" s="381">
        <v>1</v>
      </c>
      <c r="H1979" s="2"/>
    </row>
    <row r="1980" spans="2:8">
      <c r="B1980" s="373" t="s">
        <v>364</v>
      </c>
      <c r="C1980" s="20" t="s">
        <v>142</v>
      </c>
      <c r="D1980" s="20" t="s">
        <v>132</v>
      </c>
      <c r="E1980" s="381">
        <v>1</v>
      </c>
      <c r="H1980" s="2"/>
    </row>
    <row r="1981" spans="2:8">
      <c r="B1981" s="373" t="s">
        <v>364</v>
      </c>
      <c r="C1981" s="20" t="s">
        <v>142</v>
      </c>
      <c r="D1981" s="20" t="s">
        <v>133</v>
      </c>
      <c r="E1981" s="381">
        <v>1</v>
      </c>
      <c r="H1981" s="2"/>
    </row>
    <row r="1982" spans="2:8">
      <c r="B1982" s="373" t="s">
        <v>364</v>
      </c>
      <c r="C1982" s="20" t="s">
        <v>142</v>
      </c>
      <c r="D1982" s="20" t="s">
        <v>134</v>
      </c>
      <c r="E1982" s="381">
        <v>1</v>
      </c>
      <c r="H1982" s="2"/>
    </row>
    <row r="1983" spans="2:8">
      <c r="B1983" s="373" t="s">
        <v>364</v>
      </c>
      <c r="C1983" s="20" t="s">
        <v>142</v>
      </c>
      <c r="D1983" s="20" t="s">
        <v>135</v>
      </c>
      <c r="E1983" s="381">
        <v>1</v>
      </c>
      <c r="H1983" s="2"/>
    </row>
    <row r="1984" spans="2:8">
      <c r="B1984" s="373" t="s">
        <v>364</v>
      </c>
      <c r="C1984" s="20" t="s">
        <v>142</v>
      </c>
      <c r="D1984" s="20" t="s">
        <v>136</v>
      </c>
      <c r="E1984" s="381">
        <v>1</v>
      </c>
      <c r="H1984" s="2"/>
    </row>
    <row r="1985" spans="2:8">
      <c r="B1985" s="373" t="s">
        <v>364</v>
      </c>
      <c r="C1985" s="20" t="s">
        <v>142</v>
      </c>
      <c r="D1985" s="20" t="s">
        <v>137</v>
      </c>
      <c r="E1985" s="381">
        <v>1</v>
      </c>
      <c r="H1985" s="2"/>
    </row>
    <row r="1986" spans="2:8">
      <c r="B1986" s="373" t="s">
        <v>364</v>
      </c>
      <c r="C1986" s="20" t="s">
        <v>142</v>
      </c>
      <c r="D1986" s="20" t="s">
        <v>138</v>
      </c>
      <c r="E1986" s="381">
        <v>1</v>
      </c>
      <c r="H1986" s="2"/>
    </row>
    <row r="1987" spans="2:8">
      <c r="B1987" s="373" t="s">
        <v>364</v>
      </c>
      <c r="C1987" s="20" t="s">
        <v>142</v>
      </c>
      <c r="D1987" s="20" t="s">
        <v>139</v>
      </c>
      <c r="E1987" s="381">
        <v>1</v>
      </c>
      <c r="H1987" s="2"/>
    </row>
    <row r="1988" spans="2:8">
      <c r="B1988" s="373" t="s">
        <v>364</v>
      </c>
      <c r="C1988" s="20" t="s">
        <v>142</v>
      </c>
      <c r="D1988" s="20" t="s">
        <v>140</v>
      </c>
      <c r="E1988" s="381">
        <v>1</v>
      </c>
      <c r="H1988" s="2"/>
    </row>
    <row r="1989" spans="2:8">
      <c r="B1989" s="373" t="s">
        <v>364</v>
      </c>
      <c r="C1989" s="20" t="s">
        <v>142</v>
      </c>
      <c r="D1989" s="20" t="s">
        <v>141</v>
      </c>
      <c r="E1989" s="381">
        <v>1</v>
      </c>
      <c r="H1989" s="2"/>
    </row>
    <row r="1990" spans="2:8">
      <c r="B1990" s="373" t="s">
        <v>364</v>
      </c>
      <c r="C1990" s="20" t="s">
        <v>142</v>
      </c>
      <c r="D1990" s="20" t="s">
        <v>142</v>
      </c>
      <c r="E1990" s="381">
        <v>1</v>
      </c>
      <c r="H1990" s="2"/>
    </row>
    <row r="1991" spans="2:8">
      <c r="B1991" s="373" t="s">
        <v>364</v>
      </c>
      <c r="C1991" s="20" t="s">
        <v>142</v>
      </c>
      <c r="D1991" s="20" t="s">
        <v>143</v>
      </c>
      <c r="E1991" s="381">
        <v>0.99</v>
      </c>
      <c r="H1991" s="2"/>
    </row>
    <row r="1992" spans="2:8">
      <c r="B1992" s="373" t="s">
        <v>364</v>
      </c>
      <c r="C1992" s="20" t="s">
        <v>142</v>
      </c>
      <c r="D1992" s="20" t="s">
        <v>647</v>
      </c>
      <c r="E1992" s="381">
        <v>0.98</v>
      </c>
      <c r="H1992" s="2"/>
    </row>
    <row r="1993" spans="2:8">
      <c r="B1993" s="373" t="s">
        <v>364</v>
      </c>
      <c r="C1993" s="20" t="s">
        <v>143</v>
      </c>
      <c r="D1993" s="20" t="s">
        <v>355</v>
      </c>
      <c r="E1993" s="382">
        <v>1</v>
      </c>
      <c r="H1993" s="2"/>
    </row>
    <row r="1994" spans="2:8">
      <c r="B1994" s="373" t="s">
        <v>364</v>
      </c>
      <c r="C1994" s="20" t="s">
        <v>143</v>
      </c>
      <c r="D1994" s="20" t="s">
        <v>154</v>
      </c>
      <c r="E1994" s="381">
        <v>1</v>
      </c>
      <c r="H1994" s="2"/>
    </row>
    <row r="1995" spans="2:8">
      <c r="B1995" s="373" t="s">
        <v>364</v>
      </c>
      <c r="C1995" s="20" t="s">
        <v>143</v>
      </c>
      <c r="D1995" s="20" t="s">
        <v>155</v>
      </c>
      <c r="E1995" s="381">
        <v>1</v>
      </c>
      <c r="H1995" s="2"/>
    </row>
    <row r="1996" spans="2:8">
      <c r="B1996" s="373" t="s">
        <v>364</v>
      </c>
      <c r="C1996" s="20" t="s">
        <v>143</v>
      </c>
      <c r="D1996" s="20" t="s">
        <v>156</v>
      </c>
      <c r="E1996" s="381">
        <v>1</v>
      </c>
      <c r="H1996" s="2"/>
    </row>
    <row r="1997" spans="2:8">
      <c r="B1997" s="373" t="s">
        <v>364</v>
      </c>
      <c r="C1997" s="20" t="s">
        <v>143</v>
      </c>
      <c r="D1997" s="20" t="s">
        <v>132</v>
      </c>
      <c r="E1997" s="381">
        <v>1</v>
      </c>
      <c r="H1997" s="2"/>
    </row>
    <row r="1998" spans="2:8">
      <c r="B1998" s="373" t="s">
        <v>364</v>
      </c>
      <c r="C1998" s="20" t="s">
        <v>143</v>
      </c>
      <c r="D1998" s="20" t="s">
        <v>133</v>
      </c>
      <c r="E1998" s="381">
        <v>1</v>
      </c>
      <c r="H1998" s="2"/>
    </row>
    <row r="1999" spans="2:8">
      <c r="B1999" s="373" t="s">
        <v>364</v>
      </c>
      <c r="C1999" s="20" t="s">
        <v>143</v>
      </c>
      <c r="D1999" s="20" t="s">
        <v>134</v>
      </c>
      <c r="E1999" s="381">
        <v>1</v>
      </c>
      <c r="H1999" s="2"/>
    </row>
    <row r="2000" spans="2:8">
      <c r="B2000" s="373" t="s">
        <v>364</v>
      </c>
      <c r="C2000" s="20" t="s">
        <v>143</v>
      </c>
      <c r="D2000" s="20" t="s">
        <v>135</v>
      </c>
      <c r="E2000" s="381">
        <v>1</v>
      </c>
      <c r="H2000" s="2"/>
    </row>
    <row r="2001" spans="2:8">
      <c r="B2001" s="373" t="s">
        <v>364</v>
      </c>
      <c r="C2001" s="20" t="s">
        <v>143</v>
      </c>
      <c r="D2001" s="20" t="s">
        <v>136</v>
      </c>
      <c r="E2001" s="381">
        <v>1</v>
      </c>
      <c r="H2001" s="2"/>
    </row>
    <row r="2002" spans="2:8">
      <c r="B2002" s="373" t="s">
        <v>364</v>
      </c>
      <c r="C2002" s="20" t="s">
        <v>143</v>
      </c>
      <c r="D2002" s="20" t="s">
        <v>137</v>
      </c>
      <c r="E2002" s="381">
        <v>1</v>
      </c>
      <c r="H2002" s="2"/>
    </row>
    <row r="2003" spans="2:8">
      <c r="B2003" s="373" t="s">
        <v>364</v>
      </c>
      <c r="C2003" s="20" t="s">
        <v>143</v>
      </c>
      <c r="D2003" s="20" t="s">
        <v>138</v>
      </c>
      <c r="E2003" s="381">
        <v>1</v>
      </c>
      <c r="H2003" s="2"/>
    </row>
    <row r="2004" spans="2:8">
      <c r="B2004" s="373" t="s">
        <v>364</v>
      </c>
      <c r="C2004" s="20" t="s">
        <v>143</v>
      </c>
      <c r="D2004" s="20" t="s">
        <v>139</v>
      </c>
      <c r="E2004" s="381">
        <v>1</v>
      </c>
      <c r="H2004" s="2"/>
    </row>
    <row r="2005" spans="2:8">
      <c r="B2005" s="373" t="s">
        <v>364</v>
      </c>
      <c r="C2005" s="20" t="s">
        <v>143</v>
      </c>
      <c r="D2005" s="20" t="s">
        <v>140</v>
      </c>
      <c r="E2005" s="381">
        <v>1</v>
      </c>
      <c r="H2005" s="2"/>
    </row>
    <row r="2006" spans="2:8">
      <c r="B2006" s="373" t="s">
        <v>364</v>
      </c>
      <c r="C2006" s="20" t="s">
        <v>143</v>
      </c>
      <c r="D2006" s="20" t="s">
        <v>141</v>
      </c>
      <c r="E2006" s="381">
        <v>1</v>
      </c>
      <c r="H2006" s="2"/>
    </row>
    <row r="2007" spans="2:8">
      <c r="B2007" s="373" t="s">
        <v>364</v>
      </c>
      <c r="C2007" s="20" t="s">
        <v>143</v>
      </c>
      <c r="D2007" s="20" t="s">
        <v>142</v>
      </c>
      <c r="E2007" s="381">
        <v>1</v>
      </c>
      <c r="H2007" s="2"/>
    </row>
    <row r="2008" spans="2:8">
      <c r="B2008" s="373" t="s">
        <v>364</v>
      </c>
      <c r="C2008" s="20" t="s">
        <v>143</v>
      </c>
      <c r="D2008" s="20" t="s">
        <v>143</v>
      </c>
      <c r="E2008" s="381">
        <v>1</v>
      </c>
      <c r="H2008" s="2"/>
    </row>
    <row r="2009" spans="2:8">
      <c r="B2009" s="373" t="s">
        <v>364</v>
      </c>
      <c r="C2009" s="20" t="s">
        <v>143</v>
      </c>
      <c r="D2009" s="20" t="s">
        <v>647</v>
      </c>
      <c r="E2009" s="381">
        <v>0.99</v>
      </c>
      <c r="H2009" s="2"/>
    </row>
    <row r="2010" spans="2:8">
      <c r="B2010" s="373" t="s">
        <v>364</v>
      </c>
      <c r="C2010" s="20" t="s">
        <v>647</v>
      </c>
      <c r="D2010" s="20" t="s">
        <v>355</v>
      </c>
      <c r="E2010" s="382">
        <v>1</v>
      </c>
      <c r="H2010" s="2"/>
    </row>
    <row r="2011" spans="2:8">
      <c r="B2011" s="373" t="s">
        <v>364</v>
      </c>
      <c r="C2011" s="20" t="s">
        <v>647</v>
      </c>
      <c r="D2011" s="20" t="s">
        <v>154</v>
      </c>
      <c r="E2011" s="381">
        <v>1</v>
      </c>
      <c r="H2011" s="2"/>
    </row>
    <row r="2012" spans="2:8">
      <c r="B2012" s="373" t="s">
        <v>364</v>
      </c>
      <c r="C2012" s="20" t="s">
        <v>647</v>
      </c>
      <c r="D2012" s="20" t="s">
        <v>155</v>
      </c>
      <c r="E2012" s="381">
        <v>1</v>
      </c>
      <c r="H2012" s="2"/>
    </row>
    <row r="2013" spans="2:8">
      <c r="B2013" s="373" t="s">
        <v>364</v>
      </c>
      <c r="C2013" s="20" t="s">
        <v>647</v>
      </c>
      <c r="D2013" s="20" t="s">
        <v>156</v>
      </c>
      <c r="E2013" s="381">
        <v>1</v>
      </c>
      <c r="H2013" s="2"/>
    </row>
    <row r="2014" spans="2:8">
      <c r="B2014" s="373" t="s">
        <v>364</v>
      </c>
      <c r="C2014" s="20" t="s">
        <v>647</v>
      </c>
      <c r="D2014" s="20" t="s">
        <v>132</v>
      </c>
      <c r="E2014" s="381">
        <v>1</v>
      </c>
      <c r="H2014" s="2"/>
    </row>
    <row r="2015" spans="2:8">
      <c r="B2015" s="373" t="s">
        <v>364</v>
      </c>
      <c r="C2015" s="20" t="s">
        <v>647</v>
      </c>
      <c r="D2015" s="20" t="s">
        <v>133</v>
      </c>
      <c r="E2015" s="381">
        <v>1</v>
      </c>
      <c r="H2015" s="2"/>
    </row>
    <row r="2016" spans="2:8">
      <c r="B2016" s="373" t="s">
        <v>364</v>
      </c>
      <c r="C2016" s="20" t="s">
        <v>647</v>
      </c>
      <c r="D2016" s="20" t="s">
        <v>134</v>
      </c>
      <c r="E2016" s="381">
        <v>1</v>
      </c>
      <c r="H2016" s="2"/>
    </row>
    <row r="2017" spans="2:8">
      <c r="B2017" s="373" t="s">
        <v>364</v>
      </c>
      <c r="C2017" s="20" t="s">
        <v>647</v>
      </c>
      <c r="D2017" s="20" t="s">
        <v>135</v>
      </c>
      <c r="E2017" s="381">
        <v>1</v>
      </c>
      <c r="H2017" s="2"/>
    </row>
    <row r="2018" spans="2:8">
      <c r="B2018" s="373" t="s">
        <v>364</v>
      </c>
      <c r="C2018" s="20" t="s">
        <v>647</v>
      </c>
      <c r="D2018" s="20" t="s">
        <v>136</v>
      </c>
      <c r="E2018" s="381">
        <v>1</v>
      </c>
      <c r="H2018" s="2"/>
    </row>
    <row r="2019" spans="2:8">
      <c r="B2019" s="373" t="s">
        <v>364</v>
      </c>
      <c r="C2019" s="20" t="s">
        <v>647</v>
      </c>
      <c r="D2019" s="20" t="s">
        <v>137</v>
      </c>
      <c r="E2019" s="381">
        <v>1</v>
      </c>
      <c r="H2019" s="2"/>
    </row>
    <row r="2020" spans="2:8">
      <c r="B2020" s="373" t="s">
        <v>364</v>
      </c>
      <c r="C2020" s="20" t="s">
        <v>647</v>
      </c>
      <c r="D2020" s="20" t="s">
        <v>138</v>
      </c>
      <c r="E2020" s="381">
        <v>1</v>
      </c>
      <c r="H2020" s="2"/>
    </row>
    <row r="2021" spans="2:8">
      <c r="B2021" s="373" t="s">
        <v>364</v>
      </c>
      <c r="C2021" s="20" t="s">
        <v>647</v>
      </c>
      <c r="D2021" s="20" t="s">
        <v>139</v>
      </c>
      <c r="E2021" s="381">
        <v>1</v>
      </c>
      <c r="H2021" s="2"/>
    </row>
    <row r="2022" spans="2:8">
      <c r="B2022" s="373" t="s">
        <v>364</v>
      </c>
      <c r="C2022" s="20" t="s">
        <v>647</v>
      </c>
      <c r="D2022" s="20" t="s">
        <v>140</v>
      </c>
      <c r="E2022" s="381">
        <v>1</v>
      </c>
      <c r="H2022" s="2"/>
    </row>
    <row r="2023" spans="2:8">
      <c r="B2023" s="373" t="s">
        <v>364</v>
      </c>
      <c r="C2023" s="20" t="s">
        <v>647</v>
      </c>
      <c r="D2023" s="20" t="s">
        <v>141</v>
      </c>
      <c r="E2023" s="381">
        <v>1</v>
      </c>
      <c r="H2023" s="2"/>
    </row>
    <row r="2024" spans="2:8">
      <c r="B2024" s="373" t="s">
        <v>364</v>
      </c>
      <c r="C2024" s="20" t="s">
        <v>647</v>
      </c>
      <c r="D2024" s="20" t="s">
        <v>142</v>
      </c>
      <c r="E2024" s="381">
        <v>1</v>
      </c>
      <c r="H2024" s="2"/>
    </row>
    <row r="2025" spans="2:8">
      <c r="B2025" s="373" t="s">
        <v>364</v>
      </c>
      <c r="C2025" s="20" t="s">
        <v>647</v>
      </c>
      <c r="D2025" s="20" t="s">
        <v>143</v>
      </c>
      <c r="E2025" s="381">
        <v>1</v>
      </c>
      <c r="H2025" s="2"/>
    </row>
    <row r="2026" spans="2:8">
      <c r="B2026" s="373" t="s">
        <v>364</v>
      </c>
      <c r="C2026" s="20" t="s">
        <v>647</v>
      </c>
      <c r="D2026" s="20" t="s">
        <v>647</v>
      </c>
      <c r="E2026" s="381">
        <v>1</v>
      </c>
      <c r="H2026" s="2"/>
    </row>
    <row r="2027" spans="2:8">
      <c r="B2027" s="373" t="s">
        <v>365</v>
      </c>
      <c r="C2027" s="20" t="s">
        <v>355</v>
      </c>
      <c r="D2027" s="20" t="s">
        <v>355</v>
      </c>
      <c r="E2027" s="382">
        <v>1</v>
      </c>
      <c r="H2027" s="2"/>
    </row>
    <row r="2028" spans="2:8">
      <c r="B2028" s="373" t="s">
        <v>365</v>
      </c>
      <c r="C2028" s="20" t="s">
        <v>355</v>
      </c>
      <c r="D2028" s="20" t="s">
        <v>154</v>
      </c>
      <c r="E2028" s="381">
        <v>0.79</v>
      </c>
      <c r="H2028" s="2"/>
    </row>
    <row r="2029" spans="2:8">
      <c r="B2029" s="373" t="s">
        <v>365</v>
      </c>
      <c r="C2029" s="20" t="s">
        <v>355</v>
      </c>
      <c r="D2029" s="20" t="s">
        <v>155</v>
      </c>
      <c r="E2029" s="381">
        <v>0.68</v>
      </c>
      <c r="H2029" s="2"/>
    </row>
    <row r="2030" spans="2:8">
      <c r="B2030" s="373" t="s">
        <v>365</v>
      </c>
      <c r="C2030" s="20" t="s">
        <v>355</v>
      </c>
      <c r="D2030" s="20" t="s">
        <v>156</v>
      </c>
      <c r="E2030" s="381">
        <v>0.65</v>
      </c>
      <c r="H2030" s="2"/>
    </row>
    <row r="2031" spans="2:8">
      <c r="B2031" s="373" t="s">
        <v>365</v>
      </c>
      <c r="C2031" s="20" t="s">
        <v>355</v>
      </c>
      <c r="D2031" s="20" t="s">
        <v>132</v>
      </c>
      <c r="E2031" s="381">
        <v>0.6</v>
      </c>
      <c r="H2031" s="2"/>
    </row>
    <row r="2032" spans="2:8">
      <c r="B2032" s="373" t="s">
        <v>365</v>
      </c>
      <c r="C2032" s="20" t="s">
        <v>355</v>
      </c>
      <c r="D2032" s="20" t="s">
        <v>133</v>
      </c>
      <c r="E2032" s="381">
        <v>0.56000000000000005</v>
      </c>
      <c r="H2032" s="2"/>
    </row>
    <row r="2033" spans="2:8">
      <c r="B2033" s="373" t="s">
        <v>365</v>
      </c>
      <c r="C2033" s="20" t="s">
        <v>355</v>
      </c>
      <c r="D2033" s="20" t="s">
        <v>134</v>
      </c>
      <c r="E2033" s="381">
        <v>0.54</v>
      </c>
      <c r="H2033" s="2"/>
    </row>
    <row r="2034" spans="2:8">
      <c r="B2034" s="373" t="s">
        <v>365</v>
      </c>
      <c r="C2034" s="20" t="s">
        <v>355</v>
      </c>
      <c r="D2034" s="20" t="s">
        <v>135</v>
      </c>
      <c r="E2034" s="381">
        <v>0.51</v>
      </c>
      <c r="H2034" s="2"/>
    </row>
    <row r="2035" spans="2:8">
      <c r="B2035" s="373" t="s">
        <v>365</v>
      </c>
      <c r="C2035" s="20" t="s">
        <v>355</v>
      </c>
      <c r="D2035" s="20" t="s">
        <v>136</v>
      </c>
      <c r="E2035" s="381">
        <v>0.48</v>
      </c>
      <c r="H2035" s="2"/>
    </row>
    <row r="2036" spans="2:8">
      <c r="B2036" s="373" t="s">
        <v>365</v>
      </c>
      <c r="C2036" s="20" t="s">
        <v>355</v>
      </c>
      <c r="D2036" s="20" t="s">
        <v>137</v>
      </c>
      <c r="E2036" s="381">
        <v>0.47</v>
      </c>
      <c r="H2036" s="2"/>
    </row>
    <row r="2037" spans="2:8">
      <c r="B2037" s="373" t="s">
        <v>365</v>
      </c>
      <c r="C2037" s="20" t="s">
        <v>355</v>
      </c>
      <c r="D2037" s="20" t="s">
        <v>138</v>
      </c>
      <c r="E2037" s="381">
        <v>0.46</v>
      </c>
      <c r="H2037" s="2"/>
    </row>
    <row r="2038" spans="2:8">
      <c r="B2038" s="373" t="s">
        <v>365</v>
      </c>
      <c r="C2038" s="20" t="s">
        <v>355</v>
      </c>
      <c r="D2038" s="20" t="s">
        <v>139</v>
      </c>
      <c r="E2038" s="381">
        <v>0.45</v>
      </c>
      <c r="H2038" s="2"/>
    </row>
    <row r="2039" spans="2:8">
      <c r="B2039" s="373" t="s">
        <v>365</v>
      </c>
      <c r="C2039" s="20" t="s">
        <v>355</v>
      </c>
      <c r="D2039" s="20" t="s">
        <v>140</v>
      </c>
      <c r="E2039" s="381">
        <v>0.44</v>
      </c>
      <c r="H2039" s="2"/>
    </row>
    <row r="2040" spans="2:8">
      <c r="B2040" s="373" t="s">
        <v>365</v>
      </c>
      <c r="C2040" s="20" t="s">
        <v>355</v>
      </c>
      <c r="D2040" s="20" t="s">
        <v>141</v>
      </c>
      <c r="E2040" s="381">
        <v>0.44</v>
      </c>
      <c r="H2040" s="2"/>
    </row>
    <row r="2041" spans="2:8">
      <c r="B2041" s="373" t="s">
        <v>365</v>
      </c>
      <c r="C2041" s="20" t="s">
        <v>355</v>
      </c>
      <c r="D2041" s="20" t="s">
        <v>142</v>
      </c>
      <c r="E2041" s="381">
        <v>0.43</v>
      </c>
      <c r="H2041" s="2"/>
    </row>
    <row r="2042" spans="2:8">
      <c r="B2042" s="373" t="s">
        <v>365</v>
      </c>
      <c r="C2042" s="20" t="s">
        <v>355</v>
      </c>
      <c r="D2042" s="20" t="s">
        <v>143</v>
      </c>
      <c r="E2042" s="381">
        <v>0.43</v>
      </c>
      <c r="H2042" s="2"/>
    </row>
    <row r="2043" spans="2:8">
      <c r="B2043" s="373" t="s">
        <v>365</v>
      </c>
      <c r="C2043" s="20" t="s">
        <v>355</v>
      </c>
      <c r="D2043" s="20" t="s">
        <v>647</v>
      </c>
      <c r="E2043" s="381">
        <v>0.42</v>
      </c>
      <c r="H2043" s="2"/>
    </row>
    <row r="2044" spans="2:8">
      <c r="B2044" s="373" t="s">
        <v>365</v>
      </c>
      <c r="C2044" s="20" t="s">
        <v>154</v>
      </c>
      <c r="D2044" s="20" t="s">
        <v>355</v>
      </c>
      <c r="E2044" s="382">
        <v>1</v>
      </c>
      <c r="H2044" s="2"/>
    </row>
    <row r="2045" spans="2:8">
      <c r="B2045" s="373" t="s">
        <v>365</v>
      </c>
      <c r="C2045" s="20" t="s">
        <v>154</v>
      </c>
      <c r="D2045" s="20" t="s">
        <v>154</v>
      </c>
      <c r="E2045" s="381">
        <v>1</v>
      </c>
      <c r="H2045" s="2"/>
    </row>
    <row r="2046" spans="2:8">
      <c r="B2046" s="373" t="s">
        <v>365</v>
      </c>
      <c r="C2046" s="20" t="s">
        <v>154</v>
      </c>
      <c r="D2046" s="20" t="s">
        <v>155</v>
      </c>
      <c r="E2046" s="381">
        <v>0.86</v>
      </c>
      <c r="H2046" s="2"/>
    </row>
    <row r="2047" spans="2:8">
      <c r="B2047" s="373" t="s">
        <v>365</v>
      </c>
      <c r="C2047" s="20" t="s">
        <v>154</v>
      </c>
      <c r="D2047" s="20" t="s">
        <v>156</v>
      </c>
      <c r="E2047" s="381">
        <v>0.83</v>
      </c>
      <c r="H2047" s="2"/>
    </row>
    <row r="2048" spans="2:8">
      <c r="B2048" s="373" t="s">
        <v>365</v>
      </c>
      <c r="C2048" s="20" t="s">
        <v>154</v>
      </c>
      <c r="D2048" s="20" t="s">
        <v>132</v>
      </c>
      <c r="E2048" s="381">
        <v>0.76</v>
      </c>
      <c r="H2048" s="2"/>
    </row>
    <row r="2049" spans="2:8">
      <c r="B2049" s="373" t="s">
        <v>365</v>
      </c>
      <c r="C2049" s="20" t="s">
        <v>154</v>
      </c>
      <c r="D2049" s="20" t="s">
        <v>133</v>
      </c>
      <c r="E2049" s="381">
        <v>0.71</v>
      </c>
      <c r="H2049" s="2"/>
    </row>
    <row r="2050" spans="2:8">
      <c r="B2050" s="373" t="s">
        <v>365</v>
      </c>
      <c r="C2050" s="20" t="s">
        <v>154</v>
      </c>
      <c r="D2050" s="20" t="s">
        <v>134</v>
      </c>
      <c r="E2050" s="381">
        <v>0.68</v>
      </c>
      <c r="H2050" s="2"/>
    </row>
    <row r="2051" spans="2:8">
      <c r="B2051" s="373" t="s">
        <v>365</v>
      </c>
      <c r="C2051" s="20" t="s">
        <v>154</v>
      </c>
      <c r="D2051" s="20" t="s">
        <v>135</v>
      </c>
      <c r="E2051" s="381">
        <v>0.65</v>
      </c>
      <c r="H2051" s="2"/>
    </row>
    <row r="2052" spans="2:8">
      <c r="B2052" s="373" t="s">
        <v>365</v>
      </c>
      <c r="C2052" s="20" t="s">
        <v>154</v>
      </c>
      <c r="D2052" s="20" t="s">
        <v>136</v>
      </c>
      <c r="E2052" s="381">
        <v>0.61</v>
      </c>
      <c r="H2052" s="2"/>
    </row>
    <row r="2053" spans="2:8">
      <c r="B2053" s="373" t="s">
        <v>365</v>
      </c>
      <c r="C2053" s="20" t="s">
        <v>154</v>
      </c>
      <c r="D2053" s="20" t="s">
        <v>137</v>
      </c>
      <c r="E2053" s="381">
        <v>0.59</v>
      </c>
      <c r="H2053" s="2"/>
    </row>
    <row r="2054" spans="2:8">
      <c r="B2054" s="373" t="s">
        <v>365</v>
      </c>
      <c r="C2054" s="20" t="s">
        <v>154</v>
      </c>
      <c r="D2054" s="20" t="s">
        <v>138</v>
      </c>
      <c r="E2054" s="381">
        <v>0.57999999999999996</v>
      </c>
      <c r="H2054" s="2"/>
    </row>
    <row r="2055" spans="2:8">
      <c r="B2055" s="373" t="s">
        <v>365</v>
      </c>
      <c r="C2055" s="20" t="s">
        <v>154</v>
      </c>
      <c r="D2055" s="20" t="s">
        <v>139</v>
      </c>
      <c r="E2055" s="381">
        <v>0.56999999999999995</v>
      </c>
      <c r="H2055" s="2"/>
    </row>
    <row r="2056" spans="2:8">
      <c r="B2056" s="373" t="s">
        <v>365</v>
      </c>
      <c r="C2056" s="20" t="s">
        <v>154</v>
      </c>
      <c r="D2056" s="20" t="s">
        <v>140</v>
      </c>
      <c r="E2056" s="381">
        <v>0.56000000000000005</v>
      </c>
      <c r="H2056" s="2"/>
    </row>
    <row r="2057" spans="2:8">
      <c r="B2057" s="373" t="s">
        <v>365</v>
      </c>
      <c r="C2057" s="20" t="s">
        <v>154</v>
      </c>
      <c r="D2057" s="20" t="s">
        <v>141</v>
      </c>
      <c r="E2057" s="381">
        <v>0.55000000000000004</v>
      </c>
      <c r="H2057" s="2"/>
    </row>
    <row r="2058" spans="2:8">
      <c r="B2058" s="373" t="s">
        <v>365</v>
      </c>
      <c r="C2058" s="20" t="s">
        <v>154</v>
      </c>
      <c r="D2058" s="20" t="s">
        <v>142</v>
      </c>
      <c r="E2058" s="381">
        <v>0.55000000000000004</v>
      </c>
      <c r="H2058" s="2"/>
    </row>
    <row r="2059" spans="2:8">
      <c r="B2059" s="373" t="s">
        <v>365</v>
      </c>
      <c r="C2059" s="20" t="s">
        <v>154</v>
      </c>
      <c r="D2059" s="20" t="s">
        <v>143</v>
      </c>
      <c r="E2059" s="381">
        <v>0.54</v>
      </c>
      <c r="H2059" s="2"/>
    </row>
    <row r="2060" spans="2:8">
      <c r="B2060" s="373" t="s">
        <v>365</v>
      </c>
      <c r="C2060" s="20" t="s">
        <v>154</v>
      </c>
      <c r="D2060" s="20" t="s">
        <v>647</v>
      </c>
      <c r="E2060" s="381">
        <v>0.54</v>
      </c>
      <c r="H2060" s="2"/>
    </row>
    <row r="2061" spans="2:8">
      <c r="B2061" s="373" t="s">
        <v>365</v>
      </c>
      <c r="C2061" s="20" t="s">
        <v>155</v>
      </c>
      <c r="D2061" s="20" t="s">
        <v>355</v>
      </c>
      <c r="E2061" s="382">
        <v>1</v>
      </c>
      <c r="H2061" s="2"/>
    </row>
    <row r="2062" spans="2:8">
      <c r="B2062" s="373" t="s">
        <v>365</v>
      </c>
      <c r="C2062" s="20" t="s">
        <v>155</v>
      </c>
      <c r="D2062" s="20" t="s">
        <v>154</v>
      </c>
      <c r="E2062" s="381">
        <v>1</v>
      </c>
      <c r="H2062" s="2"/>
    </row>
    <row r="2063" spans="2:8">
      <c r="B2063" s="373" t="s">
        <v>365</v>
      </c>
      <c r="C2063" s="20" t="s">
        <v>155</v>
      </c>
      <c r="D2063" s="20" t="s">
        <v>155</v>
      </c>
      <c r="E2063" s="381">
        <v>1</v>
      </c>
      <c r="H2063" s="2"/>
    </row>
    <row r="2064" spans="2:8">
      <c r="B2064" s="373" t="s">
        <v>365</v>
      </c>
      <c r="C2064" s="20" t="s">
        <v>155</v>
      </c>
      <c r="D2064" s="20" t="s">
        <v>156</v>
      </c>
      <c r="E2064" s="381">
        <v>0.96</v>
      </c>
      <c r="H2064" s="2"/>
    </row>
    <row r="2065" spans="2:8">
      <c r="B2065" s="373" t="s">
        <v>365</v>
      </c>
      <c r="C2065" s="20" t="s">
        <v>155</v>
      </c>
      <c r="D2065" s="20" t="s">
        <v>132</v>
      </c>
      <c r="E2065" s="381">
        <v>0.88</v>
      </c>
      <c r="H2065" s="2"/>
    </row>
    <row r="2066" spans="2:8">
      <c r="B2066" s="373" t="s">
        <v>365</v>
      </c>
      <c r="C2066" s="20" t="s">
        <v>155</v>
      </c>
      <c r="D2066" s="20" t="s">
        <v>133</v>
      </c>
      <c r="E2066" s="381">
        <v>0.83</v>
      </c>
      <c r="H2066" s="2"/>
    </row>
    <row r="2067" spans="2:8">
      <c r="B2067" s="373" t="s">
        <v>365</v>
      </c>
      <c r="C2067" s="20" t="s">
        <v>155</v>
      </c>
      <c r="D2067" s="20" t="s">
        <v>134</v>
      </c>
      <c r="E2067" s="381">
        <v>0.79</v>
      </c>
      <c r="H2067" s="2"/>
    </row>
    <row r="2068" spans="2:8">
      <c r="B2068" s="373" t="s">
        <v>365</v>
      </c>
      <c r="C2068" s="20" t="s">
        <v>155</v>
      </c>
      <c r="D2068" s="20" t="s">
        <v>135</v>
      </c>
      <c r="E2068" s="381">
        <v>0.76</v>
      </c>
      <c r="H2068" s="2"/>
    </row>
    <row r="2069" spans="2:8">
      <c r="B2069" s="373" t="s">
        <v>365</v>
      </c>
      <c r="C2069" s="20" t="s">
        <v>155</v>
      </c>
      <c r="D2069" s="20" t="s">
        <v>136</v>
      </c>
      <c r="E2069" s="381">
        <v>0.7</v>
      </c>
      <c r="H2069" s="2"/>
    </row>
    <row r="2070" spans="2:8">
      <c r="B2070" s="373" t="s">
        <v>365</v>
      </c>
      <c r="C2070" s="20" t="s">
        <v>155</v>
      </c>
      <c r="D2070" s="20" t="s">
        <v>137</v>
      </c>
      <c r="E2070" s="381">
        <v>0.69</v>
      </c>
      <c r="H2070" s="2"/>
    </row>
    <row r="2071" spans="2:8">
      <c r="B2071" s="373" t="s">
        <v>365</v>
      </c>
      <c r="C2071" s="20" t="s">
        <v>155</v>
      </c>
      <c r="D2071" s="20" t="s">
        <v>138</v>
      </c>
      <c r="E2071" s="381">
        <v>0.68</v>
      </c>
      <c r="H2071" s="2"/>
    </row>
    <row r="2072" spans="2:8">
      <c r="B2072" s="373" t="s">
        <v>365</v>
      </c>
      <c r="C2072" s="20" t="s">
        <v>155</v>
      </c>
      <c r="D2072" s="20" t="s">
        <v>139</v>
      </c>
      <c r="E2072" s="381">
        <v>0.66</v>
      </c>
      <c r="H2072" s="2"/>
    </row>
    <row r="2073" spans="2:8">
      <c r="B2073" s="373" t="s">
        <v>365</v>
      </c>
      <c r="C2073" s="20" t="s">
        <v>155</v>
      </c>
      <c r="D2073" s="20" t="s">
        <v>140</v>
      </c>
      <c r="E2073" s="381">
        <v>0.65</v>
      </c>
      <c r="H2073" s="2"/>
    </row>
    <row r="2074" spans="2:8">
      <c r="B2074" s="373" t="s">
        <v>365</v>
      </c>
      <c r="C2074" s="20" t="s">
        <v>155</v>
      </c>
      <c r="D2074" s="20" t="s">
        <v>141</v>
      </c>
      <c r="E2074" s="381">
        <v>0.64</v>
      </c>
      <c r="H2074" s="2"/>
    </row>
    <row r="2075" spans="2:8">
      <c r="B2075" s="373" t="s">
        <v>365</v>
      </c>
      <c r="C2075" s="20" t="s">
        <v>155</v>
      </c>
      <c r="D2075" s="20" t="s">
        <v>142</v>
      </c>
      <c r="E2075" s="381">
        <v>0.64</v>
      </c>
      <c r="H2075" s="2"/>
    </row>
    <row r="2076" spans="2:8">
      <c r="B2076" s="373" t="s">
        <v>365</v>
      </c>
      <c r="C2076" s="20" t="s">
        <v>155</v>
      </c>
      <c r="D2076" s="20" t="s">
        <v>143</v>
      </c>
      <c r="E2076" s="381">
        <v>0.63</v>
      </c>
      <c r="H2076" s="2"/>
    </row>
    <row r="2077" spans="2:8">
      <c r="B2077" s="373" t="s">
        <v>365</v>
      </c>
      <c r="C2077" s="20" t="s">
        <v>155</v>
      </c>
      <c r="D2077" s="20" t="s">
        <v>647</v>
      </c>
      <c r="E2077" s="381">
        <v>0.62</v>
      </c>
      <c r="H2077" s="2"/>
    </row>
    <row r="2078" spans="2:8">
      <c r="B2078" s="373" t="s">
        <v>365</v>
      </c>
      <c r="C2078" s="20" t="s">
        <v>156</v>
      </c>
      <c r="D2078" s="20" t="s">
        <v>355</v>
      </c>
      <c r="E2078" s="382">
        <v>1</v>
      </c>
      <c r="H2078" s="2"/>
    </row>
    <row r="2079" spans="2:8">
      <c r="B2079" s="373" t="s">
        <v>365</v>
      </c>
      <c r="C2079" s="20" t="s">
        <v>156</v>
      </c>
      <c r="D2079" s="20" t="s">
        <v>154</v>
      </c>
      <c r="E2079" s="381">
        <v>1</v>
      </c>
      <c r="H2079" s="2"/>
    </row>
    <row r="2080" spans="2:8">
      <c r="B2080" s="373" t="s">
        <v>365</v>
      </c>
      <c r="C2080" s="20" t="s">
        <v>156</v>
      </c>
      <c r="D2080" s="20" t="s">
        <v>155</v>
      </c>
      <c r="E2080" s="381">
        <v>1</v>
      </c>
      <c r="H2080" s="2"/>
    </row>
    <row r="2081" spans="2:8">
      <c r="B2081" s="373" t="s">
        <v>365</v>
      </c>
      <c r="C2081" s="20" t="s">
        <v>156</v>
      </c>
      <c r="D2081" s="20" t="s">
        <v>156</v>
      </c>
      <c r="E2081" s="381">
        <v>1</v>
      </c>
      <c r="H2081" s="2"/>
    </row>
    <row r="2082" spans="2:8">
      <c r="B2082" s="373" t="s">
        <v>365</v>
      </c>
      <c r="C2082" s="20" t="s">
        <v>156</v>
      </c>
      <c r="D2082" s="20" t="s">
        <v>132</v>
      </c>
      <c r="E2082" s="381">
        <v>0.92</v>
      </c>
      <c r="H2082" s="2"/>
    </row>
    <row r="2083" spans="2:8">
      <c r="B2083" s="373" t="s">
        <v>365</v>
      </c>
      <c r="C2083" s="20" t="s">
        <v>156</v>
      </c>
      <c r="D2083" s="20" t="s">
        <v>133</v>
      </c>
      <c r="E2083" s="381">
        <v>0.86</v>
      </c>
      <c r="H2083" s="2"/>
    </row>
    <row r="2084" spans="2:8">
      <c r="B2084" s="373" t="s">
        <v>365</v>
      </c>
      <c r="C2084" s="20" t="s">
        <v>156</v>
      </c>
      <c r="D2084" s="20" t="s">
        <v>134</v>
      </c>
      <c r="E2084" s="381">
        <v>0.82</v>
      </c>
      <c r="H2084" s="2"/>
    </row>
    <row r="2085" spans="2:8">
      <c r="B2085" s="373" t="s">
        <v>365</v>
      </c>
      <c r="C2085" s="20" t="s">
        <v>156</v>
      </c>
      <c r="D2085" s="20" t="s">
        <v>135</v>
      </c>
      <c r="E2085" s="381">
        <v>0.79</v>
      </c>
      <c r="H2085" s="2"/>
    </row>
    <row r="2086" spans="2:8">
      <c r="B2086" s="373" t="s">
        <v>365</v>
      </c>
      <c r="C2086" s="20" t="s">
        <v>156</v>
      </c>
      <c r="D2086" s="20" t="s">
        <v>136</v>
      </c>
      <c r="E2086" s="381">
        <v>0.73</v>
      </c>
      <c r="H2086" s="2"/>
    </row>
    <row r="2087" spans="2:8">
      <c r="B2087" s="373" t="s">
        <v>365</v>
      </c>
      <c r="C2087" s="20" t="s">
        <v>156</v>
      </c>
      <c r="D2087" s="20" t="s">
        <v>137</v>
      </c>
      <c r="E2087" s="381">
        <v>0.72</v>
      </c>
      <c r="H2087" s="2"/>
    </row>
    <row r="2088" spans="2:8">
      <c r="B2088" s="373" t="s">
        <v>365</v>
      </c>
      <c r="C2088" s="20" t="s">
        <v>156</v>
      </c>
      <c r="D2088" s="20" t="s">
        <v>138</v>
      </c>
      <c r="E2088" s="381">
        <v>0.7</v>
      </c>
      <c r="H2088" s="2"/>
    </row>
    <row r="2089" spans="2:8">
      <c r="B2089" s="373" t="s">
        <v>365</v>
      </c>
      <c r="C2089" s="20" t="s">
        <v>156</v>
      </c>
      <c r="D2089" s="20" t="s">
        <v>139</v>
      </c>
      <c r="E2089" s="381">
        <v>0.69</v>
      </c>
      <c r="H2089" s="2"/>
    </row>
    <row r="2090" spans="2:8">
      <c r="B2090" s="373" t="s">
        <v>365</v>
      </c>
      <c r="C2090" s="20" t="s">
        <v>156</v>
      </c>
      <c r="D2090" s="20" t="s">
        <v>140</v>
      </c>
      <c r="E2090" s="381">
        <v>0.68</v>
      </c>
      <c r="H2090" s="2"/>
    </row>
    <row r="2091" spans="2:8">
      <c r="B2091" s="373" t="s">
        <v>365</v>
      </c>
      <c r="C2091" s="20" t="s">
        <v>156</v>
      </c>
      <c r="D2091" s="20" t="s">
        <v>141</v>
      </c>
      <c r="E2091" s="381">
        <v>0.67</v>
      </c>
      <c r="H2091" s="2"/>
    </row>
    <row r="2092" spans="2:8">
      <c r="B2092" s="373" t="s">
        <v>365</v>
      </c>
      <c r="C2092" s="20" t="s">
        <v>156</v>
      </c>
      <c r="D2092" s="20" t="s">
        <v>142</v>
      </c>
      <c r="E2092" s="381">
        <v>0.66</v>
      </c>
      <c r="H2092" s="2"/>
    </row>
    <row r="2093" spans="2:8">
      <c r="B2093" s="373" t="s">
        <v>365</v>
      </c>
      <c r="C2093" s="20" t="s">
        <v>156</v>
      </c>
      <c r="D2093" s="20" t="s">
        <v>143</v>
      </c>
      <c r="E2093" s="381">
        <v>0.66</v>
      </c>
      <c r="H2093" s="2"/>
    </row>
    <row r="2094" spans="2:8">
      <c r="B2094" s="373" t="s">
        <v>365</v>
      </c>
      <c r="C2094" s="20" t="s">
        <v>156</v>
      </c>
      <c r="D2094" s="20" t="s">
        <v>647</v>
      </c>
      <c r="E2094" s="381">
        <v>0.65</v>
      </c>
      <c r="H2094" s="2"/>
    </row>
    <row r="2095" spans="2:8">
      <c r="B2095" s="373" t="s">
        <v>365</v>
      </c>
      <c r="C2095" s="20" t="s">
        <v>132</v>
      </c>
      <c r="D2095" s="20" t="s">
        <v>355</v>
      </c>
      <c r="E2095" s="382">
        <v>1</v>
      </c>
      <c r="H2095" s="2"/>
    </row>
    <row r="2096" spans="2:8">
      <c r="B2096" s="373" t="s">
        <v>365</v>
      </c>
      <c r="C2096" s="20" t="s">
        <v>132</v>
      </c>
      <c r="D2096" s="20" t="s">
        <v>154</v>
      </c>
      <c r="E2096" s="381">
        <v>1</v>
      </c>
      <c r="H2096" s="2"/>
    </row>
    <row r="2097" spans="2:8">
      <c r="B2097" s="373" t="s">
        <v>365</v>
      </c>
      <c r="C2097" s="20" t="s">
        <v>132</v>
      </c>
      <c r="D2097" s="20" t="s">
        <v>155</v>
      </c>
      <c r="E2097" s="381">
        <v>1</v>
      </c>
      <c r="H2097" s="2"/>
    </row>
    <row r="2098" spans="2:8">
      <c r="B2098" s="373" t="s">
        <v>365</v>
      </c>
      <c r="C2098" s="20" t="s">
        <v>132</v>
      </c>
      <c r="D2098" s="20" t="s">
        <v>156</v>
      </c>
      <c r="E2098" s="381">
        <v>1</v>
      </c>
      <c r="H2098" s="2"/>
    </row>
    <row r="2099" spans="2:8">
      <c r="B2099" s="373" t="s">
        <v>365</v>
      </c>
      <c r="C2099" s="20" t="s">
        <v>132</v>
      </c>
      <c r="D2099" s="20" t="s">
        <v>132</v>
      </c>
      <c r="E2099" s="381">
        <v>1</v>
      </c>
      <c r="H2099" s="2"/>
    </row>
    <row r="2100" spans="2:8">
      <c r="B2100" s="373" t="s">
        <v>365</v>
      </c>
      <c r="C2100" s="20" t="s">
        <v>132</v>
      </c>
      <c r="D2100" s="20" t="s">
        <v>133</v>
      </c>
      <c r="E2100" s="381">
        <v>0.94</v>
      </c>
      <c r="H2100" s="2"/>
    </row>
    <row r="2101" spans="2:8">
      <c r="B2101" s="373" t="s">
        <v>365</v>
      </c>
      <c r="C2101" s="20" t="s">
        <v>132</v>
      </c>
      <c r="D2101" s="20" t="s">
        <v>134</v>
      </c>
      <c r="E2101" s="381">
        <v>0.89</v>
      </c>
      <c r="H2101" s="2"/>
    </row>
    <row r="2102" spans="2:8">
      <c r="B2102" s="373" t="s">
        <v>365</v>
      </c>
      <c r="C2102" s="20" t="s">
        <v>132</v>
      </c>
      <c r="D2102" s="20" t="s">
        <v>135</v>
      </c>
      <c r="E2102" s="381">
        <v>0.86</v>
      </c>
      <c r="H2102" s="2"/>
    </row>
    <row r="2103" spans="2:8">
      <c r="B2103" s="373" t="s">
        <v>365</v>
      </c>
      <c r="C2103" s="20" t="s">
        <v>132</v>
      </c>
      <c r="D2103" s="20" t="s">
        <v>136</v>
      </c>
      <c r="E2103" s="381">
        <v>0.8</v>
      </c>
      <c r="H2103" s="2"/>
    </row>
    <row r="2104" spans="2:8">
      <c r="B2104" s="373" t="s">
        <v>365</v>
      </c>
      <c r="C2104" s="20" t="s">
        <v>132</v>
      </c>
      <c r="D2104" s="20" t="s">
        <v>137</v>
      </c>
      <c r="E2104" s="381">
        <v>0.78</v>
      </c>
      <c r="H2104" s="2"/>
    </row>
    <row r="2105" spans="2:8">
      <c r="B2105" s="373" t="s">
        <v>365</v>
      </c>
      <c r="C2105" s="20" t="s">
        <v>132</v>
      </c>
      <c r="D2105" s="20" t="s">
        <v>138</v>
      </c>
      <c r="E2105" s="381">
        <v>0.77</v>
      </c>
      <c r="H2105" s="2"/>
    </row>
    <row r="2106" spans="2:8">
      <c r="B2106" s="373" t="s">
        <v>365</v>
      </c>
      <c r="C2106" s="20" t="s">
        <v>132</v>
      </c>
      <c r="D2106" s="20" t="s">
        <v>139</v>
      </c>
      <c r="E2106" s="381">
        <v>0.75</v>
      </c>
      <c r="H2106" s="2"/>
    </row>
    <row r="2107" spans="2:8">
      <c r="B2107" s="373" t="s">
        <v>365</v>
      </c>
      <c r="C2107" s="20" t="s">
        <v>132</v>
      </c>
      <c r="D2107" s="20" t="s">
        <v>140</v>
      </c>
      <c r="E2107" s="381">
        <v>0.74</v>
      </c>
      <c r="H2107" s="2"/>
    </row>
    <row r="2108" spans="2:8">
      <c r="B2108" s="373" t="s">
        <v>365</v>
      </c>
      <c r="C2108" s="20" t="s">
        <v>132</v>
      </c>
      <c r="D2108" s="20" t="s">
        <v>141</v>
      </c>
      <c r="E2108" s="381">
        <v>0.73</v>
      </c>
      <c r="H2108" s="2"/>
    </row>
    <row r="2109" spans="2:8">
      <c r="B2109" s="373" t="s">
        <v>365</v>
      </c>
      <c r="C2109" s="20" t="s">
        <v>132</v>
      </c>
      <c r="D2109" s="20" t="s">
        <v>142</v>
      </c>
      <c r="E2109" s="381">
        <v>0.72</v>
      </c>
      <c r="H2109" s="2"/>
    </row>
    <row r="2110" spans="2:8">
      <c r="B2110" s="373" t="s">
        <v>365</v>
      </c>
      <c r="C2110" s="20" t="s">
        <v>132</v>
      </c>
      <c r="D2110" s="20" t="s">
        <v>143</v>
      </c>
      <c r="E2110" s="381">
        <v>0.71</v>
      </c>
      <c r="H2110" s="2"/>
    </row>
    <row r="2111" spans="2:8">
      <c r="B2111" s="373" t="s">
        <v>365</v>
      </c>
      <c r="C2111" s="20" t="s">
        <v>132</v>
      </c>
      <c r="D2111" s="20" t="s">
        <v>647</v>
      </c>
      <c r="E2111" s="381">
        <v>0.71</v>
      </c>
      <c r="H2111" s="2"/>
    </row>
    <row r="2112" spans="2:8">
      <c r="B2112" s="373" t="s">
        <v>365</v>
      </c>
      <c r="C2112" s="20" t="s">
        <v>133</v>
      </c>
      <c r="D2112" s="20" t="s">
        <v>355</v>
      </c>
      <c r="E2112" s="382">
        <v>1</v>
      </c>
      <c r="H2112" s="2"/>
    </row>
    <row r="2113" spans="2:8">
      <c r="B2113" s="373" t="s">
        <v>365</v>
      </c>
      <c r="C2113" s="20" t="s">
        <v>133</v>
      </c>
      <c r="D2113" s="20" t="s">
        <v>154</v>
      </c>
      <c r="E2113" s="381">
        <v>1</v>
      </c>
      <c r="H2113" s="2"/>
    </row>
    <row r="2114" spans="2:8">
      <c r="B2114" s="373" t="s">
        <v>365</v>
      </c>
      <c r="C2114" s="20" t="s">
        <v>133</v>
      </c>
      <c r="D2114" s="20" t="s">
        <v>155</v>
      </c>
      <c r="E2114" s="381">
        <v>1</v>
      </c>
      <c r="H2114" s="2"/>
    </row>
    <row r="2115" spans="2:8">
      <c r="B2115" s="373" t="s">
        <v>365</v>
      </c>
      <c r="C2115" s="20" t="s">
        <v>133</v>
      </c>
      <c r="D2115" s="20" t="s">
        <v>156</v>
      </c>
      <c r="E2115" s="381">
        <v>1</v>
      </c>
      <c r="H2115" s="2"/>
    </row>
    <row r="2116" spans="2:8">
      <c r="B2116" s="373" t="s">
        <v>365</v>
      </c>
      <c r="C2116" s="20" t="s">
        <v>133</v>
      </c>
      <c r="D2116" s="20" t="s">
        <v>132</v>
      </c>
      <c r="E2116" s="381">
        <v>1</v>
      </c>
      <c r="H2116" s="2"/>
    </row>
    <row r="2117" spans="2:8">
      <c r="B2117" s="373" t="s">
        <v>365</v>
      </c>
      <c r="C2117" s="20" t="s">
        <v>133</v>
      </c>
      <c r="D2117" s="20" t="s">
        <v>133</v>
      </c>
      <c r="E2117" s="381">
        <v>1</v>
      </c>
      <c r="H2117" s="2"/>
    </row>
    <row r="2118" spans="2:8">
      <c r="B2118" s="373" t="s">
        <v>365</v>
      </c>
      <c r="C2118" s="20" t="s">
        <v>133</v>
      </c>
      <c r="D2118" s="20" t="s">
        <v>134</v>
      </c>
      <c r="E2118" s="381">
        <v>0.95</v>
      </c>
      <c r="H2118" s="2"/>
    </row>
    <row r="2119" spans="2:8">
      <c r="B2119" s="373" t="s">
        <v>365</v>
      </c>
      <c r="C2119" s="20" t="s">
        <v>133</v>
      </c>
      <c r="D2119" s="20" t="s">
        <v>135</v>
      </c>
      <c r="E2119" s="381">
        <v>0.91</v>
      </c>
      <c r="H2119" s="2"/>
    </row>
    <row r="2120" spans="2:8">
      <c r="B2120" s="373" t="s">
        <v>365</v>
      </c>
      <c r="C2120" s="20" t="s">
        <v>133</v>
      </c>
      <c r="D2120" s="20" t="s">
        <v>136</v>
      </c>
      <c r="E2120" s="381">
        <v>0.85</v>
      </c>
      <c r="H2120" s="2"/>
    </row>
    <row r="2121" spans="2:8">
      <c r="B2121" s="373" t="s">
        <v>365</v>
      </c>
      <c r="C2121" s="20" t="s">
        <v>133</v>
      </c>
      <c r="D2121" s="20" t="s">
        <v>137</v>
      </c>
      <c r="E2121" s="381">
        <v>0.83</v>
      </c>
      <c r="H2121" s="2"/>
    </row>
    <row r="2122" spans="2:8">
      <c r="B2122" s="373" t="s">
        <v>365</v>
      </c>
      <c r="C2122" s="20" t="s">
        <v>133</v>
      </c>
      <c r="D2122" s="20" t="s">
        <v>138</v>
      </c>
      <c r="E2122" s="381">
        <v>0.81</v>
      </c>
      <c r="H2122" s="2"/>
    </row>
    <row r="2123" spans="2:8">
      <c r="B2123" s="373" t="s">
        <v>365</v>
      </c>
      <c r="C2123" s="20" t="s">
        <v>133</v>
      </c>
      <c r="D2123" s="20" t="s">
        <v>139</v>
      </c>
      <c r="E2123" s="381">
        <v>0.8</v>
      </c>
      <c r="H2123" s="2"/>
    </row>
    <row r="2124" spans="2:8">
      <c r="B2124" s="373" t="s">
        <v>365</v>
      </c>
      <c r="C2124" s="20" t="s">
        <v>133</v>
      </c>
      <c r="D2124" s="20" t="s">
        <v>140</v>
      </c>
      <c r="E2124" s="381">
        <v>0.78</v>
      </c>
      <c r="H2124" s="2"/>
    </row>
    <row r="2125" spans="2:8">
      <c r="B2125" s="373" t="s">
        <v>365</v>
      </c>
      <c r="C2125" s="20" t="s">
        <v>133</v>
      </c>
      <c r="D2125" s="20" t="s">
        <v>141</v>
      </c>
      <c r="E2125" s="381">
        <v>0.77</v>
      </c>
      <c r="H2125" s="2"/>
    </row>
    <row r="2126" spans="2:8">
      <c r="B2126" s="373" t="s">
        <v>365</v>
      </c>
      <c r="C2126" s="20" t="s">
        <v>133</v>
      </c>
      <c r="D2126" s="20" t="s">
        <v>142</v>
      </c>
      <c r="E2126" s="381">
        <v>0.77</v>
      </c>
      <c r="H2126" s="2"/>
    </row>
    <row r="2127" spans="2:8">
      <c r="B2127" s="373" t="s">
        <v>365</v>
      </c>
      <c r="C2127" s="20" t="s">
        <v>133</v>
      </c>
      <c r="D2127" s="20" t="s">
        <v>143</v>
      </c>
      <c r="E2127" s="381">
        <v>0.76</v>
      </c>
      <c r="H2127" s="2"/>
    </row>
    <row r="2128" spans="2:8">
      <c r="B2128" s="373" t="s">
        <v>365</v>
      </c>
      <c r="C2128" s="20" t="s">
        <v>133</v>
      </c>
      <c r="D2128" s="20" t="s">
        <v>647</v>
      </c>
      <c r="E2128" s="381">
        <v>0.75</v>
      </c>
      <c r="H2128" s="2"/>
    </row>
    <row r="2129" spans="2:8">
      <c r="B2129" s="373" t="s">
        <v>365</v>
      </c>
      <c r="C2129" s="20" t="s">
        <v>134</v>
      </c>
      <c r="D2129" s="20" t="s">
        <v>355</v>
      </c>
      <c r="E2129" s="382">
        <v>1</v>
      </c>
      <c r="H2129" s="2"/>
    </row>
    <row r="2130" spans="2:8">
      <c r="B2130" s="373" t="s">
        <v>365</v>
      </c>
      <c r="C2130" s="20" t="s">
        <v>134</v>
      </c>
      <c r="D2130" s="20" t="s">
        <v>154</v>
      </c>
      <c r="E2130" s="381">
        <v>1</v>
      </c>
      <c r="H2130" s="2"/>
    </row>
    <row r="2131" spans="2:8">
      <c r="B2131" s="373" t="s">
        <v>365</v>
      </c>
      <c r="C2131" s="20" t="s">
        <v>134</v>
      </c>
      <c r="D2131" s="20" t="s">
        <v>155</v>
      </c>
      <c r="E2131" s="381">
        <v>1</v>
      </c>
      <c r="H2131" s="2"/>
    </row>
    <row r="2132" spans="2:8">
      <c r="B2132" s="373" t="s">
        <v>365</v>
      </c>
      <c r="C2132" s="20" t="s">
        <v>134</v>
      </c>
      <c r="D2132" s="20" t="s">
        <v>156</v>
      </c>
      <c r="E2132" s="381">
        <v>1</v>
      </c>
      <c r="H2132" s="2"/>
    </row>
    <row r="2133" spans="2:8">
      <c r="B2133" s="373" t="s">
        <v>365</v>
      </c>
      <c r="C2133" s="20" t="s">
        <v>134</v>
      </c>
      <c r="D2133" s="20" t="s">
        <v>132</v>
      </c>
      <c r="E2133" s="381">
        <v>1</v>
      </c>
      <c r="H2133" s="2"/>
    </row>
    <row r="2134" spans="2:8">
      <c r="B2134" s="373" t="s">
        <v>365</v>
      </c>
      <c r="C2134" s="20" t="s">
        <v>134</v>
      </c>
      <c r="D2134" s="20" t="s">
        <v>133</v>
      </c>
      <c r="E2134" s="381">
        <v>1</v>
      </c>
      <c r="H2134" s="2"/>
    </row>
    <row r="2135" spans="2:8">
      <c r="B2135" s="373" t="s">
        <v>365</v>
      </c>
      <c r="C2135" s="20" t="s">
        <v>134</v>
      </c>
      <c r="D2135" s="20" t="s">
        <v>134</v>
      </c>
      <c r="E2135" s="381">
        <v>1</v>
      </c>
      <c r="H2135" s="2"/>
    </row>
    <row r="2136" spans="2:8">
      <c r="B2136" s="373" t="s">
        <v>365</v>
      </c>
      <c r="C2136" s="20" t="s">
        <v>134</v>
      </c>
      <c r="D2136" s="20" t="s">
        <v>135</v>
      </c>
      <c r="E2136" s="381">
        <v>0.96</v>
      </c>
      <c r="H2136" s="2"/>
    </row>
    <row r="2137" spans="2:8">
      <c r="B2137" s="373" t="s">
        <v>365</v>
      </c>
      <c r="C2137" s="20" t="s">
        <v>134</v>
      </c>
      <c r="D2137" s="20" t="s">
        <v>136</v>
      </c>
      <c r="E2137" s="381">
        <v>0.89</v>
      </c>
      <c r="H2137" s="2"/>
    </row>
    <row r="2138" spans="2:8">
      <c r="B2138" s="373" t="s">
        <v>365</v>
      </c>
      <c r="C2138" s="20" t="s">
        <v>134</v>
      </c>
      <c r="D2138" s="20" t="s">
        <v>137</v>
      </c>
      <c r="E2138" s="381">
        <v>0.87</v>
      </c>
      <c r="H2138" s="2"/>
    </row>
    <row r="2139" spans="2:8">
      <c r="B2139" s="373" t="s">
        <v>365</v>
      </c>
      <c r="C2139" s="20" t="s">
        <v>134</v>
      </c>
      <c r="D2139" s="20" t="s">
        <v>138</v>
      </c>
      <c r="E2139" s="381">
        <v>0.86</v>
      </c>
      <c r="H2139" s="2"/>
    </row>
    <row r="2140" spans="2:8">
      <c r="B2140" s="373" t="s">
        <v>365</v>
      </c>
      <c r="C2140" s="20" t="s">
        <v>134</v>
      </c>
      <c r="D2140" s="20" t="s">
        <v>139</v>
      </c>
      <c r="E2140" s="381">
        <v>0.84</v>
      </c>
      <c r="H2140" s="2"/>
    </row>
    <row r="2141" spans="2:8">
      <c r="B2141" s="373" t="s">
        <v>365</v>
      </c>
      <c r="C2141" s="20" t="s">
        <v>134</v>
      </c>
      <c r="D2141" s="20" t="s">
        <v>140</v>
      </c>
      <c r="E2141" s="381">
        <v>0.82</v>
      </c>
      <c r="H2141" s="2"/>
    </row>
    <row r="2142" spans="2:8">
      <c r="B2142" s="373" t="s">
        <v>365</v>
      </c>
      <c r="C2142" s="20" t="s">
        <v>134</v>
      </c>
      <c r="D2142" s="20" t="s">
        <v>141</v>
      </c>
      <c r="E2142" s="381">
        <v>0.82</v>
      </c>
      <c r="H2142" s="2"/>
    </row>
    <row r="2143" spans="2:8">
      <c r="B2143" s="373" t="s">
        <v>365</v>
      </c>
      <c r="C2143" s="20" t="s">
        <v>134</v>
      </c>
      <c r="D2143" s="20" t="s">
        <v>142</v>
      </c>
      <c r="E2143" s="381">
        <v>0.81</v>
      </c>
      <c r="H2143" s="2"/>
    </row>
    <row r="2144" spans="2:8">
      <c r="B2144" s="373" t="s">
        <v>365</v>
      </c>
      <c r="C2144" s="20" t="s">
        <v>134</v>
      </c>
      <c r="D2144" s="20" t="s">
        <v>143</v>
      </c>
      <c r="E2144" s="381">
        <v>0.8</v>
      </c>
      <c r="H2144" s="2"/>
    </row>
    <row r="2145" spans="2:8">
      <c r="B2145" s="373" t="s">
        <v>365</v>
      </c>
      <c r="C2145" s="20" t="s">
        <v>134</v>
      </c>
      <c r="D2145" s="20" t="s">
        <v>647</v>
      </c>
      <c r="E2145" s="381">
        <v>0.79</v>
      </c>
      <c r="H2145" s="2"/>
    </row>
    <row r="2146" spans="2:8">
      <c r="B2146" s="373" t="s">
        <v>365</v>
      </c>
      <c r="C2146" s="20" t="s">
        <v>135</v>
      </c>
      <c r="D2146" s="20" t="s">
        <v>355</v>
      </c>
      <c r="E2146" s="382">
        <v>1</v>
      </c>
      <c r="H2146" s="2"/>
    </row>
    <row r="2147" spans="2:8">
      <c r="B2147" s="373" t="s">
        <v>365</v>
      </c>
      <c r="C2147" s="20" t="s">
        <v>135</v>
      </c>
      <c r="D2147" s="20" t="s">
        <v>154</v>
      </c>
      <c r="E2147" s="381">
        <v>1</v>
      </c>
      <c r="H2147" s="2"/>
    </row>
    <row r="2148" spans="2:8">
      <c r="B2148" s="373" t="s">
        <v>365</v>
      </c>
      <c r="C2148" s="20" t="s">
        <v>135</v>
      </c>
      <c r="D2148" s="20" t="s">
        <v>155</v>
      </c>
      <c r="E2148" s="381">
        <v>1</v>
      </c>
      <c r="H2148" s="2"/>
    </row>
    <row r="2149" spans="2:8">
      <c r="B2149" s="373" t="s">
        <v>365</v>
      </c>
      <c r="C2149" s="20" t="s">
        <v>135</v>
      </c>
      <c r="D2149" s="20" t="s">
        <v>156</v>
      </c>
      <c r="E2149" s="381">
        <v>1</v>
      </c>
      <c r="H2149" s="2"/>
    </row>
    <row r="2150" spans="2:8">
      <c r="B2150" s="373" t="s">
        <v>365</v>
      </c>
      <c r="C2150" s="20" t="s">
        <v>135</v>
      </c>
      <c r="D2150" s="20" t="s">
        <v>132</v>
      </c>
      <c r="E2150" s="381">
        <v>1</v>
      </c>
      <c r="H2150" s="2"/>
    </row>
    <row r="2151" spans="2:8">
      <c r="B2151" s="373" t="s">
        <v>365</v>
      </c>
      <c r="C2151" s="20" t="s">
        <v>135</v>
      </c>
      <c r="D2151" s="20" t="s">
        <v>133</v>
      </c>
      <c r="E2151" s="381">
        <v>1</v>
      </c>
      <c r="H2151" s="2"/>
    </row>
    <row r="2152" spans="2:8">
      <c r="B2152" s="373" t="s">
        <v>365</v>
      </c>
      <c r="C2152" s="20" t="s">
        <v>135</v>
      </c>
      <c r="D2152" s="20" t="s">
        <v>134</v>
      </c>
      <c r="E2152" s="381">
        <v>1</v>
      </c>
      <c r="H2152" s="2"/>
    </row>
    <row r="2153" spans="2:8">
      <c r="B2153" s="373" t="s">
        <v>365</v>
      </c>
      <c r="C2153" s="20" t="s">
        <v>135</v>
      </c>
      <c r="D2153" s="20" t="s">
        <v>135</v>
      </c>
      <c r="E2153" s="381">
        <v>1</v>
      </c>
      <c r="H2153" s="2"/>
    </row>
    <row r="2154" spans="2:8">
      <c r="B2154" s="373" t="s">
        <v>365</v>
      </c>
      <c r="C2154" s="20" t="s">
        <v>135</v>
      </c>
      <c r="D2154" s="20" t="s">
        <v>136</v>
      </c>
      <c r="E2154" s="381">
        <v>0.93</v>
      </c>
      <c r="H2154" s="2"/>
    </row>
    <row r="2155" spans="2:8">
      <c r="B2155" s="373" t="s">
        <v>365</v>
      </c>
      <c r="C2155" s="20" t="s">
        <v>135</v>
      </c>
      <c r="D2155" s="20" t="s">
        <v>137</v>
      </c>
      <c r="E2155" s="381">
        <v>0.91</v>
      </c>
      <c r="H2155" s="2"/>
    </row>
    <row r="2156" spans="2:8">
      <c r="B2156" s="373" t="s">
        <v>365</v>
      </c>
      <c r="C2156" s="20" t="s">
        <v>135</v>
      </c>
      <c r="D2156" s="20" t="s">
        <v>138</v>
      </c>
      <c r="E2156" s="381">
        <v>0.89</v>
      </c>
      <c r="H2156" s="2"/>
    </row>
    <row r="2157" spans="2:8">
      <c r="B2157" s="373" t="s">
        <v>365</v>
      </c>
      <c r="C2157" s="20" t="s">
        <v>135</v>
      </c>
      <c r="D2157" s="20" t="s">
        <v>139</v>
      </c>
      <c r="E2157" s="381">
        <v>0.88</v>
      </c>
      <c r="H2157" s="2"/>
    </row>
    <row r="2158" spans="2:8">
      <c r="B2158" s="373" t="s">
        <v>365</v>
      </c>
      <c r="C2158" s="20" t="s">
        <v>135</v>
      </c>
      <c r="D2158" s="20" t="s">
        <v>140</v>
      </c>
      <c r="E2158" s="381">
        <v>0.86</v>
      </c>
      <c r="H2158" s="2"/>
    </row>
    <row r="2159" spans="2:8">
      <c r="B2159" s="373" t="s">
        <v>365</v>
      </c>
      <c r="C2159" s="20" t="s">
        <v>135</v>
      </c>
      <c r="D2159" s="20" t="s">
        <v>141</v>
      </c>
      <c r="E2159" s="381">
        <v>0.85</v>
      </c>
      <c r="H2159" s="2"/>
    </row>
    <row r="2160" spans="2:8">
      <c r="B2160" s="373" t="s">
        <v>365</v>
      </c>
      <c r="C2160" s="20" t="s">
        <v>135</v>
      </c>
      <c r="D2160" s="20" t="s">
        <v>142</v>
      </c>
      <c r="E2160" s="381">
        <v>0.84</v>
      </c>
      <c r="H2160" s="2"/>
    </row>
    <row r="2161" spans="2:8">
      <c r="B2161" s="373" t="s">
        <v>365</v>
      </c>
      <c r="C2161" s="20" t="s">
        <v>135</v>
      </c>
      <c r="D2161" s="20" t="s">
        <v>143</v>
      </c>
      <c r="E2161" s="381">
        <v>0.83</v>
      </c>
      <c r="H2161" s="2"/>
    </row>
    <row r="2162" spans="2:8">
      <c r="B2162" s="373" t="s">
        <v>365</v>
      </c>
      <c r="C2162" s="20" t="s">
        <v>135</v>
      </c>
      <c r="D2162" s="20" t="s">
        <v>647</v>
      </c>
      <c r="E2162" s="381">
        <v>0.82</v>
      </c>
      <c r="H2162" s="2"/>
    </row>
    <row r="2163" spans="2:8">
      <c r="B2163" s="373" t="s">
        <v>365</v>
      </c>
      <c r="C2163" s="20" t="s">
        <v>136</v>
      </c>
      <c r="D2163" s="20" t="s">
        <v>355</v>
      </c>
      <c r="E2163" s="382">
        <v>1</v>
      </c>
      <c r="H2163" s="2"/>
    </row>
    <row r="2164" spans="2:8">
      <c r="B2164" s="373" t="s">
        <v>365</v>
      </c>
      <c r="C2164" s="20" t="s">
        <v>136</v>
      </c>
      <c r="D2164" s="20" t="s">
        <v>154</v>
      </c>
      <c r="E2164" s="381">
        <v>1</v>
      </c>
      <c r="H2164" s="2"/>
    </row>
    <row r="2165" spans="2:8">
      <c r="B2165" s="373" t="s">
        <v>365</v>
      </c>
      <c r="C2165" s="20" t="s">
        <v>136</v>
      </c>
      <c r="D2165" s="20" t="s">
        <v>155</v>
      </c>
      <c r="E2165" s="381">
        <v>1</v>
      </c>
      <c r="H2165" s="2"/>
    </row>
    <row r="2166" spans="2:8">
      <c r="B2166" s="373" t="s">
        <v>365</v>
      </c>
      <c r="C2166" s="20" t="s">
        <v>136</v>
      </c>
      <c r="D2166" s="20" t="s">
        <v>156</v>
      </c>
      <c r="E2166" s="381">
        <v>1</v>
      </c>
      <c r="H2166" s="2"/>
    </row>
    <row r="2167" spans="2:8">
      <c r="B2167" s="373" t="s">
        <v>365</v>
      </c>
      <c r="C2167" s="20" t="s">
        <v>136</v>
      </c>
      <c r="D2167" s="20" t="s">
        <v>132</v>
      </c>
      <c r="E2167" s="381">
        <v>1</v>
      </c>
      <c r="H2167" s="2"/>
    </row>
    <row r="2168" spans="2:8">
      <c r="B2168" s="373" t="s">
        <v>365</v>
      </c>
      <c r="C2168" s="20" t="s">
        <v>136</v>
      </c>
      <c r="D2168" s="20" t="s">
        <v>133</v>
      </c>
      <c r="E2168" s="381">
        <v>1</v>
      </c>
      <c r="H2168" s="2"/>
    </row>
    <row r="2169" spans="2:8">
      <c r="B2169" s="373" t="s">
        <v>365</v>
      </c>
      <c r="C2169" s="20" t="s">
        <v>136</v>
      </c>
      <c r="D2169" s="20" t="s">
        <v>134</v>
      </c>
      <c r="E2169" s="381">
        <v>1</v>
      </c>
      <c r="H2169" s="2"/>
    </row>
    <row r="2170" spans="2:8">
      <c r="B2170" s="373" t="s">
        <v>365</v>
      </c>
      <c r="C2170" s="20" t="s">
        <v>136</v>
      </c>
      <c r="D2170" s="20" t="s">
        <v>135</v>
      </c>
      <c r="E2170" s="381">
        <v>1</v>
      </c>
      <c r="H2170" s="2"/>
    </row>
    <row r="2171" spans="2:8">
      <c r="B2171" s="373" t="s">
        <v>365</v>
      </c>
      <c r="C2171" s="20" t="s">
        <v>136</v>
      </c>
      <c r="D2171" s="20" t="s">
        <v>136</v>
      </c>
      <c r="E2171" s="381">
        <v>1</v>
      </c>
      <c r="H2171" s="2"/>
    </row>
    <row r="2172" spans="2:8">
      <c r="B2172" s="373" t="s">
        <v>365</v>
      </c>
      <c r="C2172" s="20" t="s">
        <v>136</v>
      </c>
      <c r="D2172" s="20" t="s">
        <v>137</v>
      </c>
      <c r="E2172" s="381">
        <v>0.98</v>
      </c>
      <c r="H2172" s="2"/>
    </row>
    <row r="2173" spans="2:8">
      <c r="B2173" s="373" t="s">
        <v>365</v>
      </c>
      <c r="C2173" s="20" t="s">
        <v>136</v>
      </c>
      <c r="D2173" s="20" t="s">
        <v>138</v>
      </c>
      <c r="E2173" s="381">
        <v>0.96</v>
      </c>
      <c r="H2173" s="2"/>
    </row>
    <row r="2174" spans="2:8">
      <c r="B2174" s="373" t="s">
        <v>365</v>
      </c>
      <c r="C2174" s="20" t="s">
        <v>136</v>
      </c>
      <c r="D2174" s="20" t="s">
        <v>139</v>
      </c>
      <c r="E2174" s="381">
        <v>0.94</v>
      </c>
      <c r="H2174" s="2"/>
    </row>
    <row r="2175" spans="2:8">
      <c r="B2175" s="373" t="s">
        <v>365</v>
      </c>
      <c r="C2175" s="20" t="s">
        <v>136</v>
      </c>
      <c r="D2175" s="20" t="s">
        <v>140</v>
      </c>
      <c r="E2175" s="381">
        <v>0.92</v>
      </c>
      <c r="H2175" s="2"/>
    </row>
    <row r="2176" spans="2:8">
      <c r="B2176" s="373" t="s">
        <v>365</v>
      </c>
      <c r="C2176" s="20" t="s">
        <v>136</v>
      </c>
      <c r="D2176" s="20" t="s">
        <v>141</v>
      </c>
      <c r="E2176" s="381">
        <v>0.91</v>
      </c>
      <c r="H2176" s="2"/>
    </row>
    <row r="2177" spans="2:8">
      <c r="B2177" s="373" t="s">
        <v>365</v>
      </c>
      <c r="C2177" s="20" t="s">
        <v>136</v>
      </c>
      <c r="D2177" s="20" t="s">
        <v>142</v>
      </c>
      <c r="E2177" s="381">
        <v>0.9</v>
      </c>
      <c r="H2177" s="2"/>
    </row>
    <row r="2178" spans="2:8">
      <c r="B2178" s="373" t="s">
        <v>365</v>
      </c>
      <c r="C2178" s="20" t="s">
        <v>136</v>
      </c>
      <c r="D2178" s="20" t="s">
        <v>143</v>
      </c>
      <c r="E2178" s="381">
        <v>0.89</v>
      </c>
      <c r="H2178" s="2"/>
    </row>
    <row r="2179" spans="2:8">
      <c r="B2179" s="373" t="s">
        <v>365</v>
      </c>
      <c r="C2179" s="20" t="s">
        <v>136</v>
      </c>
      <c r="D2179" s="20" t="s">
        <v>647</v>
      </c>
      <c r="E2179" s="381">
        <v>0.89</v>
      </c>
      <c r="H2179" s="2"/>
    </row>
    <row r="2180" spans="2:8">
      <c r="B2180" s="373" t="s">
        <v>365</v>
      </c>
      <c r="C2180" s="20" t="s">
        <v>137</v>
      </c>
      <c r="D2180" s="20" t="s">
        <v>355</v>
      </c>
      <c r="E2180" s="382">
        <v>1</v>
      </c>
      <c r="H2180" s="2"/>
    </row>
    <row r="2181" spans="2:8">
      <c r="B2181" s="373" t="s">
        <v>365</v>
      </c>
      <c r="C2181" s="20" t="s">
        <v>137</v>
      </c>
      <c r="D2181" s="20" t="s">
        <v>154</v>
      </c>
      <c r="E2181" s="381">
        <v>1</v>
      </c>
      <c r="H2181" s="2"/>
    </row>
    <row r="2182" spans="2:8">
      <c r="B2182" s="373" t="s">
        <v>365</v>
      </c>
      <c r="C2182" s="20" t="s">
        <v>137</v>
      </c>
      <c r="D2182" s="20" t="s">
        <v>155</v>
      </c>
      <c r="E2182" s="381">
        <v>1</v>
      </c>
      <c r="H2182" s="2"/>
    </row>
    <row r="2183" spans="2:8">
      <c r="B2183" s="373" t="s">
        <v>365</v>
      </c>
      <c r="C2183" s="20" t="s">
        <v>137</v>
      </c>
      <c r="D2183" s="20" t="s">
        <v>156</v>
      </c>
      <c r="E2183" s="381">
        <v>1</v>
      </c>
      <c r="H2183" s="2"/>
    </row>
    <row r="2184" spans="2:8">
      <c r="B2184" s="373" t="s">
        <v>365</v>
      </c>
      <c r="C2184" s="20" t="s">
        <v>137</v>
      </c>
      <c r="D2184" s="20" t="s">
        <v>132</v>
      </c>
      <c r="E2184" s="381">
        <v>1</v>
      </c>
      <c r="H2184" s="2"/>
    </row>
    <row r="2185" spans="2:8">
      <c r="B2185" s="373" t="s">
        <v>365</v>
      </c>
      <c r="C2185" s="20" t="s">
        <v>137</v>
      </c>
      <c r="D2185" s="20" t="s">
        <v>133</v>
      </c>
      <c r="E2185" s="381">
        <v>1</v>
      </c>
      <c r="H2185" s="2"/>
    </row>
    <row r="2186" spans="2:8">
      <c r="B2186" s="373" t="s">
        <v>365</v>
      </c>
      <c r="C2186" s="20" t="s">
        <v>137</v>
      </c>
      <c r="D2186" s="20" t="s">
        <v>134</v>
      </c>
      <c r="E2186" s="381">
        <v>1</v>
      </c>
      <c r="H2186" s="2"/>
    </row>
    <row r="2187" spans="2:8">
      <c r="B2187" s="373" t="s">
        <v>365</v>
      </c>
      <c r="C2187" s="20" t="s">
        <v>137</v>
      </c>
      <c r="D2187" s="20" t="s">
        <v>135</v>
      </c>
      <c r="E2187" s="381">
        <v>1</v>
      </c>
      <c r="H2187" s="2"/>
    </row>
    <row r="2188" spans="2:8">
      <c r="B2188" s="373" t="s">
        <v>365</v>
      </c>
      <c r="C2188" s="20" t="s">
        <v>137</v>
      </c>
      <c r="D2188" s="20" t="s">
        <v>136</v>
      </c>
      <c r="E2188" s="381">
        <v>1</v>
      </c>
      <c r="H2188" s="2"/>
    </row>
    <row r="2189" spans="2:8">
      <c r="B2189" s="373" t="s">
        <v>365</v>
      </c>
      <c r="C2189" s="20" t="s">
        <v>137</v>
      </c>
      <c r="D2189" s="20" t="s">
        <v>137</v>
      </c>
      <c r="E2189" s="381">
        <v>1</v>
      </c>
      <c r="H2189" s="2"/>
    </row>
    <row r="2190" spans="2:8">
      <c r="B2190" s="373" t="s">
        <v>365</v>
      </c>
      <c r="C2190" s="20" t="s">
        <v>137</v>
      </c>
      <c r="D2190" s="20" t="s">
        <v>138</v>
      </c>
      <c r="E2190" s="381">
        <v>0.98</v>
      </c>
      <c r="H2190" s="2"/>
    </row>
    <row r="2191" spans="2:8">
      <c r="B2191" s="373" t="s">
        <v>365</v>
      </c>
      <c r="C2191" s="20" t="s">
        <v>137</v>
      </c>
      <c r="D2191" s="20" t="s">
        <v>139</v>
      </c>
      <c r="E2191" s="381">
        <v>0.96</v>
      </c>
      <c r="H2191" s="2"/>
    </row>
    <row r="2192" spans="2:8">
      <c r="B2192" s="373" t="s">
        <v>365</v>
      </c>
      <c r="C2192" s="20" t="s">
        <v>137</v>
      </c>
      <c r="D2192" s="20" t="s">
        <v>140</v>
      </c>
      <c r="E2192" s="381">
        <v>0.94</v>
      </c>
      <c r="H2192" s="2"/>
    </row>
    <row r="2193" spans="2:8">
      <c r="B2193" s="373" t="s">
        <v>365</v>
      </c>
      <c r="C2193" s="20" t="s">
        <v>137</v>
      </c>
      <c r="D2193" s="20" t="s">
        <v>141</v>
      </c>
      <c r="E2193" s="381">
        <v>0.93</v>
      </c>
      <c r="H2193" s="2"/>
    </row>
    <row r="2194" spans="2:8">
      <c r="B2194" s="373" t="s">
        <v>365</v>
      </c>
      <c r="C2194" s="20" t="s">
        <v>137</v>
      </c>
      <c r="D2194" s="20" t="s">
        <v>142</v>
      </c>
      <c r="E2194" s="381">
        <v>0.92</v>
      </c>
      <c r="H2194" s="2"/>
    </row>
    <row r="2195" spans="2:8">
      <c r="B2195" s="373" t="s">
        <v>365</v>
      </c>
      <c r="C2195" s="20" t="s">
        <v>137</v>
      </c>
      <c r="D2195" s="20" t="s">
        <v>143</v>
      </c>
      <c r="E2195" s="381">
        <v>0.91</v>
      </c>
      <c r="H2195" s="2"/>
    </row>
    <row r="2196" spans="2:8">
      <c r="B2196" s="373" t="s">
        <v>365</v>
      </c>
      <c r="C2196" s="20" t="s">
        <v>137</v>
      </c>
      <c r="D2196" s="20" t="s">
        <v>647</v>
      </c>
      <c r="E2196" s="381">
        <v>0.9</v>
      </c>
      <c r="H2196" s="2"/>
    </row>
    <row r="2197" spans="2:8">
      <c r="B2197" s="373" t="s">
        <v>365</v>
      </c>
      <c r="C2197" s="20" t="s">
        <v>138</v>
      </c>
      <c r="D2197" s="20" t="s">
        <v>355</v>
      </c>
      <c r="E2197" s="382">
        <v>1</v>
      </c>
      <c r="H2197" s="2"/>
    </row>
    <row r="2198" spans="2:8">
      <c r="B2198" s="373" t="s">
        <v>365</v>
      </c>
      <c r="C2198" s="20" t="s">
        <v>138</v>
      </c>
      <c r="D2198" s="20" t="s">
        <v>154</v>
      </c>
      <c r="E2198" s="381">
        <v>1</v>
      </c>
      <c r="H2198" s="2"/>
    </row>
    <row r="2199" spans="2:8">
      <c r="B2199" s="373" t="s">
        <v>365</v>
      </c>
      <c r="C2199" s="20" t="s">
        <v>138</v>
      </c>
      <c r="D2199" s="20" t="s">
        <v>155</v>
      </c>
      <c r="E2199" s="381">
        <v>1</v>
      </c>
      <c r="H2199" s="2"/>
    </row>
    <row r="2200" spans="2:8">
      <c r="B2200" s="373" t="s">
        <v>365</v>
      </c>
      <c r="C2200" s="20" t="s">
        <v>138</v>
      </c>
      <c r="D2200" s="20" t="s">
        <v>156</v>
      </c>
      <c r="E2200" s="381">
        <v>1</v>
      </c>
      <c r="H2200" s="2"/>
    </row>
    <row r="2201" spans="2:8">
      <c r="B2201" s="373" t="s">
        <v>365</v>
      </c>
      <c r="C2201" s="20" t="s">
        <v>138</v>
      </c>
      <c r="D2201" s="20" t="s">
        <v>132</v>
      </c>
      <c r="E2201" s="381">
        <v>1</v>
      </c>
      <c r="H2201" s="2"/>
    </row>
    <row r="2202" spans="2:8">
      <c r="B2202" s="373" t="s">
        <v>365</v>
      </c>
      <c r="C2202" s="20" t="s">
        <v>138</v>
      </c>
      <c r="D2202" s="20" t="s">
        <v>133</v>
      </c>
      <c r="E2202" s="381">
        <v>1</v>
      </c>
      <c r="H2202" s="2"/>
    </row>
    <row r="2203" spans="2:8">
      <c r="B2203" s="373" t="s">
        <v>365</v>
      </c>
      <c r="C2203" s="20" t="s">
        <v>138</v>
      </c>
      <c r="D2203" s="20" t="s">
        <v>134</v>
      </c>
      <c r="E2203" s="381">
        <v>1</v>
      </c>
      <c r="H2203" s="2"/>
    </row>
    <row r="2204" spans="2:8">
      <c r="B2204" s="373" t="s">
        <v>365</v>
      </c>
      <c r="C2204" s="20" t="s">
        <v>138</v>
      </c>
      <c r="D2204" s="20" t="s">
        <v>135</v>
      </c>
      <c r="E2204" s="381">
        <v>1</v>
      </c>
      <c r="H2204" s="2"/>
    </row>
    <row r="2205" spans="2:8">
      <c r="B2205" s="373" t="s">
        <v>365</v>
      </c>
      <c r="C2205" s="20" t="s">
        <v>138</v>
      </c>
      <c r="D2205" s="20" t="s">
        <v>136</v>
      </c>
      <c r="E2205" s="381">
        <v>1</v>
      </c>
      <c r="H2205" s="2"/>
    </row>
    <row r="2206" spans="2:8">
      <c r="B2206" s="373" t="s">
        <v>365</v>
      </c>
      <c r="C2206" s="20" t="s">
        <v>138</v>
      </c>
      <c r="D2206" s="20" t="s">
        <v>137</v>
      </c>
      <c r="E2206" s="381">
        <v>1</v>
      </c>
      <c r="H2206" s="2"/>
    </row>
    <row r="2207" spans="2:8">
      <c r="B2207" s="373" t="s">
        <v>365</v>
      </c>
      <c r="C2207" s="20" t="s">
        <v>138</v>
      </c>
      <c r="D2207" s="20" t="s">
        <v>138</v>
      </c>
      <c r="E2207" s="381">
        <v>1</v>
      </c>
      <c r="H2207" s="2"/>
    </row>
    <row r="2208" spans="2:8">
      <c r="B2208" s="373" t="s">
        <v>365</v>
      </c>
      <c r="C2208" s="20" t="s">
        <v>138</v>
      </c>
      <c r="D2208" s="20" t="s">
        <v>139</v>
      </c>
      <c r="E2208" s="381">
        <v>0.98</v>
      </c>
      <c r="H2208" s="2"/>
    </row>
    <row r="2209" spans="2:8">
      <c r="B2209" s="373" t="s">
        <v>365</v>
      </c>
      <c r="C2209" s="20" t="s">
        <v>138</v>
      </c>
      <c r="D2209" s="20" t="s">
        <v>140</v>
      </c>
      <c r="E2209" s="381">
        <v>0.96</v>
      </c>
      <c r="H2209" s="2"/>
    </row>
    <row r="2210" spans="2:8">
      <c r="B2210" s="373" t="s">
        <v>365</v>
      </c>
      <c r="C2210" s="20" t="s">
        <v>138</v>
      </c>
      <c r="D2210" s="20" t="s">
        <v>141</v>
      </c>
      <c r="E2210" s="381">
        <v>0.95</v>
      </c>
      <c r="H2210" s="2"/>
    </row>
    <row r="2211" spans="2:8">
      <c r="B2211" s="373" t="s">
        <v>365</v>
      </c>
      <c r="C2211" s="20" t="s">
        <v>138</v>
      </c>
      <c r="D2211" s="20" t="s">
        <v>142</v>
      </c>
      <c r="E2211" s="381">
        <v>0.94</v>
      </c>
      <c r="H2211" s="2"/>
    </row>
    <row r="2212" spans="2:8">
      <c r="B2212" s="373" t="s">
        <v>365</v>
      </c>
      <c r="C2212" s="20" t="s">
        <v>138</v>
      </c>
      <c r="D2212" s="20" t="s">
        <v>143</v>
      </c>
      <c r="E2212" s="381">
        <v>0.93</v>
      </c>
      <c r="H2212" s="2"/>
    </row>
    <row r="2213" spans="2:8">
      <c r="B2213" s="373" t="s">
        <v>365</v>
      </c>
      <c r="C2213" s="20" t="s">
        <v>138</v>
      </c>
      <c r="D2213" s="20" t="s">
        <v>647</v>
      </c>
      <c r="E2213" s="381">
        <v>0.92</v>
      </c>
      <c r="H2213" s="2"/>
    </row>
    <row r="2214" spans="2:8">
      <c r="B2214" s="373" t="s">
        <v>365</v>
      </c>
      <c r="C2214" s="20" t="s">
        <v>139</v>
      </c>
      <c r="D2214" s="20" t="s">
        <v>355</v>
      </c>
      <c r="E2214" s="382">
        <v>1</v>
      </c>
      <c r="H2214" s="2"/>
    </row>
    <row r="2215" spans="2:8">
      <c r="B2215" s="373" t="s">
        <v>365</v>
      </c>
      <c r="C2215" s="20" t="s">
        <v>139</v>
      </c>
      <c r="D2215" s="20" t="s">
        <v>154</v>
      </c>
      <c r="E2215" s="381">
        <v>1</v>
      </c>
      <c r="H2215" s="2"/>
    </row>
    <row r="2216" spans="2:8">
      <c r="B2216" s="373" t="s">
        <v>365</v>
      </c>
      <c r="C2216" s="20" t="s">
        <v>139</v>
      </c>
      <c r="D2216" s="20" t="s">
        <v>155</v>
      </c>
      <c r="E2216" s="381">
        <v>1</v>
      </c>
      <c r="H2216" s="2"/>
    </row>
    <row r="2217" spans="2:8">
      <c r="B2217" s="373" t="s">
        <v>365</v>
      </c>
      <c r="C2217" s="20" t="s">
        <v>139</v>
      </c>
      <c r="D2217" s="20" t="s">
        <v>156</v>
      </c>
      <c r="E2217" s="381">
        <v>1</v>
      </c>
      <c r="H2217" s="2"/>
    </row>
    <row r="2218" spans="2:8">
      <c r="B2218" s="373" t="s">
        <v>365</v>
      </c>
      <c r="C2218" s="20" t="s">
        <v>139</v>
      </c>
      <c r="D2218" s="20" t="s">
        <v>132</v>
      </c>
      <c r="E2218" s="381">
        <v>1</v>
      </c>
      <c r="H2218" s="2"/>
    </row>
    <row r="2219" spans="2:8">
      <c r="B2219" s="373" t="s">
        <v>365</v>
      </c>
      <c r="C2219" s="20" t="s">
        <v>139</v>
      </c>
      <c r="D2219" s="20" t="s">
        <v>133</v>
      </c>
      <c r="E2219" s="381">
        <v>1</v>
      </c>
      <c r="H2219" s="2"/>
    </row>
    <row r="2220" spans="2:8">
      <c r="B2220" s="373" t="s">
        <v>365</v>
      </c>
      <c r="C2220" s="20" t="s">
        <v>139</v>
      </c>
      <c r="D2220" s="20" t="s">
        <v>134</v>
      </c>
      <c r="E2220" s="381">
        <v>1</v>
      </c>
      <c r="H2220" s="2"/>
    </row>
    <row r="2221" spans="2:8">
      <c r="B2221" s="373" t="s">
        <v>365</v>
      </c>
      <c r="C2221" s="20" t="s">
        <v>139</v>
      </c>
      <c r="D2221" s="20" t="s">
        <v>135</v>
      </c>
      <c r="E2221" s="381">
        <v>1</v>
      </c>
      <c r="H2221" s="2"/>
    </row>
    <row r="2222" spans="2:8">
      <c r="B2222" s="373" t="s">
        <v>365</v>
      </c>
      <c r="C2222" s="20" t="s">
        <v>139</v>
      </c>
      <c r="D2222" s="20" t="s">
        <v>136</v>
      </c>
      <c r="E2222" s="381">
        <v>1</v>
      </c>
      <c r="H2222" s="2"/>
    </row>
    <row r="2223" spans="2:8">
      <c r="B2223" s="373" t="s">
        <v>365</v>
      </c>
      <c r="C2223" s="20" t="s">
        <v>139</v>
      </c>
      <c r="D2223" s="20" t="s">
        <v>137</v>
      </c>
      <c r="E2223" s="381">
        <v>1</v>
      </c>
      <c r="H2223" s="2"/>
    </row>
    <row r="2224" spans="2:8">
      <c r="B2224" s="373" t="s">
        <v>365</v>
      </c>
      <c r="C2224" s="20" t="s">
        <v>139</v>
      </c>
      <c r="D2224" s="20" t="s">
        <v>138</v>
      </c>
      <c r="E2224" s="381">
        <v>1</v>
      </c>
      <c r="H2224" s="2"/>
    </row>
    <row r="2225" spans="2:8">
      <c r="B2225" s="373" t="s">
        <v>365</v>
      </c>
      <c r="C2225" s="20" t="s">
        <v>139</v>
      </c>
      <c r="D2225" s="20" t="s">
        <v>139</v>
      </c>
      <c r="E2225" s="381">
        <v>1</v>
      </c>
      <c r="H2225" s="2"/>
    </row>
    <row r="2226" spans="2:8">
      <c r="B2226" s="373" t="s">
        <v>365</v>
      </c>
      <c r="C2226" s="20" t="s">
        <v>139</v>
      </c>
      <c r="D2226" s="20" t="s">
        <v>140</v>
      </c>
      <c r="E2226" s="381">
        <v>0.98</v>
      </c>
      <c r="H2226" s="2"/>
    </row>
    <row r="2227" spans="2:8">
      <c r="B2227" s="373" t="s">
        <v>365</v>
      </c>
      <c r="C2227" s="20" t="s">
        <v>139</v>
      </c>
      <c r="D2227" s="20" t="s">
        <v>141</v>
      </c>
      <c r="E2227" s="381">
        <v>0.97</v>
      </c>
      <c r="H2227" s="2"/>
    </row>
    <row r="2228" spans="2:8">
      <c r="B2228" s="373" t="s">
        <v>365</v>
      </c>
      <c r="C2228" s="20" t="s">
        <v>139</v>
      </c>
      <c r="D2228" s="20" t="s">
        <v>142</v>
      </c>
      <c r="E2228" s="381">
        <v>0.96</v>
      </c>
      <c r="H2228" s="2"/>
    </row>
    <row r="2229" spans="2:8">
      <c r="B2229" s="373" t="s">
        <v>365</v>
      </c>
      <c r="C2229" s="20" t="s">
        <v>139</v>
      </c>
      <c r="D2229" s="20" t="s">
        <v>143</v>
      </c>
      <c r="E2229" s="381">
        <v>0.95</v>
      </c>
      <c r="H2229" s="2"/>
    </row>
    <row r="2230" spans="2:8">
      <c r="B2230" s="373" t="s">
        <v>365</v>
      </c>
      <c r="C2230" s="20" t="s">
        <v>139</v>
      </c>
      <c r="D2230" s="20" t="s">
        <v>647</v>
      </c>
      <c r="E2230" s="381">
        <v>0.94</v>
      </c>
      <c r="H2230" s="2"/>
    </row>
    <row r="2231" spans="2:8">
      <c r="B2231" s="373" t="s">
        <v>365</v>
      </c>
      <c r="C2231" s="20" t="s">
        <v>140</v>
      </c>
      <c r="D2231" s="20" t="s">
        <v>355</v>
      </c>
      <c r="E2231" s="382">
        <v>1</v>
      </c>
      <c r="H2231" s="2"/>
    </row>
    <row r="2232" spans="2:8">
      <c r="B2232" s="373" t="s">
        <v>365</v>
      </c>
      <c r="C2232" s="20" t="s">
        <v>140</v>
      </c>
      <c r="D2232" s="20" t="s">
        <v>154</v>
      </c>
      <c r="E2232" s="381">
        <v>1</v>
      </c>
      <c r="H2232" s="2"/>
    </row>
    <row r="2233" spans="2:8">
      <c r="B2233" s="373" t="s">
        <v>365</v>
      </c>
      <c r="C2233" s="20" t="s">
        <v>140</v>
      </c>
      <c r="D2233" s="20" t="s">
        <v>155</v>
      </c>
      <c r="E2233" s="381">
        <v>1</v>
      </c>
      <c r="H2233" s="2"/>
    </row>
    <row r="2234" spans="2:8">
      <c r="B2234" s="373" t="s">
        <v>365</v>
      </c>
      <c r="C2234" s="20" t="s">
        <v>140</v>
      </c>
      <c r="D2234" s="20" t="s">
        <v>156</v>
      </c>
      <c r="E2234" s="381">
        <v>1</v>
      </c>
      <c r="H2234" s="2"/>
    </row>
    <row r="2235" spans="2:8">
      <c r="B2235" s="373" t="s">
        <v>365</v>
      </c>
      <c r="C2235" s="20" t="s">
        <v>140</v>
      </c>
      <c r="D2235" s="20" t="s">
        <v>132</v>
      </c>
      <c r="E2235" s="381">
        <v>1</v>
      </c>
      <c r="H2235" s="2"/>
    </row>
    <row r="2236" spans="2:8">
      <c r="B2236" s="373" t="s">
        <v>365</v>
      </c>
      <c r="C2236" s="20" t="s">
        <v>140</v>
      </c>
      <c r="D2236" s="20" t="s">
        <v>133</v>
      </c>
      <c r="E2236" s="381">
        <v>1</v>
      </c>
      <c r="H2236" s="2"/>
    </row>
    <row r="2237" spans="2:8">
      <c r="B2237" s="373" t="s">
        <v>365</v>
      </c>
      <c r="C2237" s="20" t="s">
        <v>140</v>
      </c>
      <c r="D2237" s="20" t="s">
        <v>134</v>
      </c>
      <c r="E2237" s="381">
        <v>1</v>
      </c>
      <c r="H2237" s="2"/>
    </row>
    <row r="2238" spans="2:8">
      <c r="B2238" s="373" t="s">
        <v>365</v>
      </c>
      <c r="C2238" s="20" t="s">
        <v>140</v>
      </c>
      <c r="D2238" s="20" t="s">
        <v>135</v>
      </c>
      <c r="E2238" s="381">
        <v>1</v>
      </c>
      <c r="H2238" s="2"/>
    </row>
    <row r="2239" spans="2:8">
      <c r="B2239" s="373" t="s">
        <v>365</v>
      </c>
      <c r="C2239" s="20" t="s">
        <v>140</v>
      </c>
      <c r="D2239" s="20" t="s">
        <v>136</v>
      </c>
      <c r="E2239" s="381">
        <v>1</v>
      </c>
      <c r="H2239" s="2"/>
    </row>
    <row r="2240" spans="2:8">
      <c r="B2240" s="373" t="s">
        <v>365</v>
      </c>
      <c r="C2240" s="20" t="s">
        <v>140</v>
      </c>
      <c r="D2240" s="20" t="s">
        <v>137</v>
      </c>
      <c r="E2240" s="381">
        <v>1</v>
      </c>
      <c r="H2240" s="2"/>
    </row>
    <row r="2241" spans="2:8">
      <c r="B2241" s="373" t="s">
        <v>365</v>
      </c>
      <c r="C2241" s="20" t="s">
        <v>140</v>
      </c>
      <c r="D2241" s="20" t="s">
        <v>138</v>
      </c>
      <c r="E2241" s="381">
        <v>1</v>
      </c>
      <c r="H2241" s="2"/>
    </row>
    <row r="2242" spans="2:8">
      <c r="B2242" s="373" t="s">
        <v>365</v>
      </c>
      <c r="C2242" s="20" t="s">
        <v>140</v>
      </c>
      <c r="D2242" s="20" t="s">
        <v>139</v>
      </c>
      <c r="E2242" s="381">
        <v>1</v>
      </c>
      <c r="H2242" s="2"/>
    </row>
    <row r="2243" spans="2:8">
      <c r="B2243" s="373" t="s">
        <v>365</v>
      </c>
      <c r="C2243" s="20" t="s">
        <v>140</v>
      </c>
      <c r="D2243" s="20" t="s">
        <v>140</v>
      </c>
      <c r="E2243" s="381">
        <v>1</v>
      </c>
      <c r="H2243" s="2"/>
    </row>
    <row r="2244" spans="2:8">
      <c r="B2244" s="373" t="s">
        <v>365</v>
      </c>
      <c r="C2244" s="20" t="s">
        <v>140</v>
      </c>
      <c r="D2244" s="20" t="s">
        <v>141</v>
      </c>
      <c r="E2244" s="381">
        <v>0.99</v>
      </c>
      <c r="H2244" s="2"/>
    </row>
    <row r="2245" spans="2:8">
      <c r="B2245" s="373" t="s">
        <v>365</v>
      </c>
      <c r="C2245" s="20" t="s">
        <v>140</v>
      </c>
      <c r="D2245" s="20" t="s">
        <v>142</v>
      </c>
      <c r="E2245" s="381">
        <v>0.98</v>
      </c>
      <c r="H2245" s="2"/>
    </row>
    <row r="2246" spans="2:8">
      <c r="B2246" s="373" t="s">
        <v>365</v>
      </c>
      <c r="C2246" s="20" t="s">
        <v>140</v>
      </c>
      <c r="D2246" s="20" t="s">
        <v>143</v>
      </c>
      <c r="E2246" s="381">
        <v>0.97</v>
      </c>
      <c r="H2246" s="2"/>
    </row>
    <row r="2247" spans="2:8">
      <c r="B2247" s="373" t="s">
        <v>365</v>
      </c>
      <c r="C2247" s="20" t="s">
        <v>140</v>
      </c>
      <c r="D2247" s="20" t="s">
        <v>647</v>
      </c>
      <c r="E2247" s="381">
        <v>0.96</v>
      </c>
      <c r="H2247" s="2"/>
    </row>
    <row r="2248" spans="2:8">
      <c r="B2248" s="373" t="s">
        <v>365</v>
      </c>
      <c r="C2248" s="20" t="s">
        <v>141</v>
      </c>
      <c r="D2248" s="20" t="s">
        <v>355</v>
      </c>
      <c r="E2248" s="382">
        <v>1</v>
      </c>
      <c r="H2248" s="2"/>
    </row>
    <row r="2249" spans="2:8">
      <c r="B2249" s="373" t="s">
        <v>365</v>
      </c>
      <c r="C2249" s="20" t="s">
        <v>141</v>
      </c>
      <c r="D2249" s="20" t="s">
        <v>154</v>
      </c>
      <c r="E2249" s="381">
        <v>1</v>
      </c>
      <c r="H2249" s="2"/>
    </row>
    <row r="2250" spans="2:8">
      <c r="B2250" s="373" t="s">
        <v>365</v>
      </c>
      <c r="C2250" s="20" t="s">
        <v>141</v>
      </c>
      <c r="D2250" s="20" t="s">
        <v>155</v>
      </c>
      <c r="E2250" s="381">
        <v>1</v>
      </c>
      <c r="H2250" s="2"/>
    </row>
    <row r="2251" spans="2:8">
      <c r="B2251" s="373" t="s">
        <v>365</v>
      </c>
      <c r="C2251" s="20" t="s">
        <v>141</v>
      </c>
      <c r="D2251" s="20" t="s">
        <v>156</v>
      </c>
      <c r="E2251" s="381">
        <v>1</v>
      </c>
      <c r="H2251" s="2"/>
    </row>
    <row r="2252" spans="2:8">
      <c r="B2252" s="373" t="s">
        <v>365</v>
      </c>
      <c r="C2252" s="20" t="s">
        <v>141</v>
      </c>
      <c r="D2252" s="20" t="s">
        <v>132</v>
      </c>
      <c r="E2252" s="381">
        <v>1</v>
      </c>
      <c r="H2252" s="2"/>
    </row>
    <row r="2253" spans="2:8">
      <c r="B2253" s="373" t="s">
        <v>365</v>
      </c>
      <c r="C2253" s="20" t="s">
        <v>141</v>
      </c>
      <c r="D2253" s="20" t="s">
        <v>133</v>
      </c>
      <c r="E2253" s="381">
        <v>1</v>
      </c>
      <c r="H2253" s="2"/>
    </row>
    <row r="2254" spans="2:8">
      <c r="B2254" s="373" t="s">
        <v>365</v>
      </c>
      <c r="C2254" s="20" t="s">
        <v>141</v>
      </c>
      <c r="D2254" s="20" t="s">
        <v>134</v>
      </c>
      <c r="E2254" s="381">
        <v>1</v>
      </c>
      <c r="H2254" s="2"/>
    </row>
    <row r="2255" spans="2:8">
      <c r="B2255" s="373" t="s">
        <v>365</v>
      </c>
      <c r="C2255" s="20" t="s">
        <v>141</v>
      </c>
      <c r="D2255" s="20" t="s">
        <v>135</v>
      </c>
      <c r="E2255" s="381">
        <v>1</v>
      </c>
      <c r="H2255" s="2"/>
    </row>
    <row r="2256" spans="2:8">
      <c r="B2256" s="373" t="s">
        <v>365</v>
      </c>
      <c r="C2256" s="20" t="s">
        <v>141</v>
      </c>
      <c r="D2256" s="20" t="s">
        <v>136</v>
      </c>
      <c r="E2256" s="381">
        <v>1</v>
      </c>
      <c r="H2256" s="2"/>
    </row>
    <row r="2257" spans="2:8">
      <c r="B2257" s="373" t="s">
        <v>365</v>
      </c>
      <c r="C2257" s="20" t="s">
        <v>141</v>
      </c>
      <c r="D2257" s="20" t="s">
        <v>137</v>
      </c>
      <c r="E2257" s="381">
        <v>1</v>
      </c>
      <c r="H2257" s="2"/>
    </row>
    <row r="2258" spans="2:8">
      <c r="B2258" s="373" t="s">
        <v>365</v>
      </c>
      <c r="C2258" s="20" t="s">
        <v>141</v>
      </c>
      <c r="D2258" s="20" t="s">
        <v>138</v>
      </c>
      <c r="E2258" s="381">
        <v>1</v>
      </c>
      <c r="H2258" s="2"/>
    </row>
    <row r="2259" spans="2:8">
      <c r="B2259" s="373" t="s">
        <v>365</v>
      </c>
      <c r="C2259" s="20" t="s">
        <v>141</v>
      </c>
      <c r="D2259" s="20" t="s">
        <v>139</v>
      </c>
      <c r="E2259" s="381">
        <v>1</v>
      </c>
      <c r="H2259" s="2"/>
    </row>
    <row r="2260" spans="2:8">
      <c r="B2260" s="373" t="s">
        <v>365</v>
      </c>
      <c r="C2260" s="20" t="s">
        <v>141</v>
      </c>
      <c r="D2260" s="20" t="s">
        <v>140</v>
      </c>
      <c r="E2260" s="381">
        <v>1</v>
      </c>
      <c r="H2260" s="2"/>
    </row>
    <row r="2261" spans="2:8">
      <c r="B2261" s="373" t="s">
        <v>365</v>
      </c>
      <c r="C2261" s="20" t="s">
        <v>141</v>
      </c>
      <c r="D2261" s="20" t="s">
        <v>141</v>
      </c>
      <c r="E2261" s="381">
        <v>1</v>
      </c>
      <c r="H2261" s="2"/>
    </row>
    <row r="2262" spans="2:8">
      <c r="B2262" s="373" t="s">
        <v>365</v>
      </c>
      <c r="C2262" s="20" t="s">
        <v>141</v>
      </c>
      <c r="D2262" s="20" t="s">
        <v>142</v>
      </c>
      <c r="E2262" s="381">
        <v>0.99</v>
      </c>
      <c r="H2262" s="2"/>
    </row>
    <row r="2263" spans="2:8">
      <c r="B2263" s="373" t="s">
        <v>365</v>
      </c>
      <c r="C2263" s="20" t="s">
        <v>141</v>
      </c>
      <c r="D2263" s="20" t="s">
        <v>143</v>
      </c>
      <c r="E2263" s="381">
        <v>0.98</v>
      </c>
      <c r="H2263" s="2"/>
    </row>
    <row r="2264" spans="2:8">
      <c r="B2264" s="373" t="s">
        <v>365</v>
      </c>
      <c r="C2264" s="20" t="s">
        <v>141</v>
      </c>
      <c r="D2264" s="20" t="s">
        <v>647</v>
      </c>
      <c r="E2264" s="381">
        <v>0.97</v>
      </c>
      <c r="H2264" s="2"/>
    </row>
    <row r="2265" spans="2:8">
      <c r="B2265" s="373" t="s">
        <v>365</v>
      </c>
      <c r="C2265" s="20" t="s">
        <v>142</v>
      </c>
      <c r="D2265" s="20" t="s">
        <v>355</v>
      </c>
      <c r="E2265" s="382">
        <v>1</v>
      </c>
      <c r="H2265" s="2"/>
    </row>
    <row r="2266" spans="2:8">
      <c r="B2266" s="373" t="s">
        <v>365</v>
      </c>
      <c r="C2266" s="20" t="s">
        <v>142</v>
      </c>
      <c r="D2266" s="20" t="s">
        <v>154</v>
      </c>
      <c r="E2266" s="381">
        <v>1</v>
      </c>
      <c r="H2266" s="2"/>
    </row>
    <row r="2267" spans="2:8">
      <c r="B2267" s="373" t="s">
        <v>365</v>
      </c>
      <c r="C2267" s="20" t="s">
        <v>142</v>
      </c>
      <c r="D2267" s="20" t="s">
        <v>155</v>
      </c>
      <c r="E2267" s="381">
        <v>1</v>
      </c>
      <c r="H2267" s="2"/>
    </row>
    <row r="2268" spans="2:8">
      <c r="B2268" s="373" t="s">
        <v>365</v>
      </c>
      <c r="C2268" s="20" t="s">
        <v>142</v>
      </c>
      <c r="D2268" s="20" t="s">
        <v>156</v>
      </c>
      <c r="E2268" s="381">
        <v>1</v>
      </c>
      <c r="H2268" s="2"/>
    </row>
    <row r="2269" spans="2:8">
      <c r="B2269" s="373" t="s">
        <v>365</v>
      </c>
      <c r="C2269" s="20" t="s">
        <v>142</v>
      </c>
      <c r="D2269" s="20" t="s">
        <v>132</v>
      </c>
      <c r="E2269" s="381">
        <v>1</v>
      </c>
      <c r="H2269" s="2"/>
    </row>
    <row r="2270" spans="2:8">
      <c r="B2270" s="373" t="s">
        <v>365</v>
      </c>
      <c r="C2270" s="20" t="s">
        <v>142</v>
      </c>
      <c r="D2270" s="20" t="s">
        <v>133</v>
      </c>
      <c r="E2270" s="381">
        <v>1</v>
      </c>
      <c r="H2270" s="2"/>
    </row>
    <row r="2271" spans="2:8">
      <c r="B2271" s="373" t="s">
        <v>365</v>
      </c>
      <c r="C2271" s="20" t="s">
        <v>142</v>
      </c>
      <c r="D2271" s="20" t="s">
        <v>134</v>
      </c>
      <c r="E2271" s="381">
        <v>1</v>
      </c>
      <c r="H2271" s="2"/>
    </row>
    <row r="2272" spans="2:8">
      <c r="B2272" s="373" t="s">
        <v>365</v>
      </c>
      <c r="C2272" s="20" t="s">
        <v>142</v>
      </c>
      <c r="D2272" s="20" t="s">
        <v>135</v>
      </c>
      <c r="E2272" s="381">
        <v>1</v>
      </c>
      <c r="H2272" s="2"/>
    </row>
    <row r="2273" spans="2:8">
      <c r="B2273" s="373" t="s">
        <v>365</v>
      </c>
      <c r="C2273" s="20" t="s">
        <v>142</v>
      </c>
      <c r="D2273" s="20" t="s">
        <v>136</v>
      </c>
      <c r="E2273" s="381">
        <v>1</v>
      </c>
      <c r="H2273" s="2"/>
    </row>
    <row r="2274" spans="2:8">
      <c r="B2274" s="373" t="s">
        <v>365</v>
      </c>
      <c r="C2274" s="20" t="s">
        <v>142</v>
      </c>
      <c r="D2274" s="20" t="s">
        <v>137</v>
      </c>
      <c r="E2274" s="381">
        <v>1</v>
      </c>
      <c r="H2274" s="2"/>
    </row>
    <row r="2275" spans="2:8">
      <c r="B2275" s="373" t="s">
        <v>365</v>
      </c>
      <c r="C2275" s="20" t="s">
        <v>142</v>
      </c>
      <c r="D2275" s="20" t="s">
        <v>138</v>
      </c>
      <c r="E2275" s="381">
        <v>1</v>
      </c>
      <c r="H2275" s="2"/>
    </row>
    <row r="2276" spans="2:8">
      <c r="B2276" s="373" t="s">
        <v>365</v>
      </c>
      <c r="C2276" s="20" t="s">
        <v>142</v>
      </c>
      <c r="D2276" s="20" t="s">
        <v>139</v>
      </c>
      <c r="E2276" s="381">
        <v>1</v>
      </c>
      <c r="H2276" s="2"/>
    </row>
    <row r="2277" spans="2:8">
      <c r="B2277" s="373" t="s">
        <v>365</v>
      </c>
      <c r="C2277" s="20" t="s">
        <v>142</v>
      </c>
      <c r="D2277" s="20" t="s">
        <v>140</v>
      </c>
      <c r="E2277" s="381">
        <v>1</v>
      </c>
      <c r="H2277" s="2"/>
    </row>
    <row r="2278" spans="2:8">
      <c r="B2278" s="373" t="s">
        <v>365</v>
      </c>
      <c r="C2278" s="20" t="s">
        <v>142</v>
      </c>
      <c r="D2278" s="20" t="s">
        <v>141</v>
      </c>
      <c r="E2278" s="381">
        <v>1</v>
      </c>
      <c r="H2278" s="2"/>
    </row>
    <row r="2279" spans="2:8">
      <c r="B2279" s="373" t="s">
        <v>365</v>
      </c>
      <c r="C2279" s="20" t="s">
        <v>142</v>
      </c>
      <c r="D2279" s="20" t="s">
        <v>142</v>
      </c>
      <c r="E2279" s="381">
        <v>1</v>
      </c>
      <c r="H2279" s="2"/>
    </row>
    <row r="2280" spans="2:8">
      <c r="B2280" s="373" t="s">
        <v>365</v>
      </c>
      <c r="C2280" s="20" t="s">
        <v>142</v>
      </c>
      <c r="D2280" s="20" t="s">
        <v>143</v>
      </c>
      <c r="E2280" s="381">
        <v>0.99</v>
      </c>
      <c r="H2280" s="2"/>
    </row>
    <row r="2281" spans="2:8">
      <c r="B2281" s="373" t="s">
        <v>365</v>
      </c>
      <c r="C2281" s="20" t="s">
        <v>142</v>
      </c>
      <c r="D2281" s="20" t="s">
        <v>647</v>
      </c>
      <c r="E2281" s="381">
        <v>0.98</v>
      </c>
      <c r="H2281" s="2"/>
    </row>
    <row r="2282" spans="2:8">
      <c r="B2282" s="373" t="s">
        <v>365</v>
      </c>
      <c r="C2282" s="20" t="s">
        <v>143</v>
      </c>
      <c r="D2282" s="20" t="s">
        <v>355</v>
      </c>
      <c r="E2282" s="382">
        <v>1</v>
      </c>
      <c r="H2282" s="2"/>
    </row>
    <row r="2283" spans="2:8">
      <c r="B2283" s="373" t="s">
        <v>365</v>
      </c>
      <c r="C2283" s="20" t="s">
        <v>143</v>
      </c>
      <c r="D2283" s="20" t="s">
        <v>154</v>
      </c>
      <c r="E2283" s="381">
        <v>1</v>
      </c>
      <c r="H2283" s="2"/>
    </row>
    <row r="2284" spans="2:8">
      <c r="B2284" s="373" t="s">
        <v>365</v>
      </c>
      <c r="C2284" s="20" t="s">
        <v>143</v>
      </c>
      <c r="D2284" s="20" t="s">
        <v>155</v>
      </c>
      <c r="E2284" s="381">
        <v>1</v>
      </c>
      <c r="H2284" s="2"/>
    </row>
    <row r="2285" spans="2:8">
      <c r="B2285" s="373" t="s">
        <v>365</v>
      </c>
      <c r="C2285" s="20" t="s">
        <v>143</v>
      </c>
      <c r="D2285" s="20" t="s">
        <v>156</v>
      </c>
      <c r="E2285" s="381">
        <v>1</v>
      </c>
      <c r="H2285" s="2"/>
    </row>
    <row r="2286" spans="2:8">
      <c r="B2286" s="373" t="s">
        <v>365</v>
      </c>
      <c r="C2286" s="20" t="s">
        <v>143</v>
      </c>
      <c r="D2286" s="20" t="s">
        <v>132</v>
      </c>
      <c r="E2286" s="381">
        <v>1</v>
      </c>
      <c r="H2286" s="2"/>
    </row>
    <row r="2287" spans="2:8">
      <c r="B2287" s="373" t="s">
        <v>365</v>
      </c>
      <c r="C2287" s="20" t="s">
        <v>143</v>
      </c>
      <c r="D2287" s="20" t="s">
        <v>133</v>
      </c>
      <c r="E2287" s="381">
        <v>1</v>
      </c>
      <c r="H2287" s="2"/>
    </row>
    <row r="2288" spans="2:8">
      <c r="B2288" s="373" t="s">
        <v>365</v>
      </c>
      <c r="C2288" s="20" t="s">
        <v>143</v>
      </c>
      <c r="D2288" s="20" t="s">
        <v>134</v>
      </c>
      <c r="E2288" s="381">
        <v>1</v>
      </c>
      <c r="H2288" s="2"/>
    </row>
    <row r="2289" spans="2:8">
      <c r="B2289" s="373" t="s">
        <v>365</v>
      </c>
      <c r="C2289" s="20" t="s">
        <v>143</v>
      </c>
      <c r="D2289" s="20" t="s">
        <v>135</v>
      </c>
      <c r="E2289" s="381">
        <v>1</v>
      </c>
      <c r="H2289" s="2"/>
    </row>
    <row r="2290" spans="2:8">
      <c r="B2290" s="373" t="s">
        <v>365</v>
      </c>
      <c r="C2290" s="20" t="s">
        <v>143</v>
      </c>
      <c r="D2290" s="20" t="s">
        <v>136</v>
      </c>
      <c r="E2290" s="381">
        <v>1</v>
      </c>
      <c r="H2290" s="2"/>
    </row>
    <row r="2291" spans="2:8">
      <c r="B2291" s="373" t="s">
        <v>365</v>
      </c>
      <c r="C2291" s="20" t="s">
        <v>143</v>
      </c>
      <c r="D2291" s="20" t="s">
        <v>137</v>
      </c>
      <c r="E2291" s="381">
        <v>1</v>
      </c>
      <c r="H2291" s="2"/>
    </row>
    <row r="2292" spans="2:8">
      <c r="B2292" s="373" t="s">
        <v>365</v>
      </c>
      <c r="C2292" s="20" t="s">
        <v>143</v>
      </c>
      <c r="D2292" s="20" t="s">
        <v>138</v>
      </c>
      <c r="E2292" s="381">
        <v>1</v>
      </c>
      <c r="H2292" s="2"/>
    </row>
    <row r="2293" spans="2:8">
      <c r="B2293" s="373" t="s">
        <v>365</v>
      </c>
      <c r="C2293" s="20" t="s">
        <v>143</v>
      </c>
      <c r="D2293" s="20" t="s">
        <v>139</v>
      </c>
      <c r="E2293" s="381">
        <v>1</v>
      </c>
      <c r="H2293" s="2"/>
    </row>
    <row r="2294" spans="2:8">
      <c r="B2294" s="373" t="s">
        <v>365</v>
      </c>
      <c r="C2294" s="20" t="s">
        <v>143</v>
      </c>
      <c r="D2294" s="20" t="s">
        <v>140</v>
      </c>
      <c r="E2294" s="381">
        <v>1</v>
      </c>
      <c r="H2294" s="2"/>
    </row>
    <row r="2295" spans="2:8">
      <c r="B2295" s="373" t="s">
        <v>365</v>
      </c>
      <c r="C2295" s="20" t="s">
        <v>143</v>
      </c>
      <c r="D2295" s="20" t="s">
        <v>141</v>
      </c>
      <c r="E2295" s="381">
        <v>1</v>
      </c>
      <c r="H2295" s="2"/>
    </row>
    <row r="2296" spans="2:8">
      <c r="B2296" s="373" t="s">
        <v>365</v>
      </c>
      <c r="C2296" s="20" t="s">
        <v>143</v>
      </c>
      <c r="D2296" s="20" t="s">
        <v>142</v>
      </c>
      <c r="E2296" s="381">
        <v>1</v>
      </c>
      <c r="H2296" s="2"/>
    </row>
    <row r="2297" spans="2:8">
      <c r="B2297" s="373" t="s">
        <v>365</v>
      </c>
      <c r="C2297" s="20" t="s">
        <v>143</v>
      </c>
      <c r="D2297" s="20" t="s">
        <v>143</v>
      </c>
      <c r="E2297" s="381">
        <v>1</v>
      </c>
      <c r="H2297" s="2"/>
    </row>
    <row r="2298" spans="2:8">
      <c r="B2298" s="373" t="s">
        <v>365</v>
      </c>
      <c r="C2298" s="20" t="s">
        <v>143</v>
      </c>
      <c r="D2298" s="20" t="s">
        <v>647</v>
      </c>
      <c r="E2298" s="381">
        <v>0.99</v>
      </c>
      <c r="H2298" s="2"/>
    </row>
    <row r="2299" spans="2:8">
      <c r="B2299" s="373" t="s">
        <v>365</v>
      </c>
      <c r="C2299" s="20" t="s">
        <v>647</v>
      </c>
      <c r="D2299" s="20" t="s">
        <v>355</v>
      </c>
      <c r="E2299" s="382">
        <v>1</v>
      </c>
      <c r="H2299" s="2"/>
    </row>
    <row r="2300" spans="2:8">
      <c r="B2300" s="373" t="s">
        <v>365</v>
      </c>
      <c r="C2300" s="20" t="s">
        <v>647</v>
      </c>
      <c r="D2300" s="20" t="s">
        <v>154</v>
      </c>
      <c r="E2300" s="381">
        <v>1</v>
      </c>
      <c r="H2300" s="2"/>
    </row>
    <row r="2301" spans="2:8">
      <c r="B2301" s="373" t="s">
        <v>365</v>
      </c>
      <c r="C2301" s="20" t="s">
        <v>647</v>
      </c>
      <c r="D2301" s="20" t="s">
        <v>155</v>
      </c>
      <c r="E2301" s="381">
        <v>1</v>
      </c>
      <c r="H2301" s="2"/>
    </row>
    <row r="2302" spans="2:8">
      <c r="B2302" s="373" t="s">
        <v>365</v>
      </c>
      <c r="C2302" s="20" t="s">
        <v>647</v>
      </c>
      <c r="D2302" s="20" t="s">
        <v>156</v>
      </c>
      <c r="E2302" s="381">
        <v>1</v>
      </c>
      <c r="H2302" s="2"/>
    </row>
    <row r="2303" spans="2:8">
      <c r="B2303" s="373" t="s">
        <v>365</v>
      </c>
      <c r="C2303" s="20" t="s">
        <v>647</v>
      </c>
      <c r="D2303" s="20" t="s">
        <v>132</v>
      </c>
      <c r="E2303" s="381">
        <v>1</v>
      </c>
      <c r="H2303" s="2"/>
    </row>
    <row r="2304" spans="2:8">
      <c r="B2304" s="373" t="s">
        <v>365</v>
      </c>
      <c r="C2304" s="20" t="s">
        <v>647</v>
      </c>
      <c r="D2304" s="20" t="s">
        <v>133</v>
      </c>
      <c r="E2304" s="381">
        <v>1</v>
      </c>
      <c r="H2304" s="2"/>
    </row>
    <row r="2305" spans="2:8">
      <c r="B2305" s="373" t="s">
        <v>365</v>
      </c>
      <c r="C2305" s="20" t="s">
        <v>647</v>
      </c>
      <c r="D2305" s="20" t="s">
        <v>134</v>
      </c>
      <c r="E2305" s="381">
        <v>1</v>
      </c>
      <c r="H2305" s="2"/>
    </row>
    <row r="2306" spans="2:8">
      <c r="B2306" s="373" t="s">
        <v>365</v>
      </c>
      <c r="C2306" s="20" t="s">
        <v>647</v>
      </c>
      <c r="D2306" s="20" t="s">
        <v>135</v>
      </c>
      <c r="E2306" s="381">
        <v>1</v>
      </c>
      <c r="H2306" s="2"/>
    </row>
    <row r="2307" spans="2:8">
      <c r="B2307" s="373" t="s">
        <v>365</v>
      </c>
      <c r="C2307" s="20" t="s">
        <v>647</v>
      </c>
      <c r="D2307" s="20" t="s">
        <v>136</v>
      </c>
      <c r="E2307" s="381">
        <v>1</v>
      </c>
      <c r="H2307" s="2"/>
    </row>
    <row r="2308" spans="2:8">
      <c r="B2308" s="373" t="s">
        <v>365</v>
      </c>
      <c r="C2308" s="20" t="s">
        <v>647</v>
      </c>
      <c r="D2308" s="20" t="s">
        <v>137</v>
      </c>
      <c r="E2308" s="381">
        <v>1</v>
      </c>
      <c r="H2308" s="2"/>
    </row>
    <row r="2309" spans="2:8">
      <c r="B2309" s="373" t="s">
        <v>365</v>
      </c>
      <c r="C2309" s="20" t="s">
        <v>647</v>
      </c>
      <c r="D2309" s="20" t="s">
        <v>138</v>
      </c>
      <c r="E2309" s="381">
        <v>1</v>
      </c>
      <c r="H2309" s="2"/>
    </row>
    <row r="2310" spans="2:8">
      <c r="B2310" s="373" t="s">
        <v>365</v>
      </c>
      <c r="C2310" s="20" t="s">
        <v>647</v>
      </c>
      <c r="D2310" s="20" t="s">
        <v>139</v>
      </c>
      <c r="E2310" s="381">
        <v>1</v>
      </c>
      <c r="H2310" s="2"/>
    </row>
    <row r="2311" spans="2:8">
      <c r="B2311" s="373" t="s">
        <v>365</v>
      </c>
      <c r="C2311" s="20" t="s">
        <v>647</v>
      </c>
      <c r="D2311" s="20" t="s">
        <v>140</v>
      </c>
      <c r="E2311" s="381">
        <v>1</v>
      </c>
      <c r="H2311" s="2"/>
    </row>
    <row r="2312" spans="2:8">
      <c r="B2312" s="373" t="s">
        <v>365</v>
      </c>
      <c r="C2312" s="20" t="s">
        <v>647</v>
      </c>
      <c r="D2312" s="20" t="s">
        <v>141</v>
      </c>
      <c r="E2312" s="381">
        <v>1</v>
      </c>
      <c r="H2312" s="2"/>
    </row>
    <row r="2313" spans="2:8">
      <c r="B2313" s="373" t="s">
        <v>365</v>
      </c>
      <c r="C2313" s="20" t="s">
        <v>647</v>
      </c>
      <c r="D2313" s="20" t="s">
        <v>142</v>
      </c>
      <c r="E2313" s="381">
        <v>1</v>
      </c>
      <c r="H2313" s="2"/>
    </row>
    <row r="2314" spans="2:8">
      <c r="B2314" s="373" t="s">
        <v>365</v>
      </c>
      <c r="C2314" s="20" t="s">
        <v>647</v>
      </c>
      <c r="D2314" s="20" t="s">
        <v>143</v>
      </c>
      <c r="E2314" s="381">
        <v>1</v>
      </c>
      <c r="H2314" s="2"/>
    </row>
    <row r="2315" spans="2:8">
      <c r="B2315" s="373" t="s">
        <v>365</v>
      </c>
      <c r="C2315" s="20" t="s">
        <v>647</v>
      </c>
      <c r="D2315" s="20" t="s">
        <v>647</v>
      </c>
      <c r="E2315" s="381">
        <v>1</v>
      </c>
      <c r="H2315" s="2"/>
    </row>
    <row r="2316" spans="2:8">
      <c r="H2316" s="2"/>
    </row>
    <row r="2317" spans="2:8">
      <c r="H2317" s="2"/>
    </row>
    <row r="2318" spans="2:8">
      <c r="H2318" s="2"/>
    </row>
    <row r="2319" spans="2:8">
      <c r="H2319" s="2"/>
    </row>
    <row r="2320" spans="2:8">
      <c r="H2320" s="2"/>
    </row>
    <row r="2321" spans="8:8">
      <c r="H2321" s="2"/>
    </row>
    <row r="2322" spans="8:8">
      <c r="H2322" s="2"/>
    </row>
    <row r="2323" spans="8:8">
      <c r="H2323" s="2"/>
    </row>
    <row r="2324" spans="8:8">
      <c r="H2324" s="2"/>
    </row>
    <row r="2325" spans="8:8">
      <c r="H2325" s="2"/>
    </row>
    <row r="2326" spans="8:8">
      <c r="H2326" s="2"/>
    </row>
    <row r="2327" spans="8:8">
      <c r="H2327" s="2"/>
    </row>
    <row r="2328" spans="8:8">
      <c r="H2328" s="2"/>
    </row>
    <row r="2329" spans="8:8">
      <c r="H2329" s="2"/>
    </row>
    <row r="2330" spans="8:8">
      <c r="H2330" s="2"/>
    </row>
    <row r="2331" spans="8:8">
      <c r="H2331" s="2"/>
    </row>
    <row r="2332" spans="8:8">
      <c r="H2332" s="2"/>
    </row>
    <row r="2333" spans="8:8">
      <c r="H2333" s="2"/>
    </row>
    <row r="2334" spans="8:8">
      <c r="H2334" s="2"/>
    </row>
    <row r="2335" spans="8:8">
      <c r="H2335" s="2"/>
    </row>
    <row r="2336" spans="8:8">
      <c r="H2336" s="2"/>
    </row>
    <row r="2337" spans="8:8">
      <c r="H2337" s="2"/>
    </row>
    <row r="2338" spans="8:8">
      <c r="H2338" s="2"/>
    </row>
    <row r="2339" spans="8:8">
      <c r="H2339" s="2"/>
    </row>
    <row r="2340" spans="8:8">
      <c r="H2340" s="2"/>
    </row>
  </sheetData>
  <sheetProtection algorithmName="SHA-512" hashValue="3JgnSTgCV4HVE96fKawwmPmdnddQFstvq2mEmsmf2puQP6hdJ3xrKaPX7VjpTcuuQglqtb3RCoH2kaZly3Loeg==" saltValue="4QmvlfsA9oJGvTQLg7LJXg==" spinCount="100000" sheet="1" objects="1" scenarios="1"/>
  <mergeCells count="56">
    <mergeCell ref="BL37:BM37"/>
    <mergeCell ref="BN37:BO37"/>
    <mergeCell ref="BL38:BM38"/>
    <mergeCell ref="BN38:BO38"/>
    <mergeCell ref="AO3:AW3"/>
    <mergeCell ref="AY3:BF3"/>
    <mergeCell ref="BH3:BO3"/>
    <mergeCell ref="BH4:BK4"/>
    <mergeCell ref="BL4:BO4"/>
    <mergeCell ref="BH21:BK21"/>
    <mergeCell ref="BL21:BO21"/>
    <mergeCell ref="BH20:BO20"/>
    <mergeCell ref="AY4:BB4"/>
    <mergeCell ref="BC4:BF4"/>
    <mergeCell ref="AY21:BB21"/>
    <mergeCell ref="BC21:BF21"/>
    <mergeCell ref="AY20:BF20"/>
    <mergeCell ref="AO4:AO5"/>
    <mergeCell ref="AP4:AS4"/>
    <mergeCell ref="AT4:AW4"/>
    <mergeCell ref="AO21:AO22"/>
    <mergeCell ref="AP21:AS21"/>
    <mergeCell ref="AT21:AW21"/>
    <mergeCell ref="AO20:AW20"/>
    <mergeCell ref="G3:G4"/>
    <mergeCell ref="G5:G6"/>
    <mergeCell ref="G7:G8"/>
    <mergeCell ref="G19:G20"/>
    <mergeCell ref="G21:G22"/>
    <mergeCell ref="G23:G24"/>
    <mergeCell ref="G25:G26"/>
    <mergeCell ref="G9:G10"/>
    <mergeCell ref="G11:G12"/>
    <mergeCell ref="G13:G14"/>
    <mergeCell ref="G15:G16"/>
    <mergeCell ref="G17:G18"/>
    <mergeCell ref="AJ4:AM4"/>
    <mergeCell ref="P3:W3"/>
    <mergeCell ref="X3:AE3"/>
    <mergeCell ref="AF3:AM3"/>
    <mergeCell ref="N3:O4"/>
    <mergeCell ref="P4:S4"/>
    <mergeCell ref="T4:W4"/>
    <mergeCell ref="X4:AA4"/>
    <mergeCell ref="AB4:AE4"/>
    <mergeCell ref="AF4:AI4"/>
    <mergeCell ref="N20:O21"/>
    <mergeCell ref="P20:W20"/>
    <mergeCell ref="X20:AE20"/>
    <mergeCell ref="AF20:AM20"/>
    <mergeCell ref="P21:S21"/>
    <mergeCell ref="T21:W21"/>
    <mergeCell ref="X21:AA21"/>
    <mergeCell ref="AB21:AE21"/>
    <mergeCell ref="AF21:AI21"/>
    <mergeCell ref="AJ21:AM21"/>
  </mergeCells>
  <phoneticPr fontId="3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60C29-0B9A-40C5-BF83-C3DDAB46949E}">
  <sheetPr>
    <tabColor theme="4"/>
  </sheetPr>
  <dimension ref="B2:V21"/>
  <sheetViews>
    <sheetView workbookViewId="0">
      <selection activeCell="E19" sqref="E19"/>
    </sheetView>
  </sheetViews>
  <sheetFormatPr defaultRowHeight="16.5" customHeight="1"/>
  <cols>
    <col min="1" max="1" width="2.59765625" customWidth="1"/>
    <col min="2" max="2" width="12.69921875" customWidth="1"/>
    <col min="3" max="6" width="9" customWidth="1"/>
    <col min="8" max="9" width="9" customWidth="1"/>
  </cols>
  <sheetData>
    <row r="2" spans="2:22" ht="16.5" customHeight="1">
      <c r="B2" s="59" t="s">
        <v>384</v>
      </c>
    </row>
    <row r="3" spans="2:22" ht="16.5" customHeight="1">
      <c r="B3" s="19" t="s">
        <v>54</v>
      </c>
      <c r="C3" s="130">
        <v>267930</v>
      </c>
    </row>
    <row r="4" spans="2:22" ht="16.5" customHeight="1">
      <c r="B4" s="19" t="s">
        <v>336</v>
      </c>
      <c r="C4" s="130">
        <v>2670</v>
      </c>
    </row>
    <row r="5" spans="2:22" ht="16.5" customHeight="1">
      <c r="B5" s="19" t="s">
        <v>244</v>
      </c>
      <c r="C5" s="164">
        <f>基本情報!G5</f>
        <v>0</v>
      </c>
    </row>
    <row r="6" spans="2:22" ht="16.5" customHeight="1">
      <c r="B6" s="19" t="s">
        <v>269</v>
      </c>
      <c r="C6" s="137">
        <f>C3+C4*C5</f>
        <v>267930</v>
      </c>
    </row>
    <row r="7" spans="2:22" ht="16.5" customHeight="1">
      <c r="K7" s="496" t="s">
        <v>546</v>
      </c>
      <c r="L7" s="527" t="s">
        <v>547</v>
      </c>
      <c r="M7" s="527"/>
    </row>
    <row r="8" spans="2:22" s="14" customFormat="1" ht="16.5" customHeight="1">
      <c r="B8" s="383"/>
      <c r="C8" s="383" t="s">
        <v>383</v>
      </c>
      <c r="D8" s="383" t="s">
        <v>269</v>
      </c>
      <c r="E8" s="383" t="s">
        <v>377</v>
      </c>
      <c r="F8" s="384" t="s">
        <v>227</v>
      </c>
      <c r="G8" s="23"/>
      <c r="H8" s="174" t="s">
        <v>288</v>
      </c>
      <c r="I8" s="109" t="s">
        <v>287</v>
      </c>
      <c r="J8" s="23"/>
      <c r="K8" s="496"/>
      <c r="L8" s="20" t="s">
        <v>548</v>
      </c>
      <c r="M8" s="20" t="s">
        <v>549</v>
      </c>
      <c r="N8" s="22"/>
      <c r="O8" s="22"/>
      <c r="P8" s="22"/>
      <c r="Q8" s="22"/>
      <c r="R8" s="23"/>
      <c r="T8" s="15"/>
      <c r="U8" s="15"/>
    </row>
    <row r="9" spans="2:22" s="14" customFormat="1" ht="16.5" customHeight="1">
      <c r="B9" s="78" t="s">
        <v>410</v>
      </c>
      <c r="C9" s="385" t="str">
        <f>IF(加算と減算!C28="","",加算と減算!C28)</f>
        <v/>
      </c>
      <c r="D9" s="137">
        <f t="shared" ref="D9:D20" si="0">IF(C9="",0,$C$6)</f>
        <v>0</v>
      </c>
      <c r="E9" s="20">
        <f>児童数!AT8</f>
        <v>0</v>
      </c>
      <c r="F9" s="137">
        <f t="shared" ref="F9:F20" si="1">IFERROR(ROUNDDOWN(D9/E9,-1),0)</f>
        <v>0</v>
      </c>
      <c r="G9" s="23"/>
      <c r="H9" s="386">
        <f t="shared" ref="H9:H20" si="2">IFERROR(IF(C9="",0,F9-I9),0)</f>
        <v>0</v>
      </c>
      <c r="I9" s="386">
        <f t="shared" ref="I9:I20" si="3">IFERROR(IF(C9="",0,IF($C$4/E9&lt;10,ROUNDDOWN($C$4/E9,0),ROUNDDOWN($C$4/E9,-1))*$C$5),0)</f>
        <v>0</v>
      </c>
      <c r="J9" s="23"/>
      <c r="K9" s="20">
        <f>児童数!AT8</f>
        <v>0</v>
      </c>
      <c r="L9" s="137">
        <f t="shared" ref="L9:L20" si="4">IFERROR(H9*K9,0)</f>
        <v>0</v>
      </c>
      <c r="M9" s="137">
        <f t="shared" ref="M9:M20" si="5">IFERROR(I9*K9,0)</f>
        <v>0</v>
      </c>
      <c r="N9" s="23"/>
      <c r="O9" s="22"/>
      <c r="P9" s="22"/>
      <c r="Q9" s="22"/>
      <c r="R9" s="22"/>
      <c r="S9" s="23"/>
      <c r="U9" s="15"/>
      <c r="V9" s="15"/>
    </row>
    <row r="10" spans="2:22" s="14" customFormat="1" ht="16.5" customHeight="1">
      <c r="B10" s="78" t="s">
        <v>20</v>
      </c>
      <c r="C10" s="385" t="str">
        <f>IF(加算と減算!C29="","",加算と減算!C29)</f>
        <v/>
      </c>
      <c r="D10" s="137">
        <f t="shared" si="0"/>
        <v>0</v>
      </c>
      <c r="E10" s="20">
        <f>児童数!AT9</f>
        <v>0</v>
      </c>
      <c r="F10" s="137">
        <f t="shared" si="1"/>
        <v>0</v>
      </c>
      <c r="G10" s="23"/>
      <c r="H10" s="386">
        <f t="shared" si="2"/>
        <v>0</v>
      </c>
      <c r="I10" s="386">
        <f t="shared" si="3"/>
        <v>0</v>
      </c>
      <c r="J10" s="23"/>
      <c r="K10" s="20">
        <f>児童数!AT9</f>
        <v>0</v>
      </c>
      <c r="L10" s="137">
        <f t="shared" si="4"/>
        <v>0</v>
      </c>
      <c r="M10" s="137">
        <f t="shared" si="5"/>
        <v>0</v>
      </c>
      <c r="N10" s="23"/>
      <c r="O10" s="22"/>
      <c r="P10" s="22"/>
      <c r="Q10" s="22"/>
      <c r="R10" s="22"/>
      <c r="S10" s="23"/>
      <c r="U10" s="15"/>
      <c r="V10" s="15"/>
    </row>
    <row r="11" spans="2:22" s="14" customFormat="1" ht="16.5" customHeight="1">
      <c r="B11" s="78" t="s">
        <v>21</v>
      </c>
      <c r="C11" s="385" t="str">
        <f>IF(加算と減算!C30="","",加算と減算!C30)</f>
        <v/>
      </c>
      <c r="D11" s="137">
        <f t="shared" si="0"/>
        <v>0</v>
      </c>
      <c r="E11" s="20">
        <f>児童数!AT10</f>
        <v>0</v>
      </c>
      <c r="F11" s="137">
        <f t="shared" si="1"/>
        <v>0</v>
      </c>
      <c r="G11" s="23"/>
      <c r="H11" s="386">
        <f t="shared" si="2"/>
        <v>0</v>
      </c>
      <c r="I11" s="386">
        <f t="shared" si="3"/>
        <v>0</v>
      </c>
      <c r="J11" s="23"/>
      <c r="K11" s="20">
        <f>児童数!AT10</f>
        <v>0</v>
      </c>
      <c r="L11" s="137">
        <f t="shared" si="4"/>
        <v>0</v>
      </c>
      <c r="M11" s="137">
        <f t="shared" si="5"/>
        <v>0</v>
      </c>
      <c r="N11" s="23"/>
      <c r="O11" s="22"/>
      <c r="P11" s="22"/>
      <c r="Q11" s="22"/>
      <c r="R11" s="22"/>
      <c r="S11" s="23"/>
      <c r="U11" s="15"/>
      <c r="V11" s="15"/>
    </row>
    <row r="12" spans="2:22" s="14" customFormat="1" ht="16.5" customHeight="1">
      <c r="B12" s="78" t="s">
        <v>22</v>
      </c>
      <c r="C12" s="385" t="str">
        <f>IF(加算と減算!C31="","",加算と減算!C31)</f>
        <v/>
      </c>
      <c r="D12" s="137">
        <f t="shared" si="0"/>
        <v>0</v>
      </c>
      <c r="E12" s="20">
        <f>児童数!AT11</f>
        <v>0</v>
      </c>
      <c r="F12" s="137">
        <f t="shared" si="1"/>
        <v>0</v>
      </c>
      <c r="G12" s="23"/>
      <c r="H12" s="386">
        <f t="shared" si="2"/>
        <v>0</v>
      </c>
      <c r="I12" s="386">
        <f t="shared" si="3"/>
        <v>0</v>
      </c>
      <c r="J12" s="23"/>
      <c r="K12" s="20">
        <f>児童数!AT11</f>
        <v>0</v>
      </c>
      <c r="L12" s="137">
        <f t="shared" si="4"/>
        <v>0</v>
      </c>
      <c r="M12" s="137">
        <f t="shared" si="5"/>
        <v>0</v>
      </c>
      <c r="N12" s="23"/>
      <c r="O12" s="22"/>
      <c r="P12" s="22"/>
      <c r="Q12" s="22"/>
      <c r="R12" s="22"/>
      <c r="S12" s="23"/>
      <c r="U12" s="15"/>
      <c r="V12" s="15"/>
    </row>
    <row r="13" spans="2:22" s="14" customFormat="1" ht="16.5" customHeight="1">
      <c r="B13" s="78" t="s">
        <v>23</v>
      </c>
      <c r="C13" s="385" t="str">
        <f>IF(加算と減算!C32="","",加算と減算!C32)</f>
        <v/>
      </c>
      <c r="D13" s="137">
        <f t="shared" si="0"/>
        <v>0</v>
      </c>
      <c r="E13" s="20">
        <f>児童数!AT12</f>
        <v>0</v>
      </c>
      <c r="F13" s="137">
        <f t="shared" si="1"/>
        <v>0</v>
      </c>
      <c r="G13" s="23"/>
      <c r="H13" s="386">
        <f t="shared" si="2"/>
        <v>0</v>
      </c>
      <c r="I13" s="386">
        <f t="shared" si="3"/>
        <v>0</v>
      </c>
      <c r="J13" s="23"/>
      <c r="K13" s="20">
        <f>児童数!AT12</f>
        <v>0</v>
      </c>
      <c r="L13" s="137">
        <f t="shared" si="4"/>
        <v>0</v>
      </c>
      <c r="M13" s="137">
        <f t="shared" si="5"/>
        <v>0</v>
      </c>
      <c r="N13" s="23"/>
      <c r="O13" s="22"/>
      <c r="P13" s="22"/>
      <c r="Q13" s="22"/>
      <c r="R13" s="22"/>
      <c r="S13" s="23"/>
      <c r="U13" s="15"/>
      <c r="V13" s="15"/>
    </row>
    <row r="14" spans="2:22" s="14" customFormat="1" ht="16.5" customHeight="1">
      <c r="B14" s="78" t="s">
        <v>24</v>
      </c>
      <c r="C14" s="385" t="str">
        <f>IF(加算と減算!C33="","",加算と減算!C33)</f>
        <v/>
      </c>
      <c r="D14" s="137">
        <f t="shared" si="0"/>
        <v>0</v>
      </c>
      <c r="E14" s="20">
        <f>児童数!AT13</f>
        <v>0</v>
      </c>
      <c r="F14" s="137">
        <f t="shared" si="1"/>
        <v>0</v>
      </c>
      <c r="G14" s="23"/>
      <c r="H14" s="386">
        <f t="shared" si="2"/>
        <v>0</v>
      </c>
      <c r="I14" s="386">
        <f t="shared" si="3"/>
        <v>0</v>
      </c>
      <c r="J14" s="23"/>
      <c r="K14" s="20">
        <f>児童数!AT13</f>
        <v>0</v>
      </c>
      <c r="L14" s="137">
        <f t="shared" si="4"/>
        <v>0</v>
      </c>
      <c r="M14" s="137">
        <f t="shared" si="5"/>
        <v>0</v>
      </c>
      <c r="N14" s="23"/>
      <c r="O14" s="22"/>
      <c r="P14" s="22"/>
      <c r="Q14" s="22"/>
      <c r="R14" s="22"/>
      <c r="S14" s="23"/>
      <c r="U14" s="15"/>
      <c r="V14" s="15"/>
    </row>
    <row r="15" spans="2:22" s="14" customFormat="1" ht="16.5" customHeight="1">
      <c r="B15" s="78" t="s">
        <v>224</v>
      </c>
      <c r="C15" s="385" t="str">
        <f>IF(加算と減算!C34="","",加算と減算!C34)</f>
        <v/>
      </c>
      <c r="D15" s="137">
        <f t="shared" si="0"/>
        <v>0</v>
      </c>
      <c r="E15" s="20">
        <f>児童数!AT14</f>
        <v>0</v>
      </c>
      <c r="F15" s="137">
        <f t="shared" si="1"/>
        <v>0</v>
      </c>
      <c r="G15" s="23"/>
      <c r="H15" s="386">
        <f t="shared" si="2"/>
        <v>0</v>
      </c>
      <c r="I15" s="386">
        <f t="shared" si="3"/>
        <v>0</v>
      </c>
      <c r="J15" s="23"/>
      <c r="K15" s="20">
        <f>児童数!AT14</f>
        <v>0</v>
      </c>
      <c r="L15" s="137">
        <f t="shared" si="4"/>
        <v>0</v>
      </c>
      <c r="M15" s="137">
        <f t="shared" si="5"/>
        <v>0</v>
      </c>
      <c r="N15" s="23"/>
      <c r="O15" s="22"/>
      <c r="P15" s="22"/>
      <c r="Q15" s="22"/>
      <c r="R15" s="22"/>
      <c r="S15" s="23"/>
      <c r="U15" s="15"/>
      <c r="V15" s="15"/>
    </row>
    <row r="16" spans="2:22" s="14" customFormat="1" ht="16.5" customHeight="1">
      <c r="B16" s="78" t="s">
        <v>225</v>
      </c>
      <c r="C16" s="385" t="str">
        <f>IF(加算と減算!C35="","",加算と減算!C35)</f>
        <v/>
      </c>
      <c r="D16" s="137">
        <f t="shared" si="0"/>
        <v>0</v>
      </c>
      <c r="E16" s="20">
        <f>児童数!AT15</f>
        <v>0</v>
      </c>
      <c r="F16" s="137">
        <f t="shared" si="1"/>
        <v>0</v>
      </c>
      <c r="G16" s="23"/>
      <c r="H16" s="386">
        <f t="shared" si="2"/>
        <v>0</v>
      </c>
      <c r="I16" s="386">
        <f t="shared" si="3"/>
        <v>0</v>
      </c>
      <c r="J16" s="23"/>
      <c r="K16" s="20">
        <f>児童数!AT15</f>
        <v>0</v>
      </c>
      <c r="L16" s="137">
        <f t="shared" si="4"/>
        <v>0</v>
      </c>
      <c r="M16" s="137">
        <f t="shared" si="5"/>
        <v>0</v>
      </c>
      <c r="N16" s="23"/>
      <c r="O16" s="22"/>
      <c r="P16" s="22"/>
      <c r="Q16" s="22"/>
      <c r="R16" s="22"/>
      <c r="S16" s="23"/>
      <c r="U16" s="15"/>
      <c r="V16" s="15"/>
    </row>
    <row r="17" spans="2:22" s="14" customFormat="1" ht="16.5" customHeight="1">
      <c r="B17" s="78" t="s">
        <v>226</v>
      </c>
      <c r="C17" s="385" t="str">
        <f>IF(加算と減算!C36="","",加算と減算!C36)</f>
        <v/>
      </c>
      <c r="D17" s="137">
        <f t="shared" si="0"/>
        <v>0</v>
      </c>
      <c r="E17" s="20">
        <f>児童数!AT16</f>
        <v>0</v>
      </c>
      <c r="F17" s="137">
        <f t="shared" si="1"/>
        <v>0</v>
      </c>
      <c r="G17" s="23"/>
      <c r="H17" s="386">
        <f t="shared" si="2"/>
        <v>0</v>
      </c>
      <c r="I17" s="386">
        <f t="shared" si="3"/>
        <v>0</v>
      </c>
      <c r="J17" s="23"/>
      <c r="K17" s="20">
        <f>児童数!AT16</f>
        <v>0</v>
      </c>
      <c r="L17" s="137">
        <f t="shared" si="4"/>
        <v>0</v>
      </c>
      <c r="M17" s="137">
        <f t="shared" si="5"/>
        <v>0</v>
      </c>
      <c r="N17" s="23"/>
      <c r="O17" s="22"/>
      <c r="P17" s="22"/>
      <c r="Q17" s="22"/>
      <c r="R17" s="22"/>
      <c r="S17" s="23"/>
      <c r="U17" s="15"/>
      <c r="V17" s="15"/>
    </row>
    <row r="18" spans="2:22" s="14" customFormat="1" ht="16.5" customHeight="1">
      <c r="B18" s="78" t="s">
        <v>28</v>
      </c>
      <c r="C18" s="385" t="str">
        <f>IF(加算と減算!C37="","",加算と減算!C37)</f>
        <v/>
      </c>
      <c r="D18" s="137">
        <f t="shared" si="0"/>
        <v>0</v>
      </c>
      <c r="E18" s="20">
        <f>児童数!AT17</f>
        <v>0</v>
      </c>
      <c r="F18" s="137">
        <f t="shared" si="1"/>
        <v>0</v>
      </c>
      <c r="G18" s="23"/>
      <c r="H18" s="386">
        <f t="shared" si="2"/>
        <v>0</v>
      </c>
      <c r="I18" s="386">
        <f t="shared" si="3"/>
        <v>0</v>
      </c>
      <c r="J18" s="23"/>
      <c r="K18" s="20">
        <f>児童数!AT17</f>
        <v>0</v>
      </c>
      <c r="L18" s="137">
        <f t="shared" si="4"/>
        <v>0</v>
      </c>
      <c r="M18" s="137">
        <f t="shared" si="5"/>
        <v>0</v>
      </c>
      <c r="N18" s="23"/>
      <c r="O18" s="22"/>
      <c r="P18" s="22"/>
      <c r="Q18" s="22"/>
      <c r="R18" s="22"/>
      <c r="S18" s="23"/>
      <c r="U18" s="15"/>
      <c r="V18" s="15"/>
    </row>
    <row r="19" spans="2:22" s="14" customFormat="1" ht="16.5" customHeight="1">
      <c r="B19" s="78" t="s">
        <v>29</v>
      </c>
      <c r="C19" s="385" t="str">
        <f>IF(加算と減算!C38="","",加算と減算!C38)</f>
        <v/>
      </c>
      <c r="D19" s="137">
        <f t="shared" si="0"/>
        <v>0</v>
      </c>
      <c r="E19" s="20">
        <f>児童数!AT18</f>
        <v>0</v>
      </c>
      <c r="F19" s="137">
        <f t="shared" si="1"/>
        <v>0</v>
      </c>
      <c r="G19" s="23"/>
      <c r="H19" s="386">
        <f t="shared" si="2"/>
        <v>0</v>
      </c>
      <c r="I19" s="386">
        <f t="shared" si="3"/>
        <v>0</v>
      </c>
      <c r="J19" s="23"/>
      <c r="K19" s="20">
        <f>児童数!AT18</f>
        <v>0</v>
      </c>
      <c r="L19" s="137">
        <f t="shared" si="4"/>
        <v>0</v>
      </c>
      <c r="M19" s="137">
        <f t="shared" si="5"/>
        <v>0</v>
      </c>
      <c r="N19" s="23"/>
      <c r="O19" s="22"/>
      <c r="P19" s="22"/>
      <c r="Q19" s="22"/>
      <c r="R19" s="22"/>
      <c r="S19" s="23"/>
      <c r="U19" s="15"/>
      <c r="V19" s="15"/>
    </row>
    <row r="20" spans="2:22" s="14" customFormat="1" ht="16.5" customHeight="1">
      <c r="B20" s="78" t="s">
        <v>30</v>
      </c>
      <c r="C20" s="385" t="str">
        <f>IF(加算と減算!C39="","",加算と減算!C39)</f>
        <v/>
      </c>
      <c r="D20" s="137">
        <f t="shared" si="0"/>
        <v>0</v>
      </c>
      <c r="E20" s="20">
        <f>児童数!AT19</f>
        <v>0</v>
      </c>
      <c r="F20" s="137">
        <f t="shared" si="1"/>
        <v>0</v>
      </c>
      <c r="G20" s="23"/>
      <c r="H20" s="386">
        <f t="shared" si="2"/>
        <v>0</v>
      </c>
      <c r="I20" s="386">
        <f t="shared" si="3"/>
        <v>0</v>
      </c>
      <c r="J20" s="23"/>
      <c r="K20" s="20">
        <f>児童数!AT19</f>
        <v>0</v>
      </c>
      <c r="L20" s="137">
        <f t="shared" si="4"/>
        <v>0</v>
      </c>
      <c r="M20" s="137">
        <f t="shared" si="5"/>
        <v>0</v>
      </c>
      <c r="N20" s="23"/>
      <c r="O20" s="22"/>
      <c r="P20" s="22"/>
      <c r="Q20" s="22"/>
      <c r="R20" s="22"/>
      <c r="S20" s="23"/>
      <c r="U20" s="15"/>
      <c r="V20" s="15"/>
    </row>
    <row r="21" spans="2:22" ht="16.5" customHeight="1">
      <c r="K21" s="33">
        <f>SUM(K9:K20)</f>
        <v>0</v>
      </c>
      <c r="L21" s="387">
        <f>SUM(L9:L20)</f>
        <v>0</v>
      </c>
      <c r="M21" s="387">
        <f>SUM(M9:M20)</f>
        <v>0</v>
      </c>
    </row>
  </sheetData>
  <sheetProtection algorithmName="SHA-512" hashValue="kY8yU7qOx6WuTAYyncw1H6UjUKkcfhV+SwKi7BjNiswz834Q2jXRg5wf6pG0Bi/64j0SUW4LmDFZ2TBnkK42pQ==" saltValue="WSnPo8Pqyu6rALqRNSxoEw==" spinCount="100000" sheet="1" objects="1" scenarios="1"/>
  <mergeCells count="2">
    <mergeCell ref="K7:K8"/>
    <mergeCell ref="L7:M7"/>
  </mergeCells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E09DC-4588-491D-9957-A72FB59820E4}">
  <sheetPr>
    <tabColor theme="4"/>
  </sheetPr>
  <dimension ref="B2:W21"/>
  <sheetViews>
    <sheetView workbookViewId="0">
      <selection activeCell="E19" sqref="E19"/>
    </sheetView>
  </sheetViews>
  <sheetFormatPr defaultColWidth="9" defaultRowHeight="16.2"/>
  <cols>
    <col min="1" max="1" width="2.59765625" style="111" customWidth="1"/>
    <col min="2" max="2" width="12.69921875" style="111" customWidth="1"/>
    <col min="3" max="6" width="9" style="111" customWidth="1"/>
    <col min="7" max="7" width="9" style="111"/>
    <col min="8" max="9" width="9" style="111" customWidth="1"/>
    <col min="10" max="16384" width="9" style="111"/>
  </cols>
  <sheetData>
    <row r="2" spans="2:23">
      <c r="B2" s="59" t="s">
        <v>387</v>
      </c>
    </row>
    <row r="3" spans="2:23">
      <c r="B3" s="388"/>
      <c r="C3" s="1" t="s">
        <v>8</v>
      </c>
      <c r="D3" s="1" t="s">
        <v>9</v>
      </c>
    </row>
    <row r="4" spans="2:23">
      <c r="B4" s="19" t="s">
        <v>54</v>
      </c>
      <c r="C4" s="389">
        <v>52030</v>
      </c>
      <c r="D4" s="389">
        <v>34680</v>
      </c>
    </row>
    <row r="5" spans="2:23">
      <c r="B5" s="19" t="s">
        <v>336</v>
      </c>
      <c r="C5" s="389">
        <v>520</v>
      </c>
      <c r="D5" s="389">
        <v>340</v>
      </c>
    </row>
    <row r="6" spans="2:23">
      <c r="B6" s="19" t="s">
        <v>244</v>
      </c>
      <c r="C6" s="639">
        <f>基本情報!G5</f>
        <v>0</v>
      </c>
      <c r="D6" s="640"/>
    </row>
    <row r="7" spans="2:23">
      <c r="M7" s="527" t="s">
        <v>547</v>
      </c>
      <c r="N7" s="527"/>
    </row>
    <row r="8" spans="2:23" s="14" customFormat="1">
      <c r="B8" s="383"/>
      <c r="C8" s="383" t="s">
        <v>385</v>
      </c>
      <c r="D8" s="383" t="s">
        <v>441</v>
      </c>
      <c r="E8" s="383" t="s">
        <v>442</v>
      </c>
      <c r="F8" s="383" t="s">
        <v>269</v>
      </c>
      <c r="G8" s="383" t="s">
        <v>377</v>
      </c>
      <c r="H8" s="384" t="s">
        <v>227</v>
      </c>
      <c r="I8" s="23"/>
      <c r="J8" s="174" t="s">
        <v>288</v>
      </c>
      <c r="K8" s="109" t="s">
        <v>287</v>
      </c>
      <c r="L8" s="23"/>
      <c r="M8" s="20" t="s">
        <v>548</v>
      </c>
      <c r="N8" s="20" t="s">
        <v>549</v>
      </c>
      <c r="O8" s="22"/>
      <c r="P8" s="22"/>
      <c r="Q8" s="22"/>
      <c r="R8" s="22"/>
      <c r="S8" s="23"/>
      <c r="U8" s="15"/>
      <c r="V8" s="15"/>
    </row>
    <row r="9" spans="2:23" s="14" customFormat="1">
      <c r="B9" s="78" t="s">
        <v>410</v>
      </c>
      <c r="C9" s="20" t="str">
        <f>IF(加算と減算!D28="","",加算と減算!D28)</f>
        <v/>
      </c>
      <c r="D9" s="137">
        <f t="shared" ref="D9:D20" si="0">IF(C9="",0,IF(C9="Ａ",$C$4,$D$4))</f>
        <v>0</v>
      </c>
      <c r="E9" s="137">
        <f t="shared" ref="E9:E20" si="1">IF(C9="",0,IF(C9="Ａ",$C$5,$D$5))</f>
        <v>0</v>
      </c>
      <c r="F9" s="137">
        <f t="shared" ref="F9:F20" si="2">IFERROR(D9+E9*$C$6,0)</f>
        <v>0</v>
      </c>
      <c r="G9" s="20">
        <f>児童数!AT8</f>
        <v>0</v>
      </c>
      <c r="H9" s="137">
        <f t="shared" ref="H9:H20" si="3">IFERROR(ROUNDDOWN(F9/G9,-1),0)</f>
        <v>0</v>
      </c>
      <c r="I9" s="23"/>
      <c r="J9" s="51">
        <f t="shared" ref="J9:J20" si="4">IFERROR(H9-K9,0)</f>
        <v>0</v>
      </c>
      <c r="K9" s="51">
        <f t="shared" ref="K9:K20" si="5">IFERROR(IF(C9="",0,IF(E9/G9&lt;10,ROUNDDOWN(E9/G9,0),ROUNDDOWN(E9/G9,-1))*$C$6),0)</f>
        <v>0</v>
      </c>
      <c r="L9" s="23"/>
      <c r="M9" s="137">
        <f t="shared" ref="M9:M20" si="6">IFERROR(J9*G9,0)</f>
        <v>0</v>
      </c>
      <c r="N9" s="137">
        <f t="shared" ref="N9:N20" si="7">IFERROR(K9*G9,0)</f>
        <v>0</v>
      </c>
      <c r="O9" s="23"/>
      <c r="P9" s="22"/>
      <c r="Q9" s="22"/>
      <c r="R9" s="22"/>
      <c r="S9" s="22"/>
      <c r="T9" s="23"/>
      <c r="V9" s="15"/>
      <c r="W9" s="15"/>
    </row>
    <row r="10" spans="2:23" s="14" customFormat="1">
      <c r="B10" s="78" t="s">
        <v>20</v>
      </c>
      <c r="C10" s="20" t="str">
        <f>IF(加算と減算!D29="","",加算と減算!D29)</f>
        <v/>
      </c>
      <c r="D10" s="137">
        <f t="shared" si="0"/>
        <v>0</v>
      </c>
      <c r="E10" s="137">
        <f t="shared" si="1"/>
        <v>0</v>
      </c>
      <c r="F10" s="137">
        <f t="shared" si="2"/>
        <v>0</v>
      </c>
      <c r="G10" s="20">
        <f>児童数!AT9</f>
        <v>0</v>
      </c>
      <c r="H10" s="137">
        <f t="shared" si="3"/>
        <v>0</v>
      </c>
      <c r="I10" s="23"/>
      <c r="J10" s="51">
        <f t="shared" si="4"/>
        <v>0</v>
      </c>
      <c r="K10" s="51">
        <f t="shared" si="5"/>
        <v>0</v>
      </c>
      <c r="L10" s="23"/>
      <c r="M10" s="137">
        <f t="shared" si="6"/>
        <v>0</v>
      </c>
      <c r="N10" s="137">
        <f t="shared" si="7"/>
        <v>0</v>
      </c>
      <c r="O10" s="23"/>
      <c r="P10" s="22"/>
      <c r="Q10" s="22"/>
      <c r="R10" s="22"/>
      <c r="S10" s="22"/>
      <c r="T10" s="23"/>
      <c r="V10" s="15"/>
      <c r="W10" s="15"/>
    </row>
    <row r="11" spans="2:23" s="14" customFormat="1">
      <c r="B11" s="78" t="s">
        <v>21</v>
      </c>
      <c r="C11" s="20" t="str">
        <f>IF(加算と減算!D30="","",加算と減算!D30)</f>
        <v/>
      </c>
      <c r="D11" s="137">
        <f t="shared" si="0"/>
        <v>0</v>
      </c>
      <c r="E11" s="137">
        <f t="shared" si="1"/>
        <v>0</v>
      </c>
      <c r="F11" s="137">
        <f t="shared" si="2"/>
        <v>0</v>
      </c>
      <c r="G11" s="20">
        <f>児童数!AT10</f>
        <v>0</v>
      </c>
      <c r="H11" s="137">
        <f t="shared" si="3"/>
        <v>0</v>
      </c>
      <c r="I11" s="23"/>
      <c r="J11" s="51">
        <f t="shared" si="4"/>
        <v>0</v>
      </c>
      <c r="K11" s="51">
        <f t="shared" si="5"/>
        <v>0</v>
      </c>
      <c r="L11" s="23"/>
      <c r="M11" s="137">
        <f t="shared" si="6"/>
        <v>0</v>
      </c>
      <c r="N11" s="137">
        <f t="shared" si="7"/>
        <v>0</v>
      </c>
      <c r="O11" s="23"/>
      <c r="P11" s="22"/>
      <c r="Q11" s="22"/>
      <c r="R11" s="22"/>
      <c r="S11" s="22"/>
      <c r="T11" s="23"/>
      <c r="V11" s="15"/>
      <c r="W11" s="15"/>
    </row>
    <row r="12" spans="2:23" s="14" customFormat="1">
      <c r="B12" s="78" t="s">
        <v>22</v>
      </c>
      <c r="C12" s="20" t="str">
        <f>IF(加算と減算!D31="","",加算と減算!D31)</f>
        <v/>
      </c>
      <c r="D12" s="137">
        <f t="shared" si="0"/>
        <v>0</v>
      </c>
      <c r="E12" s="137">
        <f t="shared" si="1"/>
        <v>0</v>
      </c>
      <c r="F12" s="137">
        <f t="shared" si="2"/>
        <v>0</v>
      </c>
      <c r="G12" s="20">
        <f>児童数!AT11</f>
        <v>0</v>
      </c>
      <c r="H12" s="137">
        <f t="shared" si="3"/>
        <v>0</v>
      </c>
      <c r="I12" s="23"/>
      <c r="J12" s="51">
        <f t="shared" si="4"/>
        <v>0</v>
      </c>
      <c r="K12" s="51">
        <f t="shared" si="5"/>
        <v>0</v>
      </c>
      <c r="L12" s="23"/>
      <c r="M12" s="137">
        <f t="shared" si="6"/>
        <v>0</v>
      </c>
      <c r="N12" s="137">
        <f t="shared" si="7"/>
        <v>0</v>
      </c>
      <c r="O12" s="23"/>
      <c r="P12" s="22"/>
      <c r="Q12" s="22"/>
      <c r="R12" s="22"/>
      <c r="S12" s="22"/>
      <c r="T12" s="23"/>
      <c r="V12" s="15"/>
      <c r="W12" s="15"/>
    </row>
    <row r="13" spans="2:23" s="14" customFormat="1">
      <c r="B13" s="78" t="s">
        <v>23</v>
      </c>
      <c r="C13" s="20" t="str">
        <f>IF(加算と減算!D32="","",加算と減算!D32)</f>
        <v/>
      </c>
      <c r="D13" s="137">
        <f t="shared" si="0"/>
        <v>0</v>
      </c>
      <c r="E13" s="137">
        <f t="shared" si="1"/>
        <v>0</v>
      </c>
      <c r="F13" s="137">
        <f t="shared" si="2"/>
        <v>0</v>
      </c>
      <c r="G13" s="20">
        <f>児童数!AT12</f>
        <v>0</v>
      </c>
      <c r="H13" s="137">
        <f t="shared" si="3"/>
        <v>0</v>
      </c>
      <c r="I13" s="23"/>
      <c r="J13" s="51">
        <f t="shared" si="4"/>
        <v>0</v>
      </c>
      <c r="K13" s="51">
        <f t="shared" si="5"/>
        <v>0</v>
      </c>
      <c r="L13" s="23"/>
      <c r="M13" s="137">
        <f t="shared" si="6"/>
        <v>0</v>
      </c>
      <c r="N13" s="137">
        <f t="shared" si="7"/>
        <v>0</v>
      </c>
      <c r="O13" s="23"/>
      <c r="P13" s="22"/>
      <c r="Q13" s="22"/>
      <c r="R13" s="22"/>
      <c r="S13" s="22"/>
      <c r="T13" s="23"/>
      <c r="V13" s="15"/>
      <c r="W13" s="15"/>
    </row>
    <row r="14" spans="2:23" s="14" customFormat="1">
      <c r="B14" s="78" t="s">
        <v>24</v>
      </c>
      <c r="C14" s="20" t="str">
        <f>IF(加算と減算!D33="","",加算と減算!D33)</f>
        <v/>
      </c>
      <c r="D14" s="137">
        <f t="shared" si="0"/>
        <v>0</v>
      </c>
      <c r="E14" s="137">
        <f t="shared" si="1"/>
        <v>0</v>
      </c>
      <c r="F14" s="137">
        <f t="shared" si="2"/>
        <v>0</v>
      </c>
      <c r="G14" s="20">
        <f>児童数!AT13</f>
        <v>0</v>
      </c>
      <c r="H14" s="137">
        <f t="shared" si="3"/>
        <v>0</v>
      </c>
      <c r="I14" s="23"/>
      <c r="J14" s="51">
        <f t="shared" si="4"/>
        <v>0</v>
      </c>
      <c r="K14" s="51">
        <f t="shared" si="5"/>
        <v>0</v>
      </c>
      <c r="L14" s="23"/>
      <c r="M14" s="137">
        <f t="shared" si="6"/>
        <v>0</v>
      </c>
      <c r="N14" s="137">
        <f t="shared" si="7"/>
        <v>0</v>
      </c>
      <c r="O14" s="23"/>
      <c r="P14" s="22"/>
      <c r="Q14" s="22"/>
      <c r="R14" s="22"/>
      <c r="S14" s="22"/>
      <c r="T14" s="23"/>
      <c r="V14" s="15"/>
      <c r="W14" s="15"/>
    </row>
    <row r="15" spans="2:23" s="14" customFormat="1">
      <c r="B15" s="78" t="s">
        <v>224</v>
      </c>
      <c r="C15" s="20" t="str">
        <f>IF(加算と減算!D34="","",加算と減算!D34)</f>
        <v/>
      </c>
      <c r="D15" s="137">
        <f t="shared" si="0"/>
        <v>0</v>
      </c>
      <c r="E15" s="137">
        <f t="shared" si="1"/>
        <v>0</v>
      </c>
      <c r="F15" s="137">
        <f t="shared" si="2"/>
        <v>0</v>
      </c>
      <c r="G15" s="20">
        <f>児童数!AT14</f>
        <v>0</v>
      </c>
      <c r="H15" s="137">
        <f t="shared" si="3"/>
        <v>0</v>
      </c>
      <c r="I15" s="23"/>
      <c r="J15" s="51">
        <f t="shared" si="4"/>
        <v>0</v>
      </c>
      <c r="K15" s="51">
        <f t="shared" si="5"/>
        <v>0</v>
      </c>
      <c r="L15" s="23"/>
      <c r="M15" s="137">
        <f t="shared" si="6"/>
        <v>0</v>
      </c>
      <c r="N15" s="137">
        <f t="shared" si="7"/>
        <v>0</v>
      </c>
      <c r="O15" s="23"/>
      <c r="P15" s="22"/>
      <c r="Q15" s="22"/>
      <c r="R15" s="22"/>
      <c r="S15" s="22"/>
      <c r="T15" s="23"/>
      <c r="V15" s="15"/>
      <c r="W15" s="15"/>
    </row>
    <row r="16" spans="2:23" s="14" customFormat="1">
      <c r="B16" s="78" t="s">
        <v>225</v>
      </c>
      <c r="C16" s="20" t="str">
        <f>IF(加算と減算!D35="","",加算と減算!D35)</f>
        <v/>
      </c>
      <c r="D16" s="137">
        <f t="shared" si="0"/>
        <v>0</v>
      </c>
      <c r="E16" s="137">
        <f t="shared" si="1"/>
        <v>0</v>
      </c>
      <c r="F16" s="137">
        <f t="shared" si="2"/>
        <v>0</v>
      </c>
      <c r="G16" s="20">
        <f>児童数!AT15</f>
        <v>0</v>
      </c>
      <c r="H16" s="137">
        <f t="shared" si="3"/>
        <v>0</v>
      </c>
      <c r="I16" s="23"/>
      <c r="J16" s="51">
        <f t="shared" si="4"/>
        <v>0</v>
      </c>
      <c r="K16" s="51">
        <f t="shared" si="5"/>
        <v>0</v>
      </c>
      <c r="L16" s="23"/>
      <c r="M16" s="137">
        <f t="shared" si="6"/>
        <v>0</v>
      </c>
      <c r="N16" s="137">
        <f t="shared" si="7"/>
        <v>0</v>
      </c>
      <c r="O16" s="23"/>
      <c r="P16" s="22"/>
      <c r="Q16" s="22"/>
      <c r="R16" s="22"/>
      <c r="S16" s="22"/>
      <c r="T16" s="23"/>
      <c r="V16" s="15"/>
      <c r="W16" s="15"/>
    </row>
    <row r="17" spans="2:23" s="14" customFormat="1">
      <c r="B17" s="78" t="s">
        <v>226</v>
      </c>
      <c r="C17" s="20" t="str">
        <f>IF(加算と減算!D36="","",加算と減算!D36)</f>
        <v/>
      </c>
      <c r="D17" s="137">
        <f t="shared" si="0"/>
        <v>0</v>
      </c>
      <c r="E17" s="137">
        <f t="shared" si="1"/>
        <v>0</v>
      </c>
      <c r="F17" s="137">
        <f t="shared" si="2"/>
        <v>0</v>
      </c>
      <c r="G17" s="20">
        <f>児童数!AT16</f>
        <v>0</v>
      </c>
      <c r="H17" s="137">
        <f t="shared" si="3"/>
        <v>0</v>
      </c>
      <c r="I17" s="23"/>
      <c r="J17" s="51">
        <f t="shared" si="4"/>
        <v>0</v>
      </c>
      <c r="K17" s="51">
        <f t="shared" si="5"/>
        <v>0</v>
      </c>
      <c r="L17" s="23"/>
      <c r="M17" s="137">
        <f t="shared" si="6"/>
        <v>0</v>
      </c>
      <c r="N17" s="137">
        <f t="shared" si="7"/>
        <v>0</v>
      </c>
      <c r="O17" s="23"/>
      <c r="P17" s="22"/>
      <c r="Q17" s="22"/>
      <c r="R17" s="22"/>
      <c r="S17" s="22"/>
      <c r="T17" s="23"/>
      <c r="V17" s="15"/>
      <c r="W17" s="15"/>
    </row>
    <row r="18" spans="2:23" s="14" customFormat="1">
      <c r="B18" s="78" t="s">
        <v>28</v>
      </c>
      <c r="C18" s="20" t="str">
        <f>IF(加算と減算!D37="","",加算と減算!D37)</f>
        <v/>
      </c>
      <c r="D18" s="137">
        <f t="shared" si="0"/>
        <v>0</v>
      </c>
      <c r="E18" s="137">
        <f t="shared" si="1"/>
        <v>0</v>
      </c>
      <c r="F18" s="137">
        <f t="shared" si="2"/>
        <v>0</v>
      </c>
      <c r="G18" s="20">
        <f>児童数!AT17</f>
        <v>0</v>
      </c>
      <c r="H18" s="137">
        <f t="shared" si="3"/>
        <v>0</v>
      </c>
      <c r="I18" s="23"/>
      <c r="J18" s="51">
        <f t="shared" si="4"/>
        <v>0</v>
      </c>
      <c r="K18" s="51">
        <f t="shared" si="5"/>
        <v>0</v>
      </c>
      <c r="L18" s="23"/>
      <c r="M18" s="137">
        <f t="shared" si="6"/>
        <v>0</v>
      </c>
      <c r="N18" s="137">
        <f t="shared" si="7"/>
        <v>0</v>
      </c>
      <c r="O18" s="23"/>
      <c r="P18" s="22"/>
      <c r="Q18" s="22"/>
      <c r="R18" s="22"/>
      <c r="S18" s="22"/>
      <c r="T18" s="23"/>
      <c r="V18" s="15"/>
      <c r="W18" s="15"/>
    </row>
    <row r="19" spans="2:23" s="14" customFormat="1">
      <c r="B19" s="78" t="s">
        <v>29</v>
      </c>
      <c r="C19" s="20" t="str">
        <f>IF(加算と減算!D38="","",加算と減算!D38)</f>
        <v/>
      </c>
      <c r="D19" s="137">
        <f t="shared" si="0"/>
        <v>0</v>
      </c>
      <c r="E19" s="137">
        <f t="shared" si="1"/>
        <v>0</v>
      </c>
      <c r="F19" s="137">
        <f t="shared" si="2"/>
        <v>0</v>
      </c>
      <c r="G19" s="20">
        <f>児童数!AT18</f>
        <v>0</v>
      </c>
      <c r="H19" s="137">
        <f t="shared" si="3"/>
        <v>0</v>
      </c>
      <c r="I19" s="23"/>
      <c r="J19" s="51">
        <f t="shared" si="4"/>
        <v>0</v>
      </c>
      <c r="K19" s="51">
        <f t="shared" si="5"/>
        <v>0</v>
      </c>
      <c r="L19" s="23"/>
      <c r="M19" s="137">
        <f t="shared" si="6"/>
        <v>0</v>
      </c>
      <c r="N19" s="137">
        <f t="shared" si="7"/>
        <v>0</v>
      </c>
      <c r="O19" s="23"/>
      <c r="P19" s="22"/>
      <c r="Q19" s="22"/>
      <c r="R19" s="22"/>
      <c r="S19" s="22"/>
      <c r="T19" s="23"/>
      <c r="V19" s="15"/>
      <c r="W19" s="15"/>
    </row>
    <row r="20" spans="2:23" s="14" customFormat="1">
      <c r="B20" s="78" t="s">
        <v>30</v>
      </c>
      <c r="C20" s="20" t="str">
        <f>IF(加算と減算!D39="","",加算と減算!D39)</f>
        <v/>
      </c>
      <c r="D20" s="137">
        <f t="shared" si="0"/>
        <v>0</v>
      </c>
      <c r="E20" s="137">
        <f t="shared" si="1"/>
        <v>0</v>
      </c>
      <c r="F20" s="137">
        <f t="shared" si="2"/>
        <v>0</v>
      </c>
      <c r="G20" s="20">
        <f>児童数!AT19</f>
        <v>0</v>
      </c>
      <c r="H20" s="137">
        <f t="shared" si="3"/>
        <v>0</v>
      </c>
      <c r="I20" s="23"/>
      <c r="J20" s="51">
        <f t="shared" si="4"/>
        <v>0</v>
      </c>
      <c r="K20" s="51">
        <f t="shared" si="5"/>
        <v>0</v>
      </c>
      <c r="L20" s="23"/>
      <c r="M20" s="137">
        <f t="shared" si="6"/>
        <v>0</v>
      </c>
      <c r="N20" s="137">
        <f t="shared" si="7"/>
        <v>0</v>
      </c>
      <c r="O20" s="23"/>
      <c r="P20" s="22"/>
      <c r="Q20" s="22"/>
      <c r="R20" s="22"/>
      <c r="S20" s="22"/>
      <c r="T20" s="23"/>
      <c r="V20" s="15"/>
      <c r="W20" s="15"/>
    </row>
    <row r="21" spans="2:23">
      <c r="M21" s="387">
        <f>SUM(M9:M20)</f>
        <v>0</v>
      </c>
      <c r="N21" s="387">
        <f>SUM(N9:N20)</f>
        <v>0</v>
      </c>
    </row>
  </sheetData>
  <sheetProtection algorithmName="SHA-512" hashValue="KTfGN5DO8uQDTltDlZ2NbzxPhjjxHeKFjIQ4TrRtMRIoKYl8Yz4bXrjoh3gd+/rk/lvo+6GleCODSUlFVtErbQ==" saltValue="q4jWpiO4AHv5Dky4yKLyhA==" spinCount="100000" sheet="1" objects="1" scenarios="1"/>
  <mergeCells count="2">
    <mergeCell ref="C6:D6"/>
    <mergeCell ref="M7:N7"/>
  </mergeCells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C1D7-0D57-40FF-8158-59671DD73B17}">
  <sheetPr>
    <tabColor theme="4"/>
  </sheetPr>
  <dimension ref="B2:V21"/>
  <sheetViews>
    <sheetView workbookViewId="0">
      <selection activeCell="E19" sqref="E19"/>
    </sheetView>
  </sheetViews>
  <sheetFormatPr defaultRowHeight="16.5" customHeight="1"/>
  <cols>
    <col min="1" max="1" width="2.59765625" customWidth="1"/>
    <col min="2" max="2" width="12.69921875" customWidth="1"/>
    <col min="3" max="10" width="9" customWidth="1"/>
  </cols>
  <sheetData>
    <row r="2" spans="2:22" ht="16.5" customHeight="1">
      <c r="B2" s="59" t="s">
        <v>386</v>
      </c>
    </row>
    <row r="3" spans="2:22" ht="16.5" customHeight="1">
      <c r="B3" s="19" t="s">
        <v>54</v>
      </c>
      <c r="C3" s="130">
        <v>48100</v>
      </c>
    </row>
    <row r="4" spans="2:22" ht="16.5" customHeight="1">
      <c r="B4" s="19" t="s">
        <v>336</v>
      </c>
      <c r="C4" s="130">
        <v>480</v>
      </c>
    </row>
    <row r="5" spans="2:22" ht="16.5" customHeight="1">
      <c r="B5" s="19" t="s">
        <v>244</v>
      </c>
      <c r="C5" s="164">
        <f>基本情報!G5</f>
        <v>0</v>
      </c>
    </row>
    <row r="6" spans="2:22" ht="16.5" customHeight="1">
      <c r="B6" s="19" t="s">
        <v>269</v>
      </c>
      <c r="C6" s="137">
        <f>C3+C4*C5</f>
        <v>48100</v>
      </c>
    </row>
    <row r="7" spans="2:22" ht="16.5" customHeight="1">
      <c r="K7" s="527" t="s">
        <v>547</v>
      </c>
      <c r="L7" s="527"/>
    </row>
    <row r="8" spans="2:22" s="14" customFormat="1" ht="16.5" customHeight="1">
      <c r="B8" s="383"/>
      <c r="C8" s="383" t="s">
        <v>383</v>
      </c>
      <c r="D8" s="383" t="s">
        <v>269</v>
      </c>
      <c r="E8" s="383" t="s">
        <v>377</v>
      </c>
      <c r="F8" s="384" t="s">
        <v>227</v>
      </c>
      <c r="G8" s="23"/>
      <c r="H8" s="174" t="s">
        <v>288</v>
      </c>
      <c r="I8" s="109" t="s">
        <v>287</v>
      </c>
      <c r="J8" s="23"/>
      <c r="K8" s="20" t="s">
        <v>548</v>
      </c>
      <c r="L8" s="20" t="s">
        <v>549</v>
      </c>
      <c r="M8" s="23"/>
      <c r="N8" s="22"/>
      <c r="O8" s="22"/>
      <c r="P8" s="22"/>
      <c r="Q8" s="22"/>
      <c r="R8" s="23"/>
      <c r="T8" s="15"/>
      <c r="U8" s="15"/>
    </row>
    <row r="9" spans="2:22" s="14" customFormat="1" ht="16.5" customHeight="1">
      <c r="B9" s="78" t="s">
        <v>410</v>
      </c>
      <c r="C9" s="385" t="str">
        <f>IF(加算と減算!E28="","",加算と減算!E28)</f>
        <v/>
      </c>
      <c r="D9" s="137">
        <f t="shared" ref="D9:D20" si="0">IF(C9="",0,$C$6)</f>
        <v>0</v>
      </c>
      <c r="E9" s="20">
        <f>児童数!AT8</f>
        <v>0</v>
      </c>
      <c r="F9" s="137">
        <f t="shared" ref="F9:F20" si="1">IFERROR(ROUNDDOWN(D9/E9,-1),0)</f>
        <v>0</v>
      </c>
      <c r="G9" s="23"/>
      <c r="H9" s="51">
        <f t="shared" ref="H9:H20" si="2">IFERROR(IF(C9="",0,F9-I9),0)</f>
        <v>0</v>
      </c>
      <c r="I9" s="51">
        <f t="shared" ref="I9:I20" si="3">IFERROR(IF(C9="",0,IF($C$4/E9&lt;10,ROUNDDOWN($C$4/E9,0),ROUNDDOWN($C$4/E9,-1))*$C$5),0)</f>
        <v>0</v>
      </c>
      <c r="J9" s="23"/>
      <c r="K9" s="137">
        <f t="shared" ref="K9:K20" si="4">IFERROR(H9*E9,0)</f>
        <v>0</v>
      </c>
      <c r="L9" s="137">
        <f t="shared" ref="L9:L20" si="5">IFERROR(I9*E9,0)</f>
        <v>0</v>
      </c>
      <c r="M9" s="23"/>
      <c r="N9" s="23"/>
      <c r="O9" s="22"/>
      <c r="P9" s="22"/>
      <c r="Q9" s="22"/>
      <c r="R9" s="22"/>
      <c r="S9" s="23"/>
      <c r="U9" s="15"/>
      <c r="V9" s="15"/>
    </row>
    <row r="10" spans="2:22" s="14" customFormat="1" ht="16.5" customHeight="1">
      <c r="B10" s="78" t="s">
        <v>20</v>
      </c>
      <c r="C10" s="385" t="str">
        <f>IF(加算と減算!E29="","",加算と減算!E29)</f>
        <v/>
      </c>
      <c r="D10" s="137">
        <f t="shared" si="0"/>
        <v>0</v>
      </c>
      <c r="E10" s="20">
        <f>児童数!AT9</f>
        <v>0</v>
      </c>
      <c r="F10" s="137">
        <f t="shared" si="1"/>
        <v>0</v>
      </c>
      <c r="G10" s="23"/>
      <c r="H10" s="51">
        <f t="shared" si="2"/>
        <v>0</v>
      </c>
      <c r="I10" s="51">
        <f t="shared" si="3"/>
        <v>0</v>
      </c>
      <c r="J10" s="23"/>
      <c r="K10" s="137">
        <f t="shared" si="4"/>
        <v>0</v>
      </c>
      <c r="L10" s="137">
        <f t="shared" si="5"/>
        <v>0</v>
      </c>
      <c r="M10" s="23"/>
      <c r="N10" s="23"/>
      <c r="O10" s="22"/>
      <c r="P10" s="22"/>
      <c r="Q10" s="22"/>
      <c r="R10" s="22"/>
      <c r="S10" s="23"/>
      <c r="U10" s="15"/>
      <c r="V10" s="15"/>
    </row>
    <row r="11" spans="2:22" s="14" customFormat="1" ht="16.5" customHeight="1">
      <c r="B11" s="78" t="s">
        <v>21</v>
      </c>
      <c r="C11" s="385" t="str">
        <f>IF(加算と減算!E30="","",加算と減算!E30)</f>
        <v/>
      </c>
      <c r="D11" s="137">
        <f t="shared" si="0"/>
        <v>0</v>
      </c>
      <c r="E11" s="20">
        <f>児童数!AT10</f>
        <v>0</v>
      </c>
      <c r="F11" s="137">
        <f t="shared" si="1"/>
        <v>0</v>
      </c>
      <c r="G11" s="23"/>
      <c r="H11" s="51">
        <f t="shared" si="2"/>
        <v>0</v>
      </c>
      <c r="I11" s="51">
        <f t="shared" si="3"/>
        <v>0</v>
      </c>
      <c r="J11" s="23"/>
      <c r="K11" s="137">
        <f t="shared" si="4"/>
        <v>0</v>
      </c>
      <c r="L11" s="137">
        <f t="shared" si="5"/>
        <v>0</v>
      </c>
      <c r="M11" s="23"/>
      <c r="N11" s="23"/>
      <c r="O11" s="22"/>
      <c r="P11" s="22"/>
      <c r="Q11" s="22"/>
      <c r="R11" s="22"/>
      <c r="S11" s="23"/>
      <c r="U11" s="15"/>
      <c r="V11" s="15"/>
    </row>
    <row r="12" spans="2:22" s="14" customFormat="1" ht="16.5" customHeight="1">
      <c r="B12" s="78" t="s">
        <v>22</v>
      </c>
      <c r="C12" s="385" t="str">
        <f>IF(加算と減算!E31="","",加算と減算!E31)</f>
        <v/>
      </c>
      <c r="D12" s="137">
        <f t="shared" si="0"/>
        <v>0</v>
      </c>
      <c r="E12" s="20">
        <f>児童数!AT11</f>
        <v>0</v>
      </c>
      <c r="F12" s="137">
        <f t="shared" si="1"/>
        <v>0</v>
      </c>
      <c r="G12" s="23"/>
      <c r="H12" s="51">
        <f t="shared" si="2"/>
        <v>0</v>
      </c>
      <c r="I12" s="51">
        <f t="shared" si="3"/>
        <v>0</v>
      </c>
      <c r="J12" s="23"/>
      <c r="K12" s="137">
        <f t="shared" si="4"/>
        <v>0</v>
      </c>
      <c r="L12" s="137">
        <f t="shared" si="5"/>
        <v>0</v>
      </c>
      <c r="M12" s="23"/>
      <c r="N12" s="23"/>
      <c r="O12" s="22"/>
      <c r="P12" s="22"/>
      <c r="Q12" s="22"/>
      <c r="R12" s="22"/>
      <c r="S12" s="23"/>
      <c r="U12" s="15"/>
      <c r="V12" s="15"/>
    </row>
    <row r="13" spans="2:22" s="14" customFormat="1" ht="16.5" customHeight="1">
      <c r="B13" s="78" t="s">
        <v>23</v>
      </c>
      <c r="C13" s="385" t="str">
        <f>IF(加算と減算!E32="","",加算と減算!E32)</f>
        <v/>
      </c>
      <c r="D13" s="137">
        <f t="shared" si="0"/>
        <v>0</v>
      </c>
      <c r="E13" s="20">
        <f>児童数!AT12</f>
        <v>0</v>
      </c>
      <c r="F13" s="137">
        <f t="shared" si="1"/>
        <v>0</v>
      </c>
      <c r="G13" s="23"/>
      <c r="H13" s="51">
        <f t="shared" si="2"/>
        <v>0</v>
      </c>
      <c r="I13" s="51">
        <f t="shared" si="3"/>
        <v>0</v>
      </c>
      <c r="J13" s="23"/>
      <c r="K13" s="137">
        <f t="shared" si="4"/>
        <v>0</v>
      </c>
      <c r="L13" s="137">
        <f t="shared" si="5"/>
        <v>0</v>
      </c>
      <c r="M13" s="23"/>
      <c r="N13" s="23"/>
      <c r="O13" s="22"/>
      <c r="P13" s="22"/>
      <c r="Q13" s="22"/>
      <c r="R13" s="22"/>
      <c r="S13" s="23"/>
      <c r="U13" s="15"/>
      <c r="V13" s="15"/>
    </row>
    <row r="14" spans="2:22" s="14" customFormat="1" ht="16.5" customHeight="1">
      <c r="B14" s="78" t="s">
        <v>24</v>
      </c>
      <c r="C14" s="385" t="str">
        <f>IF(加算と減算!E33="","",加算と減算!E33)</f>
        <v/>
      </c>
      <c r="D14" s="137">
        <f t="shared" si="0"/>
        <v>0</v>
      </c>
      <c r="E14" s="20">
        <f>児童数!AT13</f>
        <v>0</v>
      </c>
      <c r="F14" s="137">
        <f t="shared" si="1"/>
        <v>0</v>
      </c>
      <c r="G14" s="23"/>
      <c r="H14" s="51">
        <f t="shared" si="2"/>
        <v>0</v>
      </c>
      <c r="I14" s="51">
        <f t="shared" si="3"/>
        <v>0</v>
      </c>
      <c r="J14" s="23"/>
      <c r="K14" s="137">
        <f t="shared" si="4"/>
        <v>0</v>
      </c>
      <c r="L14" s="137">
        <f t="shared" si="5"/>
        <v>0</v>
      </c>
      <c r="M14" s="23"/>
      <c r="N14" s="23"/>
      <c r="O14" s="22"/>
      <c r="P14" s="22"/>
      <c r="Q14" s="22"/>
      <c r="R14" s="22"/>
      <c r="S14" s="23"/>
      <c r="U14" s="15"/>
      <c r="V14" s="15"/>
    </row>
    <row r="15" spans="2:22" s="14" customFormat="1" ht="16.5" customHeight="1">
      <c r="B15" s="78" t="s">
        <v>224</v>
      </c>
      <c r="C15" s="385" t="str">
        <f>IF(加算と減算!E34="","",加算と減算!E34)</f>
        <v/>
      </c>
      <c r="D15" s="137">
        <f t="shared" si="0"/>
        <v>0</v>
      </c>
      <c r="E15" s="20">
        <f>児童数!AT14</f>
        <v>0</v>
      </c>
      <c r="F15" s="137">
        <f t="shared" si="1"/>
        <v>0</v>
      </c>
      <c r="G15" s="23"/>
      <c r="H15" s="51">
        <f t="shared" si="2"/>
        <v>0</v>
      </c>
      <c r="I15" s="51">
        <f t="shared" si="3"/>
        <v>0</v>
      </c>
      <c r="J15" s="23"/>
      <c r="K15" s="137">
        <f t="shared" si="4"/>
        <v>0</v>
      </c>
      <c r="L15" s="137">
        <f t="shared" si="5"/>
        <v>0</v>
      </c>
      <c r="M15" s="23"/>
      <c r="N15" s="23"/>
      <c r="O15" s="22"/>
      <c r="P15" s="22"/>
      <c r="Q15" s="22"/>
      <c r="R15" s="22"/>
      <c r="S15" s="23"/>
      <c r="U15" s="15"/>
      <c r="V15" s="15"/>
    </row>
    <row r="16" spans="2:22" s="14" customFormat="1" ht="16.5" customHeight="1">
      <c r="B16" s="78" t="s">
        <v>225</v>
      </c>
      <c r="C16" s="385" t="str">
        <f>IF(加算と減算!E35="","",加算と減算!E35)</f>
        <v/>
      </c>
      <c r="D16" s="137">
        <f t="shared" si="0"/>
        <v>0</v>
      </c>
      <c r="E16" s="20">
        <f>児童数!AT15</f>
        <v>0</v>
      </c>
      <c r="F16" s="137">
        <f t="shared" si="1"/>
        <v>0</v>
      </c>
      <c r="G16" s="23"/>
      <c r="H16" s="51">
        <f t="shared" si="2"/>
        <v>0</v>
      </c>
      <c r="I16" s="51">
        <f t="shared" si="3"/>
        <v>0</v>
      </c>
      <c r="J16" s="23"/>
      <c r="K16" s="137">
        <f t="shared" si="4"/>
        <v>0</v>
      </c>
      <c r="L16" s="137">
        <f t="shared" si="5"/>
        <v>0</v>
      </c>
      <c r="M16" s="23"/>
      <c r="N16" s="23"/>
      <c r="O16" s="22"/>
      <c r="P16" s="22"/>
      <c r="Q16" s="22"/>
      <c r="R16" s="22"/>
      <c r="S16" s="23"/>
      <c r="U16" s="15"/>
      <c r="V16" s="15"/>
    </row>
    <row r="17" spans="2:22" s="14" customFormat="1" ht="16.5" customHeight="1">
      <c r="B17" s="78" t="s">
        <v>226</v>
      </c>
      <c r="C17" s="385" t="str">
        <f>IF(加算と減算!E36="","",加算と減算!E36)</f>
        <v/>
      </c>
      <c r="D17" s="137">
        <f t="shared" si="0"/>
        <v>0</v>
      </c>
      <c r="E17" s="20">
        <f>児童数!AT16</f>
        <v>0</v>
      </c>
      <c r="F17" s="137">
        <f t="shared" si="1"/>
        <v>0</v>
      </c>
      <c r="G17" s="23"/>
      <c r="H17" s="51">
        <f t="shared" si="2"/>
        <v>0</v>
      </c>
      <c r="I17" s="51">
        <f t="shared" si="3"/>
        <v>0</v>
      </c>
      <c r="J17" s="23"/>
      <c r="K17" s="137">
        <f t="shared" si="4"/>
        <v>0</v>
      </c>
      <c r="L17" s="137">
        <f t="shared" si="5"/>
        <v>0</v>
      </c>
      <c r="M17" s="23"/>
      <c r="N17" s="23"/>
      <c r="O17" s="22"/>
      <c r="P17" s="22"/>
      <c r="Q17" s="22"/>
      <c r="R17" s="22"/>
      <c r="S17" s="23"/>
      <c r="U17" s="15"/>
      <c r="V17" s="15"/>
    </row>
    <row r="18" spans="2:22" s="14" customFormat="1" ht="16.5" customHeight="1">
      <c r="B18" s="78" t="s">
        <v>28</v>
      </c>
      <c r="C18" s="385" t="str">
        <f>IF(加算と減算!E37="","",加算と減算!E37)</f>
        <v/>
      </c>
      <c r="D18" s="137">
        <f t="shared" si="0"/>
        <v>0</v>
      </c>
      <c r="E18" s="20">
        <f>児童数!AT17</f>
        <v>0</v>
      </c>
      <c r="F18" s="137">
        <f t="shared" si="1"/>
        <v>0</v>
      </c>
      <c r="G18" s="23"/>
      <c r="H18" s="51">
        <f t="shared" si="2"/>
        <v>0</v>
      </c>
      <c r="I18" s="51">
        <f t="shared" si="3"/>
        <v>0</v>
      </c>
      <c r="J18" s="23"/>
      <c r="K18" s="137">
        <f t="shared" si="4"/>
        <v>0</v>
      </c>
      <c r="L18" s="137">
        <f t="shared" si="5"/>
        <v>0</v>
      </c>
      <c r="M18" s="23"/>
      <c r="N18" s="23"/>
      <c r="O18" s="22"/>
      <c r="P18" s="22"/>
      <c r="Q18" s="22"/>
      <c r="R18" s="22"/>
      <c r="S18" s="23"/>
      <c r="U18" s="15"/>
      <c r="V18" s="15"/>
    </row>
    <row r="19" spans="2:22" s="14" customFormat="1" ht="16.5" customHeight="1">
      <c r="B19" s="78" t="s">
        <v>29</v>
      </c>
      <c r="C19" s="385" t="str">
        <f>IF(加算と減算!E38="","",加算と減算!E38)</f>
        <v/>
      </c>
      <c r="D19" s="137">
        <f t="shared" si="0"/>
        <v>0</v>
      </c>
      <c r="E19" s="20">
        <f>児童数!AT18</f>
        <v>0</v>
      </c>
      <c r="F19" s="137">
        <f t="shared" si="1"/>
        <v>0</v>
      </c>
      <c r="G19" s="23"/>
      <c r="H19" s="51">
        <f t="shared" si="2"/>
        <v>0</v>
      </c>
      <c r="I19" s="51">
        <f t="shared" si="3"/>
        <v>0</v>
      </c>
      <c r="J19" s="23"/>
      <c r="K19" s="137">
        <f t="shared" si="4"/>
        <v>0</v>
      </c>
      <c r="L19" s="137">
        <f t="shared" si="5"/>
        <v>0</v>
      </c>
      <c r="M19" s="23"/>
      <c r="N19" s="23"/>
      <c r="O19" s="22"/>
      <c r="P19" s="22"/>
      <c r="Q19" s="22"/>
      <c r="R19" s="22"/>
      <c r="S19" s="23"/>
      <c r="U19" s="15"/>
      <c r="V19" s="15"/>
    </row>
    <row r="20" spans="2:22" s="14" customFormat="1" ht="16.5" customHeight="1">
      <c r="B20" s="78" t="s">
        <v>30</v>
      </c>
      <c r="C20" s="385" t="str">
        <f>IF(加算と減算!E39="","",加算と減算!E39)</f>
        <v/>
      </c>
      <c r="D20" s="137">
        <f t="shared" si="0"/>
        <v>0</v>
      </c>
      <c r="E20" s="20">
        <f>児童数!AT19</f>
        <v>0</v>
      </c>
      <c r="F20" s="137">
        <f t="shared" si="1"/>
        <v>0</v>
      </c>
      <c r="G20" s="23"/>
      <c r="H20" s="51">
        <f t="shared" si="2"/>
        <v>0</v>
      </c>
      <c r="I20" s="51">
        <f t="shared" si="3"/>
        <v>0</v>
      </c>
      <c r="J20" s="23"/>
      <c r="K20" s="137">
        <f t="shared" si="4"/>
        <v>0</v>
      </c>
      <c r="L20" s="137">
        <f t="shared" si="5"/>
        <v>0</v>
      </c>
      <c r="M20" s="23"/>
      <c r="N20" s="23"/>
      <c r="O20" s="22"/>
      <c r="P20" s="22"/>
      <c r="Q20" s="22"/>
      <c r="R20" s="22"/>
      <c r="S20" s="23"/>
      <c r="U20" s="15"/>
      <c r="V20" s="15"/>
    </row>
    <row r="21" spans="2:22" ht="16.5" customHeight="1">
      <c r="K21" s="387">
        <f>SUM(K9:K20)</f>
        <v>0</v>
      </c>
      <c r="L21" s="387">
        <f>SUM(L9:L20)</f>
        <v>0</v>
      </c>
    </row>
  </sheetData>
  <sheetProtection algorithmName="SHA-512" hashValue="5GnaYQrIPhHu0Kfg2Owe1esZf613b3ttMeT9mfxGINxKL8AHErWjH48YW/UtblRw1ZRf6Nt3Pf4+6/D8YKeBGA==" saltValue="fSgGcVZnVeMlP68YucMbbg==" spinCount="100000" sheet="1" objects="1" scenarios="1"/>
  <mergeCells count="1">
    <mergeCell ref="K7:L7"/>
  </mergeCells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FEFA9-AC67-4A70-AB7F-1E27595860BE}">
  <sheetPr>
    <tabColor theme="4"/>
  </sheetPr>
  <dimension ref="B2:V21"/>
  <sheetViews>
    <sheetView workbookViewId="0">
      <selection activeCell="E19" sqref="E19"/>
    </sheetView>
  </sheetViews>
  <sheetFormatPr defaultColWidth="9" defaultRowHeight="16.2"/>
  <cols>
    <col min="1" max="1" width="2.59765625" style="111" customWidth="1"/>
    <col min="2" max="2" width="12.69921875" style="111" customWidth="1"/>
    <col min="3" max="6" width="9" style="111" customWidth="1"/>
    <col min="7" max="16384" width="9" style="111"/>
  </cols>
  <sheetData>
    <row r="2" spans="2:22">
      <c r="B2" s="59" t="s">
        <v>388</v>
      </c>
    </row>
    <row r="3" spans="2:22">
      <c r="B3" s="388"/>
      <c r="C3" s="1" t="s">
        <v>8</v>
      </c>
      <c r="D3" s="1" t="s">
        <v>9</v>
      </c>
    </row>
    <row r="4" spans="2:22">
      <c r="B4" s="19" t="s">
        <v>227</v>
      </c>
      <c r="C4" s="389">
        <v>49010</v>
      </c>
      <c r="D4" s="389">
        <v>6130</v>
      </c>
    </row>
    <row r="5" spans="2:22">
      <c r="B5" s="19" t="s">
        <v>253</v>
      </c>
      <c r="C5" s="33">
        <f>加算と減算!F25</f>
        <v>0</v>
      </c>
      <c r="D5" s="33">
        <f>加算と減算!F27</f>
        <v>0</v>
      </c>
      <c r="E5" s="31" t="s">
        <v>389</v>
      </c>
    </row>
    <row r="6" spans="2:22">
      <c r="B6" s="19" t="s">
        <v>269</v>
      </c>
      <c r="C6" s="137">
        <f>C4*C5</f>
        <v>0</v>
      </c>
      <c r="D6" s="137">
        <f>D4*D5</f>
        <v>0</v>
      </c>
      <c r="E6" s="32">
        <f>C6+D6</f>
        <v>0</v>
      </c>
    </row>
    <row r="8" spans="2:22" s="14" customFormat="1">
      <c r="B8" s="383"/>
      <c r="C8" s="383" t="s">
        <v>385</v>
      </c>
      <c r="D8" s="383" t="s">
        <v>269</v>
      </c>
      <c r="E8" s="383" t="s">
        <v>377</v>
      </c>
      <c r="F8" s="384" t="s">
        <v>227</v>
      </c>
      <c r="G8" s="23"/>
      <c r="H8" s="20" t="s">
        <v>547</v>
      </c>
      <c r="I8" s="23"/>
      <c r="J8" s="23"/>
      <c r="K8" s="23"/>
      <c r="L8" s="23"/>
      <c r="M8" s="23"/>
      <c r="N8" s="22"/>
      <c r="O8" s="22"/>
      <c r="P8" s="22"/>
      <c r="Q8" s="22"/>
      <c r="R8" s="23"/>
      <c r="T8" s="15"/>
      <c r="U8" s="15"/>
    </row>
    <row r="9" spans="2:22" s="14" customFormat="1">
      <c r="B9" s="78" t="s">
        <v>410</v>
      </c>
      <c r="C9" s="385" t="str">
        <f>IF(加算と減算!F28="","",加算と減算!F28)</f>
        <v/>
      </c>
      <c r="D9" s="137">
        <f t="shared" ref="D9:D20" si="0">IF(C9="",0,$E$6)</f>
        <v>0</v>
      </c>
      <c r="E9" s="20">
        <f>児童数!AT8</f>
        <v>0</v>
      </c>
      <c r="F9" s="137">
        <f t="shared" ref="F9:F20" si="1">IFERROR(ROUNDDOWN(D9/E9,-1),0)</f>
        <v>0</v>
      </c>
      <c r="G9" s="23"/>
      <c r="H9" s="137">
        <f t="shared" ref="H9:H20" si="2">IFERROR(E9*F9,0)</f>
        <v>0</v>
      </c>
      <c r="I9" s="23"/>
      <c r="J9" s="23"/>
      <c r="K9" s="23"/>
      <c r="L9" s="23"/>
      <c r="M9" s="23"/>
      <c r="N9" s="23"/>
      <c r="O9" s="22"/>
      <c r="P9" s="22"/>
      <c r="Q9" s="22"/>
      <c r="R9" s="22"/>
      <c r="S9" s="23"/>
      <c r="U9" s="15"/>
      <c r="V9" s="15"/>
    </row>
    <row r="10" spans="2:22" s="14" customFormat="1">
      <c r="B10" s="78" t="s">
        <v>20</v>
      </c>
      <c r="C10" s="385" t="str">
        <f>IF(加算と減算!F29="","",加算と減算!F29)</f>
        <v/>
      </c>
      <c r="D10" s="137">
        <f t="shared" si="0"/>
        <v>0</v>
      </c>
      <c r="E10" s="20">
        <f>児童数!AT9</f>
        <v>0</v>
      </c>
      <c r="F10" s="137">
        <f t="shared" si="1"/>
        <v>0</v>
      </c>
      <c r="G10" s="23"/>
      <c r="H10" s="137">
        <f t="shared" si="2"/>
        <v>0</v>
      </c>
      <c r="I10" s="23"/>
      <c r="J10" s="23"/>
      <c r="K10" s="23"/>
      <c r="L10" s="23"/>
      <c r="M10" s="23"/>
      <c r="N10" s="23"/>
      <c r="O10" s="22"/>
      <c r="P10" s="22"/>
      <c r="Q10" s="22"/>
      <c r="R10" s="22"/>
      <c r="S10" s="23"/>
      <c r="U10" s="15"/>
      <c r="V10" s="15"/>
    </row>
    <row r="11" spans="2:22" s="14" customFormat="1">
      <c r="B11" s="78" t="s">
        <v>21</v>
      </c>
      <c r="C11" s="385" t="str">
        <f>IF(加算と減算!F30="","",加算と減算!F30)</f>
        <v/>
      </c>
      <c r="D11" s="137">
        <f t="shared" si="0"/>
        <v>0</v>
      </c>
      <c r="E11" s="20">
        <f>児童数!AT10</f>
        <v>0</v>
      </c>
      <c r="F11" s="137">
        <f t="shared" si="1"/>
        <v>0</v>
      </c>
      <c r="G11" s="23"/>
      <c r="H11" s="137">
        <f t="shared" si="2"/>
        <v>0</v>
      </c>
      <c r="I11" s="23"/>
      <c r="J11" s="23"/>
      <c r="K11" s="23"/>
      <c r="L11" s="23"/>
      <c r="M11" s="23"/>
      <c r="N11" s="23"/>
      <c r="O11" s="22"/>
      <c r="P11" s="22"/>
      <c r="Q11" s="22"/>
      <c r="R11" s="22"/>
      <c r="S11" s="23"/>
      <c r="U11" s="15"/>
      <c r="V11" s="15"/>
    </row>
    <row r="12" spans="2:22" s="14" customFormat="1">
      <c r="B12" s="78" t="s">
        <v>22</v>
      </c>
      <c r="C12" s="385" t="str">
        <f>IF(加算と減算!F31="","",加算と減算!F31)</f>
        <v/>
      </c>
      <c r="D12" s="137">
        <f t="shared" si="0"/>
        <v>0</v>
      </c>
      <c r="E12" s="20">
        <f>児童数!AT11</f>
        <v>0</v>
      </c>
      <c r="F12" s="137">
        <f t="shared" si="1"/>
        <v>0</v>
      </c>
      <c r="G12" s="23"/>
      <c r="H12" s="137">
        <f t="shared" si="2"/>
        <v>0</v>
      </c>
      <c r="I12" s="23"/>
      <c r="J12" s="23"/>
      <c r="K12" s="23"/>
      <c r="L12" s="23"/>
      <c r="M12" s="23"/>
      <c r="N12" s="23"/>
      <c r="O12" s="22"/>
      <c r="P12" s="22"/>
      <c r="Q12" s="22"/>
      <c r="R12" s="22"/>
      <c r="S12" s="23"/>
      <c r="U12" s="15"/>
      <c r="V12" s="15"/>
    </row>
    <row r="13" spans="2:22" s="14" customFormat="1">
      <c r="B13" s="78" t="s">
        <v>23</v>
      </c>
      <c r="C13" s="385" t="str">
        <f>IF(加算と減算!F32="","",加算と減算!F32)</f>
        <v/>
      </c>
      <c r="D13" s="137">
        <f t="shared" si="0"/>
        <v>0</v>
      </c>
      <c r="E13" s="20">
        <f>児童数!AT12</f>
        <v>0</v>
      </c>
      <c r="F13" s="137">
        <f t="shared" si="1"/>
        <v>0</v>
      </c>
      <c r="G13" s="23"/>
      <c r="H13" s="137">
        <f t="shared" si="2"/>
        <v>0</v>
      </c>
      <c r="I13" s="23"/>
      <c r="J13" s="23"/>
      <c r="K13" s="23"/>
      <c r="L13" s="23"/>
      <c r="M13" s="23"/>
      <c r="N13" s="23"/>
      <c r="O13" s="22"/>
      <c r="P13" s="22"/>
      <c r="Q13" s="22"/>
      <c r="R13" s="22"/>
      <c r="S13" s="23"/>
      <c r="U13" s="15"/>
      <c r="V13" s="15"/>
    </row>
    <row r="14" spans="2:22" s="14" customFormat="1">
      <c r="B14" s="78" t="s">
        <v>24</v>
      </c>
      <c r="C14" s="385" t="str">
        <f>IF(加算と減算!F33="","",加算と減算!F33)</f>
        <v/>
      </c>
      <c r="D14" s="137">
        <f t="shared" si="0"/>
        <v>0</v>
      </c>
      <c r="E14" s="20">
        <f>児童数!AT13</f>
        <v>0</v>
      </c>
      <c r="F14" s="137">
        <f t="shared" si="1"/>
        <v>0</v>
      </c>
      <c r="G14" s="23"/>
      <c r="H14" s="137">
        <f t="shared" si="2"/>
        <v>0</v>
      </c>
      <c r="I14" s="23"/>
      <c r="J14" s="23"/>
      <c r="K14" s="23"/>
      <c r="L14" s="23"/>
      <c r="M14" s="23"/>
      <c r="N14" s="23"/>
      <c r="O14" s="22"/>
      <c r="P14" s="22"/>
      <c r="Q14" s="22"/>
      <c r="R14" s="22"/>
      <c r="S14" s="23"/>
      <c r="U14" s="15"/>
      <c r="V14" s="15"/>
    </row>
    <row r="15" spans="2:22" s="14" customFormat="1">
      <c r="B15" s="78" t="s">
        <v>224</v>
      </c>
      <c r="C15" s="385" t="str">
        <f>IF(加算と減算!F34="","",加算と減算!F34)</f>
        <v/>
      </c>
      <c r="D15" s="137">
        <f t="shared" si="0"/>
        <v>0</v>
      </c>
      <c r="E15" s="20">
        <f>児童数!AT14</f>
        <v>0</v>
      </c>
      <c r="F15" s="137">
        <f t="shared" si="1"/>
        <v>0</v>
      </c>
      <c r="G15" s="23"/>
      <c r="H15" s="137">
        <f t="shared" si="2"/>
        <v>0</v>
      </c>
      <c r="I15" s="23"/>
      <c r="J15" s="23"/>
      <c r="K15" s="23"/>
      <c r="L15" s="23"/>
      <c r="M15" s="23"/>
      <c r="N15" s="23"/>
      <c r="O15" s="22"/>
      <c r="P15" s="22"/>
      <c r="Q15" s="22"/>
      <c r="R15" s="22"/>
      <c r="S15" s="23"/>
      <c r="U15" s="15"/>
      <c r="V15" s="15"/>
    </row>
    <row r="16" spans="2:22" s="14" customFormat="1">
      <c r="B16" s="78" t="s">
        <v>225</v>
      </c>
      <c r="C16" s="385" t="str">
        <f>IF(加算と減算!F35="","",加算と減算!F35)</f>
        <v/>
      </c>
      <c r="D16" s="137">
        <f t="shared" si="0"/>
        <v>0</v>
      </c>
      <c r="E16" s="20">
        <f>児童数!AT15</f>
        <v>0</v>
      </c>
      <c r="F16" s="137">
        <f t="shared" si="1"/>
        <v>0</v>
      </c>
      <c r="G16" s="23"/>
      <c r="H16" s="137">
        <f t="shared" si="2"/>
        <v>0</v>
      </c>
      <c r="I16" s="23"/>
      <c r="J16" s="23"/>
      <c r="K16" s="23"/>
      <c r="L16" s="23"/>
      <c r="M16" s="23"/>
      <c r="N16" s="23"/>
      <c r="O16" s="22"/>
      <c r="P16" s="22"/>
      <c r="Q16" s="22"/>
      <c r="R16" s="22"/>
      <c r="S16" s="23"/>
      <c r="U16" s="15"/>
      <c r="V16" s="15"/>
    </row>
    <row r="17" spans="2:22" s="14" customFormat="1">
      <c r="B17" s="78" t="s">
        <v>226</v>
      </c>
      <c r="C17" s="385" t="str">
        <f>IF(加算と減算!F36="","",加算と減算!F36)</f>
        <v/>
      </c>
      <c r="D17" s="137">
        <f t="shared" si="0"/>
        <v>0</v>
      </c>
      <c r="E17" s="20">
        <f>児童数!AT16</f>
        <v>0</v>
      </c>
      <c r="F17" s="137">
        <f t="shared" si="1"/>
        <v>0</v>
      </c>
      <c r="G17" s="23"/>
      <c r="H17" s="137">
        <f t="shared" si="2"/>
        <v>0</v>
      </c>
      <c r="I17" s="23"/>
      <c r="J17" s="23"/>
      <c r="K17" s="23"/>
      <c r="L17" s="23"/>
      <c r="M17" s="23"/>
      <c r="N17" s="23"/>
      <c r="O17" s="22"/>
      <c r="P17" s="22"/>
      <c r="Q17" s="22"/>
      <c r="R17" s="22"/>
      <c r="S17" s="23"/>
      <c r="U17" s="15"/>
      <c r="V17" s="15"/>
    </row>
    <row r="18" spans="2:22" s="14" customFormat="1">
      <c r="B18" s="78" t="s">
        <v>28</v>
      </c>
      <c r="C18" s="385" t="str">
        <f>IF(加算と減算!F37="","",加算と減算!F37)</f>
        <v/>
      </c>
      <c r="D18" s="137">
        <f t="shared" si="0"/>
        <v>0</v>
      </c>
      <c r="E18" s="20">
        <f>児童数!AT17</f>
        <v>0</v>
      </c>
      <c r="F18" s="137">
        <f t="shared" si="1"/>
        <v>0</v>
      </c>
      <c r="G18" s="23"/>
      <c r="H18" s="137">
        <f t="shared" si="2"/>
        <v>0</v>
      </c>
      <c r="I18" s="23"/>
      <c r="J18" s="23"/>
      <c r="K18" s="23"/>
      <c r="L18" s="23"/>
      <c r="M18" s="23"/>
      <c r="N18" s="23"/>
      <c r="O18" s="22"/>
      <c r="P18" s="22"/>
      <c r="Q18" s="22"/>
      <c r="R18" s="22"/>
      <c r="S18" s="23"/>
      <c r="U18" s="15"/>
      <c r="V18" s="15"/>
    </row>
    <row r="19" spans="2:22" s="14" customFormat="1">
      <c r="B19" s="78" t="s">
        <v>29</v>
      </c>
      <c r="C19" s="385" t="str">
        <f>IF(加算と減算!F38="","",加算と減算!F38)</f>
        <v/>
      </c>
      <c r="D19" s="137">
        <f t="shared" si="0"/>
        <v>0</v>
      </c>
      <c r="E19" s="20">
        <f>児童数!AT18</f>
        <v>0</v>
      </c>
      <c r="F19" s="137">
        <f t="shared" si="1"/>
        <v>0</v>
      </c>
      <c r="G19" s="23"/>
      <c r="H19" s="137">
        <f t="shared" si="2"/>
        <v>0</v>
      </c>
      <c r="I19" s="23"/>
      <c r="J19" s="23"/>
      <c r="K19" s="23"/>
      <c r="L19" s="23"/>
      <c r="M19" s="23"/>
      <c r="N19" s="23"/>
      <c r="O19" s="22"/>
      <c r="P19" s="22"/>
      <c r="Q19" s="22"/>
      <c r="R19" s="22"/>
      <c r="S19" s="23"/>
      <c r="U19" s="15"/>
      <c r="V19" s="15"/>
    </row>
    <row r="20" spans="2:22" s="14" customFormat="1">
      <c r="B20" s="78" t="s">
        <v>30</v>
      </c>
      <c r="C20" s="385" t="str">
        <f>IF(加算と減算!F39="","",加算と減算!F39)</f>
        <v/>
      </c>
      <c r="D20" s="137">
        <f t="shared" si="0"/>
        <v>0</v>
      </c>
      <c r="E20" s="20">
        <f>児童数!AT19</f>
        <v>0</v>
      </c>
      <c r="F20" s="137">
        <f t="shared" si="1"/>
        <v>0</v>
      </c>
      <c r="G20" s="23"/>
      <c r="H20" s="137">
        <f t="shared" si="2"/>
        <v>0</v>
      </c>
      <c r="I20" s="23"/>
      <c r="J20" s="23"/>
      <c r="K20" s="23"/>
      <c r="L20" s="23"/>
      <c r="M20" s="23"/>
      <c r="N20" s="23"/>
      <c r="O20" s="22"/>
      <c r="P20" s="22"/>
      <c r="Q20" s="22"/>
      <c r="R20" s="22"/>
      <c r="S20" s="23"/>
      <c r="U20" s="15"/>
      <c r="V20" s="15"/>
    </row>
    <row r="21" spans="2:22">
      <c r="H21" s="387">
        <f>SUM(H9:H20)</f>
        <v>0</v>
      </c>
    </row>
  </sheetData>
  <sheetProtection algorithmName="SHA-512" hashValue="XcxsesjRUkczP0uuS8nFJ1I9XrIHIXhKZjjhzIrLOb5WmoGBKFtWgjPF+OshrqYrHeg4CkaKv+myNfXV/ndlbQ==" saltValue="2e85xcty9ve/5KryfWcRPw==" spinCount="100000" sheet="1" objects="1" scenarios="1"/>
  <phoneticPr fontId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72374-EA02-4F74-9C06-327F46295A65}">
  <sheetPr>
    <tabColor theme="4"/>
  </sheetPr>
  <dimension ref="B2:V20"/>
  <sheetViews>
    <sheetView workbookViewId="0">
      <selection activeCell="E19" sqref="E19"/>
    </sheetView>
  </sheetViews>
  <sheetFormatPr defaultColWidth="9" defaultRowHeight="16.2"/>
  <cols>
    <col min="1" max="1" width="2.59765625" style="111" customWidth="1"/>
    <col min="2" max="2" width="12.69921875" style="111" customWidth="1"/>
    <col min="3" max="6" width="9" style="111" customWidth="1"/>
    <col min="7" max="16384" width="9" style="111"/>
  </cols>
  <sheetData>
    <row r="2" spans="2:22">
      <c r="B2" s="59" t="s">
        <v>390</v>
      </c>
    </row>
    <row r="3" spans="2:22">
      <c r="B3" s="19" t="s">
        <v>227</v>
      </c>
      <c r="C3" s="389">
        <v>11030</v>
      </c>
    </row>
    <row r="4" spans="2:22">
      <c r="B4" s="19" t="s">
        <v>253</v>
      </c>
      <c r="C4" s="33">
        <f>加算と減算!G27</f>
        <v>0</v>
      </c>
    </row>
    <row r="5" spans="2:22">
      <c r="B5" s="19" t="s">
        <v>269</v>
      </c>
      <c r="C5" s="137">
        <f>C3*C4</f>
        <v>0</v>
      </c>
    </row>
    <row r="7" spans="2:22" s="14" customFormat="1">
      <c r="B7" s="383"/>
      <c r="C7" s="383" t="s">
        <v>385</v>
      </c>
      <c r="D7" s="383" t="s">
        <v>269</v>
      </c>
      <c r="E7" s="383" t="s">
        <v>377</v>
      </c>
      <c r="F7" s="384" t="s">
        <v>227</v>
      </c>
      <c r="G7" s="23"/>
      <c r="H7" s="20" t="s">
        <v>547</v>
      </c>
      <c r="I7" s="23"/>
      <c r="J7" s="23"/>
      <c r="K7" s="23"/>
      <c r="L7" s="23"/>
      <c r="M7" s="23"/>
      <c r="N7" s="22"/>
      <c r="O7" s="22"/>
      <c r="P7" s="22"/>
      <c r="Q7" s="22"/>
      <c r="R7" s="23"/>
      <c r="T7" s="15"/>
      <c r="U7" s="15"/>
    </row>
    <row r="8" spans="2:22" s="14" customFormat="1">
      <c r="B8" s="78" t="s">
        <v>410</v>
      </c>
      <c r="C8" s="385" t="str">
        <f>IF(加算と減算!G28="","",加算と減算!G28)</f>
        <v/>
      </c>
      <c r="D8" s="137">
        <f t="shared" ref="D8:D19" si="0">IF(C8="",0,$C$5)</f>
        <v>0</v>
      </c>
      <c r="E8" s="20">
        <f>児童数!AT8</f>
        <v>0</v>
      </c>
      <c r="F8" s="137">
        <f t="shared" ref="F8:F19" si="1">IFERROR(ROUNDDOWN(D8/E8,-1),0)</f>
        <v>0</v>
      </c>
      <c r="G8" s="23"/>
      <c r="H8" s="137">
        <f t="shared" ref="H8:H19" si="2">IFERROR(E8*F8,0)</f>
        <v>0</v>
      </c>
      <c r="I8" s="23"/>
      <c r="J8" s="23"/>
      <c r="K8" s="23"/>
      <c r="L8" s="23"/>
      <c r="M8" s="23"/>
      <c r="N8" s="23"/>
      <c r="O8" s="22"/>
      <c r="P8" s="22"/>
      <c r="Q8" s="22"/>
      <c r="R8" s="22"/>
      <c r="S8" s="23"/>
      <c r="U8" s="15"/>
      <c r="V8" s="15"/>
    </row>
    <row r="9" spans="2:22" s="14" customFormat="1">
      <c r="B9" s="78" t="s">
        <v>20</v>
      </c>
      <c r="C9" s="385" t="str">
        <f>IF(加算と減算!G29="","",加算と減算!G29)</f>
        <v/>
      </c>
      <c r="D9" s="137">
        <f t="shared" si="0"/>
        <v>0</v>
      </c>
      <c r="E9" s="20">
        <f>児童数!AT9</f>
        <v>0</v>
      </c>
      <c r="F9" s="137">
        <f t="shared" si="1"/>
        <v>0</v>
      </c>
      <c r="G9" s="23"/>
      <c r="H9" s="137">
        <f t="shared" si="2"/>
        <v>0</v>
      </c>
      <c r="I9" s="23"/>
      <c r="J9" s="23"/>
      <c r="K9" s="23"/>
      <c r="L9" s="23"/>
      <c r="M9" s="23"/>
      <c r="N9" s="23"/>
      <c r="O9" s="22"/>
      <c r="P9" s="22"/>
      <c r="Q9" s="22"/>
      <c r="R9" s="22"/>
      <c r="S9" s="23"/>
      <c r="U9" s="15"/>
      <c r="V9" s="15"/>
    </row>
    <row r="10" spans="2:22" s="14" customFormat="1">
      <c r="B10" s="78" t="s">
        <v>21</v>
      </c>
      <c r="C10" s="385" t="str">
        <f>IF(加算と減算!G30="","",加算と減算!G30)</f>
        <v/>
      </c>
      <c r="D10" s="137">
        <f t="shared" si="0"/>
        <v>0</v>
      </c>
      <c r="E10" s="20">
        <f>児童数!AT10</f>
        <v>0</v>
      </c>
      <c r="F10" s="137">
        <f t="shared" si="1"/>
        <v>0</v>
      </c>
      <c r="G10" s="23"/>
      <c r="H10" s="137">
        <f t="shared" si="2"/>
        <v>0</v>
      </c>
      <c r="I10" s="23"/>
      <c r="J10" s="23"/>
      <c r="K10" s="23"/>
      <c r="L10" s="23"/>
      <c r="M10" s="23"/>
      <c r="N10" s="23"/>
      <c r="O10" s="22"/>
      <c r="P10" s="22"/>
      <c r="Q10" s="22"/>
      <c r="R10" s="22"/>
      <c r="S10" s="23"/>
      <c r="U10" s="15"/>
      <c r="V10" s="15"/>
    </row>
    <row r="11" spans="2:22" s="14" customFormat="1">
      <c r="B11" s="78" t="s">
        <v>22</v>
      </c>
      <c r="C11" s="385" t="str">
        <f>IF(加算と減算!G31="","",加算と減算!G31)</f>
        <v/>
      </c>
      <c r="D11" s="137">
        <f t="shared" si="0"/>
        <v>0</v>
      </c>
      <c r="E11" s="20">
        <f>児童数!AT11</f>
        <v>0</v>
      </c>
      <c r="F11" s="137">
        <f t="shared" si="1"/>
        <v>0</v>
      </c>
      <c r="G11" s="23"/>
      <c r="H11" s="137">
        <f t="shared" si="2"/>
        <v>0</v>
      </c>
      <c r="I11" s="23"/>
      <c r="J11" s="23"/>
      <c r="K11" s="23"/>
      <c r="L11" s="23"/>
      <c r="M11" s="23"/>
      <c r="N11" s="23"/>
      <c r="O11" s="22"/>
      <c r="P11" s="22"/>
      <c r="Q11" s="22"/>
      <c r="R11" s="22"/>
      <c r="S11" s="23"/>
      <c r="U11" s="15"/>
      <c r="V11" s="15"/>
    </row>
    <row r="12" spans="2:22" s="14" customFormat="1">
      <c r="B12" s="78" t="s">
        <v>23</v>
      </c>
      <c r="C12" s="385" t="str">
        <f>IF(加算と減算!G32="","",加算と減算!G32)</f>
        <v/>
      </c>
      <c r="D12" s="137">
        <f t="shared" si="0"/>
        <v>0</v>
      </c>
      <c r="E12" s="20">
        <f>児童数!AT12</f>
        <v>0</v>
      </c>
      <c r="F12" s="137">
        <f t="shared" si="1"/>
        <v>0</v>
      </c>
      <c r="G12" s="23"/>
      <c r="H12" s="137">
        <f t="shared" si="2"/>
        <v>0</v>
      </c>
      <c r="I12" s="23"/>
      <c r="J12" s="23"/>
      <c r="K12" s="23"/>
      <c r="L12" s="23"/>
      <c r="M12" s="23"/>
      <c r="N12" s="23"/>
      <c r="O12" s="22"/>
      <c r="P12" s="22"/>
      <c r="Q12" s="22"/>
      <c r="R12" s="22"/>
      <c r="S12" s="23"/>
      <c r="U12" s="15"/>
      <c r="V12" s="15"/>
    </row>
    <row r="13" spans="2:22" s="14" customFormat="1">
      <c r="B13" s="78" t="s">
        <v>24</v>
      </c>
      <c r="C13" s="385" t="str">
        <f>IF(加算と減算!G33="","",加算と減算!G33)</f>
        <v/>
      </c>
      <c r="D13" s="137">
        <f t="shared" si="0"/>
        <v>0</v>
      </c>
      <c r="E13" s="20">
        <f>児童数!AT13</f>
        <v>0</v>
      </c>
      <c r="F13" s="137">
        <f t="shared" si="1"/>
        <v>0</v>
      </c>
      <c r="G13" s="23"/>
      <c r="H13" s="137">
        <f t="shared" si="2"/>
        <v>0</v>
      </c>
      <c r="I13" s="23"/>
      <c r="J13" s="23"/>
      <c r="K13" s="23"/>
      <c r="L13" s="23"/>
      <c r="M13" s="23"/>
      <c r="N13" s="23"/>
      <c r="O13" s="22"/>
      <c r="P13" s="22"/>
      <c r="Q13" s="22"/>
      <c r="R13" s="22"/>
      <c r="S13" s="23"/>
      <c r="U13" s="15"/>
      <c r="V13" s="15"/>
    </row>
    <row r="14" spans="2:22" s="14" customFormat="1">
      <c r="B14" s="78" t="s">
        <v>224</v>
      </c>
      <c r="C14" s="385" t="str">
        <f>IF(加算と減算!G34="","",加算と減算!G34)</f>
        <v/>
      </c>
      <c r="D14" s="137">
        <f t="shared" si="0"/>
        <v>0</v>
      </c>
      <c r="E14" s="20">
        <f>児童数!AT14</f>
        <v>0</v>
      </c>
      <c r="F14" s="137">
        <f t="shared" si="1"/>
        <v>0</v>
      </c>
      <c r="G14" s="23"/>
      <c r="H14" s="137">
        <f t="shared" si="2"/>
        <v>0</v>
      </c>
      <c r="I14" s="23"/>
      <c r="J14" s="23"/>
      <c r="K14" s="23"/>
      <c r="L14" s="23"/>
      <c r="M14" s="23"/>
      <c r="N14" s="23"/>
      <c r="O14" s="22"/>
      <c r="P14" s="22"/>
      <c r="Q14" s="22"/>
      <c r="R14" s="22"/>
      <c r="S14" s="23"/>
      <c r="U14" s="15"/>
      <c r="V14" s="15"/>
    </row>
    <row r="15" spans="2:22" s="14" customFormat="1">
      <c r="B15" s="78" t="s">
        <v>225</v>
      </c>
      <c r="C15" s="385" t="str">
        <f>IF(加算と減算!G35="","",加算と減算!G35)</f>
        <v/>
      </c>
      <c r="D15" s="137">
        <f t="shared" si="0"/>
        <v>0</v>
      </c>
      <c r="E15" s="20">
        <f>児童数!AT15</f>
        <v>0</v>
      </c>
      <c r="F15" s="137">
        <f t="shared" si="1"/>
        <v>0</v>
      </c>
      <c r="G15" s="23"/>
      <c r="H15" s="137">
        <f t="shared" si="2"/>
        <v>0</v>
      </c>
      <c r="I15" s="23"/>
      <c r="J15" s="23"/>
      <c r="K15" s="23"/>
      <c r="L15" s="23"/>
      <c r="M15" s="23"/>
      <c r="N15" s="23"/>
      <c r="O15" s="22"/>
      <c r="P15" s="22"/>
      <c r="Q15" s="22"/>
      <c r="R15" s="22"/>
      <c r="S15" s="23"/>
      <c r="U15" s="15"/>
      <c r="V15" s="15"/>
    </row>
    <row r="16" spans="2:22" s="14" customFormat="1">
      <c r="B16" s="78" t="s">
        <v>226</v>
      </c>
      <c r="C16" s="385" t="str">
        <f>IF(加算と減算!G36="","",加算と減算!G36)</f>
        <v/>
      </c>
      <c r="D16" s="137">
        <f t="shared" si="0"/>
        <v>0</v>
      </c>
      <c r="E16" s="20">
        <f>児童数!AT16</f>
        <v>0</v>
      </c>
      <c r="F16" s="137">
        <f t="shared" si="1"/>
        <v>0</v>
      </c>
      <c r="G16" s="23"/>
      <c r="H16" s="137">
        <f t="shared" si="2"/>
        <v>0</v>
      </c>
      <c r="I16" s="23"/>
      <c r="J16" s="23"/>
      <c r="K16" s="23"/>
      <c r="L16" s="23"/>
      <c r="M16" s="23"/>
      <c r="N16" s="23"/>
      <c r="O16" s="22"/>
      <c r="P16" s="22"/>
      <c r="Q16" s="22"/>
      <c r="R16" s="22"/>
      <c r="S16" s="23"/>
      <c r="U16" s="15"/>
      <c r="V16" s="15"/>
    </row>
    <row r="17" spans="2:22" s="14" customFormat="1">
      <c r="B17" s="78" t="s">
        <v>28</v>
      </c>
      <c r="C17" s="385" t="str">
        <f>IF(加算と減算!G37="","",加算と減算!G37)</f>
        <v/>
      </c>
      <c r="D17" s="137">
        <f t="shared" si="0"/>
        <v>0</v>
      </c>
      <c r="E17" s="20">
        <f>児童数!AT17</f>
        <v>0</v>
      </c>
      <c r="F17" s="137">
        <f t="shared" si="1"/>
        <v>0</v>
      </c>
      <c r="G17" s="23"/>
      <c r="H17" s="137">
        <f t="shared" si="2"/>
        <v>0</v>
      </c>
      <c r="I17" s="23"/>
      <c r="J17" s="23"/>
      <c r="K17" s="23"/>
      <c r="L17" s="23"/>
      <c r="M17" s="23"/>
      <c r="N17" s="23"/>
      <c r="O17" s="22"/>
      <c r="P17" s="22"/>
      <c r="Q17" s="22"/>
      <c r="R17" s="22"/>
      <c r="S17" s="23"/>
      <c r="U17" s="15"/>
      <c r="V17" s="15"/>
    </row>
    <row r="18" spans="2:22" s="14" customFormat="1">
      <c r="B18" s="78" t="s">
        <v>29</v>
      </c>
      <c r="C18" s="385" t="str">
        <f>IF(加算と減算!G38="","",加算と減算!G38)</f>
        <v/>
      </c>
      <c r="D18" s="137">
        <f t="shared" si="0"/>
        <v>0</v>
      </c>
      <c r="E18" s="20">
        <f>児童数!AT18</f>
        <v>0</v>
      </c>
      <c r="F18" s="137">
        <f t="shared" si="1"/>
        <v>0</v>
      </c>
      <c r="G18" s="23"/>
      <c r="H18" s="137">
        <f t="shared" si="2"/>
        <v>0</v>
      </c>
      <c r="I18" s="23"/>
      <c r="J18" s="23"/>
      <c r="K18" s="23"/>
      <c r="L18" s="23"/>
      <c r="M18" s="23"/>
      <c r="N18" s="23"/>
      <c r="O18" s="22"/>
      <c r="P18" s="22"/>
      <c r="Q18" s="22"/>
      <c r="R18" s="22"/>
      <c r="S18" s="23"/>
      <c r="U18" s="15"/>
      <c r="V18" s="15"/>
    </row>
    <row r="19" spans="2:22" s="14" customFormat="1">
      <c r="B19" s="78" t="s">
        <v>30</v>
      </c>
      <c r="C19" s="385" t="str">
        <f>IF(加算と減算!G39="","",加算と減算!G39)</f>
        <v/>
      </c>
      <c r="D19" s="137">
        <f t="shared" si="0"/>
        <v>0</v>
      </c>
      <c r="E19" s="20">
        <f>児童数!AT19</f>
        <v>0</v>
      </c>
      <c r="F19" s="137">
        <f t="shared" si="1"/>
        <v>0</v>
      </c>
      <c r="G19" s="23"/>
      <c r="H19" s="137">
        <f t="shared" si="2"/>
        <v>0</v>
      </c>
      <c r="I19" s="23"/>
      <c r="J19" s="23"/>
      <c r="K19" s="23"/>
      <c r="L19" s="23"/>
      <c r="M19" s="23"/>
      <c r="N19" s="23"/>
      <c r="O19" s="22"/>
      <c r="P19" s="22"/>
      <c r="Q19" s="22"/>
      <c r="R19" s="22"/>
      <c r="S19" s="23"/>
      <c r="U19" s="15"/>
      <c r="V19" s="15"/>
    </row>
    <row r="20" spans="2:22">
      <c r="H20" s="387">
        <f>SUM(H8:H19)</f>
        <v>0</v>
      </c>
    </row>
  </sheetData>
  <sheetProtection algorithmName="SHA-512" hashValue="5dtuDe6+Hjoel8Tn2jQmbjdPaNTb3RNtw7muPIDUYGdGB/HIMKUdACclRWIpag0bKq7ACPh7NcD6eKkTQXn6Mw==" saltValue="qBdlrdUD9inhdtxse/XFnQ==" spinCount="100000" sheet="1" objects="1" scenarios="1"/>
  <phoneticPr fontId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9DD7A-19C6-4F75-B1A6-857793BB11FE}">
  <sheetPr>
    <tabColor theme="4"/>
  </sheetPr>
  <dimension ref="B2:V16"/>
  <sheetViews>
    <sheetView workbookViewId="0">
      <selection activeCell="E19" sqref="E19"/>
    </sheetView>
  </sheetViews>
  <sheetFormatPr defaultColWidth="9" defaultRowHeight="16.2"/>
  <cols>
    <col min="1" max="1" width="2.59765625" style="111" customWidth="1"/>
    <col min="2" max="4" width="12.69921875" style="111" customWidth="1"/>
    <col min="5" max="7" width="9" style="111" customWidth="1"/>
    <col min="8" max="16384" width="9" style="111"/>
  </cols>
  <sheetData>
    <row r="2" spans="2:22">
      <c r="B2" s="59" t="s">
        <v>366</v>
      </c>
      <c r="E2" s="59" t="s">
        <v>391</v>
      </c>
    </row>
    <row r="3" spans="2:22" s="14" customFormat="1">
      <c r="B3" s="1" t="s">
        <v>392</v>
      </c>
      <c r="C3" s="1" t="s">
        <v>227</v>
      </c>
      <c r="E3" s="383"/>
      <c r="F3" s="383" t="s">
        <v>392</v>
      </c>
      <c r="G3" s="384" t="s">
        <v>227</v>
      </c>
      <c r="H3" s="23"/>
      <c r="I3" s="20" t="s">
        <v>546</v>
      </c>
      <c r="J3" s="20" t="s">
        <v>547</v>
      </c>
      <c r="K3" s="23"/>
      <c r="L3" s="23"/>
      <c r="M3" s="23"/>
      <c r="N3" s="22"/>
      <c r="O3" s="22"/>
      <c r="P3" s="22"/>
      <c r="Q3" s="22"/>
      <c r="R3" s="23"/>
      <c r="T3" s="15"/>
      <c r="U3" s="15"/>
    </row>
    <row r="4" spans="2:22" s="14" customFormat="1">
      <c r="B4" s="19" t="s">
        <v>70</v>
      </c>
      <c r="C4" s="199">
        <v>1900</v>
      </c>
      <c r="E4" s="78" t="s">
        <v>410</v>
      </c>
      <c r="F4" s="385" t="str">
        <f>IF(加算と減算!H28="","",加算と減算!H28)</f>
        <v/>
      </c>
      <c r="G4" s="137">
        <f t="shared" ref="G4:G15" si="0">IFERROR(VLOOKUP(F4,$B$4:$C$8,2,FALSE),0)</f>
        <v>0</v>
      </c>
      <c r="H4" s="23"/>
      <c r="I4" s="20">
        <f>児童数!AT8</f>
        <v>0</v>
      </c>
      <c r="J4" s="137">
        <f t="shared" ref="J4:J15" si="1">IFERROR(G4*I4,0)</f>
        <v>0</v>
      </c>
      <c r="K4" s="23"/>
      <c r="L4" s="23"/>
      <c r="M4" s="23"/>
      <c r="N4" s="23"/>
      <c r="O4" s="22"/>
      <c r="P4" s="22"/>
      <c r="Q4" s="22"/>
      <c r="R4" s="22"/>
      <c r="S4" s="23"/>
      <c r="U4" s="15"/>
      <c r="V4" s="15"/>
    </row>
    <row r="5" spans="2:22" s="14" customFormat="1">
      <c r="B5" s="19" t="s">
        <v>71</v>
      </c>
      <c r="C5" s="199">
        <v>1690</v>
      </c>
      <c r="E5" s="78" t="s">
        <v>20</v>
      </c>
      <c r="F5" s="385" t="str">
        <f>IF(加算と減算!H29="","",加算と減算!H29)</f>
        <v/>
      </c>
      <c r="G5" s="137">
        <f t="shared" si="0"/>
        <v>0</v>
      </c>
      <c r="H5" s="23"/>
      <c r="I5" s="20">
        <f>児童数!AT9</f>
        <v>0</v>
      </c>
      <c r="J5" s="137">
        <f t="shared" si="1"/>
        <v>0</v>
      </c>
      <c r="K5" s="23"/>
      <c r="L5" s="23"/>
      <c r="M5" s="23"/>
      <c r="N5" s="23"/>
      <c r="O5" s="22"/>
      <c r="P5" s="22"/>
      <c r="Q5" s="22"/>
      <c r="R5" s="22"/>
      <c r="S5" s="23"/>
      <c r="U5" s="15"/>
      <c r="V5" s="15"/>
    </row>
    <row r="6" spans="2:22" s="14" customFormat="1">
      <c r="B6" s="19" t="s">
        <v>72</v>
      </c>
      <c r="C6" s="199">
        <v>1670</v>
      </c>
      <c r="E6" s="78" t="s">
        <v>21</v>
      </c>
      <c r="F6" s="385" t="str">
        <f>IF(加算と減算!H30="","",加算と減算!H30)</f>
        <v/>
      </c>
      <c r="G6" s="137">
        <f t="shared" si="0"/>
        <v>0</v>
      </c>
      <c r="H6" s="23"/>
      <c r="I6" s="20">
        <f>児童数!AT10</f>
        <v>0</v>
      </c>
      <c r="J6" s="137">
        <f t="shared" si="1"/>
        <v>0</v>
      </c>
      <c r="K6" s="23"/>
      <c r="L6" s="23"/>
      <c r="M6" s="23"/>
      <c r="N6" s="23"/>
      <c r="O6" s="22"/>
      <c r="P6" s="22"/>
      <c r="Q6" s="22"/>
      <c r="R6" s="22"/>
      <c r="S6" s="23"/>
      <c r="U6" s="15"/>
      <c r="V6" s="15"/>
    </row>
    <row r="7" spans="2:22" s="14" customFormat="1">
      <c r="B7" s="19" t="s">
        <v>73</v>
      </c>
      <c r="C7" s="199">
        <v>1320</v>
      </c>
      <c r="E7" s="78" t="s">
        <v>22</v>
      </c>
      <c r="F7" s="385" t="str">
        <f>IF(加算と減算!H31="","",加算と減算!H31)</f>
        <v/>
      </c>
      <c r="G7" s="137">
        <f t="shared" si="0"/>
        <v>0</v>
      </c>
      <c r="H7" s="23"/>
      <c r="I7" s="20">
        <f>児童数!AT11</f>
        <v>0</v>
      </c>
      <c r="J7" s="137">
        <f t="shared" si="1"/>
        <v>0</v>
      </c>
      <c r="K7" s="23"/>
      <c r="L7" s="23"/>
      <c r="M7" s="23"/>
      <c r="N7" s="23"/>
      <c r="O7" s="22"/>
      <c r="P7" s="22"/>
      <c r="Q7" s="22"/>
      <c r="R7" s="22"/>
      <c r="S7" s="23"/>
      <c r="U7" s="15"/>
      <c r="V7" s="15"/>
    </row>
    <row r="8" spans="2:22" s="14" customFormat="1">
      <c r="B8" s="19" t="s">
        <v>78</v>
      </c>
      <c r="C8" s="199">
        <v>120</v>
      </c>
      <c r="E8" s="78" t="s">
        <v>23</v>
      </c>
      <c r="F8" s="385" t="str">
        <f>IF(加算と減算!H32="","",加算と減算!H32)</f>
        <v/>
      </c>
      <c r="G8" s="137">
        <f t="shared" si="0"/>
        <v>0</v>
      </c>
      <c r="H8" s="23"/>
      <c r="I8" s="20">
        <f>児童数!AT12</f>
        <v>0</v>
      </c>
      <c r="J8" s="137">
        <f t="shared" si="1"/>
        <v>0</v>
      </c>
      <c r="K8" s="23"/>
      <c r="L8" s="23"/>
      <c r="M8" s="23"/>
      <c r="N8" s="23"/>
      <c r="O8" s="22"/>
      <c r="P8" s="22"/>
      <c r="Q8" s="22"/>
      <c r="R8" s="22"/>
      <c r="S8" s="23"/>
      <c r="U8" s="15"/>
      <c r="V8" s="15"/>
    </row>
    <row r="9" spans="2:22" s="14" customFormat="1">
      <c r="E9" s="78" t="s">
        <v>24</v>
      </c>
      <c r="F9" s="385" t="str">
        <f>IF(加算と減算!H33="","",加算と減算!H33)</f>
        <v/>
      </c>
      <c r="G9" s="137">
        <f t="shared" si="0"/>
        <v>0</v>
      </c>
      <c r="H9" s="23"/>
      <c r="I9" s="20">
        <f>児童数!AT13</f>
        <v>0</v>
      </c>
      <c r="J9" s="137">
        <f t="shared" si="1"/>
        <v>0</v>
      </c>
      <c r="K9" s="23"/>
      <c r="L9" s="23"/>
      <c r="M9" s="23"/>
      <c r="N9" s="23"/>
      <c r="O9" s="22"/>
      <c r="P9" s="22"/>
      <c r="Q9" s="22"/>
      <c r="R9" s="22"/>
      <c r="S9" s="23"/>
      <c r="U9" s="15"/>
      <c r="V9" s="15"/>
    </row>
    <row r="10" spans="2:22" s="14" customFormat="1">
      <c r="E10" s="78" t="s">
        <v>224</v>
      </c>
      <c r="F10" s="385" t="str">
        <f>IF(加算と減算!H34="","",加算と減算!H34)</f>
        <v/>
      </c>
      <c r="G10" s="137">
        <f t="shared" si="0"/>
        <v>0</v>
      </c>
      <c r="H10" s="23"/>
      <c r="I10" s="20">
        <f>児童数!AT14</f>
        <v>0</v>
      </c>
      <c r="J10" s="137">
        <f t="shared" si="1"/>
        <v>0</v>
      </c>
      <c r="K10" s="23"/>
      <c r="L10" s="23"/>
      <c r="M10" s="23"/>
      <c r="N10" s="23"/>
      <c r="O10" s="22"/>
      <c r="P10" s="22"/>
      <c r="Q10" s="22"/>
      <c r="R10" s="22"/>
      <c r="S10" s="23"/>
      <c r="U10" s="15"/>
      <c r="V10" s="15"/>
    </row>
    <row r="11" spans="2:22" s="14" customFormat="1">
      <c r="E11" s="78" t="s">
        <v>225</v>
      </c>
      <c r="F11" s="385" t="str">
        <f>IF(加算と減算!H35="","",加算と減算!H35)</f>
        <v/>
      </c>
      <c r="G11" s="137">
        <f t="shared" si="0"/>
        <v>0</v>
      </c>
      <c r="H11" s="23"/>
      <c r="I11" s="20">
        <f>児童数!AT15</f>
        <v>0</v>
      </c>
      <c r="J11" s="137">
        <f t="shared" si="1"/>
        <v>0</v>
      </c>
      <c r="K11" s="23"/>
      <c r="L11" s="23"/>
      <c r="M11" s="23"/>
      <c r="N11" s="23"/>
      <c r="O11" s="22"/>
      <c r="P11" s="22"/>
      <c r="Q11" s="22"/>
      <c r="R11" s="22"/>
      <c r="S11" s="23"/>
      <c r="U11" s="15"/>
      <c r="V11" s="15"/>
    </row>
    <row r="12" spans="2:22" s="14" customFormat="1">
      <c r="E12" s="78" t="s">
        <v>226</v>
      </c>
      <c r="F12" s="385" t="str">
        <f>IF(加算と減算!H36="","",加算と減算!H36)</f>
        <v/>
      </c>
      <c r="G12" s="137">
        <f t="shared" si="0"/>
        <v>0</v>
      </c>
      <c r="H12" s="23"/>
      <c r="I12" s="20">
        <f>児童数!AT16</f>
        <v>0</v>
      </c>
      <c r="J12" s="137">
        <f t="shared" si="1"/>
        <v>0</v>
      </c>
      <c r="K12" s="23"/>
      <c r="L12" s="23"/>
      <c r="M12" s="23"/>
      <c r="N12" s="23"/>
      <c r="O12" s="22"/>
      <c r="P12" s="22"/>
      <c r="Q12" s="22"/>
      <c r="R12" s="22"/>
      <c r="S12" s="23"/>
      <c r="U12" s="15"/>
      <c r="V12" s="15"/>
    </row>
    <row r="13" spans="2:22" s="14" customFormat="1">
      <c r="E13" s="78" t="s">
        <v>28</v>
      </c>
      <c r="F13" s="385" t="str">
        <f>IF(加算と減算!H37="","",加算と減算!H37)</f>
        <v/>
      </c>
      <c r="G13" s="137">
        <f t="shared" si="0"/>
        <v>0</v>
      </c>
      <c r="H13" s="23"/>
      <c r="I13" s="20">
        <f>児童数!AT17</f>
        <v>0</v>
      </c>
      <c r="J13" s="137">
        <f t="shared" si="1"/>
        <v>0</v>
      </c>
      <c r="K13" s="23"/>
      <c r="L13" s="23"/>
      <c r="M13" s="23"/>
      <c r="N13" s="23"/>
      <c r="O13" s="22"/>
      <c r="P13" s="22"/>
      <c r="Q13" s="22"/>
      <c r="R13" s="22"/>
      <c r="S13" s="23"/>
      <c r="U13" s="15"/>
      <c r="V13" s="15"/>
    </row>
    <row r="14" spans="2:22" s="14" customFormat="1">
      <c r="E14" s="78" t="s">
        <v>29</v>
      </c>
      <c r="F14" s="385" t="str">
        <f>IF(加算と減算!H38="","",加算と減算!H38)</f>
        <v/>
      </c>
      <c r="G14" s="137">
        <f t="shared" si="0"/>
        <v>0</v>
      </c>
      <c r="H14" s="23"/>
      <c r="I14" s="20">
        <f>児童数!AT18</f>
        <v>0</v>
      </c>
      <c r="J14" s="137">
        <f t="shared" si="1"/>
        <v>0</v>
      </c>
      <c r="K14" s="23"/>
      <c r="L14" s="23"/>
      <c r="M14" s="23"/>
      <c r="N14" s="23"/>
      <c r="O14" s="22"/>
      <c r="P14" s="22"/>
      <c r="Q14" s="22"/>
      <c r="R14" s="22"/>
      <c r="S14" s="23"/>
      <c r="U14" s="15"/>
      <c r="V14" s="15"/>
    </row>
    <row r="15" spans="2:22" s="14" customFormat="1">
      <c r="E15" s="78" t="s">
        <v>30</v>
      </c>
      <c r="F15" s="385" t="str">
        <f>IF(加算と減算!H39="","",加算と減算!H39)</f>
        <v/>
      </c>
      <c r="G15" s="137">
        <f t="shared" si="0"/>
        <v>0</v>
      </c>
      <c r="H15" s="23"/>
      <c r="I15" s="20">
        <f>児童数!AT19</f>
        <v>0</v>
      </c>
      <c r="J15" s="137">
        <f t="shared" si="1"/>
        <v>0</v>
      </c>
      <c r="K15" s="23"/>
      <c r="L15" s="23"/>
      <c r="M15" s="23"/>
      <c r="N15" s="23"/>
      <c r="O15" s="22"/>
      <c r="P15" s="22"/>
      <c r="Q15" s="22"/>
      <c r="R15" s="22"/>
      <c r="S15" s="23"/>
      <c r="U15" s="15"/>
      <c r="V15" s="15"/>
    </row>
    <row r="16" spans="2:22">
      <c r="B16" s="14"/>
      <c r="C16" s="14"/>
      <c r="I16" s="33">
        <f>SUM(I4:I15)</f>
        <v>0</v>
      </c>
      <c r="J16" s="387">
        <f>SUM(J4:J15)</f>
        <v>0</v>
      </c>
    </row>
  </sheetData>
  <sheetProtection algorithmName="SHA-512" hashValue="xSyYoTUet2/51VoHN4Qe9KMKqf7L6KfBIo+RTrngtKE7jWV4g04Ja2sKue9vghLzk91p2z47ilx/ir9khncafg==" saltValue="cxXmosZXIVQTSL6B75Q3Wg==" spinCount="100000" sheet="1" objects="1" scenarios="1"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3870B-5AD8-4644-8556-B8C5DFE974DD}">
  <sheetPr>
    <tabColor rgb="FFFFCCFF"/>
  </sheetPr>
  <dimension ref="B1:BU90"/>
  <sheetViews>
    <sheetView showZeros="0" zoomScale="90" zoomScaleNormal="90" workbookViewId="0">
      <selection activeCell="S27" sqref="S27"/>
    </sheetView>
  </sheetViews>
  <sheetFormatPr defaultColWidth="9" defaultRowHeight="12.75" customHeight="1"/>
  <cols>
    <col min="1" max="1" width="0.8984375" style="319" customWidth="1"/>
    <col min="2" max="2" width="3.19921875" style="319" customWidth="1"/>
    <col min="3" max="3" width="0.69921875" style="319" customWidth="1"/>
    <col min="4" max="15" width="5.59765625" style="319" customWidth="1"/>
    <col min="16" max="16" width="0.69921875" style="319" customWidth="1"/>
    <col min="17" max="28" width="5.59765625" style="319" customWidth="1"/>
    <col min="29" max="29" width="0.69921875" style="319" customWidth="1"/>
    <col min="30" max="33" width="5.59765625" style="319" customWidth="1"/>
    <col min="34" max="34" width="0.69921875" style="319" customWidth="1"/>
    <col min="35" max="46" width="5.59765625" style="319" customWidth="1"/>
    <col min="47" max="16384" width="9" style="319"/>
  </cols>
  <sheetData>
    <row r="1" spans="2:73" s="15" customFormat="1" ht="5.25" customHeight="1">
      <c r="D1" s="324"/>
    </row>
    <row r="2" spans="2:73" s="15" customFormat="1" ht="12.75" customHeight="1">
      <c r="B2" s="459" t="s">
        <v>34</v>
      </c>
      <c r="C2" s="460"/>
      <c r="D2" s="459" t="str">
        <f>IF(基本情報!C2="","",基本情報!C2)</f>
        <v/>
      </c>
      <c r="E2" s="462"/>
      <c r="F2" s="460"/>
      <c r="H2" s="18"/>
      <c r="I2" s="12" t="s">
        <v>252</v>
      </c>
      <c r="J2" s="12"/>
      <c r="K2" s="12"/>
      <c r="L2" s="12"/>
      <c r="M2" s="12"/>
      <c r="N2" s="12"/>
      <c r="O2" s="12"/>
      <c r="AC2" s="12"/>
      <c r="AS2" s="12"/>
      <c r="BG2" s="12"/>
      <c r="BU2" s="12"/>
    </row>
    <row r="3" spans="2:73" s="15" customFormat="1" ht="5.25" customHeight="1" thickBot="1">
      <c r="D3" s="324"/>
    </row>
    <row r="4" spans="2:73" s="14" customFormat="1" ht="12.75" customHeight="1" thickBot="1">
      <c r="B4" s="12"/>
      <c r="C4" s="15"/>
      <c r="D4" s="463" t="s">
        <v>49</v>
      </c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5"/>
      <c r="P4" s="15"/>
      <c r="Q4" s="466" t="s">
        <v>50</v>
      </c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8"/>
      <c r="AC4" s="15"/>
      <c r="AD4" s="482" t="s">
        <v>268</v>
      </c>
      <c r="AE4" s="482"/>
      <c r="AF4" s="482"/>
      <c r="AG4" s="482"/>
      <c r="AH4" s="15"/>
      <c r="AI4" s="474" t="s">
        <v>51</v>
      </c>
      <c r="AJ4" s="475"/>
      <c r="AK4" s="475"/>
      <c r="AL4" s="475"/>
      <c r="AM4" s="475"/>
      <c r="AN4" s="475"/>
      <c r="AO4" s="475"/>
      <c r="AP4" s="475"/>
      <c r="AQ4" s="475"/>
      <c r="AR4" s="475"/>
      <c r="AS4" s="475"/>
      <c r="AT4" s="476"/>
    </row>
    <row r="5" spans="2:73" ht="5.25" customHeight="1">
      <c r="B5" s="12"/>
      <c r="C5" s="15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1"/>
      <c r="P5" s="15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3"/>
      <c r="AC5" s="15"/>
      <c r="AD5" s="482"/>
      <c r="AE5" s="482"/>
      <c r="AF5" s="482"/>
      <c r="AG5" s="482"/>
      <c r="AH5" s="15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334"/>
    </row>
    <row r="6" spans="2:73" ht="12.75" customHeight="1">
      <c r="B6" s="12"/>
      <c r="C6" s="15"/>
      <c r="D6" s="472"/>
      <c r="E6" s="461" t="s">
        <v>11</v>
      </c>
      <c r="F6" s="461"/>
      <c r="G6" s="461"/>
      <c r="H6" s="461"/>
      <c r="I6" s="461"/>
      <c r="J6" s="461" t="s">
        <v>12</v>
      </c>
      <c r="K6" s="461"/>
      <c r="L6" s="461"/>
      <c r="M6" s="461"/>
      <c r="N6" s="461"/>
      <c r="O6" s="470" t="s">
        <v>91</v>
      </c>
      <c r="P6" s="15"/>
      <c r="Q6" s="472"/>
      <c r="R6" s="461" t="s">
        <v>11</v>
      </c>
      <c r="S6" s="461"/>
      <c r="T6" s="461"/>
      <c r="U6" s="461"/>
      <c r="V6" s="461"/>
      <c r="W6" s="461" t="s">
        <v>12</v>
      </c>
      <c r="X6" s="461"/>
      <c r="Y6" s="461"/>
      <c r="Z6" s="461"/>
      <c r="AA6" s="461"/>
      <c r="AB6" s="470" t="s">
        <v>91</v>
      </c>
      <c r="AC6" s="15"/>
      <c r="AD6" s="483"/>
      <c r="AE6" s="483" t="s">
        <v>228</v>
      </c>
      <c r="AF6" s="485" t="s">
        <v>229</v>
      </c>
      <c r="AG6" s="485" t="s">
        <v>231</v>
      </c>
      <c r="AH6" s="15"/>
      <c r="AI6" s="481"/>
      <c r="AJ6" s="455" t="s">
        <v>11</v>
      </c>
      <c r="AK6" s="455"/>
      <c r="AL6" s="455"/>
      <c r="AM6" s="455"/>
      <c r="AN6" s="455"/>
      <c r="AO6" s="455" t="s">
        <v>12</v>
      </c>
      <c r="AP6" s="455"/>
      <c r="AQ6" s="455"/>
      <c r="AR6" s="455"/>
      <c r="AS6" s="455"/>
      <c r="AT6" s="477" t="s">
        <v>91</v>
      </c>
    </row>
    <row r="7" spans="2:73" ht="12.75" customHeight="1" thickBot="1">
      <c r="B7" s="12"/>
      <c r="C7" s="324"/>
      <c r="D7" s="473"/>
      <c r="E7" s="335" t="s">
        <v>3</v>
      </c>
      <c r="F7" s="335" t="s">
        <v>4</v>
      </c>
      <c r="G7" s="335" t="s">
        <v>5</v>
      </c>
      <c r="H7" s="335" t="s">
        <v>6</v>
      </c>
      <c r="I7" s="336" t="s">
        <v>31</v>
      </c>
      <c r="J7" s="335" t="s">
        <v>3</v>
      </c>
      <c r="K7" s="335" t="s">
        <v>4</v>
      </c>
      <c r="L7" s="335" t="s">
        <v>5</v>
      </c>
      <c r="M7" s="335" t="s">
        <v>6</v>
      </c>
      <c r="N7" s="336" t="s">
        <v>31</v>
      </c>
      <c r="O7" s="471"/>
      <c r="P7" s="324"/>
      <c r="Q7" s="473"/>
      <c r="R7" s="335" t="s">
        <v>3</v>
      </c>
      <c r="S7" s="335" t="s">
        <v>4</v>
      </c>
      <c r="T7" s="335" t="s">
        <v>5</v>
      </c>
      <c r="U7" s="335" t="s">
        <v>6</v>
      </c>
      <c r="V7" s="336" t="s">
        <v>31</v>
      </c>
      <c r="W7" s="335" t="s">
        <v>3</v>
      </c>
      <c r="X7" s="335" t="s">
        <v>4</v>
      </c>
      <c r="Y7" s="335" t="s">
        <v>5</v>
      </c>
      <c r="Z7" s="335" t="s">
        <v>6</v>
      </c>
      <c r="AA7" s="336" t="s">
        <v>31</v>
      </c>
      <c r="AB7" s="471"/>
      <c r="AC7" s="324"/>
      <c r="AD7" s="484"/>
      <c r="AE7" s="484"/>
      <c r="AF7" s="485"/>
      <c r="AG7" s="485"/>
      <c r="AH7" s="324"/>
      <c r="AI7" s="481"/>
      <c r="AJ7" s="20" t="s">
        <v>3</v>
      </c>
      <c r="AK7" s="20" t="s">
        <v>4</v>
      </c>
      <c r="AL7" s="20" t="s">
        <v>5</v>
      </c>
      <c r="AM7" s="20" t="s">
        <v>6</v>
      </c>
      <c r="AN7" s="20" t="s">
        <v>31</v>
      </c>
      <c r="AO7" s="20" t="s">
        <v>3</v>
      </c>
      <c r="AP7" s="20" t="s">
        <v>4</v>
      </c>
      <c r="AQ7" s="20" t="s">
        <v>5</v>
      </c>
      <c r="AR7" s="20" t="s">
        <v>6</v>
      </c>
      <c r="AS7" s="20" t="s">
        <v>31</v>
      </c>
      <c r="AT7" s="478"/>
    </row>
    <row r="8" spans="2:73" ht="12.75" customHeight="1" thickBot="1">
      <c r="B8" s="479" t="s">
        <v>40</v>
      </c>
      <c r="C8" s="15"/>
      <c r="D8" s="19" t="s">
        <v>19</v>
      </c>
      <c r="E8" s="337">
        <f>E22+E36+E50+E64+E78</f>
        <v>0</v>
      </c>
      <c r="F8" s="337">
        <f t="shared" ref="F8:H8" si="0">F22+F36+F50+F64+F78</f>
        <v>0</v>
      </c>
      <c r="G8" s="337">
        <f t="shared" si="0"/>
        <v>0</v>
      </c>
      <c r="H8" s="337">
        <f t="shared" si="0"/>
        <v>0</v>
      </c>
      <c r="I8" s="337">
        <f t="shared" ref="I8:I20" si="1">SUM(E8:H8)</f>
        <v>0</v>
      </c>
      <c r="J8" s="337">
        <f>J22+J36+J50+J64+J78</f>
        <v>0</v>
      </c>
      <c r="K8" s="337">
        <f t="shared" ref="K8:M8" si="2">K22+K36+K50+K64+K78</f>
        <v>0</v>
      </c>
      <c r="L8" s="337">
        <f t="shared" si="2"/>
        <v>0</v>
      </c>
      <c r="M8" s="337">
        <f t="shared" si="2"/>
        <v>0</v>
      </c>
      <c r="N8" s="337">
        <f t="shared" ref="N8:N20" si="3">SUM(J8:M8)</f>
        <v>0</v>
      </c>
      <c r="O8" s="338">
        <f t="shared" ref="O8:O20" si="4">I8+N8</f>
        <v>0</v>
      </c>
      <c r="P8" s="15"/>
      <c r="Q8" s="19" t="s">
        <v>19</v>
      </c>
      <c r="R8" s="337">
        <f>R22+R36+R50+R64+R78</f>
        <v>0</v>
      </c>
      <c r="S8" s="337">
        <f t="shared" ref="S8:U8" si="5">S22+S36+S50+S64+S78</f>
        <v>0</v>
      </c>
      <c r="T8" s="337">
        <f t="shared" si="5"/>
        <v>0</v>
      </c>
      <c r="U8" s="337">
        <f t="shared" si="5"/>
        <v>0</v>
      </c>
      <c r="V8" s="337">
        <f t="shared" ref="V8:V20" si="6">SUM(R8:U8)</f>
        <v>0</v>
      </c>
      <c r="W8" s="337">
        <f>W22+W36+W50+W64+W78</f>
        <v>0</v>
      </c>
      <c r="X8" s="337">
        <f t="shared" ref="X8:Z8" si="7">X22+X36+X50+X64+X78</f>
        <v>0</v>
      </c>
      <c r="Y8" s="337">
        <f>Y22+Y36+Y50+Y64+Y78</f>
        <v>0</v>
      </c>
      <c r="Z8" s="337">
        <f t="shared" si="7"/>
        <v>0</v>
      </c>
      <c r="AA8" s="337">
        <f>SUM(W8:Z8)</f>
        <v>0</v>
      </c>
      <c r="AB8" s="338">
        <f t="shared" ref="AB8:AB20" si="8">V8+AA8</f>
        <v>0</v>
      </c>
      <c r="AC8" s="15"/>
      <c r="AD8" s="19" t="s">
        <v>19</v>
      </c>
      <c r="AE8" s="337">
        <f>AE22+AE36+AE50+AE64+AE78</f>
        <v>0</v>
      </c>
      <c r="AF8" s="337">
        <f t="shared" ref="AF8" si="9">AF22+AF36+AF50+AF64+AF78</f>
        <v>0</v>
      </c>
      <c r="AG8" s="337">
        <f>SUM(AE8:AF8)</f>
        <v>0</v>
      </c>
      <c r="AH8" s="15"/>
      <c r="AI8" s="19" t="s">
        <v>19</v>
      </c>
      <c r="AJ8" s="337">
        <f>AJ22+AJ36+AJ50+AJ64+AJ78</f>
        <v>0</v>
      </c>
      <c r="AK8" s="337">
        <f t="shared" ref="AK8:AM8" si="10">AK22+AK36+AK50+AK64+AK78</f>
        <v>0</v>
      </c>
      <c r="AL8" s="337">
        <f t="shared" si="10"/>
        <v>0</v>
      </c>
      <c r="AM8" s="337">
        <f t="shared" si="10"/>
        <v>0</v>
      </c>
      <c r="AN8" s="337">
        <f>SUM(AJ8:AM8)</f>
        <v>0</v>
      </c>
      <c r="AO8" s="337">
        <f>AO22+AO36+AO50+AO64+AO78</f>
        <v>0</v>
      </c>
      <c r="AP8" s="337">
        <f t="shared" ref="AP8:AR8" si="11">AP22+AP36+AP50+AP64+AP78</f>
        <v>0</v>
      </c>
      <c r="AQ8" s="337">
        <f t="shared" si="11"/>
        <v>0</v>
      </c>
      <c r="AR8" s="337">
        <f t="shared" si="11"/>
        <v>0</v>
      </c>
      <c r="AS8" s="337">
        <f t="shared" ref="AS8:AS20" si="12">SUM(AO8:AR8)</f>
        <v>0</v>
      </c>
      <c r="AT8" s="338">
        <f>AN8+AS8</f>
        <v>0</v>
      </c>
    </row>
    <row r="9" spans="2:73" ht="12.75" customHeight="1" thickBot="1">
      <c r="B9" s="479"/>
      <c r="C9" s="15"/>
      <c r="D9" s="19" t="s">
        <v>20</v>
      </c>
      <c r="E9" s="337">
        <f t="shared" ref="E9:H9" si="13">E23+E37+E51+E65+E79</f>
        <v>0</v>
      </c>
      <c r="F9" s="337">
        <f t="shared" si="13"/>
        <v>0</v>
      </c>
      <c r="G9" s="337">
        <f t="shared" si="13"/>
        <v>0</v>
      </c>
      <c r="H9" s="337">
        <f t="shared" si="13"/>
        <v>0</v>
      </c>
      <c r="I9" s="337">
        <f t="shared" si="1"/>
        <v>0</v>
      </c>
      <c r="J9" s="337">
        <f t="shared" ref="J9:M9" si="14">J23+J37+J51+J65+J79</f>
        <v>0</v>
      </c>
      <c r="K9" s="337">
        <f t="shared" si="14"/>
        <v>0</v>
      </c>
      <c r="L9" s="337">
        <f t="shared" si="14"/>
        <v>0</v>
      </c>
      <c r="M9" s="337">
        <f t="shared" si="14"/>
        <v>0</v>
      </c>
      <c r="N9" s="337">
        <f t="shared" si="3"/>
        <v>0</v>
      </c>
      <c r="O9" s="338">
        <f t="shared" si="4"/>
        <v>0</v>
      </c>
      <c r="P9" s="15"/>
      <c r="Q9" s="19" t="s">
        <v>20</v>
      </c>
      <c r="R9" s="337">
        <f t="shared" ref="R9:U9" si="15">R23+R37+R51+R65+R79</f>
        <v>0</v>
      </c>
      <c r="S9" s="337">
        <f t="shared" si="15"/>
        <v>0</v>
      </c>
      <c r="T9" s="337">
        <f t="shared" si="15"/>
        <v>0</v>
      </c>
      <c r="U9" s="337">
        <f t="shared" si="15"/>
        <v>0</v>
      </c>
      <c r="V9" s="337">
        <f t="shared" si="6"/>
        <v>0</v>
      </c>
      <c r="W9" s="337">
        <f t="shared" ref="W9:Z9" si="16">W23+W37+W51+W65+W79</f>
        <v>0</v>
      </c>
      <c r="X9" s="337">
        <f t="shared" si="16"/>
        <v>0</v>
      </c>
      <c r="Y9" s="337">
        <f t="shared" si="16"/>
        <v>0</v>
      </c>
      <c r="Z9" s="337">
        <f t="shared" si="16"/>
        <v>0</v>
      </c>
      <c r="AA9" s="337">
        <f t="shared" ref="AA9:AA20" si="17">SUM(W9:Z9)</f>
        <v>0</v>
      </c>
      <c r="AB9" s="338">
        <f t="shared" si="8"/>
        <v>0</v>
      </c>
      <c r="AC9" s="15"/>
      <c r="AD9" s="19" t="s">
        <v>20</v>
      </c>
      <c r="AE9" s="337">
        <f t="shared" ref="AE9:AF9" si="18">AE23+AE37+AE51+AE65+AE79</f>
        <v>0</v>
      </c>
      <c r="AF9" s="337">
        <f t="shared" si="18"/>
        <v>0</v>
      </c>
      <c r="AG9" s="337">
        <f t="shared" ref="AG9:AG20" si="19">SUM(AE9:AF9)</f>
        <v>0</v>
      </c>
      <c r="AH9" s="15"/>
      <c r="AI9" s="19" t="s">
        <v>20</v>
      </c>
      <c r="AJ9" s="337">
        <f t="shared" ref="AJ9:AM9" si="20">AJ23+AJ37+AJ51+AJ65+AJ79</f>
        <v>0</v>
      </c>
      <c r="AK9" s="337">
        <f t="shared" si="20"/>
        <v>0</v>
      </c>
      <c r="AL9" s="337">
        <f t="shared" si="20"/>
        <v>0</v>
      </c>
      <c r="AM9" s="337">
        <f t="shared" si="20"/>
        <v>0</v>
      </c>
      <c r="AN9" s="337">
        <f t="shared" ref="AN9:AN20" si="21">SUM(AJ9:AM9)</f>
        <v>0</v>
      </c>
      <c r="AO9" s="337">
        <f t="shared" ref="AO9:AR9" si="22">AO23+AO37+AO51+AO65+AO79</f>
        <v>0</v>
      </c>
      <c r="AP9" s="337">
        <f t="shared" si="22"/>
        <v>0</v>
      </c>
      <c r="AQ9" s="337">
        <f t="shared" si="22"/>
        <v>0</v>
      </c>
      <c r="AR9" s="337">
        <f t="shared" si="22"/>
        <v>0</v>
      </c>
      <c r="AS9" s="337">
        <f t="shared" si="12"/>
        <v>0</v>
      </c>
      <c r="AT9" s="338">
        <f t="shared" ref="AT9:AT20" si="23">AN9+AS9</f>
        <v>0</v>
      </c>
    </row>
    <row r="10" spans="2:73" ht="12.75" customHeight="1" thickBot="1">
      <c r="B10" s="479"/>
      <c r="C10" s="15"/>
      <c r="D10" s="19" t="s">
        <v>21</v>
      </c>
      <c r="E10" s="337">
        <f t="shared" ref="E10:H10" si="24">E24+E38+E52+E66+E80</f>
        <v>0</v>
      </c>
      <c r="F10" s="337">
        <f t="shared" si="24"/>
        <v>0</v>
      </c>
      <c r="G10" s="337">
        <f t="shared" si="24"/>
        <v>0</v>
      </c>
      <c r="H10" s="337">
        <f t="shared" si="24"/>
        <v>0</v>
      </c>
      <c r="I10" s="337">
        <f t="shared" si="1"/>
        <v>0</v>
      </c>
      <c r="J10" s="337">
        <f t="shared" ref="J10:M10" si="25">J24+J38+J52+J66+J80</f>
        <v>0</v>
      </c>
      <c r="K10" s="337">
        <f t="shared" si="25"/>
        <v>0</v>
      </c>
      <c r="L10" s="337">
        <f t="shared" si="25"/>
        <v>0</v>
      </c>
      <c r="M10" s="337">
        <f t="shared" si="25"/>
        <v>0</v>
      </c>
      <c r="N10" s="337">
        <f t="shared" si="3"/>
        <v>0</v>
      </c>
      <c r="O10" s="338">
        <f t="shared" si="4"/>
        <v>0</v>
      </c>
      <c r="P10" s="15"/>
      <c r="Q10" s="19" t="s">
        <v>21</v>
      </c>
      <c r="R10" s="337">
        <f t="shared" ref="R10:U10" si="26">R24+R38+R52+R66+R80</f>
        <v>0</v>
      </c>
      <c r="S10" s="337">
        <f t="shared" si="26"/>
        <v>0</v>
      </c>
      <c r="T10" s="337">
        <f t="shared" si="26"/>
        <v>0</v>
      </c>
      <c r="U10" s="337">
        <f t="shared" si="26"/>
        <v>0</v>
      </c>
      <c r="V10" s="337">
        <f t="shared" si="6"/>
        <v>0</v>
      </c>
      <c r="W10" s="337">
        <f t="shared" ref="W10:Z10" si="27">W24+W38+W52+W66+W80</f>
        <v>0</v>
      </c>
      <c r="X10" s="337">
        <f t="shared" si="27"/>
        <v>0</v>
      </c>
      <c r="Y10" s="337">
        <f t="shared" si="27"/>
        <v>0</v>
      </c>
      <c r="Z10" s="337">
        <f t="shared" si="27"/>
        <v>0</v>
      </c>
      <c r="AA10" s="337">
        <f t="shared" si="17"/>
        <v>0</v>
      </c>
      <c r="AB10" s="338">
        <f t="shared" si="8"/>
        <v>0</v>
      </c>
      <c r="AC10" s="15"/>
      <c r="AD10" s="19" t="s">
        <v>21</v>
      </c>
      <c r="AE10" s="337">
        <f t="shared" ref="AE10:AF10" si="28">AE24+AE38+AE52+AE66+AE80</f>
        <v>0</v>
      </c>
      <c r="AF10" s="337">
        <f t="shared" si="28"/>
        <v>0</v>
      </c>
      <c r="AG10" s="337">
        <f t="shared" si="19"/>
        <v>0</v>
      </c>
      <c r="AH10" s="15"/>
      <c r="AI10" s="19" t="s">
        <v>21</v>
      </c>
      <c r="AJ10" s="337">
        <f t="shared" ref="AJ10:AM10" si="29">AJ24+AJ38+AJ52+AJ66+AJ80</f>
        <v>0</v>
      </c>
      <c r="AK10" s="337">
        <f t="shared" si="29"/>
        <v>0</v>
      </c>
      <c r="AL10" s="337">
        <f t="shared" si="29"/>
        <v>0</v>
      </c>
      <c r="AM10" s="337">
        <f t="shared" si="29"/>
        <v>0</v>
      </c>
      <c r="AN10" s="337">
        <f t="shared" si="21"/>
        <v>0</v>
      </c>
      <c r="AO10" s="337">
        <f t="shared" ref="AO10:AR10" si="30">AO24+AO38+AO52+AO66+AO80</f>
        <v>0</v>
      </c>
      <c r="AP10" s="337">
        <f t="shared" si="30"/>
        <v>0</v>
      </c>
      <c r="AQ10" s="337">
        <f t="shared" si="30"/>
        <v>0</v>
      </c>
      <c r="AR10" s="337">
        <f t="shared" si="30"/>
        <v>0</v>
      </c>
      <c r="AS10" s="337">
        <f t="shared" si="12"/>
        <v>0</v>
      </c>
      <c r="AT10" s="338">
        <f t="shared" si="23"/>
        <v>0</v>
      </c>
    </row>
    <row r="11" spans="2:73" ht="12.75" customHeight="1" thickBot="1">
      <c r="B11" s="479"/>
      <c r="C11" s="15"/>
      <c r="D11" s="19" t="s">
        <v>22</v>
      </c>
      <c r="E11" s="337">
        <f t="shared" ref="E11:H11" si="31">E25+E39+E53+E67+E81</f>
        <v>0</v>
      </c>
      <c r="F11" s="337">
        <f t="shared" si="31"/>
        <v>0</v>
      </c>
      <c r="G11" s="337">
        <f t="shared" si="31"/>
        <v>0</v>
      </c>
      <c r="H11" s="337">
        <f t="shared" si="31"/>
        <v>0</v>
      </c>
      <c r="I11" s="337">
        <f t="shared" si="1"/>
        <v>0</v>
      </c>
      <c r="J11" s="337">
        <f t="shared" ref="J11:M11" si="32">J25+J39+J53+J67+J81</f>
        <v>0</v>
      </c>
      <c r="K11" s="337">
        <f t="shared" si="32"/>
        <v>0</v>
      </c>
      <c r="L11" s="337">
        <f t="shared" si="32"/>
        <v>0</v>
      </c>
      <c r="M11" s="337">
        <f t="shared" si="32"/>
        <v>0</v>
      </c>
      <c r="N11" s="337">
        <f t="shared" si="3"/>
        <v>0</v>
      </c>
      <c r="O11" s="338">
        <f t="shared" si="4"/>
        <v>0</v>
      </c>
      <c r="P11" s="15"/>
      <c r="Q11" s="19" t="s">
        <v>22</v>
      </c>
      <c r="R11" s="337">
        <f t="shared" ref="R11:U11" si="33">R25+R39+R53+R67+R81</f>
        <v>0</v>
      </c>
      <c r="S11" s="337">
        <f t="shared" si="33"/>
        <v>0</v>
      </c>
      <c r="T11" s="337">
        <f t="shared" si="33"/>
        <v>0</v>
      </c>
      <c r="U11" s="337">
        <f t="shared" si="33"/>
        <v>0</v>
      </c>
      <c r="V11" s="337">
        <f t="shared" si="6"/>
        <v>0</v>
      </c>
      <c r="W11" s="337">
        <f t="shared" ref="W11:Z11" si="34">W25+W39+W53+W67+W81</f>
        <v>0</v>
      </c>
      <c r="X11" s="337">
        <f t="shared" si="34"/>
        <v>0</v>
      </c>
      <c r="Y11" s="337">
        <f t="shared" si="34"/>
        <v>0</v>
      </c>
      <c r="Z11" s="337">
        <f t="shared" si="34"/>
        <v>0</v>
      </c>
      <c r="AA11" s="337">
        <f t="shared" si="17"/>
        <v>0</v>
      </c>
      <c r="AB11" s="338">
        <f t="shared" si="8"/>
        <v>0</v>
      </c>
      <c r="AC11" s="15"/>
      <c r="AD11" s="19" t="s">
        <v>22</v>
      </c>
      <c r="AE11" s="337">
        <f t="shared" ref="AE11:AF11" si="35">AE25+AE39+AE53+AE67+AE81</f>
        <v>0</v>
      </c>
      <c r="AF11" s="337">
        <f t="shared" si="35"/>
        <v>0</v>
      </c>
      <c r="AG11" s="337">
        <f t="shared" si="19"/>
        <v>0</v>
      </c>
      <c r="AH11" s="15"/>
      <c r="AI11" s="19" t="s">
        <v>22</v>
      </c>
      <c r="AJ11" s="337">
        <f t="shared" ref="AJ11:AM11" si="36">AJ25+AJ39+AJ53+AJ67+AJ81</f>
        <v>0</v>
      </c>
      <c r="AK11" s="337">
        <f t="shared" si="36"/>
        <v>0</v>
      </c>
      <c r="AL11" s="337">
        <f t="shared" si="36"/>
        <v>0</v>
      </c>
      <c r="AM11" s="337">
        <f t="shared" si="36"/>
        <v>0</v>
      </c>
      <c r="AN11" s="337">
        <f t="shared" si="21"/>
        <v>0</v>
      </c>
      <c r="AO11" s="337">
        <f t="shared" ref="AO11:AR11" si="37">AO25+AO39+AO53+AO67+AO81</f>
        <v>0</v>
      </c>
      <c r="AP11" s="337">
        <f t="shared" si="37"/>
        <v>0</v>
      </c>
      <c r="AQ11" s="337">
        <f t="shared" si="37"/>
        <v>0</v>
      </c>
      <c r="AR11" s="337">
        <f t="shared" si="37"/>
        <v>0</v>
      </c>
      <c r="AS11" s="337">
        <f t="shared" si="12"/>
        <v>0</v>
      </c>
      <c r="AT11" s="338">
        <f t="shared" si="23"/>
        <v>0</v>
      </c>
    </row>
    <row r="12" spans="2:73" ht="12.75" customHeight="1" thickBot="1">
      <c r="B12" s="479"/>
      <c r="C12" s="15"/>
      <c r="D12" s="19" t="s">
        <v>23</v>
      </c>
      <c r="E12" s="337">
        <f t="shared" ref="E12:H12" si="38">E26+E40+E54+E68+E82</f>
        <v>0</v>
      </c>
      <c r="F12" s="337">
        <f t="shared" si="38"/>
        <v>0</v>
      </c>
      <c r="G12" s="337">
        <f t="shared" si="38"/>
        <v>0</v>
      </c>
      <c r="H12" s="337">
        <f t="shared" si="38"/>
        <v>0</v>
      </c>
      <c r="I12" s="337">
        <f t="shared" si="1"/>
        <v>0</v>
      </c>
      <c r="J12" s="337">
        <f t="shared" ref="J12:M12" si="39">J26+J40+J54+J68+J82</f>
        <v>0</v>
      </c>
      <c r="K12" s="337">
        <f t="shared" si="39"/>
        <v>0</v>
      </c>
      <c r="L12" s="337">
        <f t="shared" si="39"/>
        <v>0</v>
      </c>
      <c r="M12" s="337">
        <f t="shared" si="39"/>
        <v>0</v>
      </c>
      <c r="N12" s="337">
        <f t="shared" si="3"/>
        <v>0</v>
      </c>
      <c r="O12" s="338">
        <f t="shared" si="4"/>
        <v>0</v>
      </c>
      <c r="P12" s="15"/>
      <c r="Q12" s="19" t="s">
        <v>23</v>
      </c>
      <c r="R12" s="337">
        <f t="shared" ref="R12:U12" si="40">R26+R40+R54+R68+R82</f>
        <v>0</v>
      </c>
      <c r="S12" s="337">
        <f t="shared" si="40"/>
        <v>0</v>
      </c>
      <c r="T12" s="337">
        <f t="shared" si="40"/>
        <v>0</v>
      </c>
      <c r="U12" s="337">
        <f t="shared" si="40"/>
        <v>0</v>
      </c>
      <c r="V12" s="337">
        <f t="shared" si="6"/>
        <v>0</v>
      </c>
      <c r="W12" s="337">
        <f t="shared" ref="W12:Z12" si="41">W26+W40+W54+W68+W82</f>
        <v>0</v>
      </c>
      <c r="X12" s="337">
        <f t="shared" si="41"/>
        <v>0</v>
      </c>
      <c r="Y12" s="337">
        <f t="shared" si="41"/>
        <v>0</v>
      </c>
      <c r="Z12" s="337">
        <f t="shared" si="41"/>
        <v>0</v>
      </c>
      <c r="AA12" s="337">
        <f t="shared" si="17"/>
        <v>0</v>
      </c>
      <c r="AB12" s="338">
        <f t="shared" si="8"/>
        <v>0</v>
      </c>
      <c r="AC12" s="15"/>
      <c r="AD12" s="19" t="s">
        <v>23</v>
      </c>
      <c r="AE12" s="337">
        <f t="shared" ref="AE12:AF12" si="42">AE26+AE40+AE54+AE68+AE82</f>
        <v>0</v>
      </c>
      <c r="AF12" s="337">
        <f t="shared" si="42"/>
        <v>0</v>
      </c>
      <c r="AG12" s="337">
        <f t="shared" si="19"/>
        <v>0</v>
      </c>
      <c r="AH12" s="15"/>
      <c r="AI12" s="19" t="s">
        <v>23</v>
      </c>
      <c r="AJ12" s="337">
        <f t="shared" ref="AJ12:AM12" si="43">AJ26+AJ40+AJ54+AJ68+AJ82</f>
        <v>0</v>
      </c>
      <c r="AK12" s="337">
        <f t="shared" si="43"/>
        <v>0</v>
      </c>
      <c r="AL12" s="337">
        <f t="shared" si="43"/>
        <v>0</v>
      </c>
      <c r="AM12" s="337">
        <f t="shared" si="43"/>
        <v>0</v>
      </c>
      <c r="AN12" s="337">
        <f t="shared" si="21"/>
        <v>0</v>
      </c>
      <c r="AO12" s="337">
        <f t="shared" ref="AO12:AR12" si="44">AO26+AO40+AO54+AO68+AO82</f>
        <v>0</v>
      </c>
      <c r="AP12" s="337">
        <f t="shared" si="44"/>
        <v>0</v>
      </c>
      <c r="AQ12" s="337">
        <f t="shared" si="44"/>
        <v>0</v>
      </c>
      <c r="AR12" s="337">
        <f t="shared" si="44"/>
        <v>0</v>
      </c>
      <c r="AS12" s="337">
        <f t="shared" si="12"/>
        <v>0</v>
      </c>
      <c r="AT12" s="338">
        <f t="shared" si="23"/>
        <v>0</v>
      </c>
    </row>
    <row r="13" spans="2:73" ht="12.75" customHeight="1" thickBot="1">
      <c r="B13" s="479"/>
      <c r="C13" s="15"/>
      <c r="D13" s="19" t="s">
        <v>24</v>
      </c>
      <c r="E13" s="337">
        <f t="shared" ref="E13:H13" si="45">E27+E41+E55+E69+E83</f>
        <v>0</v>
      </c>
      <c r="F13" s="337">
        <f t="shared" si="45"/>
        <v>0</v>
      </c>
      <c r="G13" s="337">
        <f t="shared" si="45"/>
        <v>0</v>
      </c>
      <c r="H13" s="337">
        <f t="shared" si="45"/>
        <v>0</v>
      </c>
      <c r="I13" s="337">
        <f t="shared" si="1"/>
        <v>0</v>
      </c>
      <c r="J13" s="337">
        <f t="shared" ref="J13:M13" si="46">J27+J41+J55+J69+J83</f>
        <v>0</v>
      </c>
      <c r="K13" s="337">
        <f t="shared" si="46"/>
        <v>0</v>
      </c>
      <c r="L13" s="337">
        <f t="shared" si="46"/>
        <v>0</v>
      </c>
      <c r="M13" s="337">
        <f t="shared" si="46"/>
        <v>0</v>
      </c>
      <c r="N13" s="337">
        <f t="shared" si="3"/>
        <v>0</v>
      </c>
      <c r="O13" s="338">
        <f t="shared" si="4"/>
        <v>0</v>
      </c>
      <c r="P13" s="15"/>
      <c r="Q13" s="19" t="s">
        <v>24</v>
      </c>
      <c r="R13" s="337">
        <f t="shared" ref="R13:U13" si="47">R27+R41+R55+R69+R83</f>
        <v>0</v>
      </c>
      <c r="S13" s="337">
        <f t="shared" si="47"/>
        <v>0</v>
      </c>
      <c r="T13" s="337">
        <f t="shared" si="47"/>
        <v>0</v>
      </c>
      <c r="U13" s="337">
        <f t="shared" si="47"/>
        <v>0</v>
      </c>
      <c r="V13" s="337">
        <f t="shared" si="6"/>
        <v>0</v>
      </c>
      <c r="W13" s="337">
        <f t="shared" ref="W13:Z13" si="48">W27+W41+W55+W69+W83</f>
        <v>0</v>
      </c>
      <c r="X13" s="337">
        <f t="shared" si="48"/>
        <v>0</v>
      </c>
      <c r="Y13" s="337">
        <f t="shared" si="48"/>
        <v>0</v>
      </c>
      <c r="Z13" s="337">
        <f t="shared" si="48"/>
        <v>0</v>
      </c>
      <c r="AA13" s="337">
        <f t="shared" si="17"/>
        <v>0</v>
      </c>
      <c r="AB13" s="338">
        <f t="shared" si="8"/>
        <v>0</v>
      </c>
      <c r="AC13" s="15"/>
      <c r="AD13" s="19" t="s">
        <v>24</v>
      </c>
      <c r="AE13" s="337">
        <f t="shared" ref="AE13:AF13" si="49">AE27+AE41+AE55+AE69+AE83</f>
        <v>0</v>
      </c>
      <c r="AF13" s="337">
        <f t="shared" si="49"/>
        <v>0</v>
      </c>
      <c r="AG13" s="337">
        <f t="shared" si="19"/>
        <v>0</v>
      </c>
      <c r="AH13" s="15"/>
      <c r="AI13" s="19" t="s">
        <v>24</v>
      </c>
      <c r="AJ13" s="337">
        <f t="shared" ref="AJ13:AM13" si="50">AJ27+AJ41+AJ55+AJ69+AJ83</f>
        <v>0</v>
      </c>
      <c r="AK13" s="337">
        <f t="shared" si="50"/>
        <v>0</v>
      </c>
      <c r="AL13" s="337">
        <f t="shared" si="50"/>
        <v>0</v>
      </c>
      <c r="AM13" s="337">
        <f t="shared" si="50"/>
        <v>0</v>
      </c>
      <c r="AN13" s="337">
        <f t="shared" si="21"/>
        <v>0</v>
      </c>
      <c r="AO13" s="337">
        <f t="shared" ref="AO13:AR13" si="51">AO27+AO41+AO55+AO69+AO83</f>
        <v>0</v>
      </c>
      <c r="AP13" s="337">
        <f t="shared" si="51"/>
        <v>0</v>
      </c>
      <c r="AQ13" s="337">
        <f t="shared" si="51"/>
        <v>0</v>
      </c>
      <c r="AR13" s="337">
        <f t="shared" si="51"/>
        <v>0</v>
      </c>
      <c r="AS13" s="337">
        <f t="shared" si="12"/>
        <v>0</v>
      </c>
      <c r="AT13" s="338">
        <f t="shared" si="23"/>
        <v>0</v>
      </c>
    </row>
    <row r="14" spans="2:73" ht="12.75" customHeight="1" thickBot="1">
      <c r="B14" s="479"/>
      <c r="C14" s="15"/>
      <c r="D14" s="19" t="s">
        <v>25</v>
      </c>
      <c r="E14" s="337">
        <f t="shared" ref="E14:H14" si="52">E28+E42+E56+E70+E84</f>
        <v>0</v>
      </c>
      <c r="F14" s="337">
        <f t="shared" si="52"/>
        <v>0</v>
      </c>
      <c r="G14" s="337">
        <f t="shared" si="52"/>
        <v>0</v>
      </c>
      <c r="H14" s="337">
        <f t="shared" si="52"/>
        <v>0</v>
      </c>
      <c r="I14" s="337">
        <f t="shared" si="1"/>
        <v>0</v>
      </c>
      <c r="J14" s="337">
        <f t="shared" ref="J14:M14" si="53">J28+J42+J56+J70+J84</f>
        <v>0</v>
      </c>
      <c r="K14" s="337">
        <f t="shared" si="53"/>
        <v>0</v>
      </c>
      <c r="L14" s="337">
        <f t="shared" si="53"/>
        <v>0</v>
      </c>
      <c r="M14" s="337">
        <f t="shared" si="53"/>
        <v>0</v>
      </c>
      <c r="N14" s="337">
        <f t="shared" si="3"/>
        <v>0</v>
      </c>
      <c r="O14" s="338">
        <f t="shared" si="4"/>
        <v>0</v>
      </c>
      <c r="P14" s="15"/>
      <c r="Q14" s="19" t="s">
        <v>25</v>
      </c>
      <c r="R14" s="337">
        <f t="shared" ref="R14:U14" si="54">R28+R42+R56+R70+R84</f>
        <v>0</v>
      </c>
      <c r="S14" s="337">
        <f t="shared" si="54"/>
        <v>0</v>
      </c>
      <c r="T14" s="337">
        <f t="shared" si="54"/>
        <v>0</v>
      </c>
      <c r="U14" s="337">
        <f t="shared" si="54"/>
        <v>0</v>
      </c>
      <c r="V14" s="337">
        <f t="shared" si="6"/>
        <v>0</v>
      </c>
      <c r="W14" s="337">
        <f t="shared" ref="W14:Z14" si="55">W28+W42+W56+W70+W84</f>
        <v>0</v>
      </c>
      <c r="X14" s="337">
        <f t="shared" si="55"/>
        <v>0</v>
      </c>
      <c r="Y14" s="337">
        <f t="shared" si="55"/>
        <v>0</v>
      </c>
      <c r="Z14" s="337">
        <f t="shared" si="55"/>
        <v>0</v>
      </c>
      <c r="AA14" s="337">
        <f t="shared" si="17"/>
        <v>0</v>
      </c>
      <c r="AB14" s="338">
        <f t="shared" si="8"/>
        <v>0</v>
      </c>
      <c r="AC14" s="15"/>
      <c r="AD14" s="19" t="s">
        <v>25</v>
      </c>
      <c r="AE14" s="337">
        <f t="shared" ref="AE14:AF14" si="56">AE28+AE42+AE56+AE70+AE84</f>
        <v>0</v>
      </c>
      <c r="AF14" s="337">
        <f t="shared" si="56"/>
        <v>0</v>
      </c>
      <c r="AG14" s="337">
        <f t="shared" si="19"/>
        <v>0</v>
      </c>
      <c r="AH14" s="15"/>
      <c r="AI14" s="19" t="s">
        <v>25</v>
      </c>
      <c r="AJ14" s="337">
        <f t="shared" ref="AJ14:AM14" si="57">AJ28+AJ42+AJ56+AJ70+AJ84</f>
        <v>0</v>
      </c>
      <c r="AK14" s="337">
        <f t="shared" si="57"/>
        <v>0</v>
      </c>
      <c r="AL14" s="337">
        <f t="shared" si="57"/>
        <v>0</v>
      </c>
      <c r="AM14" s="337">
        <f t="shared" si="57"/>
        <v>0</v>
      </c>
      <c r="AN14" s="337">
        <f t="shared" si="21"/>
        <v>0</v>
      </c>
      <c r="AO14" s="337">
        <f t="shared" ref="AO14:AR14" si="58">AO28+AO42+AO56+AO70+AO84</f>
        <v>0</v>
      </c>
      <c r="AP14" s="337">
        <f t="shared" si="58"/>
        <v>0</v>
      </c>
      <c r="AQ14" s="337">
        <f t="shared" si="58"/>
        <v>0</v>
      </c>
      <c r="AR14" s="337">
        <f t="shared" si="58"/>
        <v>0</v>
      </c>
      <c r="AS14" s="337">
        <f t="shared" si="12"/>
        <v>0</v>
      </c>
      <c r="AT14" s="338">
        <f t="shared" si="23"/>
        <v>0</v>
      </c>
    </row>
    <row r="15" spans="2:73" ht="12.75" customHeight="1" thickBot="1">
      <c r="B15" s="479"/>
      <c r="C15" s="15"/>
      <c r="D15" s="19" t="s">
        <v>26</v>
      </c>
      <c r="E15" s="337">
        <f t="shared" ref="E15:H15" si="59">E29+E43+E57+E71+E85</f>
        <v>0</v>
      </c>
      <c r="F15" s="337">
        <f t="shared" si="59"/>
        <v>0</v>
      </c>
      <c r="G15" s="337">
        <f t="shared" si="59"/>
        <v>0</v>
      </c>
      <c r="H15" s="337">
        <f t="shared" si="59"/>
        <v>0</v>
      </c>
      <c r="I15" s="337">
        <f t="shared" si="1"/>
        <v>0</v>
      </c>
      <c r="J15" s="337">
        <f t="shared" ref="J15:M15" si="60">J29+J43+J57+J71+J85</f>
        <v>0</v>
      </c>
      <c r="K15" s="337">
        <f t="shared" si="60"/>
        <v>0</v>
      </c>
      <c r="L15" s="337">
        <f t="shared" si="60"/>
        <v>0</v>
      </c>
      <c r="M15" s="337">
        <f t="shared" si="60"/>
        <v>0</v>
      </c>
      <c r="N15" s="337">
        <f t="shared" si="3"/>
        <v>0</v>
      </c>
      <c r="O15" s="338">
        <f t="shared" si="4"/>
        <v>0</v>
      </c>
      <c r="P15" s="15"/>
      <c r="Q15" s="19" t="s">
        <v>26</v>
      </c>
      <c r="R15" s="337">
        <f t="shared" ref="R15:U15" si="61">R29+R43+R57+R71+R85</f>
        <v>0</v>
      </c>
      <c r="S15" s="337">
        <f t="shared" si="61"/>
        <v>0</v>
      </c>
      <c r="T15" s="337">
        <f t="shared" si="61"/>
        <v>0</v>
      </c>
      <c r="U15" s="337">
        <f t="shared" si="61"/>
        <v>0</v>
      </c>
      <c r="V15" s="337">
        <f t="shared" si="6"/>
        <v>0</v>
      </c>
      <c r="W15" s="337">
        <f t="shared" ref="W15:Z15" si="62">W29+W43+W57+W71+W85</f>
        <v>0</v>
      </c>
      <c r="X15" s="337">
        <f t="shared" si="62"/>
        <v>0</v>
      </c>
      <c r="Y15" s="337">
        <f t="shared" si="62"/>
        <v>0</v>
      </c>
      <c r="Z15" s="337">
        <f t="shared" si="62"/>
        <v>0</v>
      </c>
      <c r="AA15" s="337">
        <f t="shared" si="17"/>
        <v>0</v>
      </c>
      <c r="AB15" s="338">
        <f t="shared" si="8"/>
        <v>0</v>
      </c>
      <c r="AC15" s="15"/>
      <c r="AD15" s="19" t="s">
        <v>26</v>
      </c>
      <c r="AE15" s="337">
        <f t="shared" ref="AE15:AF15" si="63">AE29+AE43+AE57+AE71+AE85</f>
        <v>0</v>
      </c>
      <c r="AF15" s="337">
        <f t="shared" si="63"/>
        <v>0</v>
      </c>
      <c r="AG15" s="337">
        <f t="shared" si="19"/>
        <v>0</v>
      </c>
      <c r="AH15" s="15"/>
      <c r="AI15" s="19" t="s">
        <v>26</v>
      </c>
      <c r="AJ15" s="337">
        <f t="shared" ref="AJ15:AM15" si="64">AJ29+AJ43+AJ57+AJ71+AJ85</f>
        <v>0</v>
      </c>
      <c r="AK15" s="337">
        <f t="shared" si="64"/>
        <v>0</v>
      </c>
      <c r="AL15" s="337">
        <f t="shared" si="64"/>
        <v>0</v>
      </c>
      <c r="AM15" s="337">
        <f t="shared" si="64"/>
        <v>0</v>
      </c>
      <c r="AN15" s="337">
        <f t="shared" si="21"/>
        <v>0</v>
      </c>
      <c r="AO15" s="337">
        <f t="shared" ref="AO15:AR15" si="65">AO29+AO43+AO57+AO71+AO85</f>
        <v>0</v>
      </c>
      <c r="AP15" s="337">
        <f t="shared" si="65"/>
        <v>0</v>
      </c>
      <c r="AQ15" s="337">
        <f t="shared" si="65"/>
        <v>0</v>
      </c>
      <c r="AR15" s="337">
        <f t="shared" si="65"/>
        <v>0</v>
      </c>
      <c r="AS15" s="337">
        <f t="shared" si="12"/>
        <v>0</v>
      </c>
      <c r="AT15" s="338">
        <f t="shared" si="23"/>
        <v>0</v>
      </c>
    </row>
    <row r="16" spans="2:73" ht="12.75" customHeight="1" thickBot="1">
      <c r="B16" s="479"/>
      <c r="C16" s="15"/>
      <c r="D16" s="19" t="s">
        <v>27</v>
      </c>
      <c r="E16" s="337">
        <f t="shared" ref="E16:H16" si="66">E30+E44+E58+E72+E86</f>
        <v>0</v>
      </c>
      <c r="F16" s="337">
        <f t="shared" si="66"/>
        <v>0</v>
      </c>
      <c r="G16" s="337">
        <f t="shared" si="66"/>
        <v>0</v>
      </c>
      <c r="H16" s="337">
        <f t="shared" si="66"/>
        <v>0</v>
      </c>
      <c r="I16" s="337">
        <f t="shared" si="1"/>
        <v>0</v>
      </c>
      <c r="J16" s="337">
        <f t="shared" ref="J16:M16" si="67">J30+J44+J58+J72+J86</f>
        <v>0</v>
      </c>
      <c r="K16" s="337">
        <f t="shared" si="67"/>
        <v>0</v>
      </c>
      <c r="L16" s="337">
        <f t="shared" si="67"/>
        <v>0</v>
      </c>
      <c r="M16" s="337">
        <f t="shared" si="67"/>
        <v>0</v>
      </c>
      <c r="N16" s="337">
        <f t="shared" si="3"/>
        <v>0</v>
      </c>
      <c r="O16" s="338">
        <f t="shared" si="4"/>
        <v>0</v>
      </c>
      <c r="P16" s="15"/>
      <c r="Q16" s="19" t="s">
        <v>27</v>
      </c>
      <c r="R16" s="337">
        <f t="shared" ref="R16:U16" si="68">R30+R44+R58+R72+R86</f>
        <v>0</v>
      </c>
      <c r="S16" s="337">
        <f t="shared" si="68"/>
        <v>0</v>
      </c>
      <c r="T16" s="337">
        <f t="shared" si="68"/>
        <v>0</v>
      </c>
      <c r="U16" s="337">
        <f t="shared" si="68"/>
        <v>0</v>
      </c>
      <c r="V16" s="337">
        <f t="shared" si="6"/>
        <v>0</v>
      </c>
      <c r="W16" s="337">
        <f t="shared" ref="W16:Z16" si="69">W30+W44+W58+W72+W86</f>
        <v>0</v>
      </c>
      <c r="X16" s="337">
        <f t="shared" si="69"/>
        <v>0</v>
      </c>
      <c r="Y16" s="337">
        <f t="shared" si="69"/>
        <v>0</v>
      </c>
      <c r="Z16" s="337">
        <f t="shared" si="69"/>
        <v>0</v>
      </c>
      <c r="AA16" s="337">
        <f t="shared" si="17"/>
        <v>0</v>
      </c>
      <c r="AB16" s="338">
        <f t="shared" si="8"/>
        <v>0</v>
      </c>
      <c r="AC16" s="15"/>
      <c r="AD16" s="19" t="s">
        <v>27</v>
      </c>
      <c r="AE16" s="337">
        <f t="shared" ref="AE16:AF16" si="70">AE30+AE44+AE58+AE72+AE86</f>
        <v>0</v>
      </c>
      <c r="AF16" s="337">
        <f t="shared" si="70"/>
        <v>0</v>
      </c>
      <c r="AG16" s="337">
        <f t="shared" si="19"/>
        <v>0</v>
      </c>
      <c r="AH16" s="15"/>
      <c r="AI16" s="19" t="s">
        <v>27</v>
      </c>
      <c r="AJ16" s="337">
        <f t="shared" ref="AJ16:AM16" si="71">AJ30+AJ44+AJ58+AJ72+AJ86</f>
        <v>0</v>
      </c>
      <c r="AK16" s="337">
        <f t="shared" si="71"/>
        <v>0</v>
      </c>
      <c r="AL16" s="337">
        <f t="shared" si="71"/>
        <v>0</v>
      </c>
      <c r="AM16" s="337">
        <f t="shared" si="71"/>
        <v>0</v>
      </c>
      <c r="AN16" s="337">
        <f t="shared" si="21"/>
        <v>0</v>
      </c>
      <c r="AO16" s="337">
        <f t="shared" ref="AO16:AR16" si="72">AO30+AO44+AO58+AO72+AO86</f>
        <v>0</v>
      </c>
      <c r="AP16" s="337">
        <f t="shared" si="72"/>
        <v>0</v>
      </c>
      <c r="AQ16" s="337">
        <f t="shared" si="72"/>
        <v>0</v>
      </c>
      <c r="AR16" s="337">
        <f t="shared" si="72"/>
        <v>0</v>
      </c>
      <c r="AS16" s="337">
        <f t="shared" si="12"/>
        <v>0</v>
      </c>
      <c r="AT16" s="338">
        <f t="shared" si="23"/>
        <v>0</v>
      </c>
    </row>
    <row r="17" spans="2:46" ht="12.75" customHeight="1" thickBot="1">
      <c r="B17" s="479"/>
      <c r="C17" s="15"/>
      <c r="D17" s="19" t="s">
        <v>28</v>
      </c>
      <c r="E17" s="337">
        <f t="shared" ref="E17:H17" si="73">E31+E45+E59+E73+E87</f>
        <v>0</v>
      </c>
      <c r="F17" s="337">
        <f t="shared" si="73"/>
        <v>0</v>
      </c>
      <c r="G17" s="337">
        <f t="shared" si="73"/>
        <v>0</v>
      </c>
      <c r="H17" s="337">
        <f t="shared" si="73"/>
        <v>0</v>
      </c>
      <c r="I17" s="337">
        <f t="shared" si="1"/>
        <v>0</v>
      </c>
      <c r="J17" s="337">
        <f t="shared" ref="J17:M17" si="74">J31+J45+J59+J73+J87</f>
        <v>0</v>
      </c>
      <c r="K17" s="337">
        <f t="shared" si="74"/>
        <v>0</v>
      </c>
      <c r="L17" s="337">
        <f t="shared" si="74"/>
        <v>0</v>
      </c>
      <c r="M17" s="337">
        <f t="shared" si="74"/>
        <v>0</v>
      </c>
      <c r="N17" s="337">
        <f t="shared" si="3"/>
        <v>0</v>
      </c>
      <c r="O17" s="338">
        <f t="shared" si="4"/>
        <v>0</v>
      </c>
      <c r="P17" s="15"/>
      <c r="Q17" s="19" t="s">
        <v>28</v>
      </c>
      <c r="R17" s="337">
        <f t="shared" ref="R17:U17" si="75">R31+R45+R59+R73+R87</f>
        <v>0</v>
      </c>
      <c r="S17" s="337">
        <f t="shared" si="75"/>
        <v>0</v>
      </c>
      <c r="T17" s="337">
        <f t="shared" si="75"/>
        <v>0</v>
      </c>
      <c r="U17" s="337">
        <f t="shared" si="75"/>
        <v>0</v>
      </c>
      <c r="V17" s="337">
        <f t="shared" si="6"/>
        <v>0</v>
      </c>
      <c r="W17" s="337">
        <f t="shared" ref="W17:Z17" si="76">W31+W45+W59+W73+W87</f>
        <v>0</v>
      </c>
      <c r="X17" s="337">
        <f t="shared" si="76"/>
        <v>0</v>
      </c>
      <c r="Y17" s="337">
        <f t="shared" si="76"/>
        <v>0</v>
      </c>
      <c r="Z17" s="337">
        <f t="shared" si="76"/>
        <v>0</v>
      </c>
      <c r="AA17" s="337">
        <f t="shared" si="17"/>
        <v>0</v>
      </c>
      <c r="AB17" s="338">
        <f t="shared" si="8"/>
        <v>0</v>
      </c>
      <c r="AC17" s="15"/>
      <c r="AD17" s="19" t="s">
        <v>28</v>
      </c>
      <c r="AE17" s="337">
        <f t="shared" ref="AE17:AF17" si="77">AE31+AE45+AE59+AE73+AE87</f>
        <v>0</v>
      </c>
      <c r="AF17" s="337">
        <f t="shared" si="77"/>
        <v>0</v>
      </c>
      <c r="AG17" s="337">
        <f t="shared" si="19"/>
        <v>0</v>
      </c>
      <c r="AH17" s="15"/>
      <c r="AI17" s="19" t="s">
        <v>28</v>
      </c>
      <c r="AJ17" s="337">
        <f t="shared" ref="AJ17:AM17" si="78">AJ31+AJ45+AJ59+AJ73+AJ87</f>
        <v>0</v>
      </c>
      <c r="AK17" s="337">
        <f t="shared" si="78"/>
        <v>0</v>
      </c>
      <c r="AL17" s="337">
        <f t="shared" si="78"/>
        <v>0</v>
      </c>
      <c r="AM17" s="337">
        <f t="shared" si="78"/>
        <v>0</v>
      </c>
      <c r="AN17" s="337">
        <f t="shared" si="21"/>
        <v>0</v>
      </c>
      <c r="AO17" s="337">
        <f t="shared" ref="AO17:AR17" si="79">AO31+AO45+AO59+AO73+AO87</f>
        <v>0</v>
      </c>
      <c r="AP17" s="337">
        <f t="shared" si="79"/>
        <v>0</v>
      </c>
      <c r="AQ17" s="337">
        <f t="shared" si="79"/>
        <v>0</v>
      </c>
      <c r="AR17" s="337">
        <f t="shared" si="79"/>
        <v>0</v>
      </c>
      <c r="AS17" s="337">
        <f t="shared" si="12"/>
        <v>0</v>
      </c>
      <c r="AT17" s="338">
        <f t="shared" si="23"/>
        <v>0</v>
      </c>
    </row>
    <row r="18" spans="2:46" ht="12.75" customHeight="1" thickBot="1">
      <c r="B18" s="479"/>
      <c r="C18" s="15"/>
      <c r="D18" s="19" t="s">
        <v>29</v>
      </c>
      <c r="E18" s="337">
        <f t="shared" ref="E18:H18" si="80">E32+E46+E60+E74+E88</f>
        <v>0</v>
      </c>
      <c r="F18" s="337">
        <f t="shared" si="80"/>
        <v>0</v>
      </c>
      <c r="G18" s="337">
        <f t="shared" si="80"/>
        <v>0</v>
      </c>
      <c r="H18" s="337">
        <f t="shared" si="80"/>
        <v>0</v>
      </c>
      <c r="I18" s="337">
        <f t="shared" si="1"/>
        <v>0</v>
      </c>
      <c r="J18" s="337">
        <f t="shared" ref="J18:M18" si="81">J32+J46+J60+J74+J88</f>
        <v>0</v>
      </c>
      <c r="K18" s="337">
        <f t="shared" si="81"/>
        <v>0</v>
      </c>
      <c r="L18" s="337">
        <f t="shared" si="81"/>
        <v>0</v>
      </c>
      <c r="M18" s="337">
        <f t="shared" si="81"/>
        <v>0</v>
      </c>
      <c r="N18" s="337">
        <f t="shared" si="3"/>
        <v>0</v>
      </c>
      <c r="O18" s="338">
        <f t="shared" si="4"/>
        <v>0</v>
      </c>
      <c r="P18" s="15"/>
      <c r="Q18" s="19" t="s">
        <v>234</v>
      </c>
      <c r="R18" s="337">
        <f t="shared" ref="R18:U18" si="82">R32+R46+R60+R74+R88</f>
        <v>0</v>
      </c>
      <c r="S18" s="337">
        <f t="shared" si="82"/>
        <v>0</v>
      </c>
      <c r="T18" s="337">
        <f t="shared" si="82"/>
        <v>0</v>
      </c>
      <c r="U18" s="337">
        <f t="shared" si="82"/>
        <v>0</v>
      </c>
      <c r="V18" s="337">
        <f t="shared" si="6"/>
        <v>0</v>
      </c>
      <c r="W18" s="337">
        <f t="shared" ref="W18:Z18" si="83">W32+W46+W60+W74+W88</f>
        <v>0</v>
      </c>
      <c r="X18" s="337">
        <f t="shared" si="83"/>
        <v>0</v>
      </c>
      <c r="Y18" s="337">
        <f t="shared" si="83"/>
        <v>0</v>
      </c>
      <c r="Z18" s="337">
        <f t="shared" si="83"/>
        <v>0</v>
      </c>
      <c r="AA18" s="337">
        <f t="shared" si="17"/>
        <v>0</v>
      </c>
      <c r="AB18" s="338">
        <f t="shared" si="8"/>
        <v>0</v>
      </c>
      <c r="AC18" s="15"/>
      <c r="AD18" s="19" t="s">
        <v>29</v>
      </c>
      <c r="AE18" s="337">
        <f t="shared" ref="AE18:AF18" si="84">AE32+AE46+AE60+AE74+AE88</f>
        <v>0</v>
      </c>
      <c r="AF18" s="337">
        <f t="shared" si="84"/>
        <v>0</v>
      </c>
      <c r="AG18" s="337">
        <f t="shared" si="19"/>
        <v>0</v>
      </c>
      <c r="AH18" s="15"/>
      <c r="AI18" s="19" t="s">
        <v>29</v>
      </c>
      <c r="AJ18" s="337">
        <f t="shared" ref="AJ18:AM18" si="85">AJ32+AJ46+AJ60+AJ74+AJ88</f>
        <v>0</v>
      </c>
      <c r="AK18" s="337">
        <f t="shared" si="85"/>
        <v>0</v>
      </c>
      <c r="AL18" s="337">
        <f t="shared" si="85"/>
        <v>0</v>
      </c>
      <c r="AM18" s="337">
        <f t="shared" si="85"/>
        <v>0</v>
      </c>
      <c r="AN18" s="337">
        <f t="shared" si="21"/>
        <v>0</v>
      </c>
      <c r="AO18" s="337">
        <f t="shared" ref="AO18:AR18" si="86">AO32+AO46+AO60+AO74+AO88</f>
        <v>0</v>
      </c>
      <c r="AP18" s="337">
        <f t="shared" si="86"/>
        <v>0</v>
      </c>
      <c r="AQ18" s="337">
        <f t="shared" si="86"/>
        <v>0</v>
      </c>
      <c r="AR18" s="337">
        <f t="shared" si="86"/>
        <v>0</v>
      </c>
      <c r="AS18" s="337">
        <f t="shared" si="12"/>
        <v>0</v>
      </c>
      <c r="AT18" s="338">
        <f t="shared" si="23"/>
        <v>0</v>
      </c>
    </row>
    <row r="19" spans="2:46" ht="12.75" customHeight="1" thickBot="1">
      <c r="B19" s="479"/>
      <c r="C19" s="15"/>
      <c r="D19" s="19" t="s">
        <v>30</v>
      </c>
      <c r="E19" s="337">
        <f t="shared" ref="E19:H19" si="87">E33+E47+E61+E75+E89</f>
        <v>0</v>
      </c>
      <c r="F19" s="337">
        <f t="shared" si="87"/>
        <v>0</v>
      </c>
      <c r="G19" s="337">
        <f t="shared" si="87"/>
        <v>0</v>
      </c>
      <c r="H19" s="337">
        <f t="shared" si="87"/>
        <v>0</v>
      </c>
      <c r="I19" s="337">
        <f t="shared" si="1"/>
        <v>0</v>
      </c>
      <c r="J19" s="337">
        <f t="shared" ref="J19:M19" si="88">J33+J47+J61+J75+J89</f>
        <v>0</v>
      </c>
      <c r="K19" s="337">
        <f t="shared" si="88"/>
        <v>0</v>
      </c>
      <c r="L19" s="337">
        <f t="shared" si="88"/>
        <v>0</v>
      </c>
      <c r="M19" s="337">
        <f t="shared" si="88"/>
        <v>0</v>
      </c>
      <c r="N19" s="337">
        <f t="shared" si="3"/>
        <v>0</v>
      </c>
      <c r="O19" s="338">
        <f t="shared" si="4"/>
        <v>0</v>
      </c>
      <c r="P19" s="15"/>
      <c r="Q19" s="19" t="s">
        <v>30</v>
      </c>
      <c r="R19" s="337">
        <f t="shared" ref="R19:U19" si="89">R33+R47+R61+R75+R89</f>
        <v>0</v>
      </c>
      <c r="S19" s="337">
        <f t="shared" si="89"/>
        <v>0</v>
      </c>
      <c r="T19" s="337">
        <f t="shared" si="89"/>
        <v>0</v>
      </c>
      <c r="U19" s="337">
        <f t="shared" si="89"/>
        <v>0</v>
      </c>
      <c r="V19" s="337">
        <f t="shared" si="6"/>
        <v>0</v>
      </c>
      <c r="W19" s="337">
        <f t="shared" ref="W19:Z19" si="90">W33+W47+W61+W75+W89</f>
        <v>0</v>
      </c>
      <c r="X19" s="337">
        <f t="shared" si="90"/>
        <v>0</v>
      </c>
      <c r="Y19" s="337">
        <f t="shared" si="90"/>
        <v>0</v>
      </c>
      <c r="Z19" s="337">
        <f t="shared" si="90"/>
        <v>0</v>
      </c>
      <c r="AA19" s="337">
        <f t="shared" si="17"/>
        <v>0</v>
      </c>
      <c r="AB19" s="338">
        <f t="shared" si="8"/>
        <v>0</v>
      </c>
      <c r="AC19" s="15"/>
      <c r="AD19" s="19" t="s">
        <v>30</v>
      </c>
      <c r="AE19" s="337">
        <f t="shared" ref="AE19:AF19" si="91">AE33+AE47+AE61+AE75+AE89</f>
        <v>0</v>
      </c>
      <c r="AF19" s="337">
        <f t="shared" si="91"/>
        <v>0</v>
      </c>
      <c r="AG19" s="337">
        <f t="shared" si="19"/>
        <v>0</v>
      </c>
      <c r="AH19" s="15"/>
      <c r="AI19" s="19" t="s">
        <v>30</v>
      </c>
      <c r="AJ19" s="337">
        <f t="shared" ref="AJ19:AM19" si="92">AJ33+AJ47+AJ61+AJ75+AJ89</f>
        <v>0</v>
      </c>
      <c r="AK19" s="337">
        <f t="shared" si="92"/>
        <v>0</v>
      </c>
      <c r="AL19" s="337">
        <f t="shared" si="92"/>
        <v>0</v>
      </c>
      <c r="AM19" s="337">
        <f t="shared" si="92"/>
        <v>0</v>
      </c>
      <c r="AN19" s="337">
        <f t="shared" si="21"/>
        <v>0</v>
      </c>
      <c r="AO19" s="337">
        <f t="shared" ref="AO19:AR19" si="93">AO33+AO47+AO61+AO75+AO89</f>
        <v>0</v>
      </c>
      <c r="AP19" s="337">
        <f t="shared" si="93"/>
        <v>0</v>
      </c>
      <c r="AQ19" s="337">
        <f t="shared" si="93"/>
        <v>0</v>
      </c>
      <c r="AR19" s="337">
        <f t="shared" si="93"/>
        <v>0</v>
      </c>
      <c r="AS19" s="337">
        <f t="shared" si="12"/>
        <v>0</v>
      </c>
      <c r="AT19" s="338">
        <f t="shared" si="23"/>
        <v>0</v>
      </c>
    </row>
    <row r="20" spans="2:46" ht="12.75" customHeight="1" thickBot="1">
      <c r="B20" s="479"/>
      <c r="C20" s="15"/>
      <c r="D20" s="19" t="s">
        <v>31</v>
      </c>
      <c r="E20" s="337">
        <f>SUM(E8:E19)</f>
        <v>0</v>
      </c>
      <c r="F20" s="337">
        <f>SUM(F8:F19)</f>
        <v>0</v>
      </c>
      <c r="G20" s="337">
        <f>SUM(G8:G19)</f>
        <v>0</v>
      </c>
      <c r="H20" s="337">
        <f>SUM(H8:H19)</f>
        <v>0</v>
      </c>
      <c r="I20" s="337">
        <f t="shared" si="1"/>
        <v>0</v>
      </c>
      <c r="J20" s="337">
        <f>SUM(J8:J19)</f>
        <v>0</v>
      </c>
      <c r="K20" s="337">
        <f>SUM(K8:K19)</f>
        <v>0</v>
      </c>
      <c r="L20" s="337">
        <f>SUM(L8:L19)</f>
        <v>0</v>
      </c>
      <c r="M20" s="337">
        <f>SUM(M8:M19)</f>
        <v>0</v>
      </c>
      <c r="N20" s="337">
        <f t="shared" si="3"/>
        <v>0</v>
      </c>
      <c r="O20" s="338">
        <f t="shared" si="4"/>
        <v>0</v>
      </c>
      <c r="P20" s="15"/>
      <c r="Q20" s="19" t="s">
        <v>31</v>
      </c>
      <c r="R20" s="337">
        <f>SUM(R8:R19)</f>
        <v>0</v>
      </c>
      <c r="S20" s="337">
        <f>SUM(S8:S19)</f>
        <v>0</v>
      </c>
      <c r="T20" s="337">
        <f>SUM(T8:T19)</f>
        <v>0</v>
      </c>
      <c r="U20" s="337">
        <f>SUM(U8:U19)</f>
        <v>0</v>
      </c>
      <c r="V20" s="337">
        <f t="shared" si="6"/>
        <v>0</v>
      </c>
      <c r="W20" s="337">
        <f>SUM(W8:W19)</f>
        <v>0</v>
      </c>
      <c r="X20" s="337">
        <f>SUM(X8:X19)</f>
        <v>0</v>
      </c>
      <c r="Y20" s="337">
        <f>SUM(Y8:Y19)</f>
        <v>0</v>
      </c>
      <c r="Z20" s="337">
        <f>SUM(Z8:Z19)</f>
        <v>0</v>
      </c>
      <c r="AA20" s="337">
        <f t="shared" si="17"/>
        <v>0</v>
      </c>
      <c r="AB20" s="338">
        <f t="shared" si="8"/>
        <v>0</v>
      </c>
      <c r="AC20" s="15"/>
      <c r="AD20" s="19" t="s">
        <v>31</v>
      </c>
      <c r="AE20" s="337">
        <f>SUM(AE8:AE19)</f>
        <v>0</v>
      </c>
      <c r="AF20" s="337">
        <f>SUM(AF8:AF19)</f>
        <v>0</v>
      </c>
      <c r="AG20" s="337">
        <f t="shared" si="19"/>
        <v>0</v>
      </c>
      <c r="AH20" s="15"/>
      <c r="AI20" s="19" t="s">
        <v>31</v>
      </c>
      <c r="AJ20" s="337">
        <f>SUM(AJ8:AJ19)</f>
        <v>0</v>
      </c>
      <c r="AK20" s="337">
        <f>SUM(AK8:AK19)</f>
        <v>0</v>
      </c>
      <c r="AL20" s="337">
        <f>SUM(AL8:AL19)</f>
        <v>0</v>
      </c>
      <c r="AM20" s="337">
        <f>SUM(AM8:AM19)</f>
        <v>0</v>
      </c>
      <c r="AN20" s="337">
        <f t="shared" si="21"/>
        <v>0</v>
      </c>
      <c r="AO20" s="337">
        <f>SUM(AO8:AO19)</f>
        <v>0</v>
      </c>
      <c r="AP20" s="337">
        <f>SUM(AP8:AP19)</f>
        <v>0</v>
      </c>
      <c r="AQ20" s="337">
        <f>SUM(AQ8:AQ19)</f>
        <v>0</v>
      </c>
      <c r="AR20" s="337">
        <f>SUM(AR8:AR19)</f>
        <v>0</v>
      </c>
      <c r="AS20" s="337">
        <f t="shared" si="12"/>
        <v>0</v>
      </c>
      <c r="AT20" s="338">
        <f t="shared" si="23"/>
        <v>0</v>
      </c>
    </row>
    <row r="21" spans="2:46" ht="5.25" customHeight="1" thickBot="1">
      <c r="B21" s="339"/>
      <c r="C21" s="15"/>
      <c r="D21" s="15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1"/>
      <c r="P21" s="15"/>
      <c r="Q21" s="15"/>
      <c r="R21" s="340"/>
      <c r="S21" s="340"/>
      <c r="T21" s="340"/>
      <c r="U21" s="340"/>
      <c r="V21" s="340"/>
      <c r="W21" s="340"/>
      <c r="X21" s="340"/>
      <c r="Y21" s="340"/>
      <c r="Z21" s="340"/>
      <c r="AA21" s="340"/>
      <c r="AB21" s="341"/>
      <c r="AC21" s="15"/>
      <c r="AD21" s="15"/>
      <c r="AE21" s="340"/>
      <c r="AF21" s="340"/>
      <c r="AG21" s="340"/>
      <c r="AH21" s="15"/>
      <c r="AI21" s="15"/>
      <c r="AJ21" s="340"/>
      <c r="AK21" s="340"/>
      <c r="AL21" s="340"/>
      <c r="AM21" s="340"/>
      <c r="AN21" s="340"/>
      <c r="AO21" s="340"/>
      <c r="AP21" s="340"/>
      <c r="AQ21" s="340"/>
      <c r="AR21" s="340"/>
      <c r="AS21" s="340"/>
      <c r="AT21" s="341"/>
    </row>
    <row r="22" spans="2:46" ht="12.75" customHeight="1" thickBot="1">
      <c r="B22" s="480" t="str">
        <f>IF(基本情報!E7="","",基本情報!E7)</f>
        <v/>
      </c>
      <c r="C22" s="15"/>
      <c r="D22" s="19" t="s">
        <v>19</v>
      </c>
      <c r="E22" s="21"/>
      <c r="F22" s="21"/>
      <c r="G22" s="21"/>
      <c r="H22" s="21"/>
      <c r="I22" s="337">
        <f t="shared" ref="I22:I34" si="94">SUM(E22:H22)</f>
        <v>0</v>
      </c>
      <c r="J22" s="21"/>
      <c r="K22" s="21"/>
      <c r="L22" s="21"/>
      <c r="M22" s="21"/>
      <c r="N22" s="337">
        <f t="shared" ref="N22:N34" si="95">SUM(J22:M22)</f>
        <v>0</v>
      </c>
      <c r="O22" s="338">
        <f t="shared" ref="O22:O34" si="96">I22+N22</f>
        <v>0</v>
      </c>
      <c r="P22" s="15"/>
      <c r="Q22" s="19" t="s">
        <v>19</v>
      </c>
      <c r="R22" s="21"/>
      <c r="S22" s="21"/>
      <c r="T22" s="21"/>
      <c r="U22" s="21"/>
      <c r="V22" s="337">
        <f t="shared" ref="V22:V34" si="97">SUM(R22:U22)</f>
        <v>0</v>
      </c>
      <c r="W22" s="21"/>
      <c r="X22" s="21"/>
      <c r="Y22" s="21"/>
      <c r="Z22" s="21"/>
      <c r="AA22" s="337">
        <f t="shared" ref="AA22:AA34" si="98">SUM(W22:Z22)</f>
        <v>0</v>
      </c>
      <c r="AB22" s="338">
        <f t="shared" ref="AB22:AB34" si="99">V22+AA22</f>
        <v>0</v>
      </c>
      <c r="AC22" s="15"/>
      <c r="AD22" s="19" t="s">
        <v>19</v>
      </c>
      <c r="AE22" s="21"/>
      <c r="AF22" s="21"/>
      <c r="AG22" s="337">
        <f>AE22+AF22</f>
        <v>0</v>
      </c>
      <c r="AH22" s="15"/>
      <c r="AI22" s="19" t="s">
        <v>19</v>
      </c>
      <c r="AJ22" s="342">
        <f>E22+R22</f>
        <v>0</v>
      </c>
      <c r="AK22" s="342">
        <f t="shared" ref="AK22:AM22" si="100">F22+S22</f>
        <v>0</v>
      </c>
      <c r="AL22" s="342">
        <f t="shared" si="100"/>
        <v>0</v>
      </c>
      <c r="AM22" s="342">
        <f t="shared" si="100"/>
        <v>0</v>
      </c>
      <c r="AN22" s="337">
        <f t="shared" ref="AN22:AN34" si="101">SUM(AJ22:AM22)</f>
        <v>0</v>
      </c>
      <c r="AO22" s="342">
        <f>J22+W22</f>
        <v>0</v>
      </c>
      <c r="AP22" s="342">
        <f t="shared" ref="AP22:AP33" si="102">K22+X22</f>
        <v>0</v>
      </c>
      <c r="AQ22" s="342">
        <f t="shared" ref="AQ22:AQ33" si="103">L22+Y22</f>
        <v>0</v>
      </c>
      <c r="AR22" s="342">
        <f t="shared" ref="AR22:AR33" si="104">M22+Z22</f>
        <v>0</v>
      </c>
      <c r="AS22" s="337">
        <f t="shared" ref="AS22:AS34" si="105">SUM(AO22:AR22)</f>
        <v>0</v>
      </c>
      <c r="AT22" s="338">
        <f t="shared" ref="AT22:AT34" si="106">AN22+AS22</f>
        <v>0</v>
      </c>
    </row>
    <row r="23" spans="2:46" ht="12.75" customHeight="1" thickBot="1">
      <c r="B23" s="480"/>
      <c r="C23" s="15"/>
      <c r="D23" s="19" t="s">
        <v>20</v>
      </c>
      <c r="E23" s="21"/>
      <c r="F23" s="21"/>
      <c r="G23" s="21"/>
      <c r="H23" s="21"/>
      <c r="I23" s="337">
        <f t="shared" si="94"/>
        <v>0</v>
      </c>
      <c r="J23" s="21"/>
      <c r="K23" s="21"/>
      <c r="L23" s="21"/>
      <c r="M23" s="21"/>
      <c r="N23" s="337">
        <f t="shared" si="95"/>
        <v>0</v>
      </c>
      <c r="O23" s="338">
        <f t="shared" si="96"/>
        <v>0</v>
      </c>
      <c r="P23" s="15"/>
      <c r="Q23" s="19" t="s">
        <v>20</v>
      </c>
      <c r="R23" s="21"/>
      <c r="S23" s="21"/>
      <c r="T23" s="21"/>
      <c r="U23" s="21"/>
      <c r="V23" s="337">
        <f t="shared" si="97"/>
        <v>0</v>
      </c>
      <c r="W23" s="21"/>
      <c r="X23" s="21"/>
      <c r="Y23" s="21"/>
      <c r="Z23" s="21"/>
      <c r="AA23" s="337">
        <f t="shared" si="98"/>
        <v>0</v>
      </c>
      <c r="AB23" s="338">
        <f t="shared" si="99"/>
        <v>0</v>
      </c>
      <c r="AC23" s="15"/>
      <c r="AD23" s="19" t="s">
        <v>20</v>
      </c>
      <c r="AE23" s="21"/>
      <c r="AF23" s="21"/>
      <c r="AG23" s="337">
        <f>AE23+AF23</f>
        <v>0</v>
      </c>
      <c r="AH23" s="15"/>
      <c r="AI23" s="19" t="s">
        <v>20</v>
      </c>
      <c r="AJ23" s="342">
        <f t="shared" ref="AJ23:AJ33" si="107">E23+R23</f>
        <v>0</v>
      </c>
      <c r="AK23" s="342">
        <f t="shared" ref="AK23:AK33" si="108">F23+S23</f>
        <v>0</v>
      </c>
      <c r="AL23" s="342">
        <f t="shared" ref="AL23:AL33" si="109">G23+T23</f>
        <v>0</v>
      </c>
      <c r="AM23" s="342">
        <f t="shared" ref="AM23:AM33" si="110">H23+U23</f>
        <v>0</v>
      </c>
      <c r="AN23" s="337">
        <f t="shared" si="101"/>
        <v>0</v>
      </c>
      <c r="AO23" s="342">
        <f t="shared" ref="AO23:AO33" si="111">J23+W23</f>
        <v>0</v>
      </c>
      <c r="AP23" s="342">
        <f t="shared" si="102"/>
        <v>0</v>
      </c>
      <c r="AQ23" s="342">
        <f t="shared" si="103"/>
        <v>0</v>
      </c>
      <c r="AR23" s="342">
        <f t="shared" si="104"/>
        <v>0</v>
      </c>
      <c r="AS23" s="337">
        <f t="shared" si="105"/>
        <v>0</v>
      </c>
      <c r="AT23" s="338">
        <f t="shared" si="106"/>
        <v>0</v>
      </c>
    </row>
    <row r="24" spans="2:46" ht="12.75" customHeight="1" thickBot="1">
      <c r="B24" s="480"/>
      <c r="C24" s="15"/>
      <c r="D24" s="19" t="s">
        <v>21</v>
      </c>
      <c r="E24" s="21"/>
      <c r="F24" s="21"/>
      <c r="G24" s="21"/>
      <c r="H24" s="21"/>
      <c r="I24" s="337">
        <f t="shared" si="94"/>
        <v>0</v>
      </c>
      <c r="J24" s="21"/>
      <c r="K24" s="21"/>
      <c r="L24" s="21"/>
      <c r="M24" s="21"/>
      <c r="N24" s="337">
        <f t="shared" si="95"/>
        <v>0</v>
      </c>
      <c r="O24" s="338">
        <f t="shared" si="96"/>
        <v>0</v>
      </c>
      <c r="P24" s="15"/>
      <c r="Q24" s="19" t="s">
        <v>21</v>
      </c>
      <c r="R24" s="21"/>
      <c r="S24" s="21"/>
      <c r="T24" s="21"/>
      <c r="U24" s="21"/>
      <c r="V24" s="337">
        <f t="shared" si="97"/>
        <v>0</v>
      </c>
      <c r="W24" s="21"/>
      <c r="X24" s="21"/>
      <c r="Y24" s="21"/>
      <c r="Z24" s="21"/>
      <c r="AA24" s="337">
        <f t="shared" si="98"/>
        <v>0</v>
      </c>
      <c r="AB24" s="338">
        <f t="shared" si="99"/>
        <v>0</v>
      </c>
      <c r="AC24" s="15"/>
      <c r="AD24" s="19" t="s">
        <v>21</v>
      </c>
      <c r="AE24" s="21"/>
      <c r="AF24" s="21"/>
      <c r="AG24" s="337">
        <f t="shared" ref="AG24:AG33" si="112">AE24+AF24</f>
        <v>0</v>
      </c>
      <c r="AH24" s="15"/>
      <c r="AI24" s="19" t="s">
        <v>21</v>
      </c>
      <c r="AJ24" s="342">
        <f t="shared" si="107"/>
        <v>0</v>
      </c>
      <c r="AK24" s="342">
        <f t="shared" si="108"/>
        <v>0</v>
      </c>
      <c r="AL24" s="342">
        <f t="shared" si="109"/>
        <v>0</v>
      </c>
      <c r="AM24" s="342">
        <f t="shared" si="110"/>
        <v>0</v>
      </c>
      <c r="AN24" s="337">
        <f t="shared" si="101"/>
        <v>0</v>
      </c>
      <c r="AO24" s="342">
        <f t="shared" si="111"/>
        <v>0</v>
      </c>
      <c r="AP24" s="342">
        <f t="shared" si="102"/>
        <v>0</v>
      </c>
      <c r="AQ24" s="342">
        <f t="shared" si="103"/>
        <v>0</v>
      </c>
      <c r="AR24" s="342">
        <f t="shared" si="104"/>
        <v>0</v>
      </c>
      <c r="AS24" s="337">
        <f t="shared" si="105"/>
        <v>0</v>
      </c>
      <c r="AT24" s="338">
        <f t="shared" si="106"/>
        <v>0</v>
      </c>
    </row>
    <row r="25" spans="2:46" ht="12.75" customHeight="1" thickBot="1">
      <c r="B25" s="480"/>
      <c r="C25" s="15"/>
      <c r="D25" s="19" t="s">
        <v>22</v>
      </c>
      <c r="E25" s="21"/>
      <c r="F25" s="21"/>
      <c r="G25" s="21"/>
      <c r="H25" s="21"/>
      <c r="I25" s="337">
        <f t="shared" si="94"/>
        <v>0</v>
      </c>
      <c r="J25" s="21"/>
      <c r="K25" s="21"/>
      <c r="L25" s="21"/>
      <c r="M25" s="21"/>
      <c r="N25" s="337">
        <f t="shared" si="95"/>
        <v>0</v>
      </c>
      <c r="O25" s="338">
        <f t="shared" si="96"/>
        <v>0</v>
      </c>
      <c r="P25" s="15"/>
      <c r="Q25" s="19" t="s">
        <v>22</v>
      </c>
      <c r="R25" s="21"/>
      <c r="S25" s="21"/>
      <c r="T25" s="21"/>
      <c r="U25" s="21"/>
      <c r="V25" s="337">
        <f t="shared" si="97"/>
        <v>0</v>
      </c>
      <c r="W25" s="21"/>
      <c r="X25" s="21"/>
      <c r="Y25" s="21"/>
      <c r="Z25" s="21"/>
      <c r="AA25" s="337">
        <f t="shared" si="98"/>
        <v>0</v>
      </c>
      <c r="AB25" s="338">
        <f t="shared" si="99"/>
        <v>0</v>
      </c>
      <c r="AC25" s="15"/>
      <c r="AD25" s="19" t="s">
        <v>22</v>
      </c>
      <c r="AE25" s="21"/>
      <c r="AF25" s="21"/>
      <c r="AG25" s="337">
        <f t="shared" si="112"/>
        <v>0</v>
      </c>
      <c r="AH25" s="15"/>
      <c r="AI25" s="19" t="s">
        <v>22</v>
      </c>
      <c r="AJ25" s="342">
        <f t="shared" si="107"/>
        <v>0</v>
      </c>
      <c r="AK25" s="342">
        <f t="shared" si="108"/>
        <v>0</v>
      </c>
      <c r="AL25" s="342">
        <f t="shared" si="109"/>
        <v>0</v>
      </c>
      <c r="AM25" s="342">
        <f t="shared" si="110"/>
        <v>0</v>
      </c>
      <c r="AN25" s="337">
        <f t="shared" si="101"/>
        <v>0</v>
      </c>
      <c r="AO25" s="342">
        <f t="shared" si="111"/>
        <v>0</v>
      </c>
      <c r="AP25" s="342">
        <f t="shared" si="102"/>
        <v>0</v>
      </c>
      <c r="AQ25" s="342">
        <f t="shared" si="103"/>
        <v>0</v>
      </c>
      <c r="AR25" s="342">
        <f t="shared" si="104"/>
        <v>0</v>
      </c>
      <c r="AS25" s="337">
        <f t="shared" si="105"/>
        <v>0</v>
      </c>
      <c r="AT25" s="338">
        <f t="shared" si="106"/>
        <v>0</v>
      </c>
    </row>
    <row r="26" spans="2:46" ht="12.75" customHeight="1" thickBot="1">
      <c r="B26" s="480"/>
      <c r="C26" s="15"/>
      <c r="D26" s="19" t="s">
        <v>23</v>
      </c>
      <c r="E26" s="21"/>
      <c r="F26" s="21"/>
      <c r="G26" s="21"/>
      <c r="H26" s="21"/>
      <c r="I26" s="337">
        <f t="shared" si="94"/>
        <v>0</v>
      </c>
      <c r="J26" s="21"/>
      <c r="K26" s="21"/>
      <c r="L26" s="21"/>
      <c r="M26" s="21"/>
      <c r="N26" s="337">
        <f t="shared" si="95"/>
        <v>0</v>
      </c>
      <c r="O26" s="338">
        <f t="shared" si="96"/>
        <v>0</v>
      </c>
      <c r="P26" s="15"/>
      <c r="Q26" s="19" t="s">
        <v>23</v>
      </c>
      <c r="R26" s="21"/>
      <c r="S26" s="21"/>
      <c r="T26" s="21"/>
      <c r="U26" s="21"/>
      <c r="V26" s="337">
        <f t="shared" si="97"/>
        <v>0</v>
      </c>
      <c r="W26" s="21"/>
      <c r="X26" s="21"/>
      <c r="Y26" s="21"/>
      <c r="Z26" s="21"/>
      <c r="AA26" s="337">
        <f t="shared" si="98"/>
        <v>0</v>
      </c>
      <c r="AB26" s="338">
        <f t="shared" si="99"/>
        <v>0</v>
      </c>
      <c r="AC26" s="15"/>
      <c r="AD26" s="19" t="s">
        <v>23</v>
      </c>
      <c r="AE26" s="21"/>
      <c r="AF26" s="21"/>
      <c r="AG26" s="337">
        <f t="shared" si="112"/>
        <v>0</v>
      </c>
      <c r="AH26" s="15"/>
      <c r="AI26" s="19" t="s">
        <v>23</v>
      </c>
      <c r="AJ26" s="342">
        <f t="shared" si="107"/>
        <v>0</v>
      </c>
      <c r="AK26" s="342">
        <f t="shared" si="108"/>
        <v>0</v>
      </c>
      <c r="AL26" s="342">
        <f t="shared" si="109"/>
        <v>0</v>
      </c>
      <c r="AM26" s="342">
        <f t="shared" si="110"/>
        <v>0</v>
      </c>
      <c r="AN26" s="337">
        <f t="shared" si="101"/>
        <v>0</v>
      </c>
      <c r="AO26" s="342">
        <f t="shared" si="111"/>
        <v>0</v>
      </c>
      <c r="AP26" s="342">
        <f t="shared" si="102"/>
        <v>0</v>
      </c>
      <c r="AQ26" s="342">
        <f t="shared" si="103"/>
        <v>0</v>
      </c>
      <c r="AR26" s="342">
        <f t="shared" si="104"/>
        <v>0</v>
      </c>
      <c r="AS26" s="337">
        <f t="shared" si="105"/>
        <v>0</v>
      </c>
      <c r="AT26" s="338">
        <f t="shared" si="106"/>
        <v>0</v>
      </c>
    </row>
    <row r="27" spans="2:46" ht="12.75" customHeight="1" thickBot="1">
      <c r="B27" s="480"/>
      <c r="C27" s="15"/>
      <c r="D27" s="19" t="s">
        <v>24</v>
      </c>
      <c r="E27" s="21"/>
      <c r="F27" s="21"/>
      <c r="G27" s="21"/>
      <c r="H27" s="21"/>
      <c r="I27" s="337">
        <f t="shared" si="94"/>
        <v>0</v>
      </c>
      <c r="J27" s="21"/>
      <c r="K27" s="21"/>
      <c r="L27" s="21"/>
      <c r="M27" s="21"/>
      <c r="N27" s="337">
        <f t="shared" si="95"/>
        <v>0</v>
      </c>
      <c r="O27" s="338">
        <f t="shared" si="96"/>
        <v>0</v>
      </c>
      <c r="P27" s="15"/>
      <c r="Q27" s="19" t="s">
        <v>24</v>
      </c>
      <c r="R27" s="21"/>
      <c r="S27" s="21"/>
      <c r="T27" s="21"/>
      <c r="U27" s="21"/>
      <c r="V27" s="337">
        <f t="shared" si="97"/>
        <v>0</v>
      </c>
      <c r="W27" s="21"/>
      <c r="X27" s="21"/>
      <c r="Y27" s="21"/>
      <c r="Z27" s="21"/>
      <c r="AA27" s="337">
        <f t="shared" si="98"/>
        <v>0</v>
      </c>
      <c r="AB27" s="338">
        <f t="shared" si="99"/>
        <v>0</v>
      </c>
      <c r="AC27" s="15"/>
      <c r="AD27" s="19" t="s">
        <v>24</v>
      </c>
      <c r="AE27" s="21"/>
      <c r="AF27" s="21"/>
      <c r="AG27" s="337">
        <f t="shared" si="112"/>
        <v>0</v>
      </c>
      <c r="AH27" s="15"/>
      <c r="AI27" s="19" t="s">
        <v>24</v>
      </c>
      <c r="AJ27" s="342">
        <f t="shared" si="107"/>
        <v>0</v>
      </c>
      <c r="AK27" s="342">
        <f t="shared" si="108"/>
        <v>0</v>
      </c>
      <c r="AL27" s="342">
        <f t="shared" si="109"/>
        <v>0</v>
      </c>
      <c r="AM27" s="342">
        <f t="shared" si="110"/>
        <v>0</v>
      </c>
      <c r="AN27" s="337">
        <f t="shared" si="101"/>
        <v>0</v>
      </c>
      <c r="AO27" s="342">
        <f t="shared" si="111"/>
        <v>0</v>
      </c>
      <c r="AP27" s="342">
        <f t="shared" si="102"/>
        <v>0</v>
      </c>
      <c r="AQ27" s="342">
        <f t="shared" si="103"/>
        <v>0</v>
      </c>
      <c r="AR27" s="342">
        <f t="shared" si="104"/>
        <v>0</v>
      </c>
      <c r="AS27" s="337">
        <f t="shared" si="105"/>
        <v>0</v>
      </c>
      <c r="AT27" s="338">
        <f t="shared" si="106"/>
        <v>0</v>
      </c>
    </row>
    <row r="28" spans="2:46" ht="12.75" customHeight="1" thickBot="1">
      <c r="B28" s="480"/>
      <c r="C28" s="15"/>
      <c r="D28" s="19" t="s">
        <v>25</v>
      </c>
      <c r="E28" s="21"/>
      <c r="F28" s="21"/>
      <c r="G28" s="21"/>
      <c r="H28" s="21"/>
      <c r="I28" s="337">
        <f t="shared" si="94"/>
        <v>0</v>
      </c>
      <c r="J28" s="21"/>
      <c r="K28" s="21"/>
      <c r="L28" s="21"/>
      <c r="M28" s="21"/>
      <c r="N28" s="337">
        <f t="shared" si="95"/>
        <v>0</v>
      </c>
      <c r="O28" s="338">
        <f t="shared" si="96"/>
        <v>0</v>
      </c>
      <c r="P28" s="15"/>
      <c r="Q28" s="19" t="s">
        <v>25</v>
      </c>
      <c r="R28" s="21"/>
      <c r="S28" s="21"/>
      <c r="T28" s="21"/>
      <c r="U28" s="21"/>
      <c r="V28" s="337">
        <f t="shared" si="97"/>
        <v>0</v>
      </c>
      <c r="W28" s="21"/>
      <c r="X28" s="21"/>
      <c r="Y28" s="21"/>
      <c r="Z28" s="21"/>
      <c r="AA28" s="337">
        <f t="shared" si="98"/>
        <v>0</v>
      </c>
      <c r="AB28" s="338">
        <f t="shared" si="99"/>
        <v>0</v>
      </c>
      <c r="AC28" s="15"/>
      <c r="AD28" s="19" t="s">
        <v>25</v>
      </c>
      <c r="AE28" s="21"/>
      <c r="AF28" s="21"/>
      <c r="AG28" s="337">
        <f t="shared" si="112"/>
        <v>0</v>
      </c>
      <c r="AH28" s="15"/>
      <c r="AI28" s="19" t="s">
        <v>25</v>
      </c>
      <c r="AJ28" s="342">
        <f t="shared" si="107"/>
        <v>0</v>
      </c>
      <c r="AK28" s="342">
        <f t="shared" si="108"/>
        <v>0</v>
      </c>
      <c r="AL28" s="342">
        <f t="shared" si="109"/>
        <v>0</v>
      </c>
      <c r="AM28" s="342">
        <f t="shared" si="110"/>
        <v>0</v>
      </c>
      <c r="AN28" s="337">
        <f t="shared" si="101"/>
        <v>0</v>
      </c>
      <c r="AO28" s="342">
        <f t="shared" si="111"/>
        <v>0</v>
      </c>
      <c r="AP28" s="342">
        <f t="shared" si="102"/>
        <v>0</v>
      </c>
      <c r="AQ28" s="342">
        <f t="shared" si="103"/>
        <v>0</v>
      </c>
      <c r="AR28" s="342">
        <f t="shared" si="104"/>
        <v>0</v>
      </c>
      <c r="AS28" s="337">
        <f t="shared" si="105"/>
        <v>0</v>
      </c>
      <c r="AT28" s="338">
        <f t="shared" si="106"/>
        <v>0</v>
      </c>
    </row>
    <row r="29" spans="2:46" ht="12.75" customHeight="1" thickBot="1">
      <c r="B29" s="480"/>
      <c r="C29" s="15"/>
      <c r="D29" s="19" t="s">
        <v>26</v>
      </c>
      <c r="E29" s="21"/>
      <c r="F29" s="21"/>
      <c r="G29" s="21"/>
      <c r="H29" s="21"/>
      <c r="I29" s="337">
        <f t="shared" si="94"/>
        <v>0</v>
      </c>
      <c r="J29" s="21"/>
      <c r="K29" s="21"/>
      <c r="L29" s="21"/>
      <c r="M29" s="21"/>
      <c r="N29" s="337">
        <f t="shared" si="95"/>
        <v>0</v>
      </c>
      <c r="O29" s="338">
        <f t="shared" si="96"/>
        <v>0</v>
      </c>
      <c r="P29" s="15"/>
      <c r="Q29" s="19" t="s">
        <v>26</v>
      </c>
      <c r="R29" s="21"/>
      <c r="S29" s="21"/>
      <c r="T29" s="21"/>
      <c r="U29" s="21"/>
      <c r="V29" s="337">
        <f t="shared" si="97"/>
        <v>0</v>
      </c>
      <c r="W29" s="21"/>
      <c r="X29" s="21"/>
      <c r="Y29" s="21"/>
      <c r="Z29" s="21"/>
      <c r="AA29" s="337">
        <f t="shared" si="98"/>
        <v>0</v>
      </c>
      <c r="AB29" s="338">
        <f t="shared" si="99"/>
        <v>0</v>
      </c>
      <c r="AC29" s="15"/>
      <c r="AD29" s="19" t="s">
        <v>26</v>
      </c>
      <c r="AE29" s="21"/>
      <c r="AF29" s="21"/>
      <c r="AG29" s="337">
        <f t="shared" si="112"/>
        <v>0</v>
      </c>
      <c r="AH29" s="15"/>
      <c r="AI29" s="19" t="s">
        <v>26</v>
      </c>
      <c r="AJ29" s="342">
        <f t="shared" si="107"/>
        <v>0</v>
      </c>
      <c r="AK29" s="342">
        <f t="shared" si="108"/>
        <v>0</v>
      </c>
      <c r="AL29" s="342">
        <f t="shared" si="109"/>
        <v>0</v>
      </c>
      <c r="AM29" s="342">
        <f t="shared" si="110"/>
        <v>0</v>
      </c>
      <c r="AN29" s="337">
        <f t="shared" si="101"/>
        <v>0</v>
      </c>
      <c r="AO29" s="342">
        <f t="shared" si="111"/>
        <v>0</v>
      </c>
      <c r="AP29" s="342">
        <f t="shared" si="102"/>
        <v>0</v>
      </c>
      <c r="AQ29" s="342">
        <f t="shared" si="103"/>
        <v>0</v>
      </c>
      <c r="AR29" s="342">
        <f t="shared" si="104"/>
        <v>0</v>
      </c>
      <c r="AS29" s="337">
        <f t="shared" si="105"/>
        <v>0</v>
      </c>
      <c r="AT29" s="338">
        <f t="shared" si="106"/>
        <v>0</v>
      </c>
    </row>
    <row r="30" spans="2:46" ht="12.75" customHeight="1" thickBot="1">
      <c r="B30" s="480"/>
      <c r="C30" s="15"/>
      <c r="D30" s="19" t="s">
        <v>27</v>
      </c>
      <c r="E30" s="21"/>
      <c r="F30" s="21"/>
      <c r="G30" s="21"/>
      <c r="H30" s="21"/>
      <c r="I30" s="337">
        <f t="shared" si="94"/>
        <v>0</v>
      </c>
      <c r="J30" s="21"/>
      <c r="K30" s="21"/>
      <c r="L30" s="21"/>
      <c r="M30" s="21"/>
      <c r="N30" s="337">
        <f t="shared" si="95"/>
        <v>0</v>
      </c>
      <c r="O30" s="338">
        <f t="shared" si="96"/>
        <v>0</v>
      </c>
      <c r="P30" s="15"/>
      <c r="Q30" s="19" t="s">
        <v>27</v>
      </c>
      <c r="R30" s="21"/>
      <c r="S30" s="21"/>
      <c r="T30" s="21"/>
      <c r="U30" s="21"/>
      <c r="V30" s="337">
        <f t="shared" si="97"/>
        <v>0</v>
      </c>
      <c r="W30" s="21"/>
      <c r="X30" s="21"/>
      <c r="Y30" s="21"/>
      <c r="Z30" s="21"/>
      <c r="AA30" s="337">
        <f t="shared" si="98"/>
        <v>0</v>
      </c>
      <c r="AB30" s="338">
        <f t="shared" si="99"/>
        <v>0</v>
      </c>
      <c r="AC30" s="15"/>
      <c r="AD30" s="19" t="s">
        <v>27</v>
      </c>
      <c r="AE30" s="21"/>
      <c r="AF30" s="21"/>
      <c r="AG30" s="337">
        <f t="shared" si="112"/>
        <v>0</v>
      </c>
      <c r="AH30" s="15"/>
      <c r="AI30" s="19" t="s">
        <v>27</v>
      </c>
      <c r="AJ30" s="342">
        <f t="shared" si="107"/>
        <v>0</v>
      </c>
      <c r="AK30" s="342">
        <f t="shared" si="108"/>
        <v>0</v>
      </c>
      <c r="AL30" s="342">
        <f t="shared" si="109"/>
        <v>0</v>
      </c>
      <c r="AM30" s="342">
        <f t="shared" si="110"/>
        <v>0</v>
      </c>
      <c r="AN30" s="337">
        <f t="shared" si="101"/>
        <v>0</v>
      </c>
      <c r="AO30" s="342">
        <f t="shared" si="111"/>
        <v>0</v>
      </c>
      <c r="AP30" s="342">
        <f t="shared" si="102"/>
        <v>0</v>
      </c>
      <c r="AQ30" s="342">
        <f t="shared" si="103"/>
        <v>0</v>
      </c>
      <c r="AR30" s="342">
        <f t="shared" si="104"/>
        <v>0</v>
      </c>
      <c r="AS30" s="337">
        <f t="shared" si="105"/>
        <v>0</v>
      </c>
      <c r="AT30" s="338">
        <f t="shared" si="106"/>
        <v>0</v>
      </c>
    </row>
    <row r="31" spans="2:46" ht="12.75" customHeight="1" thickBot="1">
      <c r="B31" s="480"/>
      <c r="C31" s="15"/>
      <c r="D31" s="19" t="s">
        <v>28</v>
      </c>
      <c r="E31" s="21"/>
      <c r="F31" s="21"/>
      <c r="G31" s="21"/>
      <c r="H31" s="21"/>
      <c r="I31" s="337">
        <f t="shared" si="94"/>
        <v>0</v>
      </c>
      <c r="J31" s="21"/>
      <c r="K31" s="21"/>
      <c r="L31" s="21"/>
      <c r="M31" s="21"/>
      <c r="N31" s="337">
        <f t="shared" si="95"/>
        <v>0</v>
      </c>
      <c r="O31" s="338">
        <f t="shared" si="96"/>
        <v>0</v>
      </c>
      <c r="P31" s="15"/>
      <c r="Q31" s="19" t="s">
        <v>28</v>
      </c>
      <c r="R31" s="21"/>
      <c r="S31" s="21"/>
      <c r="T31" s="21"/>
      <c r="U31" s="21"/>
      <c r="V31" s="337">
        <f t="shared" si="97"/>
        <v>0</v>
      </c>
      <c r="W31" s="21"/>
      <c r="X31" s="21"/>
      <c r="Y31" s="21"/>
      <c r="Z31" s="21"/>
      <c r="AA31" s="337">
        <f t="shared" si="98"/>
        <v>0</v>
      </c>
      <c r="AB31" s="338">
        <f t="shared" si="99"/>
        <v>0</v>
      </c>
      <c r="AC31" s="15"/>
      <c r="AD31" s="19" t="s">
        <v>28</v>
      </c>
      <c r="AE31" s="21"/>
      <c r="AF31" s="21"/>
      <c r="AG31" s="337">
        <f t="shared" si="112"/>
        <v>0</v>
      </c>
      <c r="AH31" s="15"/>
      <c r="AI31" s="19" t="s">
        <v>28</v>
      </c>
      <c r="AJ31" s="342">
        <f t="shared" si="107"/>
        <v>0</v>
      </c>
      <c r="AK31" s="342">
        <f t="shared" si="108"/>
        <v>0</v>
      </c>
      <c r="AL31" s="342">
        <f t="shared" si="109"/>
        <v>0</v>
      </c>
      <c r="AM31" s="342">
        <f t="shared" si="110"/>
        <v>0</v>
      </c>
      <c r="AN31" s="337">
        <f t="shared" si="101"/>
        <v>0</v>
      </c>
      <c r="AO31" s="342">
        <f t="shared" si="111"/>
        <v>0</v>
      </c>
      <c r="AP31" s="342">
        <f t="shared" si="102"/>
        <v>0</v>
      </c>
      <c r="AQ31" s="342">
        <f t="shared" si="103"/>
        <v>0</v>
      </c>
      <c r="AR31" s="342">
        <f t="shared" si="104"/>
        <v>0</v>
      </c>
      <c r="AS31" s="337">
        <f t="shared" si="105"/>
        <v>0</v>
      </c>
      <c r="AT31" s="338">
        <f t="shared" si="106"/>
        <v>0</v>
      </c>
    </row>
    <row r="32" spans="2:46" ht="12.75" customHeight="1" thickBot="1">
      <c r="B32" s="480"/>
      <c r="C32" s="15"/>
      <c r="D32" s="19" t="s">
        <v>29</v>
      </c>
      <c r="E32" s="21"/>
      <c r="F32" s="21"/>
      <c r="G32" s="21"/>
      <c r="H32" s="21"/>
      <c r="I32" s="337">
        <f t="shared" si="94"/>
        <v>0</v>
      </c>
      <c r="J32" s="21"/>
      <c r="K32" s="21"/>
      <c r="L32" s="21"/>
      <c r="M32" s="21"/>
      <c r="N32" s="337">
        <f t="shared" si="95"/>
        <v>0</v>
      </c>
      <c r="O32" s="338">
        <f t="shared" si="96"/>
        <v>0</v>
      </c>
      <c r="P32" s="15"/>
      <c r="Q32" s="19" t="s">
        <v>29</v>
      </c>
      <c r="R32" s="21"/>
      <c r="S32" s="21"/>
      <c r="T32" s="21"/>
      <c r="U32" s="21"/>
      <c r="V32" s="337">
        <f t="shared" si="97"/>
        <v>0</v>
      </c>
      <c r="W32" s="21"/>
      <c r="X32" s="21"/>
      <c r="Y32" s="21"/>
      <c r="Z32" s="21"/>
      <c r="AA32" s="337">
        <f t="shared" si="98"/>
        <v>0</v>
      </c>
      <c r="AB32" s="338">
        <f t="shared" si="99"/>
        <v>0</v>
      </c>
      <c r="AC32" s="15"/>
      <c r="AD32" s="19" t="s">
        <v>29</v>
      </c>
      <c r="AE32" s="21"/>
      <c r="AF32" s="21"/>
      <c r="AG32" s="337">
        <f t="shared" si="112"/>
        <v>0</v>
      </c>
      <c r="AH32" s="15"/>
      <c r="AI32" s="19" t="s">
        <v>29</v>
      </c>
      <c r="AJ32" s="342">
        <f t="shared" si="107"/>
        <v>0</v>
      </c>
      <c r="AK32" s="342">
        <f t="shared" si="108"/>
        <v>0</v>
      </c>
      <c r="AL32" s="342">
        <f t="shared" si="109"/>
        <v>0</v>
      </c>
      <c r="AM32" s="342">
        <f t="shared" si="110"/>
        <v>0</v>
      </c>
      <c r="AN32" s="337">
        <f t="shared" si="101"/>
        <v>0</v>
      </c>
      <c r="AO32" s="342">
        <f t="shared" si="111"/>
        <v>0</v>
      </c>
      <c r="AP32" s="342">
        <f t="shared" si="102"/>
        <v>0</v>
      </c>
      <c r="AQ32" s="342">
        <f t="shared" si="103"/>
        <v>0</v>
      </c>
      <c r="AR32" s="342">
        <f t="shared" si="104"/>
        <v>0</v>
      </c>
      <c r="AS32" s="337">
        <f t="shared" si="105"/>
        <v>0</v>
      </c>
      <c r="AT32" s="338">
        <f t="shared" si="106"/>
        <v>0</v>
      </c>
    </row>
    <row r="33" spans="2:46" ht="12.75" customHeight="1" thickBot="1">
      <c r="B33" s="480"/>
      <c r="C33" s="15"/>
      <c r="D33" s="19" t="s">
        <v>30</v>
      </c>
      <c r="E33" s="21"/>
      <c r="F33" s="21"/>
      <c r="G33" s="21"/>
      <c r="H33" s="21"/>
      <c r="I33" s="337">
        <f t="shared" si="94"/>
        <v>0</v>
      </c>
      <c r="J33" s="21"/>
      <c r="K33" s="21"/>
      <c r="L33" s="21"/>
      <c r="M33" s="21"/>
      <c r="N33" s="337">
        <f t="shared" si="95"/>
        <v>0</v>
      </c>
      <c r="O33" s="338">
        <f t="shared" si="96"/>
        <v>0</v>
      </c>
      <c r="P33" s="15"/>
      <c r="Q33" s="19" t="s">
        <v>30</v>
      </c>
      <c r="R33" s="21"/>
      <c r="S33" s="21"/>
      <c r="T33" s="21"/>
      <c r="U33" s="21"/>
      <c r="V33" s="337">
        <f t="shared" si="97"/>
        <v>0</v>
      </c>
      <c r="W33" s="21"/>
      <c r="X33" s="21"/>
      <c r="Y33" s="21"/>
      <c r="Z33" s="21"/>
      <c r="AA33" s="337">
        <f t="shared" si="98"/>
        <v>0</v>
      </c>
      <c r="AB33" s="338">
        <f t="shared" si="99"/>
        <v>0</v>
      </c>
      <c r="AC33" s="15"/>
      <c r="AD33" s="19" t="s">
        <v>30</v>
      </c>
      <c r="AE33" s="21"/>
      <c r="AF33" s="21"/>
      <c r="AG33" s="337">
        <f t="shared" si="112"/>
        <v>0</v>
      </c>
      <c r="AH33" s="15"/>
      <c r="AI33" s="19" t="s">
        <v>30</v>
      </c>
      <c r="AJ33" s="342">
        <f t="shared" si="107"/>
        <v>0</v>
      </c>
      <c r="AK33" s="342">
        <f t="shared" si="108"/>
        <v>0</v>
      </c>
      <c r="AL33" s="342">
        <f t="shared" si="109"/>
        <v>0</v>
      </c>
      <c r="AM33" s="342">
        <f t="shared" si="110"/>
        <v>0</v>
      </c>
      <c r="AN33" s="337">
        <f t="shared" si="101"/>
        <v>0</v>
      </c>
      <c r="AO33" s="342">
        <f t="shared" si="111"/>
        <v>0</v>
      </c>
      <c r="AP33" s="342">
        <f t="shared" si="102"/>
        <v>0</v>
      </c>
      <c r="AQ33" s="342">
        <f t="shared" si="103"/>
        <v>0</v>
      </c>
      <c r="AR33" s="342">
        <f t="shared" si="104"/>
        <v>0</v>
      </c>
      <c r="AS33" s="337">
        <f t="shared" si="105"/>
        <v>0</v>
      </c>
      <c r="AT33" s="338">
        <f t="shared" si="106"/>
        <v>0</v>
      </c>
    </row>
    <row r="34" spans="2:46" ht="12.75" customHeight="1" thickBot="1">
      <c r="B34" s="480"/>
      <c r="C34" s="15"/>
      <c r="D34" s="19" t="s">
        <v>31</v>
      </c>
      <c r="E34" s="337">
        <f>SUM(E22:E33)</f>
        <v>0</v>
      </c>
      <c r="F34" s="337">
        <f>SUM(F22:F33)</f>
        <v>0</v>
      </c>
      <c r="G34" s="337">
        <f>SUM(G22:G33)</f>
        <v>0</v>
      </c>
      <c r="H34" s="337">
        <f>SUM(H22:H33)</f>
        <v>0</v>
      </c>
      <c r="I34" s="337">
        <f t="shared" si="94"/>
        <v>0</v>
      </c>
      <c r="J34" s="337">
        <f>SUM(J22:J33)</f>
        <v>0</v>
      </c>
      <c r="K34" s="337">
        <f>SUM(K22:K33)</f>
        <v>0</v>
      </c>
      <c r="L34" s="337">
        <f>SUM(L22:L33)</f>
        <v>0</v>
      </c>
      <c r="M34" s="337">
        <f>SUM(M22:M33)</f>
        <v>0</v>
      </c>
      <c r="N34" s="337">
        <f t="shared" si="95"/>
        <v>0</v>
      </c>
      <c r="O34" s="338">
        <f t="shared" si="96"/>
        <v>0</v>
      </c>
      <c r="P34" s="15"/>
      <c r="Q34" s="19" t="s">
        <v>31</v>
      </c>
      <c r="R34" s="337">
        <f>SUM(R22:R33)</f>
        <v>0</v>
      </c>
      <c r="S34" s="337">
        <f>SUM(S22:S33)</f>
        <v>0</v>
      </c>
      <c r="T34" s="337">
        <f>SUM(T22:T33)</f>
        <v>0</v>
      </c>
      <c r="U34" s="337">
        <f>SUM(U22:U33)</f>
        <v>0</v>
      </c>
      <c r="V34" s="337">
        <f t="shared" si="97"/>
        <v>0</v>
      </c>
      <c r="W34" s="337">
        <f>SUM(W22:W33)</f>
        <v>0</v>
      </c>
      <c r="X34" s="337">
        <f>SUM(X22:X33)</f>
        <v>0</v>
      </c>
      <c r="Y34" s="337">
        <f>SUM(Y22:Y33)</f>
        <v>0</v>
      </c>
      <c r="Z34" s="337">
        <f>SUM(Z22:Z33)</f>
        <v>0</v>
      </c>
      <c r="AA34" s="337">
        <f t="shared" si="98"/>
        <v>0</v>
      </c>
      <c r="AB34" s="338">
        <f t="shared" si="99"/>
        <v>0</v>
      </c>
      <c r="AC34" s="15"/>
      <c r="AD34" s="19" t="s">
        <v>31</v>
      </c>
      <c r="AE34" s="337">
        <f>SUM(AE22:AE33)</f>
        <v>0</v>
      </c>
      <c r="AF34" s="337">
        <f>SUM(AF22:AF33)</f>
        <v>0</v>
      </c>
      <c r="AG34" s="337">
        <f>SUM(AG22:AG33)</f>
        <v>0</v>
      </c>
      <c r="AH34" s="15"/>
      <c r="AI34" s="19" t="s">
        <v>31</v>
      </c>
      <c r="AJ34" s="337">
        <f>SUM(AJ22:AJ33)</f>
        <v>0</v>
      </c>
      <c r="AK34" s="337">
        <f>SUM(AK22:AK33)</f>
        <v>0</v>
      </c>
      <c r="AL34" s="337">
        <f>SUM(AL22:AL33)</f>
        <v>0</v>
      </c>
      <c r="AM34" s="337">
        <f>SUM(AM22:AM33)</f>
        <v>0</v>
      </c>
      <c r="AN34" s="337">
        <f t="shared" si="101"/>
        <v>0</v>
      </c>
      <c r="AO34" s="337">
        <f>SUM(AO22:AO33)</f>
        <v>0</v>
      </c>
      <c r="AP34" s="337">
        <f>SUM(AP22:AP33)</f>
        <v>0</v>
      </c>
      <c r="AQ34" s="337">
        <f>SUM(AQ22:AQ33)</f>
        <v>0</v>
      </c>
      <c r="AR34" s="337">
        <f>SUM(AR22:AR33)</f>
        <v>0</v>
      </c>
      <c r="AS34" s="337">
        <f t="shared" si="105"/>
        <v>0</v>
      </c>
      <c r="AT34" s="338">
        <f t="shared" si="106"/>
        <v>0</v>
      </c>
    </row>
    <row r="35" spans="2:46" ht="5.25" customHeight="1" thickBot="1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</row>
    <row r="36" spans="2:46" ht="12.75" customHeight="1" thickBot="1">
      <c r="B36" s="469" t="str">
        <f>IF(基本情報!E8="","",基本情報!E8)</f>
        <v/>
      </c>
      <c r="C36" s="15"/>
      <c r="D36" s="19" t="s">
        <v>19</v>
      </c>
      <c r="E36" s="21"/>
      <c r="F36" s="21"/>
      <c r="G36" s="21"/>
      <c r="H36" s="21"/>
      <c r="I36" s="337">
        <f t="shared" ref="I36:I48" si="113">SUM(E36:H36)</f>
        <v>0</v>
      </c>
      <c r="J36" s="21"/>
      <c r="K36" s="21"/>
      <c r="L36" s="21"/>
      <c r="M36" s="21"/>
      <c r="N36" s="337">
        <f t="shared" ref="N36:N48" si="114">SUM(J36:M36)</f>
        <v>0</v>
      </c>
      <c r="O36" s="338">
        <f t="shared" ref="O36:O48" si="115">I36+N36</f>
        <v>0</v>
      </c>
      <c r="P36" s="15"/>
      <c r="Q36" s="19" t="s">
        <v>19</v>
      </c>
      <c r="R36" s="21"/>
      <c r="S36" s="21"/>
      <c r="T36" s="21"/>
      <c r="U36" s="21"/>
      <c r="V36" s="337">
        <f t="shared" ref="V36:V48" si="116">SUM(R36:U36)</f>
        <v>0</v>
      </c>
      <c r="W36" s="21"/>
      <c r="X36" s="21"/>
      <c r="Y36" s="21"/>
      <c r="Z36" s="21"/>
      <c r="AA36" s="337">
        <f t="shared" ref="AA36:AA48" si="117">SUM(W36:Z36)</f>
        <v>0</v>
      </c>
      <c r="AB36" s="338">
        <f t="shared" ref="AB36:AB48" si="118">V36+AA36</f>
        <v>0</v>
      </c>
      <c r="AC36" s="15"/>
      <c r="AD36" s="19" t="s">
        <v>19</v>
      </c>
      <c r="AE36" s="21"/>
      <c r="AF36" s="21"/>
      <c r="AG36" s="337">
        <f>AE36+AF36</f>
        <v>0</v>
      </c>
      <c r="AH36" s="15"/>
      <c r="AI36" s="19" t="s">
        <v>19</v>
      </c>
      <c r="AJ36" s="342">
        <f>E36+R36</f>
        <v>0</v>
      </c>
      <c r="AK36" s="342">
        <f t="shared" ref="AK36:AK47" si="119">F36+S36</f>
        <v>0</v>
      </c>
      <c r="AL36" s="342">
        <f t="shared" ref="AL36:AL47" si="120">G36+T36</f>
        <v>0</v>
      </c>
      <c r="AM36" s="342">
        <f t="shared" ref="AM36:AM47" si="121">H36+U36</f>
        <v>0</v>
      </c>
      <c r="AN36" s="337">
        <f t="shared" ref="AN36:AN48" si="122">SUM(AJ36:AM36)</f>
        <v>0</v>
      </c>
      <c r="AO36" s="342">
        <f>J36+W36</f>
        <v>0</v>
      </c>
      <c r="AP36" s="342">
        <f t="shared" ref="AP36:AP47" si="123">K36+X36</f>
        <v>0</v>
      </c>
      <c r="AQ36" s="342">
        <f t="shared" ref="AQ36:AQ47" si="124">L36+Y36</f>
        <v>0</v>
      </c>
      <c r="AR36" s="342">
        <f t="shared" ref="AR36:AR47" si="125">M36+Z36</f>
        <v>0</v>
      </c>
      <c r="AS36" s="337">
        <f t="shared" ref="AS36:AS48" si="126">SUM(AO36:AR36)</f>
        <v>0</v>
      </c>
      <c r="AT36" s="338">
        <f t="shared" ref="AT36:AT48" si="127">AN36+AS36</f>
        <v>0</v>
      </c>
    </row>
    <row r="37" spans="2:46" ht="12.75" customHeight="1" thickBot="1">
      <c r="B37" s="469"/>
      <c r="C37" s="15"/>
      <c r="D37" s="19" t="s">
        <v>20</v>
      </c>
      <c r="E37" s="21"/>
      <c r="F37" s="21"/>
      <c r="G37" s="21"/>
      <c r="H37" s="21"/>
      <c r="I37" s="337">
        <f t="shared" si="113"/>
        <v>0</v>
      </c>
      <c r="J37" s="21"/>
      <c r="K37" s="21"/>
      <c r="L37" s="21"/>
      <c r="M37" s="21"/>
      <c r="N37" s="337">
        <f t="shared" si="114"/>
        <v>0</v>
      </c>
      <c r="O37" s="338">
        <f t="shared" si="115"/>
        <v>0</v>
      </c>
      <c r="P37" s="15"/>
      <c r="Q37" s="19" t="s">
        <v>20</v>
      </c>
      <c r="R37" s="21"/>
      <c r="S37" s="21"/>
      <c r="T37" s="21"/>
      <c r="U37" s="21"/>
      <c r="V37" s="337">
        <f t="shared" si="116"/>
        <v>0</v>
      </c>
      <c r="W37" s="21"/>
      <c r="X37" s="21"/>
      <c r="Y37" s="21"/>
      <c r="Z37" s="21"/>
      <c r="AA37" s="337">
        <f t="shared" si="117"/>
        <v>0</v>
      </c>
      <c r="AB37" s="338">
        <f t="shared" si="118"/>
        <v>0</v>
      </c>
      <c r="AC37" s="15"/>
      <c r="AD37" s="19" t="s">
        <v>20</v>
      </c>
      <c r="AE37" s="21"/>
      <c r="AF37" s="21"/>
      <c r="AG37" s="337">
        <f>AE37+AF37</f>
        <v>0</v>
      </c>
      <c r="AH37" s="15"/>
      <c r="AI37" s="19" t="s">
        <v>20</v>
      </c>
      <c r="AJ37" s="342">
        <f t="shared" ref="AJ37:AJ47" si="128">E37+R37</f>
        <v>0</v>
      </c>
      <c r="AK37" s="342">
        <f t="shared" si="119"/>
        <v>0</v>
      </c>
      <c r="AL37" s="342">
        <f t="shared" si="120"/>
        <v>0</v>
      </c>
      <c r="AM37" s="342">
        <f t="shared" si="121"/>
        <v>0</v>
      </c>
      <c r="AN37" s="337">
        <f t="shared" si="122"/>
        <v>0</v>
      </c>
      <c r="AO37" s="342">
        <f t="shared" ref="AO37:AO47" si="129">J37+W37</f>
        <v>0</v>
      </c>
      <c r="AP37" s="342">
        <f t="shared" si="123"/>
        <v>0</v>
      </c>
      <c r="AQ37" s="342">
        <f t="shared" si="124"/>
        <v>0</v>
      </c>
      <c r="AR37" s="342">
        <f t="shared" si="125"/>
        <v>0</v>
      </c>
      <c r="AS37" s="337">
        <f t="shared" si="126"/>
        <v>0</v>
      </c>
      <c r="AT37" s="338">
        <f t="shared" si="127"/>
        <v>0</v>
      </c>
    </row>
    <row r="38" spans="2:46" ht="12.75" customHeight="1" thickBot="1">
      <c r="B38" s="469"/>
      <c r="C38" s="15"/>
      <c r="D38" s="19" t="s">
        <v>21</v>
      </c>
      <c r="E38" s="21"/>
      <c r="F38" s="21"/>
      <c r="G38" s="21"/>
      <c r="H38" s="21"/>
      <c r="I38" s="337">
        <f t="shared" si="113"/>
        <v>0</v>
      </c>
      <c r="J38" s="21"/>
      <c r="K38" s="21"/>
      <c r="L38" s="21"/>
      <c r="M38" s="21"/>
      <c r="N38" s="337">
        <f t="shared" si="114"/>
        <v>0</v>
      </c>
      <c r="O38" s="338">
        <f t="shared" si="115"/>
        <v>0</v>
      </c>
      <c r="P38" s="15"/>
      <c r="Q38" s="19" t="s">
        <v>21</v>
      </c>
      <c r="R38" s="21"/>
      <c r="S38" s="21"/>
      <c r="T38" s="21"/>
      <c r="U38" s="21"/>
      <c r="V38" s="337">
        <f t="shared" si="116"/>
        <v>0</v>
      </c>
      <c r="W38" s="21"/>
      <c r="X38" s="21"/>
      <c r="Y38" s="21"/>
      <c r="Z38" s="21"/>
      <c r="AA38" s="337">
        <f t="shared" si="117"/>
        <v>0</v>
      </c>
      <c r="AB38" s="338">
        <f t="shared" si="118"/>
        <v>0</v>
      </c>
      <c r="AC38" s="15"/>
      <c r="AD38" s="19" t="s">
        <v>21</v>
      </c>
      <c r="AE38" s="21"/>
      <c r="AF38" s="21"/>
      <c r="AG38" s="337">
        <f t="shared" ref="AG38:AG47" si="130">AE38+AF38</f>
        <v>0</v>
      </c>
      <c r="AH38" s="15"/>
      <c r="AI38" s="19" t="s">
        <v>21</v>
      </c>
      <c r="AJ38" s="342">
        <f t="shared" si="128"/>
        <v>0</v>
      </c>
      <c r="AK38" s="342">
        <f t="shared" si="119"/>
        <v>0</v>
      </c>
      <c r="AL38" s="342">
        <f t="shared" si="120"/>
        <v>0</v>
      </c>
      <c r="AM38" s="342">
        <f t="shared" si="121"/>
        <v>0</v>
      </c>
      <c r="AN38" s="337">
        <f t="shared" si="122"/>
        <v>0</v>
      </c>
      <c r="AO38" s="342">
        <f t="shared" si="129"/>
        <v>0</v>
      </c>
      <c r="AP38" s="342">
        <f t="shared" si="123"/>
        <v>0</v>
      </c>
      <c r="AQ38" s="342">
        <f t="shared" si="124"/>
        <v>0</v>
      </c>
      <c r="AR38" s="342">
        <f t="shared" si="125"/>
        <v>0</v>
      </c>
      <c r="AS38" s="337">
        <f t="shared" si="126"/>
        <v>0</v>
      </c>
      <c r="AT38" s="338">
        <f t="shared" si="127"/>
        <v>0</v>
      </c>
    </row>
    <row r="39" spans="2:46" ht="12.75" customHeight="1" thickBot="1">
      <c r="B39" s="469"/>
      <c r="C39" s="15"/>
      <c r="D39" s="19" t="s">
        <v>22</v>
      </c>
      <c r="E39" s="21"/>
      <c r="F39" s="21"/>
      <c r="G39" s="21"/>
      <c r="H39" s="21"/>
      <c r="I39" s="337">
        <f t="shared" si="113"/>
        <v>0</v>
      </c>
      <c r="J39" s="21"/>
      <c r="K39" s="21"/>
      <c r="L39" s="21"/>
      <c r="M39" s="21"/>
      <c r="N39" s="337">
        <f t="shared" si="114"/>
        <v>0</v>
      </c>
      <c r="O39" s="338">
        <f t="shared" si="115"/>
        <v>0</v>
      </c>
      <c r="P39" s="15"/>
      <c r="Q39" s="19" t="s">
        <v>22</v>
      </c>
      <c r="R39" s="21"/>
      <c r="S39" s="21"/>
      <c r="T39" s="21"/>
      <c r="U39" s="21"/>
      <c r="V39" s="337">
        <f t="shared" si="116"/>
        <v>0</v>
      </c>
      <c r="W39" s="21"/>
      <c r="X39" s="21"/>
      <c r="Y39" s="21"/>
      <c r="Z39" s="21"/>
      <c r="AA39" s="337">
        <f t="shared" si="117"/>
        <v>0</v>
      </c>
      <c r="AB39" s="338">
        <f t="shared" si="118"/>
        <v>0</v>
      </c>
      <c r="AC39" s="15"/>
      <c r="AD39" s="19" t="s">
        <v>22</v>
      </c>
      <c r="AE39" s="21"/>
      <c r="AF39" s="21"/>
      <c r="AG39" s="337">
        <f t="shared" si="130"/>
        <v>0</v>
      </c>
      <c r="AH39" s="15"/>
      <c r="AI39" s="19" t="s">
        <v>22</v>
      </c>
      <c r="AJ39" s="342">
        <f t="shared" si="128"/>
        <v>0</v>
      </c>
      <c r="AK39" s="342">
        <f t="shared" si="119"/>
        <v>0</v>
      </c>
      <c r="AL39" s="342">
        <f t="shared" si="120"/>
        <v>0</v>
      </c>
      <c r="AM39" s="342">
        <f t="shared" si="121"/>
        <v>0</v>
      </c>
      <c r="AN39" s="337">
        <f t="shared" si="122"/>
        <v>0</v>
      </c>
      <c r="AO39" s="342">
        <f t="shared" si="129"/>
        <v>0</v>
      </c>
      <c r="AP39" s="342">
        <f t="shared" si="123"/>
        <v>0</v>
      </c>
      <c r="AQ39" s="342">
        <f t="shared" si="124"/>
        <v>0</v>
      </c>
      <c r="AR39" s="342">
        <f t="shared" si="125"/>
        <v>0</v>
      </c>
      <c r="AS39" s="337">
        <f t="shared" si="126"/>
        <v>0</v>
      </c>
      <c r="AT39" s="338">
        <f t="shared" si="127"/>
        <v>0</v>
      </c>
    </row>
    <row r="40" spans="2:46" ht="12.75" customHeight="1" thickBot="1">
      <c r="B40" s="469"/>
      <c r="C40" s="15"/>
      <c r="D40" s="19" t="s">
        <v>23</v>
      </c>
      <c r="E40" s="21"/>
      <c r="F40" s="21"/>
      <c r="G40" s="21"/>
      <c r="H40" s="21"/>
      <c r="I40" s="337">
        <f t="shared" si="113"/>
        <v>0</v>
      </c>
      <c r="J40" s="21"/>
      <c r="K40" s="21"/>
      <c r="L40" s="21"/>
      <c r="M40" s="21"/>
      <c r="N40" s="337">
        <f t="shared" si="114"/>
        <v>0</v>
      </c>
      <c r="O40" s="338">
        <f t="shared" si="115"/>
        <v>0</v>
      </c>
      <c r="P40" s="15"/>
      <c r="Q40" s="19" t="s">
        <v>23</v>
      </c>
      <c r="R40" s="21"/>
      <c r="S40" s="21"/>
      <c r="T40" s="21"/>
      <c r="U40" s="21"/>
      <c r="V40" s="337">
        <f t="shared" si="116"/>
        <v>0</v>
      </c>
      <c r="W40" s="21"/>
      <c r="X40" s="21"/>
      <c r="Y40" s="21"/>
      <c r="Z40" s="21"/>
      <c r="AA40" s="337">
        <f t="shared" si="117"/>
        <v>0</v>
      </c>
      <c r="AB40" s="338">
        <f t="shared" si="118"/>
        <v>0</v>
      </c>
      <c r="AC40" s="15"/>
      <c r="AD40" s="19" t="s">
        <v>23</v>
      </c>
      <c r="AE40" s="21"/>
      <c r="AF40" s="21"/>
      <c r="AG40" s="337">
        <f t="shared" si="130"/>
        <v>0</v>
      </c>
      <c r="AH40" s="15"/>
      <c r="AI40" s="19" t="s">
        <v>23</v>
      </c>
      <c r="AJ40" s="342">
        <f t="shared" si="128"/>
        <v>0</v>
      </c>
      <c r="AK40" s="342">
        <f t="shared" si="119"/>
        <v>0</v>
      </c>
      <c r="AL40" s="342">
        <f t="shared" si="120"/>
        <v>0</v>
      </c>
      <c r="AM40" s="342">
        <f t="shared" si="121"/>
        <v>0</v>
      </c>
      <c r="AN40" s="337">
        <f t="shared" si="122"/>
        <v>0</v>
      </c>
      <c r="AO40" s="342">
        <f t="shared" si="129"/>
        <v>0</v>
      </c>
      <c r="AP40" s="342">
        <f t="shared" si="123"/>
        <v>0</v>
      </c>
      <c r="AQ40" s="342">
        <f t="shared" si="124"/>
        <v>0</v>
      </c>
      <c r="AR40" s="342">
        <f t="shared" si="125"/>
        <v>0</v>
      </c>
      <c r="AS40" s="337">
        <f t="shared" si="126"/>
        <v>0</v>
      </c>
      <c r="AT40" s="338">
        <f t="shared" si="127"/>
        <v>0</v>
      </c>
    </row>
    <row r="41" spans="2:46" ht="12.75" customHeight="1" thickBot="1">
      <c r="B41" s="469"/>
      <c r="C41" s="15"/>
      <c r="D41" s="19" t="s">
        <v>24</v>
      </c>
      <c r="E41" s="21"/>
      <c r="F41" s="21"/>
      <c r="G41" s="21"/>
      <c r="H41" s="21"/>
      <c r="I41" s="337">
        <f t="shared" si="113"/>
        <v>0</v>
      </c>
      <c r="J41" s="21"/>
      <c r="K41" s="21"/>
      <c r="L41" s="21"/>
      <c r="M41" s="21"/>
      <c r="N41" s="337">
        <f t="shared" si="114"/>
        <v>0</v>
      </c>
      <c r="O41" s="338">
        <f t="shared" si="115"/>
        <v>0</v>
      </c>
      <c r="P41" s="15"/>
      <c r="Q41" s="19" t="s">
        <v>24</v>
      </c>
      <c r="R41" s="21"/>
      <c r="S41" s="21"/>
      <c r="T41" s="21"/>
      <c r="U41" s="21"/>
      <c r="V41" s="337">
        <f t="shared" si="116"/>
        <v>0</v>
      </c>
      <c r="W41" s="21"/>
      <c r="X41" s="21"/>
      <c r="Y41" s="21"/>
      <c r="Z41" s="21"/>
      <c r="AA41" s="337">
        <f t="shared" si="117"/>
        <v>0</v>
      </c>
      <c r="AB41" s="338">
        <f t="shared" si="118"/>
        <v>0</v>
      </c>
      <c r="AC41" s="15"/>
      <c r="AD41" s="19" t="s">
        <v>24</v>
      </c>
      <c r="AE41" s="21"/>
      <c r="AF41" s="21"/>
      <c r="AG41" s="337">
        <f t="shared" si="130"/>
        <v>0</v>
      </c>
      <c r="AH41" s="15"/>
      <c r="AI41" s="19" t="s">
        <v>24</v>
      </c>
      <c r="AJ41" s="342">
        <f t="shared" si="128"/>
        <v>0</v>
      </c>
      <c r="AK41" s="342">
        <f t="shared" si="119"/>
        <v>0</v>
      </c>
      <c r="AL41" s="342">
        <f t="shared" si="120"/>
        <v>0</v>
      </c>
      <c r="AM41" s="342">
        <f t="shared" si="121"/>
        <v>0</v>
      </c>
      <c r="AN41" s="337">
        <f t="shared" si="122"/>
        <v>0</v>
      </c>
      <c r="AO41" s="342">
        <f t="shared" si="129"/>
        <v>0</v>
      </c>
      <c r="AP41" s="342">
        <f t="shared" si="123"/>
        <v>0</v>
      </c>
      <c r="AQ41" s="342">
        <f t="shared" si="124"/>
        <v>0</v>
      </c>
      <c r="AR41" s="342">
        <f t="shared" si="125"/>
        <v>0</v>
      </c>
      <c r="AS41" s="337">
        <f t="shared" si="126"/>
        <v>0</v>
      </c>
      <c r="AT41" s="338">
        <f t="shared" si="127"/>
        <v>0</v>
      </c>
    </row>
    <row r="42" spans="2:46" ht="12.75" customHeight="1" thickBot="1">
      <c r="B42" s="469"/>
      <c r="C42" s="15"/>
      <c r="D42" s="19" t="s">
        <v>25</v>
      </c>
      <c r="E42" s="21"/>
      <c r="F42" s="21"/>
      <c r="G42" s="21"/>
      <c r="H42" s="21"/>
      <c r="I42" s="337">
        <f t="shared" si="113"/>
        <v>0</v>
      </c>
      <c r="J42" s="21"/>
      <c r="K42" s="21"/>
      <c r="L42" s="21"/>
      <c r="M42" s="21"/>
      <c r="N42" s="337">
        <f t="shared" si="114"/>
        <v>0</v>
      </c>
      <c r="O42" s="338">
        <f t="shared" si="115"/>
        <v>0</v>
      </c>
      <c r="P42" s="15"/>
      <c r="Q42" s="19" t="s">
        <v>25</v>
      </c>
      <c r="R42" s="21"/>
      <c r="S42" s="21"/>
      <c r="T42" s="21"/>
      <c r="U42" s="21"/>
      <c r="V42" s="337">
        <f t="shared" si="116"/>
        <v>0</v>
      </c>
      <c r="W42" s="21"/>
      <c r="X42" s="21"/>
      <c r="Y42" s="21"/>
      <c r="Z42" s="21"/>
      <c r="AA42" s="337">
        <f t="shared" si="117"/>
        <v>0</v>
      </c>
      <c r="AB42" s="338">
        <f t="shared" si="118"/>
        <v>0</v>
      </c>
      <c r="AC42" s="15"/>
      <c r="AD42" s="19" t="s">
        <v>25</v>
      </c>
      <c r="AE42" s="21"/>
      <c r="AF42" s="21"/>
      <c r="AG42" s="337">
        <f t="shared" si="130"/>
        <v>0</v>
      </c>
      <c r="AH42" s="15"/>
      <c r="AI42" s="19" t="s">
        <v>25</v>
      </c>
      <c r="AJ42" s="342">
        <f t="shared" si="128"/>
        <v>0</v>
      </c>
      <c r="AK42" s="342">
        <f t="shared" si="119"/>
        <v>0</v>
      </c>
      <c r="AL42" s="342">
        <f t="shared" si="120"/>
        <v>0</v>
      </c>
      <c r="AM42" s="342">
        <f t="shared" si="121"/>
        <v>0</v>
      </c>
      <c r="AN42" s="337">
        <f t="shared" si="122"/>
        <v>0</v>
      </c>
      <c r="AO42" s="342">
        <f t="shared" si="129"/>
        <v>0</v>
      </c>
      <c r="AP42" s="342">
        <f t="shared" si="123"/>
        <v>0</v>
      </c>
      <c r="AQ42" s="342">
        <f t="shared" si="124"/>
        <v>0</v>
      </c>
      <c r="AR42" s="342">
        <f t="shared" si="125"/>
        <v>0</v>
      </c>
      <c r="AS42" s="337">
        <f t="shared" si="126"/>
        <v>0</v>
      </c>
      <c r="AT42" s="338">
        <f t="shared" si="127"/>
        <v>0</v>
      </c>
    </row>
    <row r="43" spans="2:46" ht="12.75" customHeight="1" thickBot="1">
      <c r="B43" s="469"/>
      <c r="C43" s="15"/>
      <c r="D43" s="19" t="s">
        <v>26</v>
      </c>
      <c r="E43" s="21"/>
      <c r="F43" s="21"/>
      <c r="G43" s="21"/>
      <c r="H43" s="21"/>
      <c r="I43" s="337">
        <f t="shared" si="113"/>
        <v>0</v>
      </c>
      <c r="J43" s="21"/>
      <c r="K43" s="21"/>
      <c r="L43" s="21"/>
      <c r="M43" s="21"/>
      <c r="N43" s="337">
        <f t="shared" si="114"/>
        <v>0</v>
      </c>
      <c r="O43" s="338">
        <f t="shared" si="115"/>
        <v>0</v>
      </c>
      <c r="P43" s="15"/>
      <c r="Q43" s="19" t="s">
        <v>26</v>
      </c>
      <c r="R43" s="21"/>
      <c r="S43" s="21"/>
      <c r="T43" s="21"/>
      <c r="U43" s="21"/>
      <c r="V43" s="337">
        <f t="shared" si="116"/>
        <v>0</v>
      </c>
      <c r="W43" s="21"/>
      <c r="X43" s="21"/>
      <c r="Y43" s="21"/>
      <c r="Z43" s="21"/>
      <c r="AA43" s="337">
        <f t="shared" si="117"/>
        <v>0</v>
      </c>
      <c r="AB43" s="338">
        <f t="shared" si="118"/>
        <v>0</v>
      </c>
      <c r="AC43" s="15"/>
      <c r="AD43" s="19" t="s">
        <v>26</v>
      </c>
      <c r="AE43" s="21"/>
      <c r="AF43" s="21"/>
      <c r="AG43" s="337">
        <f t="shared" si="130"/>
        <v>0</v>
      </c>
      <c r="AH43" s="15"/>
      <c r="AI43" s="19" t="s">
        <v>26</v>
      </c>
      <c r="AJ43" s="342">
        <f t="shared" si="128"/>
        <v>0</v>
      </c>
      <c r="AK43" s="342">
        <f t="shared" si="119"/>
        <v>0</v>
      </c>
      <c r="AL43" s="342">
        <f t="shared" si="120"/>
        <v>0</v>
      </c>
      <c r="AM43" s="342">
        <f t="shared" si="121"/>
        <v>0</v>
      </c>
      <c r="AN43" s="337">
        <f t="shared" si="122"/>
        <v>0</v>
      </c>
      <c r="AO43" s="342">
        <f t="shared" si="129"/>
        <v>0</v>
      </c>
      <c r="AP43" s="342">
        <f t="shared" si="123"/>
        <v>0</v>
      </c>
      <c r="AQ43" s="342">
        <f t="shared" si="124"/>
        <v>0</v>
      </c>
      <c r="AR43" s="342">
        <f t="shared" si="125"/>
        <v>0</v>
      </c>
      <c r="AS43" s="337">
        <f t="shared" si="126"/>
        <v>0</v>
      </c>
      <c r="AT43" s="338">
        <f t="shared" si="127"/>
        <v>0</v>
      </c>
    </row>
    <row r="44" spans="2:46" ht="12.75" customHeight="1" thickBot="1">
      <c r="B44" s="469"/>
      <c r="C44" s="15"/>
      <c r="D44" s="19" t="s">
        <v>27</v>
      </c>
      <c r="E44" s="21"/>
      <c r="F44" s="21"/>
      <c r="G44" s="21"/>
      <c r="H44" s="21"/>
      <c r="I44" s="337">
        <f t="shared" si="113"/>
        <v>0</v>
      </c>
      <c r="J44" s="21"/>
      <c r="K44" s="21"/>
      <c r="L44" s="21"/>
      <c r="M44" s="21"/>
      <c r="N44" s="337">
        <f t="shared" si="114"/>
        <v>0</v>
      </c>
      <c r="O44" s="338">
        <f t="shared" si="115"/>
        <v>0</v>
      </c>
      <c r="P44" s="15"/>
      <c r="Q44" s="19" t="s">
        <v>27</v>
      </c>
      <c r="R44" s="21"/>
      <c r="S44" s="21"/>
      <c r="T44" s="21"/>
      <c r="U44" s="21"/>
      <c r="V44" s="337">
        <f t="shared" si="116"/>
        <v>0</v>
      </c>
      <c r="W44" s="21"/>
      <c r="X44" s="21"/>
      <c r="Y44" s="21"/>
      <c r="Z44" s="21"/>
      <c r="AA44" s="337">
        <f t="shared" si="117"/>
        <v>0</v>
      </c>
      <c r="AB44" s="338">
        <f t="shared" si="118"/>
        <v>0</v>
      </c>
      <c r="AC44" s="15"/>
      <c r="AD44" s="19" t="s">
        <v>27</v>
      </c>
      <c r="AE44" s="21"/>
      <c r="AF44" s="21"/>
      <c r="AG44" s="337">
        <f t="shared" si="130"/>
        <v>0</v>
      </c>
      <c r="AH44" s="15"/>
      <c r="AI44" s="19" t="s">
        <v>27</v>
      </c>
      <c r="AJ44" s="342">
        <f t="shared" si="128"/>
        <v>0</v>
      </c>
      <c r="AK44" s="342">
        <f t="shared" si="119"/>
        <v>0</v>
      </c>
      <c r="AL44" s="342">
        <f t="shared" si="120"/>
        <v>0</v>
      </c>
      <c r="AM44" s="342">
        <f t="shared" si="121"/>
        <v>0</v>
      </c>
      <c r="AN44" s="337">
        <f t="shared" si="122"/>
        <v>0</v>
      </c>
      <c r="AO44" s="342">
        <f t="shared" si="129"/>
        <v>0</v>
      </c>
      <c r="AP44" s="342">
        <f t="shared" si="123"/>
        <v>0</v>
      </c>
      <c r="AQ44" s="342">
        <f t="shared" si="124"/>
        <v>0</v>
      </c>
      <c r="AR44" s="342">
        <f t="shared" si="125"/>
        <v>0</v>
      </c>
      <c r="AS44" s="337">
        <f t="shared" si="126"/>
        <v>0</v>
      </c>
      <c r="AT44" s="338">
        <f t="shared" si="127"/>
        <v>0</v>
      </c>
    </row>
    <row r="45" spans="2:46" ht="12.75" customHeight="1" thickBot="1">
      <c r="B45" s="469"/>
      <c r="C45" s="15"/>
      <c r="D45" s="19" t="s">
        <v>28</v>
      </c>
      <c r="E45" s="21"/>
      <c r="F45" s="21"/>
      <c r="G45" s="21"/>
      <c r="H45" s="21"/>
      <c r="I45" s="337">
        <f t="shared" si="113"/>
        <v>0</v>
      </c>
      <c r="J45" s="21"/>
      <c r="K45" s="21"/>
      <c r="L45" s="21"/>
      <c r="M45" s="21"/>
      <c r="N45" s="337">
        <f t="shared" si="114"/>
        <v>0</v>
      </c>
      <c r="O45" s="338">
        <f t="shared" si="115"/>
        <v>0</v>
      </c>
      <c r="P45" s="15"/>
      <c r="Q45" s="19" t="s">
        <v>28</v>
      </c>
      <c r="R45" s="21"/>
      <c r="S45" s="21"/>
      <c r="T45" s="21"/>
      <c r="U45" s="21"/>
      <c r="V45" s="337">
        <f t="shared" si="116"/>
        <v>0</v>
      </c>
      <c r="W45" s="21"/>
      <c r="X45" s="21"/>
      <c r="Y45" s="21"/>
      <c r="Z45" s="21"/>
      <c r="AA45" s="337">
        <f t="shared" si="117"/>
        <v>0</v>
      </c>
      <c r="AB45" s="338">
        <f t="shared" si="118"/>
        <v>0</v>
      </c>
      <c r="AC45" s="15"/>
      <c r="AD45" s="19" t="s">
        <v>28</v>
      </c>
      <c r="AE45" s="21"/>
      <c r="AF45" s="21"/>
      <c r="AG45" s="337">
        <f t="shared" si="130"/>
        <v>0</v>
      </c>
      <c r="AH45" s="15"/>
      <c r="AI45" s="19" t="s">
        <v>28</v>
      </c>
      <c r="AJ45" s="342">
        <f t="shared" si="128"/>
        <v>0</v>
      </c>
      <c r="AK45" s="342">
        <f t="shared" si="119"/>
        <v>0</v>
      </c>
      <c r="AL45" s="342">
        <f t="shared" si="120"/>
        <v>0</v>
      </c>
      <c r="AM45" s="342">
        <f t="shared" si="121"/>
        <v>0</v>
      </c>
      <c r="AN45" s="337">
        <f t="shared" si="122"/>
        <v>0</v>
      </c>
      <c r="AO45" s="342">
        <f t="shared" si="129"/>
        <v>0</v>
      </c>
      <c r="AP45" s="342">
        <f t="shared" si="123"/>
        <v>0</v>
      </c>
      <c r="AQ45" s="342">
        <f t="shared" si="124"/>
        <v>0</v>
      </c>
      <c r="AR45" s="342">
        <f t="shared" si="125"/>
        <v>0</v>
      </c>
      <c r="AS45" s="337">
        <f t="shared" si="126"/>
        <v>0</v>
      </c>
      <c r="AT45" s="338">
        <f t="shared" si="127"/>
        <v>0</v>
      </c>
    </row>
    <row r="46" spans="2:46" ht="12.75" customHeight="1" thickBot="1">
      <c r="B46" s="469"/>
      <c r="C46" s="15"/>
      <c r="D46" s="19" t="s">
        <v>29</v>
      </c>
      <c r="E46" s="21"/>
      <c r="F46" s="21"/>
      <c r="G46" s="21"/>
      <c r="H46" s="21"/>
      <c r="I46" s="337">
        <f t="shared" si="113"/>
        <v>0</v>
      </c>
      <c r="J46" s="21"/>
      <c r="K46" s="21"/>
      <c r="L46" s="21"/>
      <c r="M46" s="21"/>
      <c r="N46" s="337">
        <f t="shared" si="114"/>
        <v>0</v>
      </c>
      <c r="O46" s="338">
        <f t="shared" si="115"/>
        <v>0</v>
      </c>
      <c r="P46" s="15"/>
      <c r="Q46" s="19" t="s">
        <v>29</v>
      </c>
      <c r="R46" s="21"/>
      <c r="S46" s="21"/>
      <c r="T46" s="21"/>
      <c r="U46" s="21"/>
      <c r="V46" s="337">
        <f t="shared" si="116"/>
        <v>0</v>
      </c>
      <c r="W46" s="21"/>
      <c r="X46" s="21"/>
      <c r="Y46" s="21"/>
      <c r="Z46" s="21"/>
      <c r="AA46" s="337">
        <f t="shared" si="117"/>
        <v>0</v>
      </c>
      <c r="AB46" s="338">
        <f t="shared" si="118"/>
        <v>0</v>
      </c>
      <c r="AC46" s="15"/>
      <c r="AD46" s="19" t="s">
        <v>29</v>
      </c>
      <c r="AE46" s="21"/>
      <c r="AF46" s="21"/>
      <c r="AG46" s="337">
        <f t="shared" si="130"/>
        <v>0</v>
      </c>
      <c r="AH46" s="15"/>
      <c r="AI46" s="19" t="s">
        <v>29</v>
      </c>
      <c r="AJ46" s="342">
        <f t="shared" si="128"/>
        <v>0</v>
      </c>
      <c r="AK46" s="342">
        <f t="shared" si="119"/>
        <v>0</v>
      </c>
      <c r="AL46" s="342">
        <f t="shared" si="120"/>
        <v>0</v>
      </c>
      <c r="AM46" s="342">
        <f t="shared" si="121"/>
        <v>0</v>
      </c>
      <c r="AN46" s="337">
        <f t="shared" si="122"/>
        <v>0</v>
      </c>
      <c r="AO46" s="342">
        <f t="shared" si="129"/>
        <v>0</v>
      </c>
      <c r="AP46" s="342">
        <f t="shared" si="123"/>
        <v>0</v>
      </c>
      <c r="AQ46" s="342">
        <f t="shared" si="124"/>
        <v>0</v>
      </c>
      <c r="AR46" s="342">
        <f t="shared" si="125"/>
        <v>0</v>
      </c>
      <c r="AS46" s="337">
        <f t="shared" si="126"/>
        <v>0</v>
      </c>
      <c r="AT46" s="338">
        <f t="shared" si="127"/>
        <v>0</v>
      </c>
    </row>
    <row r="47" spans="2:46" ht="12.75" customHeight="1" thickBot="1">
      <c r="B47" s="469"/>
      <c r="C47" s="15"/>
      <c r="D47" s="19" t="s">
        <v>30</v>
      </c>
      <c r="E47" s="21"/>
      <c r="F47" s="21"/>
      <c r="G47" s="21"/>
      <c r="H47" s="21"/>
      <c r="I47" s="337">
        <f t="shared" si="113"/>
        <v>0</v>
      </c>
      <c r="J47" s="21"/>
      <c r="K47" s="21"/>
      <c r="L47" s="21"/>
      <c r="M47" s="21"/>
      <c r="N47" s="337">
        <f t="shared" si="114"/>
        <v>0</v>
      </c>
      <c r="O47" s="338">
        <f t="shared" si="115"/>
        <v>0</v>
      </c>
      <c r="P47" s="15"/>
      <c r="Q47" s="19" t="s">
        <v>30</v>
      </c>
      <c r="R47" s="21"/>
      <c r="S47" s="21"/>
      <c r="T47" s="21"/>
      <c r="U47" s="21"/>
      <c r="V47" s="337">
        <f t="shared" si="116"/>
        <v>0</v>
      </c>
      <c r="W47" s="21"/>
      <c r="X47" s="21"/>
      <c r="Y47" s="21"/>
      <c r="Z47" s="21"/>
      <c r="AA47" s="337">
        <f t="shared" si="117"/>
        <v>0</v>
      </c>
      <c r="AB47" s="338">
        <f t="shared" si="118"/>
        <v>0</v>
      </c>
      <c r="AC47" s="15"/>
      <c r="AD47" s="19" t="s">
        <v>30</v>
      </c>
      <c r="AE47" s="21"/>
      <c r="AF47" s="21"/>
      <c r="AG47" s="337">
        <f t="shared" si="130"/>
        <v>0</v>
      </c>
      <c r="AH47" s="15"/>
      <c r="AI47" s="19" t="s">
        <v>30</v>
      </c>
      <c r="AJ47" s="342">
        <f t="shared" si="128"/>
        <v>0</v>
      </c>
      <c r="AK47" s="342">
        <f t="shared" si="119"/>
        <v>0</v>
      </c>
      <c r="AL47" s="342">
        <f t="shared" si="120"/>
        <v>0</v>
      </c>
      <c r="AM47" s="342">
        <f t="shared" si="121"/>
        <v>0</v>
      </c>
      <c r="AN47" s="337">
        <f t="shared" si="122"/>
        <v>0</v>
      </c>
      <c r="AO47" s="342">
        <f t="shared" si="129"/>
        <v>0</v>
      </c>
      <c r="AP47" s="342">
        <f t="shared" si="123"/>
        <v>0</v>
      </c>
      <c r="AQ47" s="342">
        <f t="shared" si="124"/>
        <v>0</v>
      </c>
      <c r="AR47" s="342">
        <f t="shared" si="125"/>
        <v>0</v>
      </c>
      <c r="AS47" s="337">
        <f t="shared" si="126"/>
        <v>0</v>
      </c>
      <c r="AT47" s="338">
        <f t="shared" si="127"/>
        <v>0</v>
      </c>
    </row>
    <row r="48" spans="2:46" ht="12.75" customHeight="1" thickBot="1">
      <c r="B48" s="469"/>
      <c r="C48" s="15"/>
      <c r="D48" s="19" t="s">
        <v>31</v>
      </c>
      <c r="E48" s="337">
        <f>SUM(E36:E47)</f>
        <v>0</v>
      </c>
      <c r="F48" s="337">
        <f>SUM(F36:F47)</f>
        <v>0</v>
      </c>
      <c r="G48" s="337">
        <f>SUM(G36:G47)</f>
        <v>0</v>
      </c>
      <c r="H48" s="337">
        <f>SUM(H36:H47)</f>
        <v>0</v>
      </c>
      <c r="I48" s="337">
        <f t="shared" si="113"/>
        <v>0</v>
      </c>
      <c r="J48" s="337">
        <f>SUM(J36:J47)</f>
        <v>0</v>
      </c>
      <c r="K48" s="337">
        <f>SUM(K36:K47)</f>
        <v>0</v>
      </c>
      <c r="L48" s="337">
        <f>SUM(L36:L47)</f>
        <v>0</v>
      </c>
      <c r="M48" s="337">
        <f>SUM(M36:M47)</f>
        <v>0</v>
      </c>
      <c r="N48" s="337">
        <f t="shared" si="114"/>
        <v>0</v>
      </c>
      <c r="O48" s="338">
        <f t="shared" si="115"/>
        <v>0</v>
      </c>
      <c r="P48" s="15"/>
      <c r="Q48" s="19" t="s">
        <v>31</v>
      </c>
      <c r="R48" s="337">
        <f>SUM(R36:R47)</f>
        <v>0</v>
      </c>
      <c r="S48" s="337">
        <f>SUM(S36:S47)</f>
        <v>0</v>
      </c>
      <c r="T48" s="337">
        <f>SUM(T36:T47)</f>
        <v>0</v>
      </c>
      <c r="U48" s="337">
        <f>SUM(U36:U47)</f>
        <v>0</v>
      </c>
      <c r="V48" s="337">
        <f t="shared" si="116"/>
        <v>0</v>
      </c>
      <c r="W48" s="337">
        <f>SUM(W36:W47)</f>
        <v>0</v>
      </c>
      <c r="X48" s="337">
        <f>SUM(X36:X47)</f>
        <v>0</v>
      </c>
      <c r="Y48" s="337">
        <f>SUM(Y36:Y47)</f>
        <v>0</v>
      </c>
      <c r="Z48" s="337">
        <f>SUM(Z36:Z47)</f>
        <v>0</v>
      </c>
      <c r="AA48" s="337">
        <f t="shared" si="117"/>
        <v>0</v>
      </c>
      <c r="AB48" s="338">
        <f t="shared" si="118"/>
        <v>0</v>
      </c>
      <c r="AC48" s="15"/>
      <c r="AD48" s="19" t="s">
        <v>31</v>
      </c>
      <c r="AE48" s="337">
        <f>SUM(AE36:AE47)</f>
        <v>0</v>
      </c>
      <c r="AF48" s="337">
        <f>SUM(AF36:AF47)</f>
        <v>0</v>
      </c>
      <c r="AG48" s="337">
        <f>SUM(AG36:AG47)</f>
        <v>0</v>
      </c>
      <c r="AH48" s="15"/>
      <c r="AI48" s="19" t="s">
        <v>31</v>
      </c>
      <c r="AJ48" s="337">
        <f>SUM(AJ36:AJ47)</f>
        <v>0</v>
      </c>
      <c r="AK48" s="337">
        <f>SUM(AK36:AK47)</f>
        <v>0</v>
      </c>
      <c r="AL48" s="337">
        <f>SUM(AL36:AL47)</f>
        <v>0</v>
      </c>
      <c r="AM48" s="337">
        <f>SUM(AM36:AM47)</f>
        <v>0</v>
      </c>
      <c r="AN48" s="337">
        <f t="shared" si="122"/>
        <v>0</v>
      </c>
      <c r="AO48" s="337">
        <f>SUM(AO36:AO47)</f>
        <v>0</v>
      </c>
      <c r="AP48" s="337">
        <f>SUM(AP36:AP47)</f>
        <v>0</v>
      </c>
      <c r="AQ48" s="337">
        <f>SUM(AQ36:AQ47)</f>
        <v>0</v>
      </c>
      <c r="AR48" s="337">
        <f>SUM(AR36:AR47)</f>
        <v>0</v>
      </c>
      <c r="AS48" s="337">
        <f t="shared" si="126"/>
        <v>0</v>
      </c>
      <c r="AT48" s="338">
        <f t="shared" si="127"/>
        <v>0</v>
      </c>
    </row>
    <row r="49" spans="2:46" ht="5.25" customHeight="1" thickBot="1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spans="2:46" ht="12.75" customHeight="1" thickBot="1">
      <c r="B50" s="456" t="str">
        <f>IF(基本情報!E9="","",基本情報!E9)</f>
        <v/>
      </c>
      <c r="C50" s="15"/>
      <c r="D50" s="19" t="s">
        <v>19</v>
      </c>
      <c r="E50" s="21"/>
      <c r="F50" s="21"/>
      <c r="G50" s="21"/>
      <c r="H50" s="21"/>
      <c r="I50" s="337">
        <f t="shared" ref="I50:I62" si="131">SUM(E50:H50)</f>
        <v>0</v>
      </c>
      <c r="J50" s="21"/>
      <c r="K50" s="21"/>
      <c r="L50" s="21"/>
      <c r="M50" s="21"/>
      <c r="N50" s="337">
        <f t="shared" ref="N50:N62" si="132">SUM(J50:M50)</f>
        <v>0</v>
      </c>
      <c r="O50" s="338">
        <f t="shared" ref="O50:O62" si="133">I50+N50</f>
        <v>0</v>
      </c>
      <c r="P50" s="15"/>
      <c r="Q50" s="19" t="s">
        <v>19</v>
      </c>
      <c r="R50" s="21"/>
      <c r="S50" s="21"/>
      <c r="T50" s="21"/>
      <c r="U50" s="21"/>
      <c r="V50" s="337">
        <f t="shared" ref="V50:V62" si="134">SUM(R50:U50)</f>
        <v>0</v>
      </c>
      <c r="W50" s="21"/>
      <c r="X50" s="21"/>
      <c r="Y50" s="21"/>
      <c r="Z50" s="21"/>
      <c r="AA50" s="337">
        <f t="shared" ref="AA50:AA62" si="135">SUM(W50:Z50)</f>
        <v>0</v>
      </c>
      <c r="AB50" s="338">
        <f t="shared" ref="AB50:AB62" si="136">V50+AA50</f>
        <v>0</v>
      </c>
      <c r="AC50" s="15"/>
      <c r="AD50" s="19" t="s">
        <v>19</v>
      </c>
      <c r="AE50" s="21"/>
      <c r="AF50" s="21"/>
      <c r="AG50" s="337">
        <f>AE50+AF50</f>
        <v>0</v>
      </c>
      <c r="AH50" s="15"/>
      <c r="AI50" s="19" t="s">
        <v>19</v>
      </c>
      <c r="AJ50" s="342">
        <f>E50+R50</f>
        <v>0</v>
      </c>
      <c r="AK50" s="342">
        <f t="shared" ref="AK50:AK61" si="137">F50+S50</f>
        <v>0</v>
      </c>
      <c r="AL50" s="342">
        <f t="shared" ref="AL50:AL61" si="138">G50+T50</f>
        <v>0</v>
      </c>
      <c r="AM50" s="342">
        <f t="shared" ref="AM50:AM61" si="139">H50+U50</f>
        <v>0</v>
      </c>
      <c r="AN50" s="337">
        <f t="shared" ref="AN50:AN62" si="140">SUM(AJ50:AM50)</f>
        <v>0</v>
      </c>
      <c r="AO50" s="342">
        <f>J50+W50</f>
        <v>0</v>
      </c>
      <c r="AP50" s="342">
        <f t="shared" ref="AP50:AP61" si="141">K50+X50</f>
        <v>0</v>
      </c>
      <c r="AQ50" s="342">
        <f t="shared" ref="AQ50:AQ61" si="142">L50+Y50</f>
        <v>0</v>
      </c>
      <c r="AR50" s="342">
        <f t="shared" ref="AR50:AR61" si="143">M50+Z50</f>
        <v>0</v>
      </c>
      <c r="AS50" s="337">
        <f t="shared" ref="AS50:AS62" si="144">SUM(AO50:AR50)</f>
        <v>0</v>
      </c>
      <c r="AT50" s="338">
        <f t="shared" ref="AT50:AT62" si="145">AN50+AS50</f>
        <v>0</v>
      </c>
    </row>
    <row r="51" spans="2:46" ht="12.75" customHeight="1" thickBot="1">
      <c r="B51" s="456"/>
      <c r="C51" s="15"/>
      <c r="D51" s="19" t="s">
        <v>20</v>
      </c>
      <c r="E51" s="21"/>
      <c r="F51" s="21"/>
      <c r="G51" s="21"/>
      <c r="H51" s="21"/>
      <c r="I51" s="337">
        <f t="shared" si="131"/>
        <v>0</v>
      </c>
      <c r="J51" s="21"/>
      <c r="K51" s="21"/>
      <c r="L51" s="21"/>
      <c r="M51" s="21"/>
      <c r="N51" s="337">
        <f t="shared" si="132"/>
        <v>0</v>
      </c>
      <c r="O51" s="338">
        <f t="shared" si="133"/>
        <v>0</v>
      </c>
      <c r="P51" s="15"/>
      <c r="Q51" s="19" t="s">
        <v>20</v>
      </c>
      <c r="R51" s="21"/>
      <c r="S51" s="21"/>
      <c r="T51" s="21"/>
      <c r="U51" s="21"/>
      <c r="V51" s="337">
        <f t="shared" si="134"/>
        <v>0</v>
      </c>
      <c r="W51" s="21"/>
      <c r="X51" s="21"/>
      <c r="Y51" s="21"/>
      <c r="Z51" s="21"/>
      <c r="AA51" s="337">
        <f t="shared" si="135"/>
        <v>0</v>
      </c>
      <c r="AB51" s="338">
        <f t="shared" si="136"/>
        <v>0</v>
      </c>
      <c r="AC51" s="15"/>
      <c r="AD51" s="19" t="s">
        <v>20</v>
      </c>
      <c r="AE51" s="21"/>
      <c r="AF51" s="21"/>
      <c r="AG51" s="337">
        <f>AE51+AF51</f>
        <v>0</v>
      </c>
      <c r="AH51" s="15"/>
      <c r="AI51" s="19" t="s">
        <v>20</v>
      </c>
      <c r="AJ51" s="342">
        <f t="shared" ref="AJ51:AJ61" si="146">E51+R51</f>
        <v>0</v>
      </c>
      <c r="AK51" s="342">
        <f t="shared" si="137"/>
        <v>0</v>
      </c>
      <c r="AL51" s="342">
        <f t="shared" si="138"/>
        <v>0</v>
      </c>
      <c r="AM51" s="342">
        <f t="shared" si="139"/>
        <v>0</v>
      </c>
      <c r="AN51" s="337">
        <f t="shared" si="140"/>
        <v>0</v>
      </c>
      <c r="AO51" s="342">
        <f t="shared" ref="AO51:AO61" si="147">J51+W51</f>
        <v>0</v>
      </c>
      <c r="AP51" s="342">
        <f t="shared" si="141"/>
        <v>0</v>
      </c>
      <c r="AQ51" s="342">
        <f t="shared" si="142"/>
        <v>0</v>
      </c>
      <c r="AR51" s="342">
        <f t="shared" si="143"/>
        <v>0</v>
      </c>
      <c r="AS51" s="337">
        <f t="shared" si="144"/>
        <v>0</v>
      </c>
      <c r="AT51" s="338">
        <f t="shared" si="145"/>
        <v>0</v>
      </c>
    </row>
    <row r="52" spans="2:46" ht="12.75" customHeight="1" thickBot="1">
      <c r="B52" s="456"/>
      <c r="C52" s="15"/>
      <c r="D52" s="19" t="s">
        <v>21</v>
      </c>
      <c r="E52" s="21"/>
      <c r="F52" s="21"/>
      <c r="G52" s="21"/>
      <c r="H52" s="21"/>
      <c r="I52" s="337">
        <f t="shared" si="131"/>
        <v>0</v>
      </c>
      <c r="J52" s="21"/>
      <c r="K52" s="21"/>
      <c r="L52" s="21"/>
      <c r="M52" s="21"/>
      <c r="N52" s="337">
        <f t="shared" si="132"/>
        <v>0</v>
      </c>
      <c r="O52" s="338">
        <f t="shared" si="133"/>
        <v>0</v>
      </c>
      <c r="P52" s="15"/>
      <c r="Q52" s="19" t="s">
        <v>21</v>
      </c>
      <c r="R52" s="21"/>
      <c r="S52" s="21"/>
      <c r="T52" s="21"/>
      <c r="U52" s="21"/>
      <c r="V52" s="337">
        <f t="shared" si="134"/>
        <v>0</v>
      </c>
      <c r="W52" s="21"/>
      <c r="X52" s="21"/>
      <c r="Y52" s="21"/>
      <c r="Z52" s="21"/>
      <c r="AA52" s="337">
        <f t="shared" si="135"/>
        <v>0</v>
      </c>
      <c r="AB52" s="338">
        <f t="shared" si="136"/>
        <v>0</v>
      </c>
      <c r="AC52" s="15"/>
      <c r="AD52" s="19" t="s">
        <v>21</v>
      </c>
      <c r="AE52" s="21"/>
      <c r="AF52" s="21"/>
      <c r="AG52" s="337">
        <f t="shared" ref="AG52:AG61" si="148">AE52+AF52</f>
        <v>0</v>
      </c>
      <c r="AH52" s="15"/>
      <c r="AI52" s="19" t="s">
        <v>21</v>
      </c>
      <c r="AJ52" s="342">
        <f t="shared" si="146"/>
        <v>0</v>
      </c>
      <c r="AK52" s="342">
        <f t="shared" si="137"/>
        <v>0</v>
      </c>
      <c r="AL52" s="342">
        <f t="shared" si="138"/>
        <v>0</v>
      </c>
      <c r="AM52" s="342">
        <f t="shared" si="139"/>
        <v>0</v>
      </c>
      <c r="AN52" s="337">
        <f t="shared" si="140"/>
        <v>0</v>
      </c>
      <c r="AO52" s="342">
        <f t="shared" si="147"/>
        <v>0</v>
      </c>
      <c r="AP52" s="342">
        <f t="shared" si="141"/>
        <v>0</v>
      </c>
      <c r="AQ52" s="342">
        <f t="shared" si="142"/>
        <v>0</v>
      </c>
      <c r="AR52" s="342">
        <f t="shared" si="143"/>
        <v>0</v>
      </c>
      <c r="AS52" s="337">
        <f t="shared" si="144"/>
        <v>0</v>
      </c>
      <c r="AT52" s="338">
        <f t="shared" si="145"/>
        <v>0</v>
      </c>
    </row>
    <row r="53" spans="2:46" ht="12.75" customHeight="1" thickBot="1">
      <c r="B53" s="456"/>
      <c r="C53" s="15"/>
      <c r="D53" s="19" t="s">
        <v>22</v>
      </c>
      <c r="E53" s="21"/>
      <c r="F53" s="21"/>
      <c r="G53" s="21"/>
      <c r="H53" s="21"/>
      <c r="I53" s="337">
        <f t="shared" si="131"/>
        <v>0</v>
      </c>
      <c r="J53" s="21"/>
      <c r="K53" s="21"/>
      <c r="L53" s="21"/>
      <c r="M53" s="21"/>
      <c r="N53" s="337">
        <f t="shared" si="132"/>
        <v>0</v>
      </c>
      <c r="O53" s="338">
        <f t="shared" si="133"/>
        <v>0</v>
      </c>
      <c r="P53" s="15"/>
      <c r="Q53" s="19" t="s">
        <v>22</v>
      </c>
      <c r="R53" s="21"/>
      <c r="S53" s="21"/>
      <c r="T53" s="21"/>
      <c r="U53" s="21"/>
      <c r="V53" s="337">
        <f t="shared" si="134"/>
        <v>0</v>
      </c>
      <c r="W53" s="21"/>
      <c r="X53" s="21"/>
      <c r="Y53" s="21"/>
      <c r="Z53" s="21"/>
      <c r="AA53" s="337">
        <f t="shared" si="135"/>
        <v>0</v>
      </c>
      <c r="AB53" s="338">
        <f t="shared" si="136"/>
        <v>0</v>
      </c>
      <c r="AC53" s="15"/>
      <c r="AD53" s="19" t="s">
        <v>22</v>
      </c>
      <c r="AE53" s="21"/>
      <c r="AF53" s="21"/>
      <c r="AG53" s="337">
        <f t="shared" si="148"/>
        <v>0</v>
      </c>
      <c r="AH53" s="15"/>
      <c r="AI53" s="19" t="s">
        <v>22</v>
      </c>
      <c r="AJ53" s="342">
        <f t="shared" si="146"/>
        <v>0</v>
      </c>
      <c r="AK53" s="342">
        <f t="shared" si="137"/>
        <v>0</v>
      </c>
      <c r="AL53" s="342">
        <f t="shared" si="138"/>
        <v>0</v>
      </c>
      <c r="AM53" s="342">
        <f t="shared" si="139"/>
        <v>0</v>
      </c>
      <c r="AN53" s="337">
        <f t="shared" si="140"/>
        <v>0</v>
      </c>
      <c r="AO53" s="342">
        <f t="shared" si="147"/>
        <v>0</v>
      </c>
      <c r="AP53" s="342">
        <f t="shared" si="141"/>
        <v>0</v>
      </c>
      <c r="AQ53" s="342">
        <f t="shared" si="142"/>
        <v>0</v>
      </c>
      <c r="AR53" s="342">
        <f t="shared" si="143"/>
        <v>0</v>
      </c>
      <c r="AS53" s="337">
        <f t="shared" si="144"/>
        <v>0</v>
      </c>
      <c r="AT53" s="338">
        <f t="shared" si="145"/>
        <v>0</v>
      </c>
    </row>
    <row r="54" spans="2:46" ht="12.75" customHeight="1" thickBot="1">
      <c r="B54" s="456"/>
      <c r="C54" s="15"/>
      <c r="D54" s="19" t="s">
        <v>23</v>
      </c>
      <c r="E54" s="21"/>
      <c r="F54" s="21"/>
      <c r="G54" s="21"/>
      <c r="H54" s="21"/>
      <c r="I54" s="337">
        <f t="shared" si="131"/>
        <v>0</v>
      </c>
      <c r="J54" s="21"/>
      <c r="K54" s="21"/>
      <c r="L54" s="21"/>
      <c r="M54" s="21"/>
      <c r="N54" s="337">
        <f t="shared" si="132"/>
        <v>0</v>
      </c>
      <c r="O54" s="338">
        <f t="shared" si="133"/>
        <v>0</v>
      </c>
      <c r="P54" s="15"/>
      <c r="Q54" s="19" t="s">
        <v>23</v>
      </c>
      <c r="R54" s="21"/>
      <c r="S54" s="21"/>
      <c r="T54" s="21"/>
      <c r="U54" s="21"/>
      <c r="V54" s="337">
        <f t="shared" si="134"/>
        <v>0</v>
      </c>
      <c r="W54" s="21"/>
      <c r="X54" s="21"/>
      <c r="Y54" s="21"/>
      <c r="Z54" s="21"/>
      <c r="AA54" s="337">
        <f t="shared" si="135"/>
        <v>0</v>
      </c>
      <c r="AB54" s="338">
        <f t="shared" si="136"/>
        <v>0</v>
      </c>
      <c r="AC54" s="15"/>
      <c r="AD54" s="19" t="s">
        <v>23</v>
      </c>
      <c r="AE54" s="21"/>
      <c r="AF54" s="21"/>
      <c r="AG54" s="337">
        <f t="shared" si="148"/>
        <v>0</v>
      </c>
      <c r="AH54" s="15"/>
      <c r="AI54" s="19" t="s">
        <v>23</v>
      </c>
      <c r="AJ54" s="342">
        <f t="shared" si="146"/>
        <v>0</v>
      </c>
      <c r="AK54" s="342">
        <f t="shared" si="137"/>
        <v>0</v>
      </c>
      <c r="AL54" s="342">
        <f t="shared" si="138"/>
        <v>0</v>
      </c>
      <c r="AM54" s="342">
        <f t="shared" si="139"/>
        <v>0</v>
      </c>
      <c r="AN54" s="337">
        <f t="shared" si="140"/>
        <v>0</v>
      </c>
      <c r="AO54" s="342">
        <f t="shared" si="147"/>
        <v>0</v>
      </c>
      <c r="AP54" s="342">
        <f t="shared" si="141"/>
        <v>0</v>
      </c>
      <c r="AQ54" s="342">
        <f t="shared" si="142"/>
        <v>0</v>
      </c>
      <c r="AR54" s="342">
        <f t="shared" si="143"/>
        <v>0</v>
      </c>
      <c r="AS54" s="337">
        <f t="shared" si="144"/>
        <v>0</v>
      </c>
      <c r="AT54" s="338">
        <f t="shared" si="145"/>
        <v>0</v>
      </c>
    </row>
    <row r="55" spans="2:46" ht="12.75" customHeight="1" thickBot="1">
      <c r="B55" s="456"/>
      <c r="C55" s="15"/>
      <c r="D55" s="19" t="s">
        <v>24</v>
      </c>
      <c r="E55" s="21"/>
      <c r="F55" s="21"/>
      <c r="G55" s="21"/>
      <c r="H55" s="21"/>
      <c r="I55" s="337">
        <f t="shared" si="131"/>
        <v>0</v>
      </c>
      <c r="J55" s="21"/>
      <c r="K55" s="21"/>
      <c r="L55" s="21"/>
      <c r="M55" s="21"/>
      <c r="N55" s="337">
        <f t="shared" si="132"/>
        <v>0</v>
      </c>
      <c r="O55" s="338">
        <f t="shared" si="133"/>
        <v>0</v>
      </c>
      <c r="P55" s="15"/>
      <c r="Q55" s="19" t="s">
        <v>24</v>
      </c>
      <c r="R55" s="21"/>
      <c r="S55" s="21"/>
      <c r="T55" s="21"/>
      <c r="U55" s="21"/>
      <c r="V55" s="337">
        <f t="shared" si="134"/>
        <v>0</v>
      </c>
      <c r="W55" s="21"/>
      <c r="X55" s="21"/>
      <c r="Y55" s="21"/>
      <c r="Z55" s="21"/>
      <c r="AA55" s="337">
        <f t="shared" si="135"/>
        <v>0</v>
      </c>
      <c r="AB55" s="338">
        <f t="shared" si="136"/>
        <v>0</v>
      </c>
      <c r="AC55" s="15"/>
      <c r="AD55" s="19" t="s">
        <v>24</v>
      </c>
      <c r="AE55" s="21"/>
      <c r="AF55" s="21"/>
      <c r="AG55" s="337">
        <f t="shared" si="148"/>
        <v>0</v>
      </c>
      <c r="AH55" s="15"/>
      <c r="AI55" s="19" t="s">
        <v>24</v>
      </c>
      <c r="AJ55" s="342">
        <f t="shared" si="146"/>
        <v>0</v>
      </c>
      <c r="AK55" s="342">
        <f t="shared" si="137"/>
        <v>0</v>
      </c>
      <c r="AL55" s="342">
        <f t="shared" si="138"/>
        <v>0</v>
      </c>
      <c r="AM55" s="342">
        <f t="shared" si="139"/>
        <v>0</v>
      </c>
      <c r="AN55" s="337">
        <f t="shared" si="140"/>
        <v>0</v>
      </c>
      <c r="AO55" s="342">
        <f t="shared" si="147"/>
        <v>0</v>
      </c>
      <c r="AP55" s="342">
        <f t="shared" si="141"/>
        <v>0</v>
      </c>
      <c r="AQ55" s="342">
        <f t="shared" si="142"/>
        <v>0</v>
      </c>
      <c r="AR55" s="342">
        <f t="shared" si="143"/>
        <v>0</v>
      </c>
      <c r="AS55" s="337">
        <f t="shared" si="144"/>
        <v>0</v>
      </c>
      <c r="AT55" s="338">
        <f t="shared" si="145"/>
        <v>0</v>
      </c>
    </row>
    <row r="56" spans="2:46" ht="12.75" customHeight="1" thickBot="1">
      <c r="B56" s="456"/>
      <c r="C56" s="15"/>
      <c r="D56" s="19" t="s">
        <v>25</v>
      </c>
      <c r="E56" s="21"/>
      <c r="F56" s="21"/>
      <c r="G56" s="21"/>
      <c r="H56" s="21"/>
      <c r="I56" s="337">
        <f t="shared" si="131"/>
        <v>0</v>
      </c>
      <c r="J56" s="21"/>
      <c r="K56" s="21"/>
      <c r="L56" s="21"/>
      <c r="M56" s="21"/>
      <c r="N56" s="337">
        <f t="shared" si="132"/>
        <v>0</v>
      </c>
      <c r="O56" s="338">
        <f t="shared" si="133"/>
        <v>0</v>
      </c>
      <c r="P56" s="15"/>
      <c r="Q56" s="19" t="s">
        <v>25</v>
      </c>
      <c r="R56" s="21"/>
      <c r="S56" s="21"/>
      <c r="T56" s="21"/>
      <c r="U56" s="21"/>
      <c r="V56" s="337">
        <f t="shared" si="134"/>
        <v>0</v>
      </c>
      <c r="W56" s="21"/>
      <c r="X56" s="21"/>
      <c r="Y56" s="21"/>
      <c r="Z56" s="21"/>
      <c r="AA56" s="337">
        <f t="shared" si="135"/>
        <v>0</v>
      </c>
      <c r="AB56" s="338">
        <f t="shared" si="136"/>
        <v>0</v>
      </c>
      <c r="AC56" s="15"/>
      <c r="AD56" s="19" t="s">
        <v>25</v>
      </c>
      <c r="AE56" s="21"/>
      <c r="AF56" s="21"/>
      <c r="AG56" s="337">
        <f t="shared" si="148"/>
        <v>0</v>
      </c>
      <c r="AH56" s="15"/>
      <c r="AI56" s="19" t="s">
        <v>25</v>
      </c>
      <c r="AJ56" s="342">
        <f t="shared" si="146"/>
        <v>0</v>
      </c>
      <c r="AK56" s="342">
        <f t="shared" si="137"/>
        <v>0</v>
      </c>
      <c r="AL56" s="342">
        <f t="shared" si="138"/>
        <v>0</v>
      </c>
      <c r="AM56" s="342">
        <f t="shared" si="139"/>
        <v>0</v>
      </c>
      <c r="AN56" s="337">
        <f t="shared" si="140"/>
        <v>0</v>
      </c>
      <c r="AO56" s="342">
        <f t="shared" si="147"/>
        <v>0</v>
      </c>
      <c r="AP56" s="342">
        <f t="shared" si="141"/>
        <v>0</v>
      </c>
      <c r="AQ56" s="342">
        <f t="shared" si="142"/>
        <v>0</v>
      </c>
      <c r="AR56" s="342">
        <f t="shared" si="143"/>
        <v>0</v>
      </c>
      <c r="AS56" s="337">
        <f t="shared" si="144"/>
        <v>0</v>
      </c>
      <c r="AT56" s="338">
        <f t="shared" si="145"/>
        <v>0</v>
      </c>
    </row>
    <row r="57" spans="2:46" ht="12.75" customHeight="1" thickBot="1">
      <c r="B57" s="456"/>
      <c r="C57" s="15"/>
      <c r="D57" s="19" t="s">
        <v>26</v>
      </c>
      <c r="E57" s="21"/>
      <c r="F57" s="21"/>
      <c r="G57" s="21"/>
      <c r="H57" s="21"/>
      <c r="I57" s="337">
        <f t="shared" si="131"/>
        <v>0</v>
      </c>
      <c r="J57" s="21"/>
      <c r="K57" s="21"/>
      <c r="L57" s="21"/>
      <c r="M57" s="21"/>
      <c r="N57" s="337">
        <f t="shared" si="132"/>
        <v>0</v>
      </c>
      <c r="O57" s="338">
        <f t="shared" si="133"/>
        <v>0</v>
      </c>
      <c r="P57" s="15"/>
      <c r="Q57" s="19" t="s">
        <v>26</v>
      </c>
      <c r="R57" s="21"/>
      <c r="S57" s="21"/>
      <c r="T57" s="21"/>
      <c r="U57" s="21"/>
      <c r="V57" s="337">
        <f t="shared" si="134"/>
        <v>0</v>
      </c>
      <c r="W57" s="21"/>
      <c r="X57" s="21"/>
      <c r="Y57" s="21"/>
      <c r="Z57" s="21"/>
      <c r="AA57" s="337">
        <f t="shared" si="135"/>
        <v>0</v>
      </c>
      <c r="AB57" s="338">
        <f t="shared" si="136"/>
        <v>0</v>
      </c>
      <c r="AC57" s="15"/>
      <c r="AD57" s="19" t="s">
        <v>26</v>
      </c>
      <c r="AE57" s="21"/>
      <c r="AF57" s="21"/>
      <c r="AG57" s="337">
        <f t="shared" si="148"/>
        <v>0</v>
      </c>
      <c r="AH57" s="15"/>
      <c r="AI57" s="19" t="s">
        <v>26</v>
      </c>
      <c r="AJ57" s="342">
        <f t="shared" si="146"/>
        <v>0</v>
      </c>
      <c r="AK57" s="342">
        <f t="shared" si="137"/>
        <v>0</v>
      </c>
      <c r="AL57" s="342">
        <f t="shared" si="138"/>
        <v>0</v>
      </c>
      <c r="AM57" s="342">
        <f t="shared" si="139"/>
        <v>0</v>
      </c>
      <c r="AN57" s="337">
        <f t="shared" si="140"/>
        <v>0</v>
      </c>
      <c r="AO57" s="342">
        <f t="shared" si="147"/>
        <v>0</v>
      </c>
      <c r="AP57" s="342">
        <f t="shared" si="141"/>
        <v>0</v>
      </c>
      <c r="AQ57" s="342">
        <f t="shared" si="142"/>
        <v>0</v>
      </c>
      <c r="AR57" s="342">
        <f t="shared" si="143"/>
        <v>0</v>
      </c>
      <c r="AS57" s="337">
        <f t="shared" si="144"/>
        <v>0</v>
      </c>
      <c r="AT57" s="338">
        <f t="shared" si="145"/>
        <v>0</v>
      </c>
    </row>
    <row r="58" spans="2:46" ht="12.75" customHeight="1" thickBot="1">
      <c r="B58" s="456"/>
      <c r="C58" s="15"/>
      <c r="D58" s="19" t="s">
        <v>27</v>
      </c>
      <c r="E58" s="21"/>
      <c r="F58" s="21"/>
      <c r="G58" s="21"/>
      <c r="H58" s="21"/>
      <c r="I58" s="337">
        <f t="shared" si="131"/>
        <v>0</v>
      </c>
      <c r="J58" s="21"/>
      <c r="K58" s="21"/>
      <c r="L58" s="21"/>
      <c r="M58" s="21"/>
      <c r="N58" s="337">
        <f t="shared" si="132"/>
        <v>0</v>
      </c>
      <c r="O58" s="338">
        <f t="shared" si="133"/>
        <v>0</v>
      </c>
      <c r="P58" s="15"/>
      <c r="Q58" s="19" t="s">
        <v>27</v>
      </c>
      <c r="R58" s="21"/>
      <c r="S58" s="21"/>
      <c r="T58" s="21"/>
      <c r="U58" s="21"/>
      <c r="V58" s="337">
        <f t="shared" si="134"/>
        <v>0</v>
      </c>
      <c r="W58" s="21"/>
      <c r="X58" s="21"/>
      <c r="Y58" s="21"/>
      <c r="Z58" s="21"/>
      <c r="AA58" s="337">
        <f t="shared" si="135"/>
        <v>0</v>
      </c>
      <c r="AB58" s="338">
        <f t="shared" si="136"/>
        <v>0</v>
      </c>
      <c r="AC58" s="15"/>
      <c r="AD58" s="19" t="s">
        <v>27</v>
      </c>
      <c r="AE58" s="21"/>
      <c r="AF58" s="21"/>
      <c r="AG58" s="337">
        <f t="shared" si="148"/>
        <v>0</v>
      </c>
      <c r="AH58" s="15"/>
      <c r="AI58" s="19" t="s">
        <v>27</v>
      </c>
      <c r="AJ58" s="342">
        <f t="shared" si="146"/>
        <v>0</v>
      </c>
      <c r="AK58" s="342">
        <f t="shared" si="137"/>
        <v>0</v>
      </c>
      <c r="AL58" s="342">
        <f t="shared" si="138"/>
        <v>0</v>
      </c>
      <c r="AM58" s="342">
        <f t="shared" si="139"/>
        <v>0</v>
      </c>
      <c r="AN58" s="337">
        <f t="shared" si="140"/>
        <v>0</v>
      </c>
      <c r="AO58" s="342">
        <f t="shared" si="147"/>
        <v>0</v>
      </c>
      <c r="AP58" s="342">
        <f t="shared" si="141"/>
        <v>0</v>
      </c>
      <c r="AQ58" s="342">
        <f t="shared" si="142"/>
        <v>0</v>
      </c>
      <c r="AR58" s="342">
        <f t="shared" si="143"/>
        <v>0</v>
      </c>
      <c r="AS58" s="337">
        <f t="shared" si="144"/>
        <v>0</v>
      </c>
      <c r="AT58" s="338">
        <f t="shared" si="145"/>
        <v>0</v>
      </c>
    </row>
    <row r="59" spans="2:46" ht="12.75" customHeight="1" thickBot="1">
      <c r="B59" s="456"/>
      <c r="C59" s="15"/>
      <c r="D59" s="19" t="s">
        <v>28</v>
      </c>
      <c r="E59" s="21"/>
      <c r="F59" s="21"/>
      <c r="G59" s="21"/>
      <c r="H59" s="21"/>
      <c r="I59" s="337">
        <f t="shared" si="131"/>
        <v>0</v>
      </c>
      <c r="J59" s="21"/>
      <c r="K59" s="21"/>
      <c r="L59" s="21"/>
      <c r="M59" s="21"/>
      <c r="N59" s="337">
        <f t="shared" si="132"/>
        <v>0</v>
      </c>
      <c r="O59" s="338">
        <f t="shared" si="133"/>
        <v>0</v>
      </c>
      <c r="P59" s="15"/>
      <c r="Q59" s="19" t="s">
        <v>28</v>
      </c>
      <c r="R59" s="21"/>
      <c r="S59" s="21"/>
      <c r="T59" s="21"/>
      <c r="U59" s="21"/>
      <c r="V59" s="337">
        <f t="shared" si="134"/>
        <v>0</v>
      </c>
      <c r="W59" s="21"/>
      <c r="X59" s="21"/>
      <c r="Y59" s="21"/>
      <c r="Z59" s="21"/>
      <c r="AA59" s="337">
        <f t="shared" si="135"/>
        <v>0</v>
      </c>
      <c r="AB59" s="338">
        <f t="shared" si="136"/>
        <v>0</v>
      </c>
      <c r="AC59" s="15"/>
      <c r="AD59" s="19" t="s">
        <v>28</v>
      </c>
      <c r="AE59" s="21"/>
      <c r="AF59" s="21"/>
      <c r="AG59" s="337">
        <f t="shared" si="148"/>
        <v>0</v>
      </c>
      <c r="AH59" s="15"/>
      <c r="AI59" s="19" t="s">
        <v>28</v>
      </c>
      <c r="AJ59" s="342">
        <f t="shared" si="146"/>
        <v>0</v>
      </c>
      <c r="AK59" s="342">
        <f t="shared" si="137"/>
        <v>0</v>
      </c>
      <c r="AL59" s="342">
        <f t="shared" si="138"/>
        <v>0</v>
      </c>
      <c r="AM59" s="342">
        <f t="shared" si="139"/>
        <v>0</v>
      </c>
      <c r="AN59" s="337">
        <f t="shared" si="140"/>
        <v>0</v>
      </c>
      <c r="AO59" s="342">
        <f t="shared" si="147"/>
        <v>0</v>
      </c>
      <c r="AP59" s="342">
        <f t="shared" si="141"/>
        <v>0</v>
      </c>
      <c r="AQ59" s="342">
        <f t="shared" si="142"/>
        <v>0</v>
      </c>
      <c r="AR59" s="342">
        <f t="shared" si="143"/>
        <v>0</v>
      </c>
      <c r="AS59" s="337">
        <f t="shared" si="144"/>
        <v>0</v>
      </c>
      <c r="AT59" s="338">
        <f t="shared" si="145"/>
        <v>0</v>
      </c>
    </row>
    <row r="60" spans="2:46" ht="12.75" customHeight="1" thickBot="1">
      <c r="B60" s="456"/>
      <c r="C60" s="15"/>
      <c r="D60" s="19" t="s">
        <v>29</v>
      </c>
      <c r="E60" s="21"/>
      <c r="F60" s="21"/>
      <c r="G60" s="21"/>
      <c r="H60" s="21"/>
      <c r="I60" s="337">
        <f t="shared" si="131"/>
        <v>0</v>
      </c>
      <c r="J60" s="21"/>
      <c r="K60" s="21"/>
      <c r="L60" s="21"/>
      <c r="M60" s="21"/>
      <c r="N60" s="337">
        <f t="shared" si="132"/>
        <v>0</v>
      </c>
      <c r="O60" s="338">
        <f t="shared" si="133"/>
        <v>0</v>
      </c>
      <c r="P60" s="15"/>
      <c r="Q60" s="19" t="s">
        <v>29</v>
      </c>
      <c r="R60" s="21"/>
      <c r="S60" s="21"/>
      <c r="T60" s="21"/>
      <c r="U60" s="21"/>
      <c r="V60" s="337">
        <f t="shared" si="134"/>
        <v>0</v>
      </c>
      <c r="W60" s="21"/>
      <c r="X60" s="21"/>
      <c r="Y60" s="21"/>
      <c r="Z60" s="21"/>
      <c r="AA60" s="337">
        <f t="shared" si="135"/>
        <v>0</v>
      </c>
      <c r="AB60" s="338">
        <f t="shared" si="136"/>
        <v>0</v>
      </c>
      <c r="AC60" s="15"/>
      <c r="AD60" s="19" t="s">
        <v>29</v>
      </c>
      <c r="AE60" s="21"/>
      <c r="AF60" s="21"/>
      <c r="AG60" s="337">
        <f t="shared" si="148"/>
        <v>0</v>
      </c>
      <c r="AH60" s="15"/>
      <c r="AI60" s="19" t="s">
        <v>29</v>
      </c>
      <c r="AJ60" s="342">
        <f t="shared" si="146"/>
        <v>0</v>
      </c>
      <c r="AK60" s="342">
        <f t="shared" si="137"/>
        <v>0</v>
      </c>
      <c r="AL60" s="342">
        <f t="shared" si="138"/>
        <v>0</v>
      </c>
      <c r="AM60" s="342">
        <f t="shared" si="139"/>
        <v>0</v>
      </c>
      <c r="AN60" s="337">
        <f t="shared" si="140"/>
        <v>0</v>
      </c>
      <c r="AO60" s="342">
        <f t="shared" si="147"/>
        <v>0</v>
      </c>
      <c r="AP60" s="342">
        <f t="shared" si="141"/>
        <v>0</v>
      </c>
      <c r="AQ60" s="342">
        <f t="shared" si="142"/>
        <v>0</v>
      </c>
      <c r="AR60" s="342">
        <f t="shared" si="143"/>
        <v>0</v>
      </c>
      <c r="AS60" s="337">
        <f t="shared" si="144"/>
        <v>0</v>
      </c>
      <c r="AT60" s="338">
        <f t="shared" si="145"/>
        <v>0</v>
      </c>
    </row>
    <row r="61" spans="2:46" ht="12.75" customHeight="1" thickBot="1">
      <c r="B61" s="456"/>
      <c r="C61" s="15"/>
      <c r="D61" s="19" t="s">
        <v>30</v>
      </c>
      <c r="E61" s="21"/>
      <c r="F61" s="21"/>
      <c r="G61" s="21"/>
      <c r="H61" s="21"/>
      <c r="I61" s="337">
        <f t="shared" si="131"/>
        <v>0</v>
      </c>
      <c r="J61" s="21"/>
      <c r="K61" s="21"/>
      <c r="L61" s="21"/>
      <c r="M61" s="21"/>
      <c r="N61" s="337">
        <f t="shared" si="132"/>
        <v>0</v>
      </c>
      <c r="O61" s="338">
        <f t="shared" si="133"/>
        <v>0</v>
      </c>
      <c r="P61" s="15"/>
      <c r="Q61" s="19" t="s">
        <v>30</v>
      </c>
      <c r="R61" s="21"/>
      <c r="S61" s="21"/>
      <c r="T61" s="21"/>
      <c r="U61" s="21"/>
      <c r="V61" s="337">
        <f t="shared" si="134"/>
        <v>0</v>
      </c>
      <c r="W61" s="21"/>
      <c r="X61" s="21"/>
      <c r="Y61" s="21"/>
      <c r="Z61" s="21"/>
      <c r="AA61" s="337">
        <f t="shared" si="135"/>
        <v>0</v>
      </c>
      <c r="AB61" s="338">
        <f t="shared" si="136"/>
        <v>0</v>
      </c>
      <c r="AC61" s="15"/>
      <c r="AD61" s="19" t="s">
        <v>30</v>
      </c>
      <c r="AE61" s="21"/>
      <c r="AF61" s="21"/>
      <c r="AG61" s="337">
        <f t="shared" si="148"/>
        <v>0</v>
      </c>
      <c r="AH61" s="15"/>
      <c r="AI61" s="19" t="s">
        <v>30</v>
      </c>
      <c r="AJ61" s="342">
        <f t="shared" si="146"/>
        <v>0</v>
      </c>
      <c r="AK61" s="342">
        <f t="shared" si="137"/>
        <v>0</v>
      </c>
      <c r="AL61" s="342">
        <f t="shared" si="138"/>
        <v>0</v>
      </c>
      <c r="AM61" s="342">
        <f t="shared" si="139"/>
        <v>0</v>
      </c>
      <c r="AN61" s="337">
        <f t="shared" si="140"/>
        <v>0</v>
      </c>
      <c r="AO61" s="342">
        <f t="shared" si="147"/>
        <v>0</v>
      </c>
      <c r="AP61" s="342">
        <f t="shared" si="141"/>
        <v>0</v>
      </c>
      <c r="AQ61" s="342">
        <f t="shared" si="142"/>
        <v>0</v>
      </c>
      <c r="AR61" s="342">
        <f t="shared" si="143"/>
        <v>0</v>
      </c>
      <c r="AS61" s="337">
        <f t="shared" si="144"/>
        <v>0</v>
      </c>
      <c r="AT61" s="338">
        <f t="shared" si="145"/>
        <v>0</v>
      </c>
    </row>
    <row r="62" spans="2:46" ht="12.75" customHeight="1" thickBot="1">
      <c r="B62" s="456"/>
      <c r="C62" s="15"/>
      <c r="D62" s="19" t="s">
        <v>31</v>
      </c>
      <c r="E62" s="337">
        <f>SUM(E50:E61)</f>
        <v>0</v>
      </c>
      <c r="F62" s="337">
        <f>SUM(F50:F61)</f>
        <v>0</v>
      </c>
      <c r="G62" s="337">
        <f>SUM(G50:G61)</f>
        <v>0</v>
      </c>
      <c r="H62" s="337">
        <f>SUM(H50:H61)</f>
        <v>0</v>
      </c>
      <c r="I62" s="337">
        <f t="shared" si="131"/>
        <v>0</v>
      </c>
      <c r="J62" s="337">
        <f>SUM(J50:J61)</f>
        <v>0</v>
      </c>
      <c r="K62" s="337">
        <f>SUM(K50:K61)</f>
        <v>0</v>
      </c>
      <c r="L62" s="337">
        <f>SUM(L50:L61)</f>
        <v>0</v>
      </c>
      <c r="M62" s="337">
        <f>SUM(M50:M61)</f>
        <v>0</v>
      </c>
      <c r="N62" s="337">
        <f t="shared" si="132"/>
        <v>0</v>
      </c>
      <c r="O62" s="338">
        <f t="shared" si="133"/>
        <v>0</v>
      </c>
      <c r="P62" s="15"/>
      <c r="Q62" s="19" t="s">
        <v>31</v>
      </c>
      <c r="R62" s="337">
        <f>SUM(R50:R61)</f>
        <v>0</v>
      </c>
      <c r="S62" s="337">
        <f>SUM(S50:S61)</f>
        <v>0</v>
      </c>
      <c r="T62" s="337">
        <f>SUM(T50:T61)</f>
        <v>0</v>
      </c>
      <c r="U62" s="337">
        <f>SUM(U50:U61)</f>
        <v>0</v>
      </c>
      <c r="V62" s="337">
        <f t="shared" si="134"/>
        <v>0</v>
      </c>
      <c r="W62" s="337">
        <f>SUM(W50:W61)</f>
        <v>0</v>
      </c>
      <c r="X62" s="337">
        <f>SUM(X50:X61)</f>
        <v>0</v>
      </c>
      <c r="Y62" s="337">
        <f>SUM(Y50:Y61)</f>
        <v>0</v>
      </c>
      <c r="Z62" s="337">
        <f>SUM(Z50:Z61)</f>
        <v>0</v>
      </c>
      <c r="AA62" s="337">
        <f t="shared" si="135"/>
        <v>0</v>
      </c>
      <c r="AB62" s="338">
        <f t="shared" si="136"/>
        <v>0</v>
      </c>
      <c r="AC62" s="15"/>
      <c r="AD62" s="19" t="s">
        <v>31</v>
      </c>
      <c r="AE62" s="337">
        <f>SUM(AE50:AE61)</f>
        <v>0</v>
      </c>
      <c r="AF62" s="337">
        <f>SUM(AF50:AF61)</f>
        <v>0</v>
      </c>
      <c r="AG62" s="337">
        <f>SUM(AG50:AG61)</f>
        <v>0</v>
      </c>
      <c r="AH62" s="15"/>
      <c r="AI62" s="19" t="s">
        <v>31</v>
      </c>
      <c r="AJ62" s="337">
        <f>SUM(AJ50:AJ61)</f>
        <v>0</v>
      </c>
      <c r="AK62" s="337">
        <f>SUM(AK50:AK61)</f>
        <v>0</v>
      </c>
      <c r="AL62" s="337">
        <f>SUM(AL50:AL61)</f>
        <v>0</v>
      </c>
      <c r="AM62" s="337">
        <f>SUM(AM50:AM61)</f>
        <v>0</v>
      </c>
      <c r="AN62" s="337">
        <f t="shared" si="140"/>
        <v>0</v>
      </c>
      <c r="AO62" s="337">
        <f>SUM(AO50:AO61)</f>
        <v>0</v>
      </c>
      <c r="AP62" s="337">
        <f>SUM(AP50:AP61)</f>
        <v>0</v>
      </c>
      <c r="AQ62" s="337">
        <f>SUM(AQ50:AQ61)</f>
        <v>0</v>
      </c>
      <c r="AR62" s="337">
        <f>SUM(AR50:AR61)</f>
        <v>0</v>
      </c>
      <c r="AS62" s="337">
        <f t="shared" si="144"/>
        <v>0</v>
      </c>
      <c r="AT62" s="338">
        <f t="shared" si="145"/>
        <v>0</v>
      </c>
    </row>
    <row r="63" spans="2:46" ht="5.25" customHeight="1" thickBot="1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spans="2:46" ht="12.75" customHeight="1" thickBot="1">
      <c r="B64" s="457" t="str">
        <f>IF(基本情報!E10="","",基本情報!E10)</f>
        <v/>
      </c>
      <c r="C64" s="15"/>
      <c r="D64" s="19" t="s">
        <v>19</v>
      </c>
      <c r="E64" s="21"/>
      <c r="F64" s="21"/>
      <c r="G64" s="21"/>
      <c r="H64" s="21"/>
      <c r="I64" s="337">
        <f t="shared" ref="I64:I76" si="149">SUM(E64:H64)</f>
        <v>0</v>
      </c>
      <c r="J64" s="21"/>
      <c r="K64" s="21"/>
      <c r="L64" s="21"/>
      <c r="M64" s="21"/>
      <c r="N64" s="337">
        <f t="shared" ref="N64:N76" si="150">SUM(J64:M64)</f>
        <v>0</v>
      </c>
      <c r="O64" s="338">
        <f t="shared" ref="O64:O76" si="151">I64+N64</f>
        <v>0</v>
      </c>
      <c r="P64" s="15"/>
      <c r="Q64" s="19" t="s">
        <v>19</v>
      </c>
      <c r="R64" s="21"/>
      <c r="S64" s="21"/>
      <c r="T64" s="21"/>
      <c r="U64" s="21"/>
      <c r="V64" s="337">
        <f t="shared" ref="V64:V76" si="152">SUM(R64:U64)</f>
        <v>0</v>
      </c>
      <c r="W64" s="21"/>
      <c r="X64" s="21"/>
      <c r="Y64" s="21"/>
      <c r="Z64" s="21"/>
      <c r="AA64" s="337">
        <f t="shared" ref="AA64:AA76" si="153">SUM(W64:Z64)</f>
        <v>0</v>
      </c>
      <c r="AB64" s="338">
        <f t="shared" ref="AB64:AB76" si="154">V64+AA64</f>
        <v>0</v>
      </c>
      <c r="AC64" s="15"/>
      <c r="AD64" s="19" t="s">
        <v>19</v>
      </c>
      <c r="AE64" s="21"/>
      <c r="AF64" s="21"/>
      <c r="AG64" s="337">
        <f>AE64+AF64</f>
        <v>0</v>
      </c>
      <c r="AH64" s="15"/>
      <c r="AI64" s="19" t="s">
        <v>19</v>
      </c>
      <c r="AJ64" s="342">
        <f>E64+R64</f>
        <v>0</v>
      </c>
      <c r="AK64" s="342">
        <f t="shared" ref="AK64:AK75" si="155">F64+S64</f>
        <v>0</v>
      </c>
      <c r="AL64" s="342">
        <f t="shared" ref="AL64:AL75" si="156">G64+T64</f>
        <v>0</v>
      </c>
      <c r="AM64" s="342">
        <f t="shared" ref="AM64:AM75" si="157">H64+U64</f>
        <v>0</v>
      </c>
      <c r="AN64" s="337">
        <f t="shared" ref="AN64:AN76" si="158">SUM(AJ64:AM64)</f>
        <v>0</v>
      </c>
      <c r="AO64" s="342">
        <f>J64+W64</f>
        <v>0</v>
      </c>
      <c r="AP64" s="342">
        <f t="shared" ref="AP64:AP75" si="159">K64+X64</f>
        <v>0</v>
      </c>
      <c r="AQ64" s="342">
        <f t="shared" ref="AQ64:AQ75" si="160">L64+Y64</f>
        <v>0</v>
      </c>
      <c r="AR64" s="342">
        <f t="shared" ref="AR64:AR75" si="161">M64+Z64</f>
        <v>0</v>
      </c>
      <c r="AS64" s="337">
        <f t="shared" ref="AS64:AS76" si="162">SUM(AO64:AR64)</f>
        <v>0</v>
      </c>
      <c r="AT64" s="338">
        <f t="shared" ref="AT64:AT76" si="163">AN64+AS64</f>
        <v>0</v>
      </c>
    </row>
    <row r="65" spans="2:46" ht="12.75" customHeight="1" thickBot="1">
      <c r="B65" s="457"/>
      <c r="C65" s="15"/>
      <c r="D65" s="19" t="s">
        <v>20</v>
      </c>
      <c r="E65" s="21"/>
      <c r="F65" s="21"/>
      <c r="G65" s="21"/>
      <c r="H65" s="21"/>
      <c r="I65" s="337">
        <f t="shared" si="149"/>
        <v>0</v>
      </c>
      <c r="J65" s="21"/>
      <c r="K65" s="21"/>
      <c r="L65" s="21"/>
      <c r="M65" s="21"/>
      <c r="N65" s="337">
        <f t="shared" si="150"/>
        <v>0</v>
      </c>
      <c r="O65" s="338">
        <f t="shared" si="151"/>
        <v>0</v>
      </c>
      <c r="P65" s="15"/>
      <c r="Q65" s="19" t="s">
        <v>20</v>
      </c>
      <c r="R65" s="21"/>
      <c r="S65" s="21"/>
      <c r="T65" s="21"/>
      <c r="U65" s="21"/>
      <c r="V65" s="337">
        <f t="shared" si="152"/>
        <v>0</v>
      </c>
      <c r="W65" s="21"/>
      <c r="X65" s="21"/>
      <c r="Y65" s="21"/>
      <c r="Z65" s="21"/>
      <c r="AA65" s="337">
        <f t="shared" si="153"/>
        <v>0</v>
      </c>
      <c r="AB65" s="338">
        <f t="shared" si="154"/>
        <v>0</v>
      </c>
      <c r="AC65" s="15"/>
      <c r="AD65" s="19" t="s">
        <v>20</v>
      </c>
      <c r="AE65" s="21"/>
      <c r="AF65" s="21"/>
      <c r="AG65" s="337">
        <f>AE65+AF65</f>
        <v>0</v>
      </c>
      <c r="AH65" s="15"/>
      <c r="AI65" s="19" t="s">
        <v>20</v>
      </c>
      <c r="AJ65" s="342">
        <f t="shared" ref="AJ65:AJ75" si="164">E65+R65</f>
        <v>0</v>
      </c>
      <c r="AK65" s="342">
        <f t="shared" si="155"/>
        <v>0</v>
      </c>
      <c r="AL65" s="342">
        <f t="shared" si="156"/>
        <v>0</v>
      </c>
      <c r="AM65" s="342">
        <f t="shared" si="157"/>
        <v>0</v>
      </c>
      <c r="AN65" s="337">
        <f t="shared" si="158"/>
        <v>0</v>
      </c>
      <c r="AO65" s="342">
        <f t="shared" ref="AO65:AO75" si="165">J65+W65</f>
        <v>0</v>
      </c>
      <c r="AP65" s="342">
        <f t="shared" si="159"/>
        <v>0</v>
      </c>
      <c r="AQ65" s="342">
        <f t="shared" si="160"/>
        <v>0</v>
      </c>
      <c r="AR65" s="342">
        <f t="shared" si="161"/>
        <v>0</v>
      </c>
      <c r="AS65" s="337">
        <f t="shared" si="162"/>
        <v>0</v>
      </c>
      <c r="AT65" s="338">
        <f t="shared" si="163"/>
        <v>0</v>
      </c>
    </row>
    <row r="66" spans="2:46" ht="12.75" customHeight="1" thickBot="1">
      <c r="B66" s="457"/>
      <c r="C66" s="15"/>
      <c r="D66" s="19" t="s">
        <v>21</v>
      </c>
      <c r="E66" s="21"/>
      <c r="F66" s="21"/>
      <c r="G66" s="21"/>
      <c r="H66" s="21"/>
      <c r="I66" s="337">
        <f t="shared" si="149"/>
        <v>0</v>
      </c>
      <c r="J66" s="21"/>
      <c r="K66" s="21"/>
      <c r="L66" s="21"/>
      <c r="M66" s="21"/>
      <c r="N66" s="337">
        <f t="shared" si="150"/>
        <v>0</v>
      </c>
      <c r="O66" s="338">
        <f t="shared" si="151"/>
        <v>0</v>
      </c>
      <c r="P66" s="15"/>
      <c r="Q66" s="19" t="s">
        <v>21</v>
      </c>
      <c r="R66" s="21"/>
      <c r="S66" s="21"/>
      <c r="T66" s="21"/>
      <c r="U66" s="21"/>
      <c r="V66" s="337">
        <f t="shared" si="152"/>
        <v>0</v>
      </c>
      <c r="W66" s="21"/>
      <c r="X66" s="21"/>
      <c r="Y66" s="21"/>
      <c r="Z66" s="21"/>
      <c r="AA66" s="337">
        <f t="shared" si="153"/>
        <v>0</v>
      </c>
      <c r="AB66" s="338">
        <f t="shared" si="154"/>
        <v>0</v>
      </c>
      <c r="AC66" s="15"/>
      <c r="AD66" s="19" t="s">
        <v>21</v>
      </c>
      <c r="AE66" s="21"/>
      <c r="AF66" s="21"/>
      <c r="AG66" s="337">
        <f t="shared" ref="AG66:AG75" si="166">AE66+AF66</f>
        <v>0</v>
      </c>
      <c r="AH66" s="15"/>
      <c r="AI66" s="19" t="s">
        <v>21</v>
      </c>
      <c r="AJ66" s="342">
        <f t="shared" si="164"/>
        <v>0</v>
      </c>
      <c r="AK66" s="342">
        <f t="shared" si="155"/>
        <v>0</v>
      </c>
      <c r="AL66" s="342">
        <f t="shared" si="156"/>
        <v>0</v>
      </c>
      <c r="AM66" s="342">
        <f t="shared" si="157"/>
        <v>0</v>
      </c>
      <c r="AN66" s="337">
        <f t="shared" si="158"/>
        <v>0</v>
      </c>
      <c r="AO66" s="342">
        <f t="shared" si="165"/>
        <v>0</v>
      </c>
      <c r="AP66" s="342">
        <f t="shared" si="159"/>
        <v>0</v>
      </c>
      <c r="AQ66" s="342">
        <f t="shared" si="160"/>
        <v>0</v>
      </c>
      <c r="AR66" s="342">
        <f t="shared" si="161"/>
        <v>0</v>
      </c>
      <c r="AS66" s="337">
        <f t="shared" si="162"/>
        <v>0</v>
      </c>
      <c r="AT66" s="338">
        <f t="shared" si="163"/>
        <v>0</v>
      </c>
    </row>
    <row r="67" spans="2:46" ht="12.75" customHeight="1" thickBot="1">
      <c r="B67" s="457"/>
      <c r="C67" s="15"/>
      <c r="D67" s="19" t="s">
        <v>22</v>
      </c>
      <c r="E67" s="21"/>
      <c r="F67" s="21"/>
      <c r="G67" s="21"/>
      <c r="H67" s="21"/>
      <c r="I67" s="337">
        <f t="shared" si="149"/>
        <v>0</v>
      </c>
      <c r="J67" s="21"/>
      <c r="K67" s="21"/>
      <c r="L67" s="21"/>
      <c r="M67" s="21"/>
      <c r="N67" s="337">
        <f t="shared" si="150"/>
        <v>0</v>
      </c>
      <c r="O67" s="338">
        <f t="shared" si="151"/>
        <v>0</v>
      </c>
      <c r="P67" s="15"/>
      <c r="Q67" s="19" t="s">
        <v>22</v>
      </c>
      <c r="R67" s="21"/>
      <c r="S67" s="21"/>
      <c r="T67" s="21"/>
      <c r="U67" s="21"/>
      <c r="V67" s="337">
        <f t="shared" si="152"/>
        <v>0</v>
      </c>
      <c r="W67" s="21"/>
      <c r="X67" s="21"/>
      <c r="Y67" s="21"/>
      <c r="Z67" s="21"/>
      <c r="AA67" s="337">
        <f t="shared" si="153"/>
        <v>0</v>
      </c>
      <c r="AB67" s="338">
        <f t="shared" si="154"/>
        <v>0</v>
      </c>
      <c r="AC67" s="15"/>
      <c r="AD67" s="19" t="s">
        <v>22</v>
      </c>
      <c r="AE67" s="21"/>
      <c r="AF67" s="21"/>
      <c r="AG67" s="337">
        <f t="shared" si="166"/>
        <v>0</v>
      </c>
      <c r="AH67" s="15"/>
      <c r="AI67" s="19" t="s">
        <v>22</v>
      </c>
      <c r="AJ67" s="342">
        <f t="shared" si="164"/>
        <v>0</v>
      </c>
      <c r="AK67" s="342">
        <f t="shared" si="155"/>
        <v>0</v>
      </c>
      <c r="AL67" s="342">
        <f t="shared" si="156"/>
        <v>0</v>
      </c>
      <c r="AM67" s="342">
        <f t="shared" si="157"/>
        <v>0</v>
      </c>
      <c r="AN67" s="337">
        <f t="shared" si="158"/>
        <v>0</v>
      </c>
      <c r="AO67" s="342">
        <f t="shared" si="165"/>
        <v>0</v>
      </c>
      <c r="AP67" s="342">
        <f t="shared" si="159"/>
        <v>0</v>
      </c>
      <c r="AQ67" s="342">
        <f t="shared" si="160"/>
        <v>0</v>
      </c>
      <c r="AR67" s="342">
        <f t="shared" si="161"/>
        <v>0</v>
      </c>
      <c r="AS67" s="337">
        <f t="shared" si="162"/>
        <v>0</v>
      </c>
      <c r="AT67" s="338">
        <f t="shared" si="163"/>
        <v>0</v>
      </c>
    </row>
    <row r="68" spans="2:46" ht="12.75" customHeight="1" thickBot="1">
      <c r="B68" s="457"/>
      <c r="C68" s="15"/>
      <c r="D68" s="19" t="s">
        <v>23</v>
      </c>
      <c r="E68" s="21"/>
      <c r="F68" s="21"/>
      <c r="G68" s="21"/>
      <c r="H68" s="21"/>
      <c r="I68" s="337">
        <f t="shared" si="149"/>
        <v>0</v>
      </c>
      <c r="J68" s="21"/>
      <c r="K68" s="21"/>
      <c r="L68" s="21"/>
      <c r="M68" s="21"/>
      <c r="N68" s="337">
        <f t="shared" si="150"/>
        <v>0</v>
      </c>
      <c r="O68" s="338">
        <f t="shared" si="151"/>
        <v>0</v>
      </c>
      <c r="P68" s="15"/>
      <c r="Q68" s="19" t="s">
        <v>23</v>
      </c>
      <c r="R68" s="21"/>
      <c r="S68" s="21"/>
      <c r="T68" s="21"/>
      <c r="U68" s="21"/>
      <c r="V68" s="337">
        <f t="shared" si="152"/>
        <v>0</v>
      </c>
      <c r="W68" s="21"/>
      <c r="X68" s="21"/>
      <c r="Y68" s="21"/>
      <c r="Z68" s="21"/>
      <c r="AA68" s="337">
        <f t="shared" si="153"/>
        <v>0</v>
      </c>
      <c r="AB68" s="338">
        <f t="shared" si="154"/>
        <v>0</v>
      </c>
      <c r="AC68" s="15"/>
      <c r="AD68" s="19" t="s">
        <v>23</v>
      </c>
      <c r="AE68" s="21"/>
      <c r="AF68" s="21"/>
      <c r="AG68" s="337">
        <f t="shared" si="166"/>
        <v>0</v>
      </c>
      <c r="AH68" s="15"/>
      <c r="AI68" s="19" t="s">
        <v>23</v>
      </c>
      <c r="AJ68" s="342">
        <f t="shared" si="164"/>
        <v>0</v>
      </c>
      <c r="AK68" s="342">
        <f t="shared" si="155"/>
        <v>0</v>
      </c>
      <c r="AL68" s="342">
        <f t="shared" si="156"/>
        <v>0</v>
      </c>
      <c r="AM68" s="342">
        <f t="shared" si="157"/>
        <v>0</v>
      </c>
      <c r="AN68" s="337">
        <f t="shared" si="158"/>
        <v>0</v>
      </c>
      <c r="AO68" s="342">
        <f t="shared" si="165"/>
        <v>0</v>
      </c>
      <c r="AP68" s="342">
        <f t="shared" si="159"/>
        <v>0</v>
      </c>
      <c r="AQ68" s="342">
        <f t="shared" si="160"/>
        <v>0</v>
      </c>
      <c r="AR68" s="342">
        <f t="shared" si="161"/>
        <v>0</v>
      </c>
      <c r="AS68" s="337">
        <f t="shared" si="162"/>
        <v>0</v>
      </c>
      <c r="AT68" s="338">
        <f t="shared" si="163"/>
        <v>0</v>
      </c>
    </row>
    <row r="69" spans="2:46" ht="12.75" customHeight="1" thickBot="1">
      <c r="B69" s="457"/>
      <c r="C69" s="15"/>
      <c r="D69" s="19" t="s">
        <v>24</v>
      </c>
      <c r="E69" s="21"/>
      <c r="F69" s="21"/>
      <c r="G69" s="21"/>
      <c r="H69" s="21"/>
      <c r="I69" s="337">
        <f t="shared" si="149"/>
        <v>0</v>
      </c>
      <c r="J69" s="21"/>
      <c r="K69" s="21"/>
      <c r="L69" s="21"/>
      <c r="M69" s="21"/>
      <c r="N69" s="337">
        <f t="shared" si="150"/>
        <v>0</v>
      </c>
      <c r="O69" s="338">
        <f t="shared" si="151"/>
        <v>0</v>
      </c>
      <c r="P69" s="15"/>
      <c r="Q69" s="19" t="s">
        <v>24</v>
      </c>
      <c r="R69" s="21"/>
      <c r="S69" s="21"/>
      <c r="T69" s="21"/>
      <c r="U69" s="21"/>
      <c r="V69" s="337">
        <f t="shared" si="152"/>
        <v>0</v>
      </c>
      <c r="W69" s="21"/>
      <c r="X69" s="21"/>
      <c r="Y69" s="21"/>
      <c r="Z69" s="21"/>
      <c r="AA69" s="337">
        <f t="shared" si="153"/>
        <v>0</v>
      </c>
      <c r="AB69" s="338">
        <f t="shared" si="154"/>
        <v>0</v>
      </c>
      <c r="AC69" s="15"/>
      <c r="AD69" s="19" t="s">
        <v>24</v>
      </c>
      <c r="AE69" s="21"/>
      <c r="AF69" s="21"/>
      <c r="AG69" s="337">
        <f t="shared" si="166"/>
        <v>0</v>
      </c>
      <c r="AH69" s="15"/>
      <c r="AI69" s="19" t="s">
        <v>24</v>
      </c>
      <c r="AJ69" s="342">
        <f t="shared" si="164"/>
        <v>0</v>
      </c>
      <c r="AK69" s="342">
        <f t="shared" si="155"/>
        <v>0</v>
      </c>
      <c r="AL69" s="342">
        <f t="shared" si="156"/>
        <v>0</v>
      </c>
      <c r="AM69" s="342">
        <f t="shared" si="157"/>
        <v>0</v>
      </c>
      <c r="AN69" s="337">
        <f t="shared" si="158"/>
        <v>0</v>
      </c>
      <c r="AO69" s="342">
        <f t="shared" si="165"/>
        <v>0</v>
      </c>
      <c r="AP69" s="342">
        <f t="shared" si="159"/>
        <v>0</v>
      </c>
      <c r="AQ69" s="342">
        <f t="shared" si="160"/>
        <v>0</v>
      </c>
      <c r="AR69" s="342">
        <f t="shared" si="161"/>
        <v>0</v>
      </c>
      <c r="AS69" s="337">
        <f t="shared" si="162"/>
        <v>0</v>
      </c>
      <c r="AT69" s="338">
        <f t="shared" si="163"/>
        <v>0</v>
      </c>
    </row>
    <row r="70" spans="2:46" ht="12.75" customHeight="1" thickBot="1">
      <c r="B70" s="457"/>
      <c r="C70" s="15"/>
      <c r="D70" s="19" t="s">
        <v>25</v>
      </c>
      <c r="E70" s="21"/>
      <c r="F70" s="21"/>
      <c r="G70" s="21"/>
      <c r="H70" s="21"/>
      <c r="I70" s="337">
        <f t="shared" si="149"/>
        <v>0</v>
      </c>
      <c r="J70" s="21"/>
      <c r="K70" s="21"/>
      <c r="L70" s="21"/>
      <c r="M70" s="21"/>
      <c r="N70" s="337">
        <f t="shared" si="150"/>
        <v>0</v>
      </c>
      <c r="O70" s="338">
        <f t="shared" si="151"/>
        <v>0</v>
      </c>
      <c r="P70" s="15"/>
      <c r="Q70" s="19" t="s">
        <v>25</v>
      </c>
      <c r="R70" s="21"/>
      <c r="S70" s="21"/>
      <c r="T70" s="21"/>
      <c r="U70" s="21"/>
      <c r="V70" s="337">
        <f t="shared" si="152"/>
        <v>0</v>
      </c>
      <c r="W70" s="21"/>
      <c r="X70" s="21"/>
      <c r="Y70" s="21"/>
      <c r="Z70" s="21"/>
      <c r="AA70" s="337">
        <f t="shared" si="153"/>
        <v>0</v>
      </c>
      <c r="AB70" s="338">
        <f t="shared" si="154"/>
        <v>0</v>
      </c>
      <c r="AC70" s="15"/>
      <c r="AD70" s="19" t="s">
        <v>25</v>
      </c>
      <c r="AE70" s="21"/>
      <c r="AF70" s="21"/>
      <c r="AG70" s="337">
        <f t="shared" si="166"/>
        <v>0</v>
      </c>
      <c r="AH70" s="15"/>
      <c r="AI70" s="19" t="s">
        <v>25</v>
      </c>
      <c r="AJ70" s="342">
        <f t="shared" si="164"/>
        <v>0</v>
      </c>
      <c r="AK70" s="342">
        <f t="shared" si="155"/>
        <v>0</v>
      </c>
      <c r="AL70" s="342">
        <f t="shared" si="156"/>
        <v>0</v>
      </c>
      <c r="AM70" s="342">
        <f t="shared" si="157"/>
        <v>0</v>
      </c>
      <c r="AN70" s="337">
        <f t="shared" si="158"/>
        <v>0</v>
      </c>
      <c r="AO70" s="342">
        <f t="shared" si="165"/>
        <v>0</v>
      </c>
      <c r="AP70" s="342">
        <f t="shared" si="159"/>
        <v>0</v>
      </c>
      <c r="AQ70" s="342">
        <f t="shared" si="160"/>
        <v>0</v>
      </c>
      <c r="AR70" s="342">
        <f t="shared" si="161"/>
        <v>0</v>
      </c>
      <c r="AS70" s="337">
        <f t="shared" si="162"/>
        <v>0</v>
      </c>
      <c r="AT70" s="338">
        <f t="shared" si="163"/>
        <v>0</v>
      </c>
    </row>
    <row r="71" spans="2:46" ht="12.75" customHeight="1" thickBot="1">
      <c r="B71" s="457"/>
      <c r="C71" s="15"/>
      <c r="D71" s="19" t="s">
        <v>26</v>
      </c>
      <c r="E71" s="21"/>
      <c r="F71" s="21"/>
      <c r="G71" s="21"/>
      <c r="H71" s="21"/>
      <c r="I71" s="337">
        <f t="shared" si="149"/>
        <v>0</v>
      </c>
      <c r="J71" s="21"/>
      <c r="K71" s="21"/>
      <c r="L71" s="21"/>
      <c r="M71" s="21"/>
      <c r="N71" s="337">
        <f t="shared" si="150"/>
        <v>0</v>
      </c>
      <c r="O71" s="338">
        <f t="shared" si="151"/>
        <v>0</v>
      </c>
      <c r="P71" s="15"/>
      <c r="Q71" s="19" t="s">
        <v>26</v>
      </c>
      <c r="R71" s="21"/>
      <c r="S71" s="21"/>
      <c r="T71" s="21"/>
      <c r="U71" s="21"/>
      <c r="V71" s="337">
        <f t="shared" si="152"/>
        <v>0</v>
      </c>
      <c r="W71" s="21"/>
      <c r="X71" s="21"/>
      <c r="Y71" s="21"/>
      <c r="Z71" s="21"/>
      <c r="AA71" s="337">
        <f t="shared" si="153"/>
        <v>0</v>
      </c>
      <c r="AB71" s="338">
        <f t="shared" si="154"/>
        <v>0</v>
      </c>
      <c r="AC71" s="15"/>
      <c r="AD71" s="19" t="s">
        <v>26</v>
      </c>
      <c r="AE71" s="21"/>
      <c r="AF71" s="21"/>
      <c r="AG71" s="337">
        <f t="shared" si="166"/>
        <v>0</v>
      </c>
      <c r="AH71" s="15"/>
      <c r="AI71" s="19" t="s">
        <v>26</v>
      </c>
      <c r="AJ71" s="342">
        <f t="shared" si="164"/>
        <v>0</v>
      </c>
      <c r="AK71" s="342">
        <f t="shared" si="155"/>
        <v>0</v>
      </c>
      <c r="AL71" s="342">
        <f t="shared" si="156"/>
        <v>0</v>
      </c>
      <c r="AM71" s="342">
        <f t="shared" si="157"/>
        <v>0</v>
      </c>
      <c r="AN71" s="337">
        <f t="shared" si="158"/>
        <v>0</v>
      </c>
      <c r="AO71" s="342">
        <f t="shared" si="165"/>
        <v>0</v>
      </c>
      <c r="AP71" s="342">
        <f t="shared" si="159"/>
        <v>0</v>
      </c>
      <c r="AQ71" s="342">
        <f t="shared" si="160"/>
        <v>0</v>
      </c>
      <c r="AR71" s="342">
        <f t="shared" si="161"/>
        <v>0</v>
      </c>
      <c r="AS71" s="337">
        <f t="shared" si="162"/>
        <v>0</v>
      </c>
      <c r="AT71" s="338">
        <f t="shared" si="163"/>
        <v>0</v>
      </c>
    </row>
    <row r="72" spans="2:46" ht="12.75" customHeight="1" thickBot="1">
      <c r="B72" s="457"/>
      <c r="C72" s="15"/>
      <c r="D72" s="19" t="s">
        <v>27</v>
      </c>
      <c r="E72" s="21"/>
      <c r="F72" s="21"/>
      <c r="G72" s="21"/>
      <c r="H72" s="21"/>
      <c r="I72" s="337">
        <f t="shared" si="149"/>
        <v>0</v>
      </c>
      <c r="J72" s="21"/>
      <c r="K72" s="21"/>
      <c r="L72" s="21"/>
      <c r="M72" s="21"/>
      <c r="N72" s="337">
        <f t="shared" si="150"/>
        <v>0</v>
      </c>
      <c r="O72" s="338">
        <f t="shared" si="151"/>
        <v>0</v>
      </c>
      <c r="P72" s="15"/>
      <c r="Q72" s="19" t="s">
        <v>27</v>
      </c>
      <c r="R72" s="21"/>
      <c r="S72" s="21"/>
      <c r="T72" s="21"/>
      <c r="U72" s="21"/>
      <c r="V72" s="337">
        <f t="shared" si="152"/>
        <v>0</v>
      </c>
      <c r="W72" s="21"/>
      <c r="X72" s="21"/>
      <c r="Y72" s="21"/>
      <c r="Z72" s="21"/>
      <c r="AA72" s="337">
        <f t="shared" si="153"/>
        <v>0</v>
      </c>
      <c r="AB72" s="338">
        <f t="shared" si="154"/>
        <v>0</v>
      </c>
      <c r="AC72" s="15"/>
      <c r="AD72" s="19" t="s">
        <v>27</v>
      </c>
      <c r="AE72" s="21"/>
      <c r="AF72" s="21"/>
      <c r="AG72" s="337">
        <f t="shared" si="166"/>
        <v>0</v>
      </c>
      <c r="AH72" s="15"/>
      <c r="AI72" s="19" t="s">
        <v>27</v>
      </c>
      <c r="AJ72" s="342">
        <f t="shared" si="164"/>
        <v>0</v>
      </c>
      <c r="AK72" s="342">
        <f t="shared" si="155"/>
        <v>0</v>
      </c>
      <c r="AL72" s="342">
        <f t="shared" si="156"/>
        <v>0</v>
      </c>
      <c r="AM72" s="342">
        <f t="shared" si="157"/>
        <v>0</v>
      </c>
      <c r="AN72" s="337">
        <f t="shared" si="158"/>
        <v>0</v>
      </c>
      <c r="AO72" s="342">
        <f t="shared" si="165"/>
        <v>0</v>
      </c>
      <c r="AP72" s="342">
        <f t="shared" si="159"/>
        <v>0</v>
      </c>
      <c r="AQ72" s="342">
        <f t="shared" si="160"/>
        <v>0</v>
      </c>
      <c r="AR72" s="342">
        <f t="shared" si="161"/>
        <v>0</v>
      </c>
      <c r="AS72" s="337">
        <f t="shared" si="162"/>
        <v>0</v>
      </c>
      <c r="AT72" s="338">
        <f t="shared" si="163"/>
        <v>0</v>
      </c>
    </row>
    <row r="73" spans="2:46" ht="12.75" customHeight="1" thickBot="1">
      <c r="B73" s="457"/>
      <c r="C73" s="15"/>
      <c r="D73" s="19" t="s">
        <v>28</v>
      </c>
      <c r="E73" s="21"/>
      <c r="F73" s="21"/>
      <c r="G73" s="21"/>
      <c r="H73" s="21"/>
      <c r="I73" s="337">
        <f t="shared" si="149"/>
        <v>0</v>
      </c>
      <c r="J73" s="21"/>
      <c r="K73" s="21"/>
      <c r="L73" s="21"/>
      <c r="M73" s="21"/>
      <c r="N73" s="337">
        <f t="shared" si="150"/>
        <v>0</v>
      </c>
      <c r="O73" s="338">
        <f t="shared" si="151"/>
        <v>0</v>
      </c>
      <c r="P73" s="15"/>
      <c r="Q73" s="19" t="s">
        <v>28</v>
      </c>
      <c r="R73" s="21"/>
      <c r="S73" s="21"/>
      <c r="T73" s="21"/>
      <c r="U73" s="21"/>
      <c r="V73" s="337">
        <f t="shared" si="152"/>
        <v>0</v>
      </c>
      <c r="W73" s="21"/>
      <c r="X73" s="21"/>
      <c r="Y73" s="21"/>
      <c r="Z73" s="21"/>
      <c r="AA73" s="337">
        <f t="shared" si="153"/>
        <v>0</v>
      </c>
      <c r="AB73" s="338">
        <f t="shared" si="154"/>
        <v>0</v>
      </c>
      <c r="AC73" s="15"/>
      <c r="AD73" s="19" t="s">
        <v>28</v>
      </c>
      <c r="AE73" s="21"/>
      <c r="AF73" s="21"/>
      <c r="AG73" s="337">
        <f t="shared" si="166"/>
        <v>0</v>
      </c>
      <c r="AH73" s="15"/>
      <c r="AI73" s="19" t="s">
        <v>28</v>
      </c>
      <c r="AJ73" s="342">
        <f t="shared" si="164"/>
        <v>0</v>
      </c>
      <c r="AK73" s="342">
        <f t="shared" si="155"/>
        <v>0</v>
      </c>
      <c r="AL73" s="342">
        <f t="shared" si="156"/>
        <v>0</v>
      </c>
      <c r="AM73" s="342">
        <f t="shared" si="157"/>
        <v>0</v>
      </c>
      <c r="AN73" s="337">
        <f t="shared" si="158"/>
        <v>0</v>
      </c>
      <c r="AO73" s="342">
        <f t="shared" si="165"/>
        <v>0</v>
      </c>
      <c r="AP73" s="342">
        <f t="shared" si="159"/>
        <v>0</v>
      </c>
      <c r="AQ73" s="342">
        <f t="shared" si="160"/>
        <v>0</v>
      </c>
      <c r="AR73" s="342">
        <f t="shared" si="161"/>
        <v>0</v>
      </c>
      <c r="AS73" s="337">
        <f t="shared" si="162"/>
        <v>0</v>
      </c>
      <c r="AT73" s="338">
        <f t="shared" si="163"/>
        <v>0</v>
      </c>
    </row>
    <row r="74" spans="2:46" ht="12.75" customHeight="1" thickBot="1">
      <c r="B74" s="457"/>
      <c r="C74" s="15"/>
      <c r="D74" s="19" t="s">
        <v>29</v>
      </c>
      <c r="E74" s="21"/>
      <c r="F74" s="21"/>
      <c r="G74" s="21"/>
      <c r="H74" s="21"/>
      <c r="I74" s="337">
        <f t="shared" si="149"/>
        <v>0</v>
      </c>
      <c r="J74" s="21"/>
      <c r="K74" s="21"/>
      <c r="L74" s="21"/>
      <c r="M74" s="21"/>
      <c r="N74" s="337">
        <f t="shared" si="150"/>
        <v>0</v>
      </c>
      <c r="O74" s="338">
        <f t="shared" si="151"/>
        <v>0</v>
      </c>
      <c r="P74" s="15"/>
      <c r="Q74" s="19" t="s">
        <v>29</v>
      </c>
      <c r="R74" s="21"/>
      <c r="S74" s="21"/>
      <c r="T74" s="21"/>
      <c r="U74" s="21"/>
      <c r="V74" s="337">
        <f t="shared" si="152"/>
        <v>0</v>
      </c>
      <c r="W74" s="21"/>
      <c r="X74" s="21"/>
      <c r="Y74" s="21"/>
      <c r="Z74" s="21"/>
      <c r="AA74" s="337">
        <f t="shared" si="153"/>
        <v>0</v>
      </c>
      <c r="AB74" s="338">
        <f t="shared" si="154"/>
        <v>0</v>
      </c>
      <c r="AC74" s="15"/>
      <c r="AD74" s="19" t="s">
        <v>29</v>
      </c>
      <c r="AE74" s="21"/>
      <c r="AF74" s="21"/>
      <c r="AG74" s="337">
        <f t="shared" si="166"/>
        <v>0</v>
      </c>
      <c r="AH74" s="15"/>
      <c r="AI74" s="19" t="s">
        <v>29</v>
      </c>
      <c r="AJ74" s="342">
        <f t="shared" si="164"/>
        <v>0</v>
      </c>
      <c r="AK74" s="342">
        <f t="shared" si="155"/>
        <v>0</v>
      </c>
      <c r="AL74" s="342">
        <f t="shared" si="156"/>
        <v>0</v>
      </c>
      <c r="AM74" s="342">
        <f t="shared" si="157"/>
        <v>0</v>
      </c>
      <c r="AN74" s="337">
        <f t="shared" si="158"/>
        <v>0</v>
      </c>
      <c r="AO74" s="342">
        <f t="shared" si="165"/>
        <v>0</v>
      </c>
      <c r="AP74" s="342">
        <f t="shared" si="159"/>
        <v>0</v>
      </c>
      <c r="AQ74" s="342">
        <f t="shared" si="160"/>
        <v>0</v>
      </c>
      <c r="AR74" s="342">
        <f t="shared" si="161"/>
        <v>0</v>
      </c>
      <c r="AS74" s="337">
        <f t="shared" si="162"/>
        <v>0</v>
      </c>
      <c r="AT74" s="338">
        <f t="shared" si="163"/>
        <v>0</v>
      </c>
    </row>
    <row r="75" spans="2:46" ht="12.75" customHeight="1" thickBot="1">
      <c r="B75" s="457"/>
      <c r="C75" s="15"/>
      <c r="D75" s="19" t="s">
        <v>30</v>
      </c>
      <c r="E75" s="21"/>
      <c r="F75" s="21"/>
      <c r="G75" s="21"/>
      <c r="H75" s="21"/>
      <c r="I75" s="337">
        <f t="shared" si="149"/>
        <v>0</v>
      </c>
      <c r="J75" s="21"/>
      <c r="K75" s="21"/>
      <c r="L75" s="21"/>
      <c r="M75" s="21"/>
      <c r="N75" s="337">
        <f t="shared" si="150"/>
        <v>0</v>
      </c>
      <c r="O75" s="338">
        <f t="shared" si="151"/>
        <v>0</v>
      </c>
      <c r="P75" s="15"/>
      <c r="Q75" s="19" t="s">
        <v>30</v>
      </c>
      <c r="R75" s="21"/>
      <c r="S75" s="21"/>
      <c r="T75" s="21"/>
      <c r="U75" s="21"/>
      <c r="V75" s="337">
        <f t="shared" si="152"/>
        <v>0</v>
      </c>
      <c r="W75" s="21"/>
      <c r="X75" s="21"/>
      <c r="Y75" s="21"/>
      <c r="Z75" s="21"/>
      <c r="AA75" s="337">
        <f t="shared" si="153"/>
        <v>0</v>
      </c>
      <c r="AB75" s="338">
        <f t="shared" si="154"/>
        <v>0</v>
      </c>
      <c r="AC75" s="15"/>
      <c r="AD75" s="19" t="s">
        <v>30</v>
      </c>
      <c r="AE75" s="21"/>
      <c r="AF75" s="21"/>
      <c r="AG75" s="337">
        <f t="shared" si="166"/>
        <v>0</v>
      </c>
      <c r="AH75" s="15"/>
      <c r="AI75" s="19" t="s">
        <v>30</v>
      </c>
      <c r="AJ75" s="342">
        <f t="shared" si="164"/>
        <v>0</v>
      </c>
      <c r="AK75" s="342">
        <f t="shared" si="155"/>
        <v>0</v>
      </c>
      <c r="AL75" s="342">
        <f t="shared" si="156"/>
        <v>0</v>
      </c>
      <c r="AM75" s="342">
        <f t="shared" si="157"/>
        <v>0</v>
      </c>
      <c r="AN75" s="337">
        <f t="shared" si="158"/>
        <v>0</v>
      </c>
      <c r="AO75" s="342">
        <f t="shared" si="165"/>
        <v>0</v>
      </c>
      <c r="AP75" s="342">
        <f t="shared" si="159"/>
        <v>0</v>
      </c>
      <c r="AQ75" s="342">
        <f t="shared" si="160"/>
        <v>0</v>
      </c>
      <c r="AR75" s="342">
        <f t="shared" si="161"/>
        <v>0</v>
      </c>
      <c r="AS75" s="337">
        <f t="shared" si="162"/>
        <v>0</v>
      </c>
      <c r="AT75" s="338">
        <f t="shared" si="163"/>
        <v>0</v>
      </c>
    </row>
    <row r="76" spans="2:46" ht="12.75" customHeight="1" thickBot="1">
      <c r="B76" s="457"/>
      <c r="C76" s="15"/>
      <c r="D76" s="19" t="s">
        <v>31</v>
      </c>
      <c r="E76" s="337">
        <f>SUM(E64:E75)</f>
        <v>0</v>
      </c>
      <c r="F76" s="337">
        <f>SUM(F64:F75)</f>
        <v>0</v>
      </c>
      <c r="G76" s="337">
        <f>SUM(G64:G75)</f>
        <v>0</v>
      </c>
      <c r="H76" s="337">
        <f>SUM(H64:H75)</f>
        <v>0</v>
      </c>
      <c r="I76" s="337">
        <f t="shared" si="149"/>
        <v>0</v>
      </c>
      <c r="J76" s="337">
        <f>SUM(J64:J75)</f>
        <v>0</v>
      </c>
      <c r="K76" s="337">
        <f>SUM(K64:K75)</f>
        <v>0</v>
      </c>
      <c r="L76" s="337">
        <f>SUM(L64:L75)</f>
        <v>0</v>
      </c>
      <c r="M76" s="337">
        <f>SUM(M64:M75)</f>
        <v>0</v>
      </c>
      <c r="N76" s="337">
        <f t="shared" si="150"/>
        <v>0</v>
      </c>
      <c r="O76" s="338">
        <f t="shared" si="151"/>
        <v>0</v>
      </c>
      <c r="P76" s="15"/>
      <c r="Q76" s="19" t="s">
        <v>31</v>
      </c>
      <c r="R76" s="337">
        <f>SUM(R64:R75)</f>
        <v>0</v>
      </c>
      <c r="S76" s="337">
        <f>SUM(S64:S75)</f>
        <v>0</v>
      </c>
      <c r="T76" s="337">
        <f>SUM(T64:T75)</f>
        <v>0</v>
      </c>
      <c r="U76" s="337">
        <f>SUM(U64:U75)</f>
        <v>0</v>
      </c>
      <c r="V76" s="337">
        <f t="shared" si="152"/>
        <v>0</v>
      </c>
      <c r="W76" s="337">
        <f>SUM(W64:W75)</f>
        <v>0</v>
      </c>
      <c r="X76" s="337">
        <f>SUM(X64:X75)</f>
        <v>0</v>
      </c>
      <c r="Y76" s="337">
        <f>SUM(Y64:Y75)</f>
        <v>0</v>
      </c>
      <c r="Z76" s="337">
        <f>SUM(Z64:Z75)</f>
        <v>0</v>
      </c>
      <c r="AA76" s="337">
        <f t="shared" si="153"/>
        <v>0</v>
      </c>
      <c r="AB76" s="338">
        <f t="shared" si="154"/>
        <v>0</v>
      </c>
      <c r="AC76" s="15"/>
      <c r="AD76" s="19" t="s">
        <v>31</v>
      </c>
      <c r="AE76" s="337">
        <f>SUM(AE64:AE75)</f>
        <v>0</v>
      </c>
      <c r="AF76" s="337">
        <f>SUM(AF64:AF75)</f>
        <v>0</v>
      </c>
      <c r="AG76" s="337">
        <f>SUM(AG64:AG75)</f>
        <v>0</v>
      </c>
      <c r="AH76" s="15"/>
      <c r="AI76" s="19" t="s">
        <v>31</v>
      </c>
      <c r="AJ76" s="337">
        <f>SUM(AJ64:AJ75)</f>
        <v>0</v>
      </c>
      <c r="AK76" s="337">
        <f>SUM(AK64:AK75)</f>
        <v>0</v>
      </c>
      <c r="AL76" s="337">
        <f>SUM(AL64:AL75)</f>
        <v>0</v>
      </c>
      <c r="AM76" s="337">
        <f>SUM(AM64:AM75)</f>
        <v>0</v>
      </c>
      <c r="AN76" s="337">
        <f t="shared" si="158"/>
        <v>0</v>
      </c>
      <c r="AO76" s="337">
        <f>SUM(AO64:AO75)</f>
        <v>0</v>
      </c>
      <c r="AP76" s="337">
        <f>SUM(AP64:AP75)</f>
        <v>0</v>
      </c>
      <c r="AQ76" s="337">
        <f>SUM(AQ64:AQ75)</f>
        <v>0</v>
      </c>
      <c r="AR76" s="337">
        <f>SUM(AR64:AR75)</f>
        <v>0</v>
      </c>
      <c r="AS76" s="337">
        <f t="shared" si="162"/>
        <v>0</v>
      </c>
      <c r="AT76" s="338">
        <f t="shared" si="163"/>
        <v>0</v>
      </c>
    </row>
    <row r="77" spans="2:46" ht="5.25" customHeight="1" thickBot="1"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spans="2:46" ht="12.75" customHeight="1" thickBot="1">
      <c r="B78" s="458" t="str">
        <f>IF(基本情報!E11="","",基本情報!E11)</f>
        <v/>
      </c>
      <c r="C78" s="15"/>
      <c r="D78" s="19" t="s">
        <v>19</v>
      </c>
      <c r="E78" s="21"/>
      <c r="F78" s="21"/>
      <c r="G78" s="21"/>
      <c r="H78" s="21"/>
      <c r="I78" s="337">
        <f t="shared" ref="I78:I90" si="167">SUM(E78:H78)</f>
        <v>0</v>
      </c>
      <c r="J78" s="21"/>
      <c r="K78" s="21"/>
      <c r="L78" s="21"/>
      <c r="M78" s="21"/>
      <c r="N78" s="337">
        <f t="shared" ref="N78:N90" si="168">SUM(J78:M78)</f>
        <v>0</v>
      </c>
      <c r="O78" s="338">
        <f t="shared" ref="O78:O90" si="169">I78+N78</f>
        <v>0</v>
      </c>
      <c r="P78" s="15"/>
      <c r="Q78" s="19" t="s">
        <v>19</v>
      </c>
      <c r="R78" s="21"/>
      <c r="S78" s="21"/>
      <c r="T78" s="21"/>
      <c r="U78" s="21"/>
      <c r="V78" s="337">
        <f t="shared" ref="V78:V90" si="170">SUM(R78:U78)</f>
        <v>0</v>
      </c>
      <c r="W78" s="21"/>
      <c r="X78" s="21"/>
      <c r="Y78" s="21"/>
      <c r="Z78" s="21"/>
      <c r="AA78" s="337">
        <f t="shared" ref="AA78:AA90" si="171">SUM(W78:Z78)</f>
        <v>0</v>
      </c>
      <c r="AB78" s="338">
        <f t="shared" ref="AB78:AB90" si="172">V78+AA78</f>
        <v>0</v>
      </c>
      <c r="AC78" s="15"/>
      <c r="AD78" s="19" t="s">
        <v>19</v>
      </c>
      <c r="AE78" s="21"/>
      <c r="AF78" s="21"/>
      <c r="AG78" s="337">
        <f>AE78+AF78</f>
        <v>0</v>
      </c>
      <c r="AH78" s="15"/>
      <c r="AI78" s="19" t="s">
        <v>19</v>
      </c>
      <c r="AJ78" s="342">
        <f>E78+R78</f>
        <v>0</v>
      </c>
      <c r="AK78" s="342">
        <f t="shared" ref="AK78:AK89" si="173">F78+S78</f>
        <v>0</v>
      </c>
      <c r="AL78" s="342">
        <f t="shared" ref="AL78:AL89" si="174">G78+T78</f>
        <v>0</v>
      </c>
      <c r="AM78" s="342">
        <f t="shared" ref="AM78:AM89" si="175">H78+U78</f>
        <v>0</v>
      </c>
      <c r="AN78" s="337">
        <f t="shared" ref="AN78:AN90" si="176">SUM(AJ78:AM78)</f>
        <v>0</v>
      </c>
      <c r="AO78" s="342">
        <f>J78+W78</f>
        <v>0</v>
      </c>
      <c r="AP78" s="342">
        <f t="shared" ref="AP78:AP89" si="177">K78+X78</f>
        <v>0</v>
      </c>
      <c r="AQ78" s="342">
        <f t="shared" ref="AQ78:AQ89" si="178">L78+Y78</f>
        <v>0</v>
      </c>
      <c r="AR78" s="342">
        <f t="shared" ref="AR78:AR88" si="179">M78+Z78</f>
        <v>0</v>
      </c>
      <c r="AS78" s="337">
        <f t="shared" ref="AS78:AS90" si="180">SUM(AO78:AR78)</f>
        <v>0</v>
      </c>
      <c r="AT78" s="338">
        <f t="shared" ref="AT78:AT90" si="181">AN78+AS78</f>
        <v>0</v>
      </c>
    </row>
    <row r="79" spans="2:46" ht="12.75" customHeight="1" thickBot="1">
      <c r="B79" s="458"/>
      <c r="C79" s="15"/>
      <c r="D79" s="19" t="s">
        <v>20</v>
      </c>
      <c r="E79" s="21"/>
      <c r="F79" s="21"/>
      <c r="G79" s="21"/>
      <c r="H79" s="21"/>
      <c r="I79" s="337">
        <f t="shared" si="167"/>
        <v>0</v>
      </c>
      <c r="J79" s="21"/>
      <c r="K79" s="21"/>
      <c r="L79" s="21"/>
      <c r="M79" s="21"/>
      <c r="N79" s="337">
        <f t="shared" si="168"/>
        <v>0</v>
      </c>
      <c r="O79" s="338">
        <f t="shared" si="169"/>
        <v>0</v>
      </c>
      <c r="P79" s="15"/>
      <c r="Q79" s="19" t="s">
        <v>20</v>
      </c>
      <c r="R79" s="21"/>
      <c r="S79" s="21"/>
      <c r="T79" s="21"/>
      <c r="U79" s="21"/>
      <c r="V79" s="337">
        <f t="shared" si="170"/>
        <v>0</v>
      </c>
      <c r="W79" s="21"/>
      <c r="X79" s="21"/>
      <c r="Y79" s="21"/>
      <c r="Z79" s="21"/>
      <c r="AA79" s="337">
        <f t="shared" si="171"/>
        <v>0</v>
      </c>
      <c r="AB79" s="338">
        <f t="shared" si="172"/>
        <v>0</v>
      </c>
      <c r="AC79" s="15"/>
      <c r="AD79" s="19" t="s">
        <v>20</v>
      </c>
      <c r="AE79" s="21"/>
      <c r="AF79" s="21"/>
      <c r="AG79" s="337">
        <f>AE79+AF79</f>
        <v>0</v>
      </c>
      <c r="AH79" s="15"/>
      <c r="AI79" s="19" t="s">
        <v>20</v>
      </c>
      <c r="AJ79" s="342">
        <f t="shared" ref="AJ79:AJ89" si="182">E79+R79</f>
        <v>0</v>
      </c>
      <c r="AK79" s="342">
        <f t="shared" si="173"/>
        <v>0</v>
      </c>
      <c r="AL79" s="342">
        <f t="shared" si="174"/>
        <v>0</v>
      </c>
      <c r="AM79" s="342">
        <f t="shared" si="175"/>
        <v>0</v>
      </c>
      <c r="AN79" s="337">
        <f t="shared" si="176"/>
        <v>0</v>
      </c>
      <c r="AO79" s="342">
        <f t="shared" ref="AO79:AO89" si="183">J79+W79</f>
        <v>0</v>
      </c>
      <c r="AP79" s="342">
        <f t="shared" si="177"/>
        <v>0</v>
      </c>
      <c r="AQ79" s="342">
        <f t="shared" si="178"/>
        <v>0</v>
      </c>
      <c r="AR79" s="342">
        <f t="shared" si="179"/>
        <v>0</v>
      </c>
      <c r="AS79" s="337">
        <f t="shared" si="180"/>
        <v>0</v>
      </c>
      <c r="AT79" s="338">
        <f t="shared" si="181"/>
        <v>0</v>
      </c>
    </row>
    <row r="80" spans="2:46" ht="12.75" customHeight="1" thickBot="1">
      <c r="B80" s="458"/>
      <c r="C80" s="15"/>
      <c r="D80" s="19" t="s">
        <v>21</v>
      </c>
      <c r="E80" s="21"/>
      <c r="F80" s="21"/>
      <c r="G80" s="21"/>
      <c r="H80" s="21"/>
      <c r="I80" s="337">
        <f t="shared" si="167"/>
        <v>0</v>
      </c>
      <c r="J80" s="21"/>
      <c r="K80" s="21"/>
      <c r="L80" s="21"/>
      <c r="M80" s="21"/>
      <c r="N80" s="337">
        <f t="shared" si="168"/>
        <v>0</v>
      </c>
      <c r="O80" s="338">
        <f t="shared" si="169"/>
        <v>0</v>
      </c>
      <c r="P80" s="15"/>
      <c r="Q80" s="19" t="s">
        <v>21</v>
      </c>
      <c r="R80" s="21"/>
      <c r="S80" s="21"/>
      <c r="T80" s="21"/>
      <c r="U80" s="21"/>
      <c r="V80" s="337">
        <f t="shared" si="170"/>
        <v>0</v>
      </c>
      <c r="W80" s="21"/>
      <c r="X80" s="21"/>
      <c r="Y80" s="21"/>
      <c r="Z80" s="21"/>
      <c r="AA80" s="337">
        <f t="shared" si="171"/>
        <v>0</v>
      </c>
      <c r="AB80" s="338">
        <f t="shared" si="172"/>
        <v>0</v>
      </c>
      <c r="AC80" s="15"/>
      <c r="AD80" s="19" t="s">
        <v>21</v>
      </c>
      <c r="AE80" s="21"/>
      <c r="AF80" s="21"/>
      <c r="AG80" s="337">
        <f t="shared" ref="AG80:AG89" si="184">AE80+AF80</f>
        <v>0</v>
      </c>
      <c r="AH80" s="15"/>
      <c r="AI80" s="19" t="s">
        <v>21</v>
      </c>
      <c r="AJ80" s="342">
        <f t="shared" si="182"/>
        <v>0</v>
      </c>
      <c r="AK80" s="342">
        <f t="shared" si="173"/>
        <v>0</v>
      </c>
      <c r="AL80" s="342">
        <f t="shared" si="174"/>
        <v>0</v>
      </c>
      <c r="AM80" s="342">
        <f t="shared" si="175"/>
        <v>0</v>
      </c>
      <c r="AN80" s="337">
        <f t="shared" si="176"/>
        <v>0</v>
      </c>
      <c r="AO80" s="342">
        <f t="shared" si="183"/>
        <v>0</v>
      </c>
      <c r="AP80" s="342">
        <f t="shared" si="177"/>
        <v>0</v>
      </c>
      <c r="AQ80" s="342">
        <f t="shared" si="178"/>
        <v>0</v>
      </c>
      <c r="AR80" s="342">
        <f t="shared" si="179"/>
        <v>0</v>
      </c>
      <c r="AS80" s="337">
        <f t="shared" si="180"/>
        <v>0</v>
      </c>
      <c r="AT80" s="338">
        <f t="shared" si="181"/>
        <v>0</v>
      </c>
    </row>
    <row r="81" spans="2:46" ht="12.75" customHeight="1" thickBot="1">
      <c r="B81" s="458"/>
      <c r="C81" s="15"/>
      <c r="D81" s="19" t="s">
        <v>22</v>
      </c>
      <c r="E81" s="21"/>
      <c r="F81" s="21"/>
      <c r="G81" s="21"/>
      <c r="H81" s="21"/>
      <c r="I81" s="337">
        <f t="shared" si="167"/>
        <v>0</v>
      </c>
      <c r="J81" s="21"/>
      <c r="K81" s="21"/>
      <c r="L81" s="21"/>
      <c r="M81" s="21"/>
      <c r="N81" s="337">
        <f t="shared" si="168"/>
        <v>0</v>
      </c>
      <c r="O81" s="338">
        <f t="shared" si="169"/>
        <v>0</v>
      </c>
      <c r="P81" s="15"/>
      <c r="Q81" s="19" t="s">
        <v>22</v>
      </c>
      <c r="R81" s="21"/>
      <c r="S81" s="21"/>
      <c r="T81" s="21"/>
      <c r="U81" s="21"/>
      <c r="V81" s="337">
        <f t="shared" si="170"/>
        <v>0</v>
      </c>
      <c r="W81" s="21"/>
      <c r="X81" s="21"/>
      <c r="Y81" s="21"/>
      <c r="Z81" s="21"/>
      <c r="AA81" s="337">
        <f t="shared" si="171"/>
        <v>0</v>
      </c>
      <c r="AB81" s="338">
        <f t="shared" si="172"/>
        <v>0</v>
      </c>
      <c r="AC81" s="15"/>
      <c r="AD81" s="19" t="s">
        <v>22</v>
      </c>
      <c r="AE81" s="21"/>
      <c r="AF81" s="21"/>
      <c r="AG81" s="337">
        <f t="shared" si="184"/>
        <v>0</v>
      </c>
      <c r="AH81" s="15"/>
      <c r="AI81" s="19" t="s">
        <v>22</v>
      </c>
      <c r="AJ81" s="342">
        <f t="shared" si="182"/>
        <v>0</v>
      </c>
      <c r="AK81" s="342">
        <f t="shared" si="173"/>
        <v>0</v>
      </c>
      <c r="AL81" s="342">
        <f t="shared" si="174"/>
        <v>0</v>
      </c>
      <c r="AM81" s="342">
        <f t="shared" si="175"/>
        <v>0</v>
      </c>
      <c r="AN81" s="337">
        <f t="shared" si="176"/>
        <v>0</v>
      </c>
      <c r="AO81" s="342">
        <f t="shared" si="183"/>
        <v>0</v>
      </c>
      <c r="AP81" s="342">
        <f t="shared" si="177"/>
        <v>0</v>
      </c>
      <c r="AQ81" s="342">
        <f t="shared" si="178"/>
        <v>0</v>
      </c>
      <c r="AR81" s="342">
        <f t="shared" si="179"/>
        <v>0</v>
      </c>
      <c r="AS81" s="337">
        <f t="shared" si="180"/>
        <v>0</v>
      </c>
      <c r="AT81" s="338">
        <f t="shared" si="181"/>
        <v>0</v>
      </c>
    </row>
    <row r="82" spans="2:46" ht="12.75" customHeight="1" thickBot="1">
      <c r="B82" s="458"/>
      <c r="C82" s="15"/>
      <c r="D82" s="19" t="s">
        <v>23</v>
      </c>
      <c r="E82" s="21"/>
      <c r="F82" s="21"/>
      <c r="G82" s="21"/>
      <c r="H82" s="21"/>
      <c r="I82" s="337">
        <f t="shared" si="167"/>
        <v>0</v>
      </c>
      <c r="J82" s="21"/>
      <c r="K82" s="21"/>
      <c r="L82" s="21"/>
      <c r="M82" s="21"/>
      <c r="N82" s="337">
        <f t="shared" si="168"/>
        <v>0</v>
      </c>
      <c r="O82" s="338">
        <f t="shared" si="169"/>
        <v>0</v>
      </c>
      <c r="P82" s="15"/>
      <c r="Q82" s="19" t="s">
        <v>23</v>
      </c>
      <c r="R82" s="21"/>
      <c r="S82" s="21"/>
      <c r="T82" s="21"/>
      <c r="U82" s="21"/>
      <c r="V82" s="337">
        <f t="shared" si="170"/>
        <v>0</v>
      </c>
      <c r="W82" s="21"/>
      <c r="X82" s="21"/>
      <c r="Y82" s="21"/>
      <c r="Z82" s="21"/>
      <c r="AA82" s="337">
        <f t="shared" si="171"/>
        <v>0</v>
      </c>
      <c r="AB82" s="338">
        <f t="shared" si="172"/>
        <v>0</v>
      </c>
      <c r="AC82" s="15"/>
      <c r="AD82" s="19" t="s">
        <v>23</v>
      </c>
      <c r="AE82" s="21"/>
      <c r="AF82" s="21"/>
      <c r="AG82" s="337">
        <f t="shared" si="184"/>
        <v>0</v>
      </c>
      <c r="AH82" s="15"/>
      <c r="AI82" s="19" t="s">
        <v>23</v>
      </c>
      <c r="AJ82" s="342">
        <f t="shared" si="182"/>
        <v>0</v>
      </c>
      <c r="AK82" s="342">
        <f t="shared" si="173"/>
        <v>0</v>
      </c>
      <c r="AL82" s="342">
        <f t="shared" si="174"/>
        <v>0</v>
      </c>
      <c r="AM82" s="342">
        <f t="shared" si="175"/>
        <v>0</v>
      </c>
      <c r="AN82" s="337">
        <f t="shared" si="176"/>
        <v>0</v>
      </c>
      <c r="AO82" s="342">
        <f t="shared" si="183"/>
        <v>0</v>
      </c>
      <c r="AP82" s="342">
        <f t="shared" si="177"/>
        <v>0</v>
      </c>
      <c r="AQ82" s="342">
        <f t="shared" si="178"/>
        <v>0</v>
      </c>
      <c r="AR82" s="342">
        <f t="shared" si="179"/>
        <v>0</v>
      </c>
      <c r="AS82" s="337">
        <f t="shared" si="180"/>
        <v>0</v>
      </c>
      <c r="AT82" s="338">
        <f t="shared" si="181"/>
        <v>0</v>
      </c>
    </row>
    <row r="83" spans="2:46" ht="12.75" customHeight="1" thickBot="1">
      <c r="B83" s="458"/>
      <c r="C83" s="15"/>
      <c r="D83" s="19" t="s">
        <v>24</v>
      </c>
      <c r="E83" s="21"/>
      <c r="F83" s="21"/>
      <c r="G83" s="21"/>
      <c r="H83" s="21"/>
      <c r="I83" s="337">
        <f t="shared" si="167"/>
        <v>0</v>
      </c>
      <c r="J83" s="21"/>
      <c r="K83" s="21"/>
      <c r="L83" s="21"/>
      <c r="M83" s="21"/>
      <c r="N83" s="337">
        <f t="shared" si="168"/>
        <v>0</v>
      </c>
      <c r="O83" s="338">
        <f t="shared" si="169"/>
        <v>0</v>
      </c>
      <c r="P83" s="15"/>
      <c r="Q83" s="19" t="s">
        <v>24</v>
      </c>
      <c r="R83" s="21"/>
      <c r="S83" s="21"/>
      <c r="T83" s="21"/>
      <c r="U83" s="21"/>
      <c r="V83" s="337">
        <f t="shared" si="170"/>
        <v>0</v>
      </c>
      <c r="W83" s="21"/>
      <c r="X83" s="21"/>
      <c r="Y83" s="21"/>
      <c r="Z83" s="21"/>
      <c r="AA83" s="337">
        <f t="shared" si="171"/>
        <v>0</v>
      </c>
      <c r="AB83" s="338">
        <f t="shared" si="172"/>
        <v>0</v>
      </c>
      <c r="AC83" s="15"/>
      <c r="AD83" s="19" t="s">
        <v>24</v>
      </c>
      <c r="AE83" s="21"/>
      <c r="AF83" s="21"/>
      <c r="AG83" s="337">
        <f t="shared" si="184"/>
        <v>0</v>
      </c>
      <c r="AH83" s="15"/>
      <c r="AI83" s="19" t="s">
        <v>24</v>
      </c>
      <c r="AJ83" s="342">
        <f t="shared" si="182"/>
        <v>0</v>
      </c>
      <c r="AK83" s="342">
        <f t="shared" si="173"/>
        <v>0</v>
      </c>
      <c r="AL83" s="342">
        <f t="shared" si="174"/>
        <v>0</v>
      </c>
      <c r="AM83" s="342">
        <f t="shared" si="175"/>
        <v>0</v>
      </c>
      <c r="AN83" s="337">
        <f t="shared" si="176"/>
        <v>0</v>
      </c>
      <c r="AO83" s="342">
        <f t="shared" si="183"/>
        <v>0</v>
      </c>
      <c r="AP83" s="342">
        <f t="shared" si="177"/>
        <v>0</v>
      </c>
      <c r="AQ83" s="342">
        <f t="shared" si="178"/>
        <v>0</v>
      </c>
      <c r="AR83" s="342">
        <f t="shared" si="179"/>
        <v>0</v>
      </c>
      <c r="AS83" s="337">
        <f t="shared" si="180"/>
        <v>0</v>
      </c>
      <c r="AT83" s="338">
        <f t="shared" si="181"/>
        <v>0</v>
      </c>
    </row>
    <row r="84" spans="2:46" ht="12.75" customHeight="1" thickBot="1">
      <c r="B84" s="458"/>
      <c r="C84" s="15"/>
      <c r="D84" s="19" t="s">
        <v>25</v>
      </c>
      <c r="E84" s="21"/>
      <c r="F84" s="21"/>
      <c r="G84" s="21"/>
      <c r="H84" s="21"/>
      <c r="I84" s="337">
        <f t="shared" si="167"/>
        <v>0</v>
      </c>
      <c r="J84" s="21"/>
      <c r="K84" s="21"/>
      <c r="L84" s="21"/>
      <c r="M84" s="21"/>
      <c r="N84" s="337">
        <f t="shared" si="168"/>
        <v>0</v>
      </c>
      <c r="O84" s="338">
        <f t="shared" si="169"/>
        <v>0</v>
      </c>
      <c r="P84" s="15"/>
      <c r="Q84" s="19" t="s">
        <v>25</v>
      </c>
      <c r="R84" s="21"/>
      <c r="S84" s="21"/>
      <c r="T84" s="21"/>
      <c r="U84" s="21"/>
      <c r="V84" s="337">
        <f t="shared" si="170"/>
        <v>0</v>
      </c>
      <c r="W84" s="21"/>
      <c r="X84" s="21"/>
      <c r="Y84" s="21"/>
      <c r="Z84" s="21"/>
      <c r="AA84" s="337">
        <f t="shared" si="171"/>
        <v>0</v>
      </c>
      <c r="AB84" s="338">
        <f t="shared" si="172"/>
        <v>0</v>
      </c>
      <c r="AC84" s="15"/>
      <c r="AD84" s="19" t="s">
        <v>25</v>
      </c>
      <c r="AE84" s="21"/>
      <c r="AF84" s="21"/>
      <c r="AG84" s="337">
        <f t="shared" si="184"/>
        <v>0</v>
      </c>
      <c r="AH84" s="15"/>
      <c r="AI84" s="19" t="s">
        <v>25</v>
      </c>
      <c r="AJ84" s="342">
        <f t="shared" si="182"/>
        <v>0</v>
      </c>
      <c r="AK84" s="342">
        <f t="shared" si="173"/>
        <v>0</v>
      </c>
      <c r="AL84" s="342">
        <f t="shared" si="174"/>
        <v>0</v>
      </c>
      <c r="AM84" s="342">
        <f t="shared" si="175"/>
        <v>0</v>
      </c>
      <c r="AN84" s="337">
        <f t="shared" si="176"/>
        <v>0</v>
      </c>
      <c r="AO84" s="342">
        <f t="shared" si="183"/>
        <v>0</v>
      </c>
      <c r="AP84" s="342">
        <f t="shared" si="177"/>
        <v>0</v>
      </c>
      <c r="AQ84" s="342">
        <f t="shared" si="178"/>
        <v>0</v>
      </c>
      <c r="AR84" s="342">
        <f t="shared" si="179"/>
        <v>0</v>
      </c>
      <c r="AS84" s="337">
        <f t="shared" si="180"/>
        <v>0</v>
      </c>
      <c r="AT84" s="338">
        <f t="shared" si="181"/>
        <v>0</v>
      </c>
    </row>
    <row r="85" spans="2:46" ht="12.75" customHeight="1" thickBot="1">
      <c r="B85" s="458"/>
      <c r="C85" s="15"/>
      <c r="D85" s="19" t="s">
        <v>26</v>
      </c>
      <c r="E85" s="21"/>
      <c r="F85" s="21"/>
      <c r="G85" s="21"/>
      <c r="H85" s="21"/>
      <c r="I85" s="337">
        <f t="shared" si="167"/>
        <v>0</v>
      </c>
      <c r="J85" s="21"/>
      <c r="K85" s="21"/>
      <c r="L85" s="21"/>
      <c r="M85" s="21"/>
      <c r="N85" s="337">
        <f t="shared" si="168"/>
        <v>0</v>
      </c>
      <c r="O85" s="338">
        <f t="shared" si="169"/>
        <v>0</v>
      </c>
      <c r="P85" s="15"/>
      <c r="Q85" s="19" t="s">
        <v>26</v>
      </c>
      <c r="R85" s="21"/>
      <c r="S85" s="21"/>
      <c r="T85" s="21"/>
      <c r="U85" s="21"/>
      <c r="V85" s="337">
        <f t="shared" si="170"/>
        <v>0</v>
      </c>
      <c r="W85" s="21"/>
      <c r="X85" s="21"/>
      <c r="Y85" s="21"/>
      <c r="Z85" s="21"/>
      <c r="AA85" s="337">
        <f t="shared" si="171"/>
        <v>0</v>
      </c>
      <c r="AB85" s="338">
        <f t="shared" si="172"/>
        <v>0</v>
      </c>
      <c r="AC85" s="15"/>
      <c r="AD85" s="19" t="s">
        <v>26</v>
      </c>
      <c r="AE85" s="21"/>
      <c r="AF85" s="21"/>
      <c r="AG85" s="337">
        <f t="shared" si="184"/>
        <v>0</v>
      </c>
      <c r="AH85" s="15"/>
      <c r="AI85" s="19" t="s">
        <v>26</v>
      </c>
      <c r="AJ85" s="342">
        <f t="shared" si="182"/>
        <v>0</v>
      </c>
      <c r="AK85" s="342">
        <f t="shared" si="173"/>
        <v>0</v>
      </c>
      <c r="AL85" s="342">
        <f t="shared" si="174"/>
        <v>0</v>
      </c>
      <c r="AM85" s="342">
        <f t="shared" si="175"/>
        <v>0</v>
      </c>
      <c r="AN85" s="337">
        <f t="shared" si="176"/>
        <v>0</v>
      </c>
      <c r="AO85" s="342">
        <f t="shared" si="183"/>
        <v>0</v>
      </c>
      <c r="AP85" s="342">
        <f t="shared" si="177"/>
        <v>0</v>
      </c>
      <c r="AQ85" s="342">
        <f t="shared" si="178"/>
        <v>0</v>
      </c>
      <c r="AR85" s="342">
        <f t="shared" si="179"/>
        <v>0</v>
      </c>
      <c r="AS85" s="337">
        <f t="shared" si="180"/>
        <v>0</v>
      </c>
      <c r="AT85" s="338">
        <f t="shared" si="181"/>
        <v>0</v>
      </c>
    </row>
    <row r="86" spans="2:46" ht="12.75" customHeight="1" thickBot="1">
      <c r="B86" s="458"/>
      <c r="C86" s="15"/>
      <c r="D86" s="19" t="s">
        <v>27</v>
      </c>
      <c r="E86" s="21"/>
      <c r="F86" s="21"/>
      <c r="G86" s="21"/>
      <c r="H86" s="21"/>
      <c r="I86" s="337">
        <f t="shared" si="167"/>
        <v>0</v>
      </c>
      <c r="J86" s="21"/>
      <c r="K86" s="21"/>
      <c r="L86" s="21"/>
      <c r="M86" s="21"/>
      <c r="N86" s="337">
        <f t="shared" si="168"/>
        <v>0</v>
      </c>
      <c r="O86" s="338">
        <f t="shared" si="169"/>
        <v>0</v>
      </c>
      <c r="P86" s="15"/>
      <c r="Q86" s="19" t="s">
        <v>27</v>
      </c>
      <c r="R86" s="21"/>
      <c r="S86" s="21"/>
      <c r="T86" s="21"/>
      <c r="U86" s="21"/>
      <c r="V86" s="337">
        <f t="shared" si="170"/>
        <v>0</v>
      </c>
      <c r="W86" s="21"/>
      <c r="X86" s="21"/>
      <c r="Y86" s="21"/>
      <c r="Z86" s="21"/>
      <c r="AA86" s="337">
        <f t="shared" si="171"/>
        <v>0</v>
      </c>
      <c r="AB86" s="338">
        <f t="shared" si="172"/>
        <v>0</v>
      </c>
      <c r="AC86" s="15"/>
      <c r="AD86" s="19" t="s">
        <v>27</v>
      </c>
      <c r="AE86" s="21"/>
      <c r="AF86" s="21"/>
      <c r="AG86" s="337">
        <f t="shared" si="184"/>
        <v>0</v>
      </c>
      <c r="AH86" s="15"/>
      <c r="AI86" s="19" t="s">
        <v>27</v>
      </c>
      <c r="AJ86" s="342">
        <f t="shared" si="182"/>
        <v>0</v>
      </c>
      <c r="AK86" s="342">
        <f t="shared" si="173"/>
        <v>0</v>
      </c>
      <c r="AL86" s="342">
        <f t="shared" si="174"/>
        <v>0</v>
      </c>
      <c r="AM86" s="342">
        <f t="shared" si="175"/>
        <v>0</v>
      </c>
      <c r="AN86" s="337">
        <f t="shared" si="176"/>
        <v>0</v>
      </c>
      <c r="AO86" s="342">
        <f t="shared" si="183"/>
        <v>0</v>
      </c>
      <c r="AP86" s="342">
        <f t="shared" si="177"/>
        <v>0</v>
      </c>
      <c r="AQ86" s="342">
        <f t="shared" si="178"/>
        <v>0</v>
      </c>
      <c r="AR86" s="342">
        <f t="shared" si="179"/>
        <v>0</v>
      </c>
      <c r="AS86" s="337">
        <f t="shared" si="180"/>
        <v>0</v>
      </c>
      <c r="AT86" s="338">
        <f t="shared" si="181"/>
        <v>0</v>
      </c>
    </row>
    <row r="87" spans="2:46" ht="12.75" customHeight="1" thickBot="1">
      <c r="B87" s="458"/>
      <c r="C87" s="15"/>
      <c r="D87" s="19" t="s">
        <v>28</v>
      </c>
      <c r="E87" s="21"/>
      <c r="F87" s="21"/>
      <c r="G87" s="21"/>
      <c r="H87" s="21"/>
      <c r="I87" s="337">
        <f t="shared" si="167"/>
        <v>0</v>
      </c>
      <c r="J87" s="21"/>
      <c r="K87" s="21"/>
      <c r="L87" s="21"/>
      <c r="M87" s="21"/>
      <c r="N87" s="337">
        <f t="shared" si="168"/>
        <v>0</v>
      </c>
      <c r="O87" s="338">
        <f t="shared" si="169"/>
        <v>0</v>
      </c>
      <c r="P87" s="15"/>
      <c r="Q87" s="19" t="s">
        <v>28</v>
      </c>
      <c r="R87" s="21"/>
      <c r="S87" s="21"/>
      <c r="T87" s="21"/>
      <c r="U87" s="21"/>
      <c r="V87" s="337">
        <f t="shared" si="170"/>
        <v>0</v>
      </c>
      <c r="W87" s="21"/>
      <c r="X87" s="21"/>
      <c r="Y87" s="21"/>
      <c r="Z87" s="21"/>
      <c r="AA87" s="337">
        <f t="shared" si="171"/>
        <v>0</v>
      </c>
      <c r="AB87" s="338">
        <f t="shared" si="172"/>
        <v>0</v>
      </c>
      <c r="AC87" s="15"/>
      <c r="AD87" s="19" t="s">
        <v>28</v>
      </c>
      <c r="AE87" s="21"/>
      <c r="AF87" s="21"/>
      <c r="AG87" s="337">
        <f t="shared" si="184"/>
        <v>0</v>
      </c>
      <c r="AH87" s="15"/>
      <c r="AI87" s="19" t="s">
        <v>28</v>
      </c>
      <c r="AJ87" s="342">
        <f t="shared" si="182"/>
        <v>0</v>
      </c>
      <c r="AK87" s="342">
        <f t="shared" si="173"/>
        <v>0</v>
      </c>
      <c r="AL87" s="342">
        <f t="shared" si="174"/>
        <v>0</v>
      </c>
      <c r="AM87" s="342">
        <f t="shared" si="175"/>
        <v>0</v>
      </c>
      <c r="AN87" s="337">
        <f t="shared" si="176"/>
        <v>0</v>
      </c>
      <c r="AO87" s="342">
        <f t="shared" si="183"/>
        <v>0</v>
      </c>
      <c r="AP87" s="342">
        <f t="shared" si="177"/>
        <v>0</v>
      </c>
      <c r="AQ87" s="342">
        <f t="shared" si="178"/>
        <v>0</v>
      </c>
      <c r="AR87" s="342">
        <f t="shared" si="179"/>
        <v>0</v>
      </c>
      <c r="AS87" s="337">
        <f t="shared" si="180"/>
        <v>0</v>
      </c>
      <c r="AT87" s="338">
        <f t="shared" si="181"/>
        <v>0</v>
      </c>
    </row>
    <row r="88" spans="2:46" ht="12.75" customHeight="1" thickBot="1">
      <c r="B88" s="458"/>
      <c r="C88" s="15"/>
      <c r="D88" s="19" t="s">
        <v>29</v>
      </c>
      <c r="E88" s="21"/>
      <c r="F88" s="21"/>
      <c r="G88" s="21"/>
      <c r="H88" s="21"/>
      <c r="I88" s="337">
        <f t="shared" si="167"/>
        <v>0</v>
      </c>
      <c r="J88" s="21"/>
      <c r="K88" s="21"/>
      <c r="L88" s="21"/>
      <c r="M88" s="21"/>
      <c r="N88" s="337">
        <f t="shared" si="168"/>
        <v>0</v>
      </c>
      <c r="O88" s="338">
        <f t="shared" si="169"/>
        <v>0</v>
      </c>
      <c r="P88" s="15"/>
      <c r="Q88" s="19" t="s">
        <v>29</v>
      </c>
      <c r="R88" s="21"/>
      <c r="S88" s="21"/>
      <c r="T88" s="21"/>
      <c r="U88" s="21"/>
      <c r="V88" s="337">
        <f t="shared" si="170"/>
        <v>0</v>
      </c>
      <c r="W88" s="21"/>
      <c r="X88" s="21"/>
      <c r="Y88" s="21"/>
      <c r="Z88" s="21"/>
      <c r="AA88" s="337">
        <f t="shared" si="171"/>
        <v>0</v>
      </c>
      <c r="AB88" s="338">
        <f t="shared" si="172"/>
        <v>0</v>
      </c>
      <c r="AC88" s="15"/>
      <c r="AD88" s="19" t="s">
        <v>29</v>
      </c>
      <c r="AE88" s="21"/>
      <c r="AF88" s="21"/>
      <c r="AG88" s="337">
        <f t="shared" si="184"/>
        <v>0</v>
      </c>
      <c r="AH88" s="15"/>
      <c r="AI88" s="19" t="s">
        <v>29</v>
      </c>
      <c r="AJ88" s="342">
        <f t="shared" si="182"/>
        <v>0</v>
      </c>
      <c r="AK88" s="342">
        <f t="shared" si="173"/>
        <v>0</v>
      </c>
      <c r="AL88" s="342">
        <f t="shared" si="174"/>
        <v>0</v>
      </c>
      <c r="AM88" s="342">
        <f t="shared" si="175"/>
        <v>0</v>
      </c>
      <c r="AN88" s="337">
        <f t="shared" si="176"/>
        <v>0</v>
      </c>
      <c r="AO88" s="342">
        <f t="shared" si="183"/>
        <v>0</v>
      </c>
      <c r="AP88" s="342">
        <f t="shared" si="177"/>
        <v>0</v>
      </c>
      <c r="AQ88" s="342">
        <f t="shared" si="178"/>
        <v>0</v>
      </c>
      <c r="AR88" s="342">
        <f t="shared" si="179"/>
        <v>0</v>
      </c>
      <c r="AS88" s="337">
        <f t="shared" si="180"/>
        <v>0</v>
      </c>
      <c r="AT88" s="338">
        <f t="shared" si="181"/>
        <v>0</v>
      </c>
    </row>
    <row r="89" spans="2:46" ht="12.75" customHeight="1" thickBot="1">
      <c r="B89" s="458"/>
      <c r="C89" s="15"/>
      <c r="D89" s="19" t="s">
        <v>30</v>
      </c>
      <c r="E89" s="21"/>
      <c r="F89" s="21"/>
      <c r="G89" s="21"/>
      <c r="H89" s="21"/>
      <c r="I89" s="337">
        <f t="shared" si="167"/>
        <v>0</v>
      </c>
      <c r="J89" s="21"/>
      <c r="K89" s="21"/>
      <c r="L89" s="21"/>
      <c r="M89" s="21"/>
      <c r="N89" s="337">
        <f t="shared" si="168"/>
        <v>0</v>
      </c>
      <c r="O89" s="338">
        <f t="shared" si="169"/>
        <v>0</v>
      </c>
      <c r="P89" s="15"/>
      <c r="Q89" s="19" t="s">
        <v>30</v>
      </c>
      <c r="R89" s="21"/>
      <c r="S89" s="21"/>
      <c r="T89" s="21"/>
      <c r="U89" s="21"/>
      <c r="V89" s="337">
        <f t="shared" si="170"/>
        <v>0</v>
      </c>
      <c r="W89" s="21"/>
      <c r="X89" s="21"/>
      <c r="Y89" s="21"/>
      <c r="Z89" s="21"/>
      <c r="AA89" s="337">
        <f t="shared" si="171"/>
        <v>0</v>
      </c>
      <c r="AB89" s="338">
        <f t="shared" si="172"/>
        <v>0</v>
      </c>
      <c r="AC89" s="15"/>
      <c r="AD89" s="19" t="s">
        <v>30</v>
      </c>
      <c r="AE89" s="21"/>
      <c r="AF89" s="21"/>
      <c r="AG89" s="337">
        <f t="shared" si="184"/>
        <v>0</v>
      </c>
      <c r="AH89" s="15"/>
      <c r="AI89" s="19" t="s">
        <v>30</v>
      </c>
      <c r="AJ89" s="342">
        <f t="shared" si="182"/>
        <v>0</v>
      </c>
      <c r="AK89" s="342">
        <f t="shared" si="173"/>
        <v>0</v>
      </c>
      <c r="AL89" s="342">
        <f t="shared" si="174"/>
        <v>0</v>
      </c>
      <c r="AM89" s="342">
        <f t="shared" si="175"/>
        <v>0</v>
      </c>
      <c r="AN89" s="337">
        <f t="shared" si="176"/>
        <v>0</v>
      </c>
      <c r="AO89" s="342">
        <f t="shared" si="183"/>
        <v>0</v>
      </c>
      <c r="AP89" s="342">
        <f t="shared" si="177"/>
        <v>0</v>
      </c>
      <c r="AQ89" s="342">
        <f t="shared" si="178"/>
        <v>0</v>
      </c>
      <c r="AR89" s="342">
        <f>M89+Z89</f>
        <v>0</v>
      </c>
      <c r="AS89" s="337">
        <f t="shared" si="180"/>
        <v>0</v>
      </c>
      <c r="AT89" s="338">
        <f t="shared" si="181"/>
        <v>0</v>
      </c>
    </row>
    <row r="90" spans="2:46" ht="12.75" customHeight="1" thickBot="1">
      <c r="B90" s="458"/>
      <c r="C90" s="15"/>
      <c r="D90" s="19" t="s">
        <v>31</v>
      </c>
      <c r="E90" s="337">
        <f>SUM(E78:E89)</f>
        <v>0</v>
      </c>
      <c r="F90" s="337">
        <f>SUM(F78:F89)</f>
        <v>0</v>
      </c>
      <c r="G90" s="337">
        <f>SUM(G78:G89)</f>
        <v>0</v>
      </c>
      <c r="H90" s="337">
        <f>SUM(H78:H89)</f>
        <v>0</v>
      </c>
      <c r="I90" s="337">
        <f t="shared" si="167"/>
        <v>0</v>
      </c>
      <c r="J90" s="337">
        <f>SUM(J78:J89)</f>
        <v>0</v>
      </c>
      <c r="K90" s="337">
        <f>SUM(K78:K89)</f>
        <v>0</v>
      </c>
      <c r="L90" s="337">
        <f>SUM(L78:L89)</f>
        <v>0</v>
      </c>
      <c r="M90" s="337">
        <f>SUM(M78:M89)</f>
        <v>0</v>
      </c>
      <c r="N90" s="337">
        <f t="shared" si="168"/>
        <v>0</v>
      </c>
      <c r="O90" s="338">
        <f t="shared" si="169"/>
        <v>0</v>
      </c>
      <c r="P90" s="15"/>
      <c r="Q90" s="19" t="s">
        <v>31</v>
      </c>
      <c r="R90" s="337">
        <f>SUM(R78:R89)</f>
        <v>0</v>
      </c>
      <c r="S90" s="337">
        <f>SUM(S78:S89)</f>
        <v>0</v>
      </c>
      <c r="T90" s="337">
        <f>SUM(T78:T89)</f>
        <v>0</v>
      </c>
      <c r="U90" s="337">
        <f>SUM(U78:U89)</f>
        <v>0</v>
      </c>
      <c r="V90" s="337">
        <f t="shared" si="170"/>
        <v>0</v>
      </c>
      <c r="W90" s="337">
        <f>SUM(W78:W89)</f>
        <v>0</v>
      </c>
      <c r="X90" s="337">
        <f>SUM(X78:X89)</f>
        <v>0</v>
      </c>
      <c r="Y90" s="337">
        <f>SUM(Y78:Y89)</f>
        <v>0</v>
      </c>
      <c r="Z90" s="337">
        <f>SUM(Z78:Z89)</f>
        <v>0</v>
      </c>
      <c r="AA90" s="337">
        <f t="shared" si="171"/>
        <v>0</v>
      </c>
      <c r="AB90" s="338">
        <f t="shared" si="172"/>
        <v>0</v>
      </c>
      <c r="AC90" s="15"/>
      <c r="AD90" s="19" t="s">
        <v>31</v>
      </c>
      <c r="AE90" s="337">
        <f>SUM(AE78:AE89)</f>
        <v>0</v>
      </c>
      <c r="AF90" s="337">
        <f>SUM(AF78:AF89)</f>
        <v>0</v>
      </c>
      <c r="AG90" s="337">
        <f>SUM(AG78:AG89)</f>
        <v>0</v>
      </c>
      <c r="AH90" s="15"/>
      <c r="AI90" s="19" t="s">
        <v>31</v>
      </c>
      <c r="AJ90" s="337">
        <f>SUM(AJ78:AJ89)</f>
        <v>0</v>
      </c>
      <c r="AK90" s="337">
        <f>SUM(AK78:AK89)</f>
        <v>0</v>
      </c>
      <c r="AL90" s="337">
        <f>SUM(AL78:AL89)</f>
        <v>0</v>
      </c>
      <c r="AM90" s="337">
        <f>SUM(AM78:AM89)</f>
        <v>0</v>
      </c>
      <c r="AN90" s="337">
        <f t="shared" si="176"/>
        <v>0</v>
      </c>
      <c r="AO90" s="337">
        <f>SUM(AO78:AO89)</f>
        <v>0</v>
      </c>
      <c r="AP90" s="337">
        <f>SUM(AP78:AP89)</f>
        <v>0</v>
      </c>
      <c r="AQ90" s="337">
        <f>SUM(AQ78:AQ89)</f>
        <v>0</v>
      </c>
      <c r="AR90" s="337">
        <f>SUM(AR78:AR89)</f>
        <v>0</v>
      </c>
      <c r="AS90" s="337">
        <f t="shared" si="180"/>
        <v>0</v>
      </c>
      <c r="AT90" s="338">
        <f t="shared" si="181"/>
        <v>0</v>
      </c>
    </row>
  </sheetData>
  <sheetProtection algorithmName="SHA-512" hashValue="8NJKOiS4FWvWH3qcEsLD3g9Li5i1D92L9CSIV63f/xkatDzxG5sHVI65UEMPIG/a8ezWtZV3FW2Vw5oC0wP6wQ==" saltValue="Rjo8y/LPf0d1iuaGjOYxig==" spinCount="100000" sheet="1" objects="1" scenarios="1"/>
  <mergeCells count="28">
    <mergeCell ref="AI4:AT4"/>
    <mergeCell ref="E6:I6"/>
    <mergeCell ref="AT6:AT7"/>
    <mergeCell ref="B8:B20"/>
    <mergeCell ref="B22:B34"/>
    <mergeCell ref="AJ6:AN6"/>
    <mergeCell ref="AI6:AI7"/>
    <mergeCell ref="AO6:AS6"/>
    <mergeCell ref="AD4:AG5"/>
    <mergeCell ref="AE6:AE7"/>
    <mergeCell ref="AF6:AF7"/>
    <mergeCell ref="AG6:AG7"/>
    <mergeCell ref="AD6:AD7"/>
    <mergeCell ref="B50:B62"/>
    <mergeCell ref="B64:B76"/>
    <mergeCell ref="B78:B90"/>
    <mergeCell ref="B2:C2"/>
    <mergeCell ref="R6:V6"/>
    <mergeCell ref="D2:F2"/>
    <mergeCell ref="D4:O4"/>
    <mergeCell ref="Q4:AB4"/>
    <mergeCell ref="B36:B48"/>
    <mergeCell ref="J6:N6"/>
    <mergeCell ref="O6:O7"/>
    <mergeCell ref="W6:AA6"/>
    <mergeCell ref="AB6:AB7"/>
    <mergeCell ref="D6:D7"/>
    <mergeCell ref="Q6:Q7"/>
  </mergeCells>
  <phoneticPr fontId="1"/>
  <printOptions headings="1"/>
  <pageMargins left="0.25" right="0.25" top="0.75" bottom="0.75" header="0.3" footer="0.3"/>
  <pageSetup paperSize="8" scale="63" orientation="landscape" r:id="rId1"/>
  <rowBreaks count="1" manualBreakCount="1">
    <brk id="4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45F0F-28DA-4E14-A8BE-F7B06BC1B2CB}">
  <sheetPr>
    <tabColor theme="4"/>
  </sheetPr>
  <dimension ref="B2:V21"/>
  <sheetViews>
    <sheetView workbookViewId="0">
      <selection activeCell="E19" sqref="E19"/>
    </sheetView>
  </sheetViews>
  <sheetFormatPr defaultColWidth="9" defaultRowHeight="16.2"/>
  <cols>
    <col min="1" max="1" width="2.59765625" style="111" customWidth="1"/>
    <col min="2" max="2" width="12.69921875" style="111" customWidth="1"/>
    <col min="3" max="7" width="9" style="111" customWidth="1"/>
    <col min="8" max="16384" width="9" style="111"/>
  </cols>
  <sheetData>
    <row r="2" spans="2:22">
      <c r="B2" s="59" t="s">
        <v>628</v>
      </c>
    </row>
    <row r="3" spans="2:22">
      <c r="B3" s="388"/>
      <c r="C3" s="1" t="s">
        <v>8</v>
      </c>
      <c r="D3" s="1" t="s">
        <v>9</v>
      </c>
      <c r="E3" s="1" t="s">
        <v>74</v>
      </c>
    </row>
    <row r="4" spans="2:22">
      <c r="B4" s="19" t="s">
        <v>54</v>
      </c>
      <c r="C4" s="389">
        <v>79950</v>
      </c>
      <c r="D4" s="389">
        <v>50000</v>
      </c>
      <c r="E4" s="391">
        <v>10000</v>
      </c>
    </row>
    <row r="5" spans="2:22">
      <c r="B5" s="19" t="s">
        <v>336</v>
      </c>
      <c r="C5" s="389">
        <v>790</v>
      </c>
      <c r="D5" s="389">
        <v>500</v>
      </c>
      <c r="E5" s="390"/>
    </row>
    <row r="6" spans="2:22">
      <c r="B6" s="19" t="s">
        <v>244</v>
      </c>
      <c r="C6" s="639">
        <f>基本情報!G5</f>
        <v>0</v>
      </c>
      <c r="D6" s="640"/>
      <c r="E6" s="390"/>
    </row>
    <row r="7" spans="2:22">
      <c r="M7" s="527" t="s">
        <v>559</v>
      </c>
      <c r="N7" s="527"/>
      <c r="P7" s="30" t="s">
        <v>560</v>
      </c>
    </row>
    <row r="8" spans="2:22" s="14" customFormat="1">
      <c r="B8" s="383"/>
      <c r="C8" s="383" t="s">
        <v>385</v>
      </c>
      <c r="D8" s="383" t="s">
        <v>441</v>
      </c>
      <c r="E8" s="383" t="s">
        <v>442</v>
      </c>
      <c r="F8" s="383" t="s">
        <v>269</v>
      </c>
      <c r="G8" s="383" t="s">
        <v>377</v>
      </c>
      <c r="H8" s="384" t="s">
        <v>227</v>
      </c>
      <c r="I8" s="23"/>
      <c r="J8" s="174" t="s">
        <v>288</v>
      </c>
      <c r="K8" s="109" t="s">
        <v>287</v>
      </c>
      <c r="L8" s="23"/>
      <c r="M8" s="20" t="s">
        <v>548</v>
      </c>
      <c r="N8" s="20" t="s">
        <v>549</v>
      </c>
      <c r="O8" s="22"/>
      <c r="P8" s="20" t="s">
        <v>548</v>
      </c>
      <c r="Q8" s="22"/>
      <c r="R8" s="23"/>
      <c r="T8" s="15"/>
      <c r="U8" s="15"/>
    </row>
    <row r="9" spans="2:22" s="14" customFormat="1">
      <c r="B9" s="78" t="s">
        <v>410</v>
      </c>
      <c r="C9" s="385" t="str">
        <f>IF(加算と減算!N28="","",加算と減算!N28)</f>
        <v/>
      </c>
      <c r="D9" s="137">
        <f t="shared" ref="D9:D20" si="0">IFERROR(HLOOKUP(C9,$C$3:$E$4,2,FALSE),0)</f>
        <v>0</v>
      </c>
      <c r="E9" s="137">
        <f t="shared" ref="E9:E20" si="1">IFERROR(HLOOKUP(C9,$C$3:$E$5,3,FALSE),0)</f>
        <v>0</v>
      </c>
      <c r="F9" s="137">
        <f t="shared" ref="F9:F20" si="2">IFERROR(D9+E9*$C$6,0)</f>
        <v>0</v>
      </c>
      <c r="G9" s="20">
        <f>児童数!AT8</f>
        <v>0</v>
      </c>
      <c r="H9" s="137">
        <f t="shared" ref="H9:H20" si="3">IFERROR(ROUNDDOWN(F9/G9,-1),0)</f>
        <v>0</v>
      </c>
      <c r="I9" s="23"/>
      <c r="J9" s="51">
        <f t="shared" ref="J9:J20" si="4">IFERROR(IF(C9="",0,H9-K9),0)</f>
        <v>0</v>
      </c>
      <c r="K9" s="51">
        <f t="shared" ref="K9:K20" si="5">IFERROR(IF(C9="",0,IF(E9/G9&lt;10,ROUNDDOWN(E9/G9,0),ROUNDDOWN(E9/G9,-1))*$C$6),0)</f>
        <v>0</v>
      </c>
      <c r="L9" s="23"/>
      <c r="M9" s="137">
        <f t="shared" ref="M9:M20" si="6">IFERROR(IF(C9="Ｃ",0,J9*G9),0)</f>
        <v>0</v>
      </c>
      <c r="N9" s="137">
        <f t="shared" ref="N9:N20" si="7">IFERROR(IF(C9="Ｃ",0,K9*G9),0)</f>
        <v>0</v>
      </c>
      <c r="O9" s="23"/>
      <c r="P9" s="137">
        <f t="shared" ref="P9:P20" si="8">IF(C9="Ｃ",J9*G9,0)</f>
        <v>0</v>
      </c>
      <c r="Q9" s="22"/>
      <c r="R9" s="22"/>
      <c r="S9" s="23"/>
      <c r="U9" s="15"/>
      <c r="V9" s="15"/>
    </row>
    <row r="10" spans="2:22" s="14" customFormat="1">
      <c r="B10" s="78" t="s">
        <v>20</v>
      </c>
      <c r="C10" s="385" t="str">
        <f>IF(加算と減算!N29="","",加算と減算!N29)</f>
        <v/>
      </c>
      <c r="D10" s="137">
        <f t="shared" si="0"/>
        <v>0</v>
      </c>
      <c r="E10" s="137">
        <f t="shared" si="1"/>
        <v>0</v>
      </c>
      <c r="F10" s="137">
        <f t="shared" si="2"/>
        <v>0</v>
      </c>
      <c r="G10" s="20">
        <f>児童数!AT9</f>
        <v>0</v>
      </c>
      <c r="H10" s="137">
        <f t="shared" si="3"/>
        <v>0</v>
      </c>
      <c r="I10" s="23"/>
      <c r="J10" s="51">
        <f t="shared" si="4"/>
        <v>0</v>
      </c>
      <c r="K10" s="51">
        <f t="shared" si="5"/>
        <v>0</v>
      </c>
      <c r="L10" s="23"/>
      <c r="M10" s="137">
        <f t="shared" si="6"/>
        <v>0</v>
      </c>
      <c r="N10" s="137">
        <f t="shared" si="7"/>
        <v>0</v>
      </c>
      <c r="O10" s="23"/>
      <c r="P10" s="137">
        <f t="shared" si="8"/>
        <v>0</v>
      </c>
      <c r="Q10" s="22"/>
      <c r="R10" s="22"/>
      <c r="S10" s="23"/>
      <c r="U10" s="15"/>
      <c r="V10" s="15"/>
    </row>
    <row r="11" spans="2:22" s="14" customFormat="1">
      <c r="B11" s="78" t="s">
        <v>21</v>
      </c>
      <c r="C11" s="385" t="str">
        <f>IF(加算と減算!N30="","",加算と減算!N30)</f>
        <v/>
      </c>
      <c r="D11" s="137">
        <f t="shared" si="0"/>
        <v>0</v>
      </c>
      <c r="E11" s="137">
        <f t="shared" si="1"/>
        <v>0</v>
      </c>
      <c r="F11" s="137">
        <f t="shared" si="2"/>
        <v>0</v>
      </c>
      <c r="G11" s="20">
        <f>児童数!AT10</f>
        <v>0</v>
      </c>
      <c r="H11" s="137">
        <f t="shared" si="3"/>
        <v>0</v>
      </c>
      <c r="I11" s="23"/>
      <c r="J11" s="51">
        <f t="shared" si="4"/>
        <v>0</v>
      </c>
      <c r="K11" s="51">
        <f t="shared" si="5"/>
        <v>0</v>
      </c>
      <c r="L11" s="23"/>
      <c r="M11" s="137">
        <f t="shared" si="6"/>
        <v>0</v>
      </c>
      <c r="N11" s="137">
        <f t="shared" si="7"/>
        <v>0</v>
      </c>
      <c r="O11" s="23"/>
      <c r="P11" s="137">
        <f t="shared" si="8"/>
        <v>0</v>
      </c>
      <c r="Q11" s="22"/>
      <c r="R11" s="22"/>
      <c r="S11" s="23"/>
      <c r="U11" s="15"/>
      <c r="V11" s="15"/>
    </row>
    <row r="12" spans="2:22" s="14" customFormat="1">
      <c r="B12" s="78" t="s">
        <v>22</v>
      </c>
      <c r="C12" s="385" t="str">
        <f>IF(加算と減算!N31="","",加算と減算!N31)</f>
        <v/>
      </c>
      <c r="D12" s="137">
        <f t="shared" si="0"/>
        <v>0</v>
      </c>
      <c r="E12" s="137">
        <f t="shared" si="1"/>
        <v>0</v>
      </c>
      <c r="F12" s="137">
        <f t="shared" si="2"/>
        <v>0</v>
      </c>
      <c r="G12" s="20">
        <f>児童数!AT11</f>
        <v>0</v>
      </c>
      <c r="H12" s="137">
        <f t="shared" si="3"/>
        <v>0</v>
      </c>
      <c r="I12" s="23"/>
      <c r="J12" s="51">
        <f t="shared" si="4"/>
        <v>0</v>
      </c>
      <c r="K12" s="51">
        <f t="shared" si="5"/>
        <v>0</v>
      </c>
      <c r="L12" s="23"/>
      <c r="M12" s="137">
        <f t="shared" si="6"/>
        <v>0</v>
      </c>
      <c r="N12" s="137">
        <f t="shared" si="7"/>
        <v>0</v>
      </c>
      <c r="O12" s="23"/>
      <c r="P12" s="137">
        <f t="shared" si="8"/>
        <v>0</v>
      </c>
      <c r="Q12" s="22"/>
      <c r="R12" s="22"/>
      <c r="S12" s="23"/>
      <c r="U12" s="15"/>
      <c r="V12" s="15"/>
    </row>
    <row r="13" spans="2:22" s="14" customFormat="1">
      <c r="B13" s="78" t="s">
        <v>23</v>
      </c>
      <c r="C13" s="385" t="str">
        <f>IF(加算と減算!N32="","",加算と減算!N32)</f>
        <v/>
      </c>
      <c r="D13" s="137">
        <f t="shared" si="0"/>
        <v>0</v>
      </c>
      <c r="E13" s="137">
        <f t="shared" si="1"/>
        <v>0</v>
      </c>
      <c r="F13" s="137">
        <f t="shared" si="2"/>
        <v>0</v>
      </c>
      <c r="G13" s="20">
        <f>児童数!AT12</f>
        <v>0</v>
      </c>
      <c r="H13" s="137">
        <f t="shared" si="3"/>
        <v>0</v>
      </c>
      <c r="I13" s="23"/>
      <c r="J13" s="51">
        <f t="shared" si="4"/>
        <v>0</v>
      </c>
      <c r="K13" s="51">
        <f t="shared" si="5"/>
        <v>0</v>
      </c>
      <c r="L13" s="23"/>
      <c r="M13" s="137">
        <f t="shared" si="6"/>
        <v>0</v>
      </c>
      <c r="N13" s="137">
        <f t="shared" si="7"/>
        <v>0</v>
      </c>
      <c r="O13" s="23"/>
      <c r="P13" s="137">
        <f t="shared" si="8"/>
        <v>0</v>
      </c>
      <c r="Q13" s="22"/>
      <c r="R13" s="22"/>
      <c r="S13" s="23"/>
      <c r="U13" s="15"/>
      <c r="V13" s="15"/>
    </row>
    <row r="14" spans="2:22" s="14" customFormat="1">
      <c r="B14" s="78" t="s">
        <v>24</v>
      </c>
      <c r="C14" s="385" t="str">
        <f>IF(加算と減算!N33="","",加算と減算!N33)</f>
        <v/>
      </c>
      <c r="D14" s="137">
        <f t="shared" si="0"/>
        <v>0</v>
      </c>
      <c r="E14" s="137">
        <f t="shared" si="1"/>
        <v>0</v>
      </c>
      <c r="F14" s="137">
        <f t="shared" si="2"/>
        <v>0</v>
      </c>
      <c r="G14" s="20">
        <f>児童数!AT13</f>
        <v>0</v>
      </c>
      <c r="H14" s="137">
        <f t="shared" si="3"/>
        <v>0</v>
      </c>
      <c r="I14" s="23"/>
      <c r="J14" s="51">
        <f t="shared" si="4"/>
        <v>0</v>
      </c>
      <c r="K14" s="51">
        <f t="shared" si="5"/>
        <v>0</v>
      </c>
      <c r="L14" s="23"/>
      <c r="M14" s="137">
        <f t="shared" si="6"/>
        <v>0</v>
      </c>
      <c r="N14" s="137">
        <f t="shared" si="7"/>
        <v>0</v>
      </c>
      <c r="O14" s="23"/>
      <c r="P14" s="137">
        <f t="shared" si="8"/>
        <v>0</v>
      </c>
      <c r="Q14" s="22"/>
      <c r="R14" s="22"/>
      <c r="S14" s="23"/>
      <c r="U14" s="15"/>
      <c r="V14" s="15"/>
    </row>
    <row r="15" spans="2:22" s="14" customFormat="1">
      <c r="B15" s="78" t="s">
        <v>224</v>
      </c>
      <c r="C15" s="385" t="str">
        <f>IF(加算と減算!N34="","",加算と減算!N34)</f>
        <v/>
      </c>
      <c r="D15" s="137">
        <f t="shared" si="0"/>
        <v>0</v>
      </c>
      <c r="E15" s="137">
        <f t="shared" si="1"/>
        <v>0</v>
      </c>
      <c r="F15" s="137">
        <f t="shared" si="2"/>
        <v>0</v>
      </c>
      <c r="G15" s="20">
        <f>児童数!AT14</f>
        <v>0</v>
      </c>
      <c r="H15" s="137">
        <f t="shared" si="3"/>
        <v>0</v>
      </c>
      <c r="I15" s="23"/>
      <c r="J15" s="51">
        <f t="shared" si="4"/>
        <v>0</v>
      </c>
      <c r="K15" s="51">
        <f t="shared" si="5"/>
        <v>0</v>
      </c>
      <c r="L15" s="23"/>
      <c r="M15" s="137">
        <f t="shared" si="6"/>
        <v>0</v>
      </c>
      <c r="N15" s="137">
        <f t="shared" si="7"/>
        <v>0</v>
      </c>
      <c r="O15" s="23"/>
      <c r="P15" s="137">
        <f t="shared" si="8"/>
        <v>0</v>
      </c>
      <c r="Q15" s="22"/>
      <c r="R15" s="22"/>
      <c r="S15" s="23"/>
      <c r="U15" s="15"/>
      <c r="V15" s="15"/>
    </row>
    <row r="16" spans="2:22" s="14" customFormat="1">
      <c r="B16" s="78" t="s">
        <v>225</v>
      </c>
      <c r="C16" s="385" t="str">
        <f>IF(加算と減算!N35="","",加算と減算!N35)</f>
        <v/>
      </c>
      <c r="D16" s="137">
        <f t="shared" si="0"/>
        <v>0</v>
      </c>
      <c r="E16" s="137">
        <f t="shared" si="1"/>
        <v>0</v>
      </c>
      <c r="F16" s="137">
        <f t="shared" si="2"/>
        <v>0</v>
      </c>
      <c r="G16" s="20">
        <f>児童数!AT15</f>
        <v>0</v>
      </c>
      <c r="H16" s="137">
        <f t="shared" si="3"/>
        <v>0</v>
      </c>
      <c r="I16" s="23"/>
      <c r="J16" s="51">
        <f t="shared" si="4"/>
        <v>0</v>
      </c>
      <c r="K16" s="51">
        <f t="shared" si="5"/>
        <v>0</v>
      </c>
      <c r="L16" s="23"/>
      <c r="M16" s="137">
        <f t="shared" si="6"/>
        <v>0</v>
      </c>
      <c r="N16" s="137">
        <f t="shared" si="7"/>
        <v>0</v>
      </c>
      <c r="O16" s="23"/>
      <c r="P16" s="137">
        <f t="shared" si="8"/>
        <v>0</v>
      </c>
      <c r="Q16" s="22"/>
      <c r="R16" s="22"/>
      <c r="S16" s="23"/>
      <c r="U16" s="15"/>
      <c r="V16" s="15"/>
    </row>
    <row r="17" spans="2:22" s="14" customFormat="1">
      <c r="B17" s="78" t="s">
        <v>226</v>
      </c>
      <c r="C17" s="385" t="str">
        <f>IF(加算と減算!N36="","",加算と減算!N36)</f>
        <v/>
      </c>
      <c r="D17" s="137">
        <f t="shared" si="0"/>
        <v>0</v>
      </c>
      <c r="E17" s="137">
        <f t="shared" si="1"/>
        <v>0</v>
      </c>
      <c r="F17" s="137">
        <f t="shared" si="2"/>
        <v>0</v>
      </c>
      <c r="G17" s="20">
        <f>児童数!AT16</f>
        <v>0</v>
      </c>
      <c r="H17" s="137">
        <f t="shared" si="3"/>
        <v>0</v>
      </c>
      <c r="I17" s="23"/>
      <c r="J17" s="51">
        <f t="shared" si="4"/>
        <v>0</v>
      </c>
      <c r="K17" s="51">
        <f t="shared" si="5"/>
        <v>0</v>
      </c>
      <c r="L17" s="23"/>
      <c r="M17" s="137">
        <f t="shared" si="6"/>
        <v>0</v>
      </c>
      <c r="N17" s="137">
        <f t="shared" si="7"/>
        <v>0</v>
      </c>
      <c r="O17" s="23"/>
      <c r="P17" s="137">
        <f t="shared" si="8"/>
        <v>0</v>
      </c>
      <c r="Q17" s="22"/>
      <c r="R17" s="22"/>
      <c r="S17" s="23"/>
      <c r="U17" s="15"/>
      <c r="V17" s="15"/>
    </row>
    <row r="18" spans="2:22" s="14" customFormat="1">
      <c r="B18" s="78" t="s">
        <v>28</v>
      </c>
      <c r="C18" s="385" t="str">
        <f>IF(加算と減算!N37="","",加算と減算!N37)</f>
        <v/>
      </c>
      <c r="D18" s="137">
        <f t="shared" si="0"/>
        <v>0</v>
      </c>
      <c r="E18" s="137">
        <f t="shared" si="1"/>
        <v>0</v>
      </c>
      <c r="F18" s="137">
        <f t="shared" si="2"/>
        <v>0</v>
      </c>
      <c r="G18" s="20">
        <f>児童数!AT17</f>
        <v>0</v>
      </c>
      <c r="H18" s="137">
        <f t="shared" si="3"/>
        <v>0</v>
      </c>
      <c r="I18" s="23"/>
      <c r="J18" s="51">
        <f t="shared" si="4"/>
        <v>0</v>
      </c>
      <c r="K18" s="51">
        <f t="shared" si="5"/>
        <v>0</v>
      </c>
      <c r="L18" s="23"/>
      <c r="M18" s="137">
        <f t="shared" si="6"/>
        <v>0</v>
      </c>
      <c r="N18" s="137">
        <f t="shared" si="7"/>
        <v>0</v>
      </c>
      <c r="O18" s="23"/>
      <c r="P18" s="137">
        <f t="shared" si="8"/>
        <v>0</v>
      </c>
      <c r="Q18" s="22"/>
      <c r="R18" s="22"/>
      <c r="S18" s="23"/>
      <c r="U18" s="15"/>
      <c r="V18" s="15"/>
    </row>
    <row r="19" spans="2:22" s="14" customFormat="1">
      <c r="B19" s="78" t="s">
        <v>29</v>
      </c>
      <c r="C19" s="385" t="str">
        <f>IF(加算と減算!N38="","",加算と減算!N38)</f>
        <v/>
      </c>
      <c r="D19" s="137">
        <f t="shared" si="0"/>
        <v>0</v>
      </c>
      <c r="E19" s="137">
        <f t="shared" si="1"/>
        <v>0</v>
      </c>
      <c r="F19" s="137">
        <f t="shared" si="2"/>
        <v>0</v>
      </c>
      <c r="G19" s="20">
        <f>児童数!AT18</f>
        <v>0</v>
      </c>
      <c r="H19" s="137">
        <f t="shared" si="3"/>
        <v>0</v>
      </c>
      <c r="I19" s="23"/>
      <c r="J19" s="51">
        <f t="shared" si="4"/>
        <v>0</v>
      </c>
      <c r="K19" s="51">
        <f t="shared" si="5"/>
        <v>0</v>
      </c>
      <c r="L19" s="23"/>
      <c r="M19" s="137">
        <f t="shared" si="6"/>
        <v>0</v>
      </c>
      <c r="N19" s="137">
        <f t="shared" si="7"/>
        <v>0</v>
      </c>
      <c r="O19" s="23"/>
      <c r="P19" s="137">
        <f t="shared" si="8"/>
        <v>0</v>
      </c>
      <c r="Q19" s="22"/>
      <c r="R19" s="22"/>
      <c r="S19" s="23"/>
      <c r="U19" s="15"/>
      <c r="V19" s="15"/>
    </row>
    <row r="20" spans="2:22" s="14" customFormat="1">
      <c r="B20" s="78" t="s">
        <v>30</v>
      </c>
      <c r="C20" s="385" t="str">
        <f>IF(加算と減算!N39="","",加算と減算!N39)</f>
        <v/>
      </c>
      <c r="D20" s="137">
        <f t="shared" si="0"/>
        <v>0</v>
      </c>
      <c r="E20" s="137">
        <f t="shared" si="1"/>
        <v>0</v>
      </c>
      <c r="F20" s="137">
        <f t="shared" si="2"/>
        <v>0</v>
      </c>
      <c r="G20" s="20">
        <f>児童数!AT19</f>
        <v>0</v>
      </c>
      <c r="H20" s="137">
        <f t="shared" si="3"/>
        <v>0</v>
      </c>
      <c r="I20" s="23"/>
      <c r="J20" s="51">
        <f t="shared" si="4"/>
        <v>0</v>
      </c>
      <c r="K20" s="51">
        <f t="shared" si="5"/>
        <v>0</v>
      </c>
      <c r="L20" s="23"/>
      <c r="M20" s="137">
        <f t="shared" si="6"/>
        <v>0</v>
      </c>
      <c r="N20" s="137">
        <f t="shared" si="7"/>
        <v>0</v>
      </c>
      <c r="O20" s="23"/>
      <c r="P20" s="137">
        <f t="shared" si="8"/>
        <v>0</v>
      </c>
      <c r="Q20" s="22"/>
      <c r="R20" s="22"/>
      <c r="S20" s="23"/>
      <c r="U20" s="15"/>
      <c r="V20" s="15"/>
    </row>
    <row r="21" spans="2:22">
      <c r="M21" s="387">
        <f>SUM(M9:M20)</f>
        <v>0</v>
      </c>
      <c r="N21" s="387">
        <f>SUM(N9:N20)</f>
        <v>0</v>
      </c>
      <c r="P21" s="387">
        <f>SUM(P9:P20)</f>
        <v>0</v>
      </c>
    </row>
  </sheetData>
  <sheetProtection algorithmName="SHA-512" hashValue="6/3CtEjnKUW6hyhTStBamH68xZtwQgWEl8igrR8qWplibFCbghYPHlPwXTVJvcn0iwYbE1Fixmdsh6eEpVzuTA==" saltValue="I7KyKD6Py43CJimEJT6GSw==" spinCount="100000" sheet="1" objects="1" scenarios="1"/>
  <mergeCells count="2">
    <mergeCell ref="C6:D6"/>
    <mergeCell ref="M7:N7"/>
  </mergeCells>
  <phoneticPr fontId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DC672-C463-4DE8-AA51-D1CDCCE62CA4}">
  <sheetPr>
    <tabColor theme="8" tint="0.59999389629810485"/>
  </sheetPr>
  <dimension ref="B2:AC19"/>
  <sheetViews>
    <sheetView workbookViewId="0">
      <selection activeCell="E19" sqref="E19"/>
    </sheetView>
  </sheetViews>
  <sheetFormatPr defaultColWidth="9" defaultRowHeight="16.2"/>
  <cols>
    <col min="1" max="1" width="2.59765625" style="111" customWidth="1"/>
    <col min="2" max="3" width="12.3984375" style="111" customWidth="1"/>
    <col min="4" max="4" width="3.5" style="111" customWidth="1"/>
    <col min="5" max="5" width="12.3984375" style="111" customWidth="1"/>
    <col min="6" max="11" width="9" style="111" customWidth="1"/>
    <col min="12" max="12" width="12.3984375" style="111" customWidth="1"/>
    <col min="13" max="16384" width="9" style="111"/>
  </cols>
  <sheetData>
    <row r="2" spans="2:29" s="22" customFormat="1" ht="15" customHeight="1">
      <c r="B2" s="12" t="s">
        <v>394</v>
      </c>
      <c r="E2" s="221"/>
      <c r="F2" s="20" t="s">
        <v>378</v>
      </c>
      <c r="G2" s="20" t="s">
        <v>379</v>
      </c>
      <c r="H2" s="20" t="s">
        <v>296</v>
      </c>
      <c r="I2" s="20" t="s">
        <v>380</v>
      </c>
      <c r="J2" s="20" t="s">
        <v>381</v>
      </c>
      <c r="K2" s="20" t="s">
        <v>382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352"/>
      <c r="W2" s="352"/>
      <c r="X2" s="352"/>
      <c r="Y2" s="352"/>
      <c r="Z2" s="352"/>
      <c r="AB2" s="23"/>
      <c r="AC2" s="23"/>
    </row>
    <row r="3" spans="2:29" s="22" customFormat="1" ht="15" customHeight="1">
      <c r="B3" s="20" t="s">
        <v>393</v>
      </c>
      <c r="C3" s="20" t="s">
        <v>269</v>
      </c>
      <c r="E3" s="221" t="s">
        <v>383</v>
      </c>
      <c r="F3" s="20" t="str">
        <f>加算と減算!I39</f>
        <v/>
      </c>
      <c r="G3" s="20" t="str">
        <f>加算と減算!J39</f>
        <v/>
      </c>
      <c r="H3" s="20" t="str">
        <f>加算と減算!K39</f>
        <v/>
      </c>
      <c r="I3" s="20" t="str">
        <f>加算と減算!L39</f>
        <v/>
      </c>
      <c r="J3" s="20" t="str">
        <f>加算と減算!M39</f>
        <v/>
      </c>
      <c r="K3" s="20" t="str">
        <f>加算と減算!O39</f>
        <v/>
      </c>
      <c r="L3" s="23"/>
      <c r="M3" s="23"/>
      <c r="N3" s="23"/>
      <c r="O3" s="23"/>
      <c r="P3" s="23"/>
      <c r="Q3" s="23"/>
      <c r="R3" s="23"/>
      <c r="S3" s="23"/>
      <c r="T3" s="23"/>
      <c r="U3" s="23"/>
      <c r="V3" s="352"/>
      <c r="W3" s="352"/>
      <c r="X3" s="352"/>
      <c r="Y3" s="352"/>
      <c r="Z3" s="352"/>
      <c r="AB3" s="23"/>
      <c r="AC3" s="23"/>
    </row>
    <row r="4" spans="2:29" s="22" customFormat="1" ht="15" customHeight="1">
      <c r="B4" s="20" t="s">
        <v>297</v>
      </c>
      <c r="C4" s="199">
        <v>476000</v>
      </c>
      <c r="E4" s="221" t="s">
        <v>393</v>
      </c>
      <c r="F4" s="353"/>
      <c r="G4" s="353"/>
      <c r="H4" s="20">
        <f>IF(加算と減算!K24="",0,加算と減算!K24)</f>
        <v>0</v>
      </c>
      <c r="I4" s="353"/>
      <c r="J4" s="20">
        <f>IF(加算と減算!M24="",0,加算と減算!M24)</f>
        <v>0</v>
      </c>
      <c r="K4" s="353"/>
      <c r="L4" s="23"/>
      <c r="M4" s="23"/>
      <c r="N4" s="23"/>
      <c r="O4" s="23"/>
      <c r="P4" s="23"/>
      <c r="Q4" s="23"/>
      <c r="R4" s="23"/>
      <c r="S4" s="23"/>
      <c r="T4" s="23"/>
      <c r="U4" s="23"/>
      <c r="V4" s="352"/>
      <c r="W4" s="352"/>
      <c r="X4" s="352"/>
      <c r="Y4" s="352"/>
      <c r="Z4" s="352"/>
      <c r="AB4" s="23"/>
      <c r="AC4" s="23"/>
    </row>
    <row r="5" spans="2:29" s="14" customFormat="1" ht="15" customHeight="1">
      <c r="B5" s="20" t="s">
        <v>648</v>
      </c>
      <c r="C5" s="199">
        <v>793000</v>
      </c>
      <c r="E5" s="345" t="s">
        <v>269</v>
      </c>
      <c r="F5" s="130">
        <v>6270</v>
      </c>
      <c r="G5" s="130">
        <v>162470</v>
      </c>
      <c r="H5" s="137" t="str">
        <f>IFERROR(VLOOKUP(H4,B4:C6,2,FALSE),"")</f>
        <v/>
      </c>
      <c r="I5" s="130">
        <v>160000</v>
      </c>
      <c r="J5" s="137" t="str">
        <f>IFERROR(VLOOKUP(J4,B10:C11,2,FALSE),"")</f>
        <v/>
      </c>
      <c r="K5" s="130">
        <v>150000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2"/>
      <c r="W5" s="22"/>
      <c r="X5" s="22"/>
      <c r="Y5" s="22"/>
      <c r="Z5" s="23"/>
      <c r="AB5" s="15"/>
      <c r="AC5" s="15"/>
    </row>
    <row r="6" spans="2:29" s="14" customFormat="1" ht="15" customHeight="1">
      <c r="B6" s="20" t="s">
        <v>79</v>
      </c>
      <c r="C6" s="199">
        <v>1111000</v>
      </c>
      <c r="E6" s="347" t="s">
        <v>377</v>
      </c>
      <c r="F6" s="20">
        <f>児童数!$AT$19</f>
        <v>0</v>
      </c>
      <c r="G6" s="20">
        <f>児童数!$AT$19</f>
        <v>0</v>
      </c>
      <c r="H6" s="20">
        <f>児童数!$AT$19</f>
        <v>0</v>
      </c>
      <c r="I6" s="20">
        <f>児童数!$AT$19</f>
        <v>0</v>
      </c>
      <c r="J6" s="20">
        <f>児童数!$AT$19</f>
        <v>0</v>
      </c>
      <c r="K6" s="20">
        <f>児童数!$AT$19</f>
        <v>0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2"/>
      <c r="W6" s="22"/>
      <c r="X6" s="22"/>
      <c r="Y6" s="22"/>
      <c r="Z6" s="23"/>
      <c r="AB6" s="15"/>
      <c r="AC6" s="15"/>
    </row>
    <row r="7" spans="2:29" s="14" customFormat="1" ht="15" customHeight="1">
      <c r="E7" s="384" t="s">
        <v>227</v>
      </c>
      <c r="F7" s="137">
        <f>IF(F3="",0,ROUNDDOWN(F5/F6,-1))</f>
        <v>0</v>
      </c>
      <c r="G7" s="137">
        <f>IF(G3="",0,ROUNDDOWN(G5/G6,-1))</f>
        <v>0</v>
      </c>
      <c r="H7" s="137">
        <f>IFERROR(IF(H3="",0,ROUNDDOWN(H5/H6,-1)),"")</f>
        <v>0</v>
      </c>
      <c r="I7" s="137">
        <f>IF(I3="",0,IF(I9=0,ROUNDDOWN(I5/I6,-1),ROUNDDOWN(I9/I6,-1)))</f>
        <v>0</v>
      </c>
      <c r="J7" s="137">
        <f>IF(J3="",0,ROUNDDOWN(J5/J6,-1))</f>
        <v>0</v>
      </c>
      <c r="K7" s="137">
        <f>IF(K3="",0,ROUNDDOWN(K5/K6,-1))</f>
        <v>0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2"/>
      <c r="W7" s="22"/>
      <c r="X7" s="22"/>
      <c r="Y7" s="22"/>
      <c r="Z7" s="23"/>
      <c r="AB7" s="15"/>
      <c r="AC7" s="15"/>
    </row>
    <row r="8" spans="2:29">
      <c r="B8" s="12" t="s">
        <v>643</v>
      </c>
      <c r="C8" s="22"/>
    </row>
    <row r="9" spans="2:29">
      <c r="B9" s="20" t="s">
        <v>393</v>
      </c>
      <c r="C9" s="20" t="s">
        <v>269</v>
      </c>
      <c r="H9" s="418" t="s">
        <v>396</v>
      </c>
      <c r="I9" s="419">
        <f>IF(加算と減算!L41="",0,加算と減算!L41)</f>
        <v>0</v>
      </c>
    </row>
    <row r="10" spans="2:29">
      <c r="B10" s="20" t="s">
        <v>644</v>
      </c>
      <c r="C10" s="199">
        <v>40380</v>
      </c>
      <c r="H10" s="418"/>
      <c r="I10" s="420"/>
    </row>
    <row r="11" spans="2:29">
      <c r="B11" s="20" t="s">
        <v>645</v>
      </c>
      <c r="C11" s="199">
        <v>317130</v>
      </c>
      <c r="H11" s="418"/>
      <c r="I11" s="420"/>
    </row>
    <row r="12" spans="2:29">
      <c r="H12" s="418"/>
      <c r="I12" s="420"/>
    </row>
    <row r="13" spans="2:29">
      <c r="I13" s="527" t="s">
        <v>556</v>
      </c>
      <c r="J13" s="527"/>
      <c r="K13" s="1" t="s">
        <v>547</v>
      </c>
    </row>
    <row r="14" spans="2:29">
      <c r="I14" s="641" t="s">
        <v>550</v>
      </c>
      <c r="J14" s="641"/>
      <c r="K14" s="32">
        <f>IFERROR(F7*F6,0)</f>
        <v>0</v>
      </c>
    </row>
    <row r="15" spans="2:29">
      <c r="I15" s="641" t="s">
        <v>551</v>
      </c>
      <c r="J15" s="641"/>
      <c r="K15" s="32">
        <f>IFERROR(G7*G6,0)</f>
        <v>0</v>
      </c>
    </row>
    <row r="16" spans="2:29">
      <c r="I16" s="641" t="s">
        <v>552</v>
      </c>
      <c r="J16" s="641"/>
      <c r="K16" s="32">
        <f>IFERROR(H7*H6,0)</f>
        <v>0</v>
      </c>
    </row>
    <row r="17" spans="9:11">
      <c r="I17" s="641" t="s">
        <v>553</v>
      </c>
      <c r="J17" s="641"/>
      <c r="K17" s="32">
        <f>IFERROR(I7*I6,0)</f>
        <v>0</v>
      </c>
    </row>
    <row r="18" spans="9:11">
      <c r="I18" s="641" t="s">
        <v>554</v>
      </c>
      <c r="J18" s="641"/>
      <c r="K18" s="32">
        <f>IFERROR(J7*J6,0)</f>
        <v>0</v>
      </c>
    </row>
    <row r="19" spans="9:11">
      <c r="I19" s="641" t="s">
        <v>555</v>
      </c>
      <c r="J19" s="641"/>
      <c r="K19" s="32">
        <f>IFERROR(K7*K6,0)</f>
        <v>0</v>
      </c>
    </row>
  </sheetData>
  <sheetProtection algorithmName="SHA-512" hashValue="XfNump/xnAaNGhTD83LT6Jgwh0/L4WJYCMIGkt+65tLj8okuoqDYcwAbfY3Ythr9LNr9ZX4TmhjgQtQxe8xOcg==" saltValue="kAkYrxLQ8m1M43byIWE9xw==" spinCount="100000" sheet="1" objects="1" scenarios="1"/>
  <mergeCells count="7">
    <mergeCell ref="I18:J18"/>
    <mergeCell ref="I19:J19"/>
    <mergeCell ref="I13:J13"/>
    <mergeCell ref="I14:J14"/>
    <mergeCell ref="I15:J15"/>
    <mergeCell ref="I16:J16"/>
    <mergeCell ref="I17:J17"/>
  </mergeCells>
  <phoneticPr fontId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8AFF6-CC59-434B-803E-6C208284EAF1}">
  <sheetPr>
    <tabColor theme="3" tint="0.59999389629810485"/>
  </sheetPr>
  <dimension ref="B1:CM215"/>
  <sheetViews>
    <sheetView topLeftCell="W122" zoomScale="80" zoomScaleNormal="80" workbookViewId="0">
      <selection activeCell="AJ151" sqref="AJ151"/>
    </sheetView>
  </sheetViews>
  <sheetFormatPr defaultColWidth="8.69921875" defaultRowHeight="12.75" customHeight="1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19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92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81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84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92</v>
      </c>
      <c r="Q20" s="137">
        <f>SUM(Q15:Q19)</f>
        <v>0</v>
      </c>
      <c r="R20" s="137">
        <f t="shared" ref="R20" si="8">SUM(R15:R19)</f>
        <v>0</v>
      </c>
      <c r="S20" s="137">
        <f t="shared" ref="S20" si="9">SUM(S15:S19)</f>
        <v>0</v>
      </c>
      <c r="T20" s="137">
        <f t="shared" ref="T20" si="10">SUM(T15:T19)</f>
        <v>0</v>
      </c>
      <c r="U20" s="137">
        <f t="shared" ref="U20" si="11">SUM(U15:U19)</f>
        <v>0</v>
      </c>
      <c r="V20" s="137">
        <f t="shared" ref="V20" si="12">SUM(V15:V19)</f>
        <v>0</v>
      </c>
      <c r="W20" s="137">
        <f t="shared" ref="W20" si="13">SUM(W15:W19)</f>
        <v>0</v>
      </c>
      <c r="X20" s="137">
        <f t="shared" ref="X20:Y20" si="14">SUM(X15:X19)</f>
        <v>0</v>
      </c>
      <c r="Y20" s="137">
        <f t="shared" si="14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15">IFERROR(-ROUNDUP(SUM(F6:F21)*$E$22,-1),"")</f>
        <v/>
      </c>
      <c r="G22" s="147" t="str">
        <f t="shared" si="15"/>
        <v/>
      </c>
      <c r="H22" s="147" t="str">
        <f t="shared" si="15"/>
        <v/>
      </c>
      <c r="I22" s="147" t="str">
        <f t="shared" si="15"/>
        <v/>
      </c>
      <c r="J22" s="147" t="str">
        <f t="shared" si="15"/>
        <v/>
      </c>
      <c r="K22" s="147" t="str">
        <f t="shared" si="15"/>
        <v/>
      </c>
      <c r="L22" s="147" t="str">
        <f t="shared" si="15"/>
        <v/>
      </c>
      <c r="M22" s="147" t="str">
        <f t="shared" si="15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6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6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6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92</v>
      </c>
      <c r="Q28" s="164">
        <f>SUM(Q23:Q27)</f>
        <v>0</v>
      </c>
      <c r="R28" s="137">
        <f>SUM(R23:R27)</f>
        <v>0</v>
      </c>
      <c r="T28" s="698"/>
      <c r="U28" s="9" t="s">
        <v>92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7">SUM(F6:F35)</f>
        <v>0</v>
      </c>
      <c r="G36" s="137">
        <f t="shared" si="17"/>
        <v>0</v>
      </c>
      <c r="H36" s="137">
        <f t="shared" si="17"/>
        <v>0</v>
      </c>
      <c r="I36" s="137">
        <f t="shared" si="17"/>
        <v>0</v>
      </c>
      <c r="J36" s="137">
        <f t="shared" si="17"/>
        <v>0</v>
      </c>
      <c r="K36" s="137">
        <f t="shared" si="17"/>
        <v>0</v>
      </c>
      <c r="L36" s="137">
        <f t="shared" si="17"/>
        <v>0</v>
      </c>
      <c r="M36" s="137">
        <f t="shared" si="17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8">SUM(G6:G11,G13:G22,G28)</f>
        <v>0</v>
      </c>
      <c r="H37" s="172">
        <f t="shared" si="18"/>
        <v>0</v>
      </c>
      <c r="I37" s="172">
        <f t="shared" si="18"/>
        <v>0</v>
      </c>
      <c r="J37" s="172">
        <f t="shared" si="18"/>
        <v>0</v>
      </c>
      <c r="K37" s="172">
        <f t="shared" si="18"/>
        <v>0</v>
      </c>
      <c r="L37" s="172">
        <f t="shared" si="18"/>
        <v>0</v>
      </c>
      <c r="M37" s="172">
        <f t="shared" si="18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103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9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9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9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9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92</v>
      </c>
      <c r="Q46" s="164">
        <f>SUM(Q41:Q45)</f>
        <v>0</v>
      </c>
      <c r="R46" s="164">
        <f t="shared" ref="R46" si="20">SUM(R41:R45)</f>
        <v>0</v>
      </c>
      <c r="S46" s="164">
        <f t="shared" ref="S46" si="21">SUM(S41:S45)</f>
        <v>0</v>
      </c>
      <c r="T46" s="164">
        <f t="shared" ref="T46" si="22">SUM(T41:T45)</f>
        <v>0</v>
      </c>
      <c r="U46" s="164">
        <f t="shared" ref="U46" si="23">SUM(U41:U45)</f>
        <v>0</v>
      </c>
      <c r="V46" s="164">
        <f>SUM(V41:V45)</f>
        <v>0</v>
      </c>
      <c r="W46" s="164">
        <f t="shared" ref="W46" si="24">SUM(W41:W45)</f>
        <v>0</v>
      </c>
      <c r="X46" s="164">
        <f t="shared" ref="X46" si="25">SUM(X41:X45)</f>
        <v>0</v>
      </c>
      <c r="Y46" s="164">
        <f t="shared" ref="Y46" si="26">SUM(Y41:Y45)</f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27">F73*Q41</f>
        <v>0</v>
      </c>
      <c r="R50" s="137">
        <f t="shared" si="27"/>
        <v>0</v>
      </c>
      <c r="S50" s="137">
        <f t="shared" si="27"/>
        <v>0</v>
      </c>
      <c r="T50" s="137">
        <f t="shared" si="27"/>
        <v>0</v>
      </c>
      <c r="U50" s="137">
        <f t="shared" si="27"/>
        <v>0</v>
      </c>
      <c r="V50" s="137">
        <f t="shared" si="27"/>
        <v>0</v>
      </c>
      <c r="W50" s="137">
        <f t="shared" si="27"/>
        <v>0</v>
      </c>
      <c r="X50" s="137">
        <f t="shared" si="27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28">F73*Q42</f>
        <v>0</v>
      </c>
      <c r="R51" s="137">
        <f t="shared" si="28"/>
        <v>0</v>
      </c>
      <c r="S51" s="137">
        <f t="shared" si="28"/>
        <v>0</v>
      </c>
      <c r="T51" s="137">
        <f t="shared" si="28"/>
        <v>0</v>
      </c>
      <c r="U51" s="137">
        <f t="shared" si="28"/>
        <v>0</v>
      </c>
      <c r="V51" s="137">
        <f t="shared" si="28"/>
        <v>0</v>
      </c>
      <c r="W51" s="137">
        <f t="shared" si="28"/>
        <v>0</v>
      </c>
      <c r="X51" s="137">
        <f t="shared" si="28"/>
        <v>0</v>
      </c>
      <c r="Y51" s="137">
        <f t="shared" ref="Y51:Y54" si="29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30">F73*Q43</f>
        <v>0</v>
      </c>
      <c r="R52" s="137">
        <f t="shared" si="30"/>
        <v>0</v>
      </c>
      <c r="S52" s="137">
        <f t="shared" si="30"/>
        <v>0</v>
      </c>
      <c r="T52" s="137">
        <f t="shared" si="30"/>
        <v>0</v>
      </c>
      <c r="U52" s="137">
        <f t="shared" si="30"/>
        <v>0</v>
      </c>
      <c r="V52" s="137">
        <f t="shared" si="30"/>
        <v>0</v>
      </c>
      <c r="W52" s="137">
        <f t="shared" si="30"/>
        <v>0</v>
      </c>
      <c r="X52" s="137">
        <f t="shared" si="30"/>
        <v>0</v>
      </c>
      <c r="Y52" s="137">
        <f t="shared" si="29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31">F73*Q44</f>
        <v>0</v>
      </c>
      <c r="R53" s="137">
        <f t="shared" si="31"/>
        <v>0</v>
      </c>
      <c r="S53" s="137">
        <f t="shared" si="31"/>
        <v>0</v>
      </c>
      <c r="T53" s="137">
        <f t="shared" si="31"/>
        <v>0</v>
      </c>
      <c r="U53" s="137">
        <f t="shared" si="31"/>
        <v>0</v>
      </c>
      <c r="V53" s="137">
        <f t="shared" si="31"/>
        <v>0</v>
      </c>
      <c r="W53" s="137">
        <f t="shared" si="31"/>
        <v>0</v>
      </c>
      <c r="X53" s="137">
        <f t="shared" si="31"/>
        <v>0</v>
      </c>
      <c r="Y53" s="137">
        <f t="shared" si="29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32">F73*Q45</f>
        <v>0</v>
      </c>
      <c r="R54" s="137">
        <f t="shared" si="32"/>
        <v>0</v>
      </c>
      <c r="S54" s="137">
        <f t="shared" si="32"/>
        <v>0</v>
      </c>
      <c r="T54" s="137">
        <f t="shared" si="32"/>
        <v>0</v>
      </c>
      <c r="U54" s="137">
        <f t="shared" si="32"/>
        <v>0</v>
      </c>
      <c r="V54" s="137">
        <f t="shared" si="32"/>
        <v>0</v>
      </c>
      <c r="W54" s="137">
        <f t="shared" si="32"/>
        <v>0</v>
      </c>
      <c r="X54" s="137">
        <f t="shared" si="32"/>
        <v>0</v>
      </c>
      <c r="Y54" s="137">
        <f t="shared" si="29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92</v>
      </c>
      <c r="Q55" s="137">
        <f>SUM(Q50:Q54)</f>
        <v>0</v>
      </c>
      <c r="R55" s="137">
        <f t="shared" ref="R55" si="33">SUM(R50:R54)</f>
        <v>0</v>
      </c>
      <c r="S55" s="137">
        <f t="shared" ref="S55" si="34">SUM(S50:S54)</f>
        <v>0</v>
      </c>
      <c r="T55" s="137">
        <f t="shared" ref="T55" si="35">SUM(T50:T54)</f>
        <v>0</v>
      </c>
      <c r="U55" s="137">
        <f t="shared" ref="U55" si="36">SUM(U50:U54)</f>
        <v>0</v>
      </c>
      <c r="V55" s="137">
        <f t="shared" ref="V55" si="37">SUM(V50:V54)</f>
        <v>0</v>
      </c>
      <c r="W55" s="137">
        <f t="shared" ref="W55" si="38">SUM(W50:W54)</f>
        <v>0</v>
      </c>
      <c r="X55" s="137">
        <f t="shared" ref="X55" si="39">SUM(X50:X54)</f>
        <v>0</v>
      </c>
      <c r="Y55" s="137">
        <f t="shared" ref="Y55" si="40">SUM(Y50:Y54)</f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41">IFERROR(-ROUNDUP(SUM(F41:F58)*$E$59,-1),"")</f>
        <v/>
      </c>
      <c r="G59" s="147" t="str">
        <f t="shared" si="41"/>
        <v/>
      </c>
      <c r="H59" s="147" t="str">
        <f t="shared" si="41"/>
        <v/>
      </c>
      <c r="I59" s="147" t="str">
        <f t="shared" si="41"/>
        <v/>
      </c>
      <c r="J59" s="147" t="str">
        <f t="shared" si="41"/>
        <v/>
      </c>
      <c r="K59" s="147" t="str">
        <f t="shared" si="41"/>
        <v/>
      </c>
      <c r="L59" s="147" t="str">
        <f t="shared" si="41"/>
        <v/>
      </c>
      <c r="M59" s="147" t="str">
        <f t="shared" si="41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42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42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42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92</v>
      </c>
      <c r="V63" s="137">
        <f>SUM(V58:V62)</f>
        <v>0</v>
      </c>
      <c r="X63" s="151"/>
      <c r="AA63" s="9" t="s">
        <v>92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43">SUM(F41:F72)</f>
        <v>0</v>
      </c>
      <c r="G73" s="137">
        <f t="shared" si="43"/>
        <v>0</v>
      </c>
      <c r="H73" s="137">
        <f t="shared" si="43"/>
        <v>0</v>
      </c>
      <c r="I73" s="137">
        <f t="shared" si="43"/>
        <v>0</v>
      </c>
      <c r="J73" s="137">
        <f t="shared" si="43"/>
        <v>0</v>
      </c>
      <c r="K73" s="137">
        <f t="shared" si="43"/>
        <v>0</v>
      </c>
      <c r="L73" s="137">
        <f t="shared" si="43"/>
        <v>0</v>
      </c>
      <c r="M73" s="137">
        <f t="shared" si="43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44">SUM(G41:G46,G48:G59,G65)</f>
        <v>0</v>
      </c>
      <c r="H74" s="172">
        <f t="shared" si="44"/>
        <v>0</v>
      </c>
      <c r="I74" s="172">
        <f t="shared" si="44"/>
        <v>0</v>
      </c>
      <c r="J74" s="172">
        <f t="shared" si="44"/>
        <v>0</v>
      </c>
      <c r="K74" s="172">
        <f t="shared" si="44"/>
        <v>0</v>
      </c>
      <c r="L74" s="172">
        <f t="shared" si="44"/>
        <v>0</v>
      </c>
      <c r="M74" s="172">
        <f t="shared" si="44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475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477</v>
      </c>
      <c r="X97" s="646"/>
      <c r="Y97" s="646"/>
      <c r="Z97" s="647"/>
      <c r="AA97" s="709" t="s">
        <v>478</v>
      </c>
      <c r="AB97" s="709" t="s">
        <v>479</v>
      </c>
      <c r="AC97" s="648" t="s">
        <v>480</v>
      </c>
      <c r="AD97" s="648"/>
      <c r="AE97" s="649" t="s">
        <v>596</v>
      </c>
      <c r="AF97" s="650"/>
      <c r="AG97" s="648" t="s">
        <v>481</v>
      </c>
      <c r="AH97" s="648"/>
      <c r="AI97" s="649" t="s">
        <v>483</v>
      </c>
      <c r="AJ97" s="650"/>
      <c r="AK97" s="711" t="s">
        <v>484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490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474</v>
      </c>
      <c r="S98" s="220" t="s">
        <v>473</v>
      </c>
      <c r="T98" s="220" t="s">
        <v>474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474</v>
      </c>
      <c r="AA98" s="710"/>
      <c r="AB98" s="710"/>
      <c r="AC98" s="220" t="s">
        <v>473</v>
      </c>
      <c r="AD98" s="220" t="s">
        <v>474</v>
      </c>
      <c r="AE98" s="220" t="s">
        <v>88</v>
      </c>
      <c r="AF98" s="220" t="s">
        <v>87</v>
      </c>
      <c r="AG98" s="220" t="s">
        <v>473</v>
      </c>
      <c r="AH98" s="220" t="s">
        <v>474</v>
      </c>
      <c r="AI98" s="220" t="s">
        <v>473</v>
      </c>
      <c r="AJ98" s="220" t="s">
        <v>474</v>
      </c>
      <c r="AK98" s="220" t="s">
        <v>473</v>
      </c>
      <c r="AL98" s="220" t="s">
        <v>474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45">IF($H99="標準時間",HLOOKUP(G99,$F$78:$I$81,2,FALSE),IF($H99="短時間",HLOOKUP($G99,$J$78:$M$81,2,FALSE),"-"))</f>
        <v>-</v>
      </c>
      <c r="P99" s="137" t="str">
        <f t="shared" ref="P99:P118" si="46">IF($H99="標準時間",HLOOKUP(G99,$F$78:$I$81,3,FALSE),IF($H99="短時間",HLOOKUP($G99,$J$78:$M$81,3,FALSE),"-"))</f>
        <v>-</v>
      </c>
      <c r="Q99" s="137" t="str">
        <f t="shared" ref="Q99:Q118" si="47">IF($H99="標準時間",HLOOKUP(G99,$F$78:$I$81,4,FALSE),IF($H99="短時間",HLOOKUP($G99,$J$78:$M$81,4,FALSE),"-"))</f>
        <v>-</v>
      </c>
      <c r="R99" s="137" t="str">
        <f t="shared" ref="R99:R118" si="48">IF($H99="標準時間",HLOOKUP($G99,$F$5:$I$37,3,FALSE),IF($H99="短時間",HLOOKUP($G99,$J$5:$M$37,3,FALSE),"-"))</f>
        <v>-</v>
      </c>
      <c r="S99" s="137" t="str">
        <f t="shared" ref="S99:S118" si="49">IF($H99="標準時間",HLOOKUP($G99,$F$5:$I$37,4,FALSE),IF($H99="短時間",HLOOKUP($G99,$J$5:$M$37,4,FALSE),"-"))</f>
        <v>-</v>
      </c>
      <c r="T99" s="137" t="str">
        <f t="shared" ref="T99:T118" si="50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51">IFERROR(HLOOKUP(G99,$F$90:$I$91,2,FALSE),"-")</f>
        <v>-</v>
      </c>
      <c r="X99" s="137" t="str">
        <f t="shared" ref="X99:X118" si="52">IFERROR(HLOOKUP(G99,$F$90:$I$92,3,FALSE),"-")</f>
        <v>-</v>
      </c>
      <c r="Y99" s="137" t="str">
        <f t="shared" ref="Y99:Y118" si="53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54">IF(J99="○",$O$28,0)</f>
        <v>0</v>
      </c>
      <c r="AO99" s="138">
        <f t="shared" ref="AO99:AO118" si="55">M99-SUM(AP99:BN99)</f>
        <v>0</v>
      </c>
      <c r="AP99" s="138" t="str">
        <f t="shared" ref="AP99:AP118" si="56">IFERROR(ROUND(P99*L99/25,0),"")</f>
        <v/>
      </c>
      <c r="AQ99" s="138" t="str">
        <f t="shared" ref="AQ99:AQ118" si="57">IFERROR(ROUND(Q99*L99/25,0),"")</f>
        <v/>
      </c>
      <c r="AR99" s="138" t="str">
        <f t="shared" ref="AR99:AR118" si="58">IFERROR(ROUND(R99*L99/25,0),"")</f>
        <v/>
      </c>
      <c r="AS99" s="138" t="str">
        <f t="shared" ref="AS99:AS118" si="59">IFERROR(ROUND(S99*L99/25,0),"")</f>
        <v/>
      </c>
      <c r="AT99" s="138" t="str">
        <f t="shared" ref="AT99:AT118" si="60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61">IFERROR(ROUND(W99*L99/25,0),"")</f>
        <v/>
      </c>
      <c r="AX99" s="138" t="str">
        <f t="shared" ref="AX99:AX118" si="62">IFERROR(ROUND(X99*L99/25,0),"")</f>
        <v/>
      </c>
      <c r="AY99" s="138" t="str">
        <f t="shared" ref="AY99:AY118" si="63">IFERROR(ROUND(Y99*L99/25,0),"")</f>
        <v/>
      </c>
      <c r="AZ99" s="138" t="str">
        <f t="shared" ref="AZ99:AZ118" si="64">IFERROR(ROUND(Z99*L99/25,0),"")</f>
        <v/>
      </c>
      <c r="BA99" s="138" t="str">
        <f t="shared" ref="BA99:BA118" si="65">IFERROR(ROUND(AA99*L99/25,0),"")</f>
        <v/>
      </c>
      <c r="BB99" s="138" t="str">
        <f t="shared" ref="BB99:BB118" si="66">IFERROR(ROUND(AB99*L99/25,0),"")</f>
        <v/>
      </c>
      <c r="BC99" s="138" t="str">
        <f t="shared" ref="BC99:BC118" si="67">IFERROR(ROUND(AC99*L99/25,0),"")</f>
        <v/>
      </c>
      <c r="BD99" s="138" t="str">
        <f t="shared" ref="BD99:BD118" si="68">IFERROR(ROUND(AD99*L99/25,0),"")</f>
        <v/>
      </c>
      <c r="BE99" s="231"/>
      <c r="BF99" s="231"/>
      <c r="BG99" s="138" t="str">
        <f t="shared" ref="BG99:BG118" si="69">IFERROR(ROUND(AG99*L99/25,0),"")</f>
        <v/>
      </c>
      <c r="BH99" s="138" t="str">
        <f t="shared" ref="BH99:BH118" si="70">IFERROR(ROUND(AH99*L99/25,0),"")</f>
        <v/>
      </c>
      <c r="BI99" s="138" t="str">
        <f t="shared" ref="BI99:BI118" si="71">IFERROR(ROUND(AI99*L99/25,0),"")</f>
        <v/>
      </c>
      <c r="BJ99" s="138" t="str">
        <f t="shared" ref="BJ99:BJ118" si="72">IFERROR(ROUND(AJ99*L99/25,0),"")</f>
        <v/>
      </c>
      <c r="BK99" s="138" t="str">
        <f t="shared" ref="BK99:BK118" si="73">IFERROR(ROUND(AK99*L99/25,0),"")</f>
        <v/>
      </c>
      <c r="BL99" s="138" t="str">
        <f t="shared" ref="BL99:BL118" si="74">IFERROR(ROUND(AL99*L99/25,0),"")</f>
        <v/>
      </c>
      <c r="BM99" s="138" t="str">
        <f t="shared" ref="BM99:BM118" si="75">IFERROR(ROUND(AM99*L99/25,0),"")</f>
        <v/>
      </c>
      <c r="BN99" s="138" t="str">
        <f t="shared" ref="BN99:BN118" si="76">IFERROR(ROUND(AN99*L99/25,0),"")</f>
        <v/>
      </c>
      <c r="BO99" s="138">
        <f t="shared" ref="BO99:BO118" si="77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78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79">IF(J100="○",I100+$O$28,I100)</f>
        <v>-</v>
      </c>
      <c r="L100" s="20" t="str">
        <f>IF(月途中入退所!$D9=$B$2,月途中入退所!$J9,"-")</f>
        <v>-</v>
      </c>
      <c r="M100" s="138">
        <f t="shared" ref="M100:M118" si="80">IFERROR(ROUNDDOWN(K100*L100/25,-1),0)</f>
        <v>0</v>
      </c>
      <c r="N100" s="132"/>
      <c r="O100" s="137" t="str">
        <f t="shared" si="45"/>
        <v>-</v>
      </c>
      <c r="P100" s="137" t="str">
        <f t="shared" si="46"/>
        <v>-</v>
      </c>
      <c r="Q100" s="137" t="str">
        <f t="shared" si="47"/>
        <v>-</v>
      </c>
      <c r="R100" s="137" t="str">
        <f t="shared" si="48"/>
        <v>-</v>
      </c>
      <c r="S100" s="137" t="str">
        <f t="shared" si="49"/>
        <v>-</v>
      </c>
      <c r="T100" s="137" t="str">
        <f t="shared" si="50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51"/>
        <v>-</v>
      </c>
      <c r="X100" s="137" t="str">
        <f t="shared" si="52"/>
        <v>-</v>
      </c>
      <c r="Y100" s="137" t="str">
        <f t="shared" si="53"/>
        <v>-</v>
      </c>
      <c r="Z100" s="137" t="str">
        <f t="shared" ref="Z100:Z118" si="81">IF($H100="標準時間",HLOOKUP($G100,$F$5:$I$37,10,FALSE),IF($H100="短時間",HLOOKUP($G100,$J$5:$M$37,10,FALSE),"-"))</f>
        <v>-</v>
      </c>
      <c r="AA100" s="137" t="str">
        <f t="shared" ref="AA100:AA118" si="82">IF($H100="標準時間",HLOOKUP($G100,$F$5:$I$37,11,FALSE),IF($H100="短時間",HLOOKUP($G100,$J$5:$M$37,11,FALSE),"-"))</f>
        <v>-</v>
      </c>
      <c r="AB100" s="137" t="str">
        <f t="shared" ref="AB100:AB118" si="83">IF($H100="標準時間",HLOOKUP($G100,$F$5:$I$37,12,FALSE),IF($H100="短時間",HLOOKUP($G100,$J$5:$M$37,12,FALSE),"-"))</f>
        <v>-</v>
      </c>
      <c r="AC100" s="137" t="str">
        <f t="shared" ref="AC100:AC118" si="84">IF($H100="標準時間",HLOOKUP($G100,$F$5:$I$37,13,FALSE),IF($H100="短時間",HLOOKUP($G100,$J$5:$M$37,13,FALSE),"-"))</f>
        <v>-</v>
      </c>
      <c r="AD100" s="137" t="str">
        <f t="shared" ref="AD100:AD118" si="85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86">IF($H100="標準時間",HLOOKUP($G100,$F$5:$I$37,15,FALSE),IF($H100="短時間",HLOOKUP($G100,$J$5:$M$37,15,FALSE),"-"))</f>
        <v>-</v>
      </c>
      <c r="AH100" s="137" t="str">
        <f t="shared" ref="AH100:AH118" si="87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88">IF($H100="標準時間",HLOOKUP($G100,$F$5:$I$37,24,FALSE),IF($H100="短時間",HLOOKUP($G100,$J$5:$M$37,24,FALSE),"-"))</f>
        <v>-</v>
      </c>
      <c r="AN100" s="137">
        <f t="shared" si="54"/>
        <v>0</v>
      </c>
      <c r="AO100" s="138">
        <f t="shared" si="55"/>
        <v>0</v>
      </c>
      <c r="AP100" s="138" t="str">
        <f t="shared" si="56"/>
        <v/>
      </c>
      <c r="AQ100" s="138" t="str">
        <f t="shared" si="57"/>
        <v/>
      </c>
      <c r="AR100" s="138" t="str">
        <f t="shared" si="58"/>
        <v/>
      </c>
      <c r="AS100" s="138" t="str">
        <f t="shared" si="59"/>
        <v/>
      </c>
      <c r="AT100" s="138" t="str">
        <f t="shared" si="60"/>
        <v/>
      </c>
      <c r="AU100" s="138" t="str">
        <f t="shared" ref="AU100:AU118" si="89">IFERROR(ROUND(U100*L100/25,0),"")</f>
        <v/>
      </c>
      <c r="AV100" s="138" t="str">
        <f t="shared" ref="AV100:AV118" si="90">IFERROR(ROUND(V100*L100/25,0),"")</f>
        <v/>
      </c>
      <c r="AW100" s="138" t="str">
        <f t="shared" si="61"/>
        <v/>
      </c>
      <c r="AX100" s="138" t="str">
        <f t="shared" si="62"/>
        <v/>
      </c>
      <c r="AY100" s="138" t="str">
        <f t="shared" si="63"/>
        <v/>
      </c>
      <c r="AZ100" s="138" t="str">
        <f t="shared" si="64"/>
        <v/>
      </c>
      <c r="BA100" s="138" t="str">
        <f t="shared" si="65"/>
        <v/>
      </c>
      <c r="BB100" s="138" t="str">
        <f t="shared" si="66"/>
        <v/>
      </c>
      <c r="BC100" s="138" t="str">
        <f t="shared" si="67"/>
        <v/>
      </c>
      <c r="BD100" s="138" t="str">
        <f t="shared" si="68"/>
        <v/>
      </c>
      <c r="BE100" s="231"/>
      <c r="BF100" s="231"/>
      <c r="BG100" s="138" t="str">
        <f t="shared" si="69"/>
        <v/>
      </c>
      <c r="BH100" s="138" t="str">
        <f t="shared" si="70"/>
        <v/>
      </c>
      <c r="BI100" s="138" t="str">
        <f t="shared" si="71"/>
        <v/>
      </c>
      <c r="BJ100" s="138" t="str">
        <f t="shared" si="72"/>
        <v/>
      </c>
      <c r="BK100" s="138" t="str">
        <f t="shared" si="73"/>
        <v/>
      </c>
      <c r="BL100" s="138" t="str">
        <f t="shared" si="74"/>
        <v/>
      </c>
      <c r="BM100" s="138" t="str">
        <f t="shared" si="75"/>
        <v/>
      </c>
      <c r="BN100" s="138" t="str">
        <f t="shared" si="76"/>
        <v/>
      </c>
      <c r="BO100" s="138">
        <f t="shared" si="77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78"/>
        <v>-</v>
      </c>
      <c r="J101" s="20" t="str">
        <f>IF(月途中入退所!$D10=$B$2,IF(月途中入退所!I10="","-",月途中入退所!$I10),"-")</f>
        <v>-</v>
      </c>
      <c r="K101" s="186" t="str">
        <f t="shared" si="79"/>
        <v>-</v>
      </c>
      <c r="L101" s="20" t="str">
        <f>IF(月途中入退所!$D10=$B$2,月途中入退所!$J10,"-")</f>
        <v>-</v>
      </c>
      <c r="M101" s="138">
        <f t="shared" si="80"/>
        <v>0</v>
      </c>
      <c r="N101" s="132"/>
      <c r="O101" s="137" t="str">
        <f t="shared" si="45"/>
        <v>-</v>
      </c>
      <c r="P101" s="137" t="str">
        <f t="shared" si="46"/>
        <v>-</v>
      </c>
      <c r="Q101" s="137" t="str">
        <f t="shared" si="47"/>
        <v>-</v>
      </c>
      <c r="R101" s="137" t="str">
        <f t="shared" si="48"/>
        <v>-</v>
      </c>
      <c r="S101" s="137" t="str">
        <f t="shared" si="49"/>
        <v>-</v>
      </c>
      <c r="T101" s="137" t="str">
        <f t="shared" si="50"/>
        <v>-</v>
      </c>
      <c r="U101" s="137" t="str">
        <f t="shared" ref="U101:U117" si="91">IF($H101="標準時間",HLOOKUP($G101,$F$5:$I$37,6,FALSE),IF($H101="短時間",HLOOKUP($G101,$J$5:$M$37,6,FALSE),"-"))</f>
        <v>-</v>
      </c>
      <c r="V101" s="137" t="str">
        <f t="shared" ref="V101:V117" si="92">IF($H101="標準時間",HLOOKUP($G101,$F$5:$I$37,7,FALSE),IF($H101="短時間",HLOOKUP($G101,$J$5:$M$37,7,FALSE),"-"))</f>
        <v>-</v>
      </c>
      <c r="W101" s="137" t="str">
        <f t="shared" si="51"/>
        <v>-</v>
      </c>
      <c r="X101" s="137" t="str">
        <f t="shared" si="52"/>
        <v>-</v>
      </c>
      <c r="Y101" s="137" t="str">
        <f t="shared" si="53"/>
        <v>-</v>
      </c>
      <c r="Z101" s="137" t="str">
        <f t="shared" si="81"/>
        <v>-</v>
      </c>
      <c r="AA101" s="137" t="str">
        <f t="shared" si="82"/>
        <v>-</v>
      </c>
      <c r="AB101" s="137" t="str">
        <f t="shared" si="83"/>
        <v>-</v>
      </c>
      <c r="AC101" s="137" t="str">
        <f t="shared" si="84"/>
        <v>-</v>
      </c>
      <c r="AD101" s="137" t="str">
        <f t="shared" si="85"/>
        <v>-</v>
      </c>
      <c r="AE101" s="140"/>
      <c r="AF101" s="140"/>
      <c r="AG101" s="137" t="str">
        <f t="shared" si="86"/>
        <v>-</v>
      </c>
      <c r="AH101" s="137" t="str">
        <f t="shared" si="87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88"/>
        <v>-</v>
      </c>
      <c r="AN101" s="137">
        <f t="shared" si="54"/>
        <v>0</v>
      </c>
      <c r="AO101" s="138">
        <f t="shared" si="55"/>
        <v>0</v>
      </c>
      <c r="AP101" s="138" t="str">
        <f t="shared" si="56"/>
        <v/>
      </c>
      <c r="AQ101" s="138" t="str">
        <f t="shared" si="57"/>
        <v/>
      </c>
      <c r="AR101" s="138" t="str">
        <f t="shared" si="58"/>
        <v/>
      </c>
      <c r="AS101" s="138" t="str">
        <f t="shared" si="59"/>
        <v/>
      </c>
      <c r="AT101" s="138" t="str">
        <f t="shared" si="60"/>
        <v/>
      </c>
      <c r="AU101" s="138" t="str">
        <f t="shared" si="89"/>
        <v/>
      </c>
      <c r="AV101" s="138" t="str">
        <f t="shared" si="90"/>
        <v/>
      </c>
      <c r="AW101" s="138" t="str">
        <f t="shared" si="61"/>
        <v/>
      </c>
      <c r="AX101" s="138" t="str">
        <f t="shared" si="62"/>
        <v/>
      </c>
      <c r="AY101" s="138" t="str">
        <f t="shared" si="63"/>
        <v/>
      </c>
      <c r="AZ101" s="138" t="str">
        <f t="shared" si="64"/>
        <v/>
      </c>
      <c r="BA101" s="138" t="str">
        <f t="shared" si="65"/>
        <v/>
      </c>
      <c r="BB101" s="138" t="str">
        <f t="shared" si="66"/>
        <v/>
      </c>
      <c r="BC101" s="138" t="str">
        <f t="shared" si="67"/>
        <v/>
      </c>
      <c r="BD101" s="138" t="str">
        <f t="shared" si="68"/>
        <v/>
      </c>
      <c r="BE101" s="231"/>
      <c r="BF101" s="231"/>
      <c r="BG101" s="138" t="str">
        <f t="shared" si="69"/>
        <v/>
      </c>
      <c r="BH101" s="138" t="str">
        <f t="shared" si="70"/>
        <v/>
      </c>
      <c r="BI101" s="138" t="str">
        <f t="shared" si="71"/>
        <v/>
      </c>
      <c r="BJ101" s="138" t="str">
        <f t="shared" si="72"/>
        <v/>
      </c>
      <c r="BK101" s="138" t="str">
        <f t="shared" si="73"/>
        <v/>
      </c>
      <c r="BL101" s="138" t="str">
        <f t="shared" si="74"/>
        <v/>
      </c>
      <c r="BM101" s="138" t="str">
        <f t="shared" si="75"/>
        <v/>
      </c>
      <c r="BN101" s="138" t="str">
        <f t="shared" si="76"/>
        <v/>
      </c>
      <c r="BO101" s="138">
        <f t="shared" si="77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78"/>
        <v>-</v>
      </c>
      <c r="J102" s="20" t="str">
        <f>IF(月途中入退所!$D11=$B$2,IF(月途中入退所!I11="","-",月途中入退所!$I11),"-")</f>
        <v>-</v>
      </c>
      <c r="K102" s="186" t="str">
        <f t="shared" si="79"/>
        <v>-</v>
      </c>
      <c r="L102" s="20" t="str">
        <f>IF(月途中入退所!$D11=$B$2,月途中入退所!$J11,"-")</f>
        <v>-</v>
      </c>
      <c r="M102" s="138">
        <f t="shared" si="80"/>
        <v>0</v>
      </c>
      <c r="N102" s="132"/>
      <c r="O102" s="137" t="str">
        <f t="shared" si="45"/>
        <v>-</v>
      </c>
      <c r="P102" s="137" t="str">
        <f t="shared" si="46"/>
        <v>-</v>
      </c>
      <c r="Q102" s="137" t="str">
        <f t="shared" si="47"/>
        <v>-</v>
      </c>
      <c r="R102" s="137" t="str">
        <f t="shared" si="48"/>
        <v>-</v>
      </c>
      <c r="S102" s="137" t="str">
        <f t="shared" si="49"/>
        <v>-</v>
      </c>
      <c r="T102" s="137" t="str">
        <f t="shared" si="50"/>
        <v>-</v>
      </c>
      <c r="U102" s="137" t="str">
        <f t="shared" si="91"/>
        <v>-</v>
      </c>
      <c r="V102" s="137" t="str">
        <f t="shared" si="92"/>
        <v>-</v>
      </c>
      <c r="W102" s="137" t="str">
        <f t="shared" si="51"/>
        <v>-</v>
      </c>
      <c r="X102" s="137" t="str">
        <f t="shared" si="52"/>
        <v>-</v>
      </c>
      <c r="Y102" s="137" t="str">
        <f t="shared" si="53"/>
        <v>-</v>
      </c>
      <c r="Z102" s="137" t="str">
        <f t="shared" si="81"/>
        <v>-</v>
      </c>
      <c r="AA102" s="137" t="str">
        <f t="shared" si="82"/>
        <v>-</v>
      </c>
      <c r="AB102" s="137" t="str">
        <f t="shared" si="83"/>
        <v>-</v>
      </c>
      <c r="AC102" s="137" t="str">
        <f t="shared" si="84"/>
        <v>-</v>
      </c>
      <c r="AD102" s="137" t="str">
        <f t="shared" si="85"/>
        <v>-</v>
      </c>
      <c r="AE102" s="140"/>
      <c r="AF102" s="140"/>
      <c r="AG102" s="137" t="str">
        <f t="shared" si="86"/>
        <v>-</v>
      </c>
      <c r="AH102" s="137" t="str">
        <f t="shared" si="87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88"/>
        <v>-</v>
      </c>
      <c r="AN102" s="137">
        <f t="shared" si="54"/>
        <v>0</v>
      </c>
      <c r="AO102" s="138">
        <f t="shared" si="55"/>
        <v>0</v>
      </c>
      <c r="AP102" s="138" t="str">
        <f t="shared" si="56"/>
        <v/>
      </c>
      <c r="AQ102" s="138" t="str">
        <f t="shared" si="57"/>
        <v/>
      </c>
      <c r="AR102" s="138" t="str">
        <f t="shared" si="58"/>
        <v/>
      </c>
      <c r="AS102" s="138" t="str">
        <f t="shared" si="59"/>
        <v/>
      </c>
      <c r="AT102" s="138" t="str">
        <f t="shared" si="60"/>
        <v/>
      </c>
      <c r="AU102" s="138" t="str">
        <f t="shared" si="89"/>
        <v/>
      </c>
      <c r="AV102" s="138" t="str">
        <f t="shared" si="90"/>
        <v/>
      </c>
      <c r="AW102" s="138" t="str">
        <f t="shared" si="61"/>
        <v/>
      </c>
      <c r="AX102" s="138" t="str">
        <f t="shared" si="62"/>
        <v/>
      </c>
      <c r="AY102" s="138" t="str">
        <f t="shared" si="63"/>
        <v/>
      </c>
      <c r="AZ102" s="138" t="str">
        <f t="shared" si="64"/>
        <v/>
      </c>
      <c r="BA102" s="138" t="str">
        <f t="shared" si="65"/>
        <v/>
      </c>
      <c r="BB102" s="138" t="str">
        <f t="shared" si="66"/>
        <v/>
      </c>
      <c r="BC102" s="138" t="str">
        <f t="shared" si="67"/>
        <v/>
      </c>
      <c r="BD102" s="138" t="str">
        <f t="shared" si="68"/>
        <v/>
      </c>
      <c r="BE102" s="231"/>
      <c r="BF102" s="231"/>
      <c r="BG102" s="138" t="str">
        <f t="shared" si="69"/>
        <v/>
      </c>
      <c r="BH102" s="138" t="str">
        <f t="shared" si="70"/>
        <v/>
      </c>
      <c r="BI102" s="138" t="str">
        <f t="shared" si="71"/>
        <v/>
      </c>
      <c r="BJ102" s="138" t="str">
        <f t="shared" si="72"/>
        <v/>
      </c>
      <c r="BK102" s="138" t="str">
        <f t="shared" si="73"/>
        <v/>
      </c>
      <c r="BL102" s="138" t="str">
        <f t="shared" si="74"/>
        <v/>
      </c>
      <c r="BM102" s="138" t="str">
        <f t="shared" si="75"/>
        <v/>
      </c>
      <c r="BN102" s="138" t="str">
        <f t="shared" si="76"/>
        <v/>
      </c>
      <c r="BO102" s="138">
        <f t="shared" si="77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78"/>
        <v>-</v>
      </c>
      <c r="J103" s="20" t="str">
        <f>IF(月途中入退所!$D12=$B$2,IF(月途中入退所!I12="","-",月途中入退所!$I12),"-")</f>
        <v>-</v>
      </c>
      <c r="K103" s="186" t="str">
        <f t="shared" si="79"/>
        <v>-</v>
      </c>
      <c r="L103" s="20" t="str">
        <f>IF(月途中入退所!$D12=$B$2,月途中入退所!$J12,"-")</f>
        <v>-</v>
      </c>
      <c r="M103" s="138">
        <f t="shared" si="80"/>
        <v>0</v>
      </c>
      <c r="N103" s="132"/>
      <c r="O103" s="137" t="str">
        <f t="shared" si="45"/>
        <v>-</v>
      </c>
      <c r="P103" s="137" t="str">
        <f t="shared" si="46"/>
        <v>-</v>
      </c>
      <c r="Q103" s="137" t="str">
        <f t="shared" si="47"/>
        <v>-</v>
      </c>
      <c r="R103" s="137" t="str">
        <f t="shared" si="48"/>
        <v>-</v>
      </c>
      <c r="S103" s="137" t="str">
        <f t="shared" si="49"/>
        <v>-</v>
      </c>
      <c r="T103" s="137" t="str">
        <f t="shared" si="50"/>
        <v>-</v>
      </c>
      <c r="U103" s="137" t="str">
        <f t="shared" si="91"/>
        <v>-</v>
      </c>
      <c r="V103" s="137" t="str">
        <f t="shared" si="92"/>
        <v>-</v>
      </c>
      <c r="W103" s="137" t="str">
        <f t="shared" si="51"/>
        <v>-</v>
      </c>
      <c r="X103" s="137" t="str">
        <f t="shared" si="52"/>
        <v>-</v>
      </c>
      <c r="Y103" s="137" t="str">
        <f t="shared" si="53"/>
        <v>-</v>
      </c>
      <c r="Z103" s="137" t="str">
        <f t="shared" si="81"/>
        <v>-</v>
      </c>
      <c r="AA103" s="137" t="str">
        <f t="shared" si="82"/>
        <v>-</v>
      </c>
      <c r="AB103" s="137" t="str">
        <f t="shared" si="83"/>
        <v>-</v>
      </c>
      <c r="AC103" s="137" t="str">
        <f t="shared" si="84"/>
        <v>-</v>
      </c>
      <c r="AD103" s="137" t="str">
        <f t="shared" si="85"/>
        <v>-</v>
      </c>
      <c r="AE103" s="140"/>
      <c r="AF103" s="140"/>
      <c r="AG103" s="137" t="str">
        <f t="shared" si="86"/>
        <v>-</v>
      </c>
      <c r="AH103" s="137" t="str">
        <f t="shared" si="87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88"/>
        <v>-</v>
      </c>
      <c r="AN103" s="137">
        <f t="shared" si="54"/>
        <v>0</v>
      </c>
      <c r="AO103" s="138">
        <f t="shared" si="55"/>
        <v>0</v>
      </c>
      <c r="AP103" s="138" t="str">
        <f t="shared" si="56"/>
        <v/>
      </c>
      <c r="AQ103" s="138" t="str">
        <f t="shared" si="57"/>
        <v/>
      </c>
      <c r="AR103" s="138" t="str">
        <f t="shared" si="58"/>
        <v/>
      </c>
      <c r="AS103" s="138" t="str">
        <f t="shared" si="59"/>
        <v/>
      </c>
      <c r="AT103" s="138" t="str">
        <f t="shared" si="60"/>
        <v/>
      </c>
      <c r="AU103" s="138" t="str">
        <f t="shared" si="89"/>
        <v/>
      </c>
      <c r="AV103" s="138" t="str">
        <f t="shared" si="90"/>
        <v/>
      </c>
      <c r="AW103" s="138" t="str">
        <f t="shared" si="61"/>
        <v/>
      </c>
      <c r="AX103" s="138" t="str">
        <f t="shared" si="62"/>
        <v/>
      </c>
      <c r="AY103" s="138" t="str">
        <f t="shared" si="63"/>
        <v/>
      </c>
      <c r="AZ103" s="138" t="str">
        <f t="shared" si="64"/>
        <v/>
      </c>
      <c r="BA103" s="138" t="str">
        <f t="shared" si="65"/>
        <v/>
      </c>
      <c r="BB103" s="138" t="str">
        <f t="shared" si="66"/>
        <v/>
      </c>
      <c r="BC103" s="138" t="str">
        <f t="shared" si="67"/>
        <v/>
      </c>
      <c r="BD103" s="138" t="str">
        <f t="shared" si="68"/>
        <v/>
      </c>
      <c r="BE103" s="231"/>
      <c r="BF103" s="231"/>
      <c r="BG103" s="138" t="str">
        <f t="shared" si="69"/>
        <v/>
      </c>
      <c r="BH103" s="138" t="str">
        <f t="shared" si="70"/>
        <v/>
      </c>
      <c r="BI103" s="138" t="str">
        <f t="shared" si="71"/>
        <v/>
      </c>
      <c r="BJ103" s="138" t="str">
        <f t="shared" si="72"/>
        <v/>
      </c>
      <c r="BK103" s="138" t="str">
        <f t="shared" si="73"/>
        <v/>
      </c>
      <c r="BL103" s="138" t="str">
        <f t="shared" si="74"/>
        <v/>
      </c>
      <c r="BM103" s="138" t="str">
        <f t="shared" si="75"/>
        <v/>
      </c>
      <c r="BN103" s="138" t="str">
        <f t="shared" si="76"/>
        <v/>
      </c>
      <c r="BO103" s="138">
        <f t="shared" si="77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78"/>
        <v>-</v>
      </c>
      <c r="J104" s="20" t="str">
        <f>IF(月途中入退所!$D13=$B$2,IF(月途中入退所!I13="","-",月途中入退所!$I13),"-")</f>
        <v>-</v>
      </c>
      <c r="K104" s="186" t="str">
        <f t="shared" si="79"/>
        <v>-</v>
      </c>
      <c r="L104" s="20" t="str">
        <f>IF(月途中入退所!$D13=$B$2,月途中入退所!$J13,"-")</f>
        <v>-</v>
      </c>
      <c r="M104" s="138">
        <f t="shared" si="80"/>
        <v>0</v>
      </c>
      <c r="N104" s="132"/>
      <c r="O104" s="137" t="str">
        <f t="shared" si="45"/>
        <v>-</v>
      </c>
      <c r="P104" s="137" t="str">
        <f t="shared" si="46"/>
        <v>-</v>
      </c>
      <c r="Q104" s="137" t="str">
        <f t="shared" si="47"/>
        <v>-</v>
      </c>
      <c r="R104" s="137" t="str">
        <f t="shared" si="48"/>
        <v>-</v>
      </c>
      <c r="S104" s="137" t="str">
        <f t="shared" si="49"/>
        <v>-</v>
      </c>
      <c r="T104" s="137" t="str">
        <f t="shared" si="50"/>
        <v>-</v>
      </c>
      <c r="U104" s="137" t="str">
        <f t="shared" si="91"/>
        <v>-</v>
      </c>
      <c r="V104" s="137" t="str">
        <f t="shared" si="92"/>
        <v>-</v>
      </c>
      <c r="W104" s="137" t="str">
        <f t="shared" si="51"/>
        <v>-</v>
      </c>
      <c r="X104" s="137" t="str">
        <f t="shared" si="52"/>
        <v>-</v>
      </c>
      <c r="Y104" s="137" t="str">
        <f t="shared" si="53"/>
        <v>-</v>
      </c>
      <c r="Z104" s="137" t="str">
        <f t="shared" si="81"/>
        <v>-</v>
      </c>
      <c r="AA104" s="137" t="str">
        <f t="shared" si="82"/>
        <v>-</v>
      </c>
      <c r="AB104" s="137" t="str">
        <f t="shared" si="83"/>
        <v>-</v>
      </c>
      <c r="AC104" s="137" t="str">
        <f t="shared" si="84"/>
        <v>-</v>
      </c>
      <c r="AD104" s="137" t="str">
        <f t="shared" si="85"/>
        <v>-</v>
      </c>
      <c r="AE104" s="140"/>
      <c r="AF104" s="140"/>
      <c r="AG104" s="137" t="str">
        <f t="shared" si="86"/>
        <v>-</v>
      </c>
      <c r="AH104" s="137" t="str">
        <f t="shared" si="87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88"/>
        <v>-</v>
      </c>
      <c r="AN104" s="137">
        <f t="shared" si="54"/>
        <v>0</v>
      </c>
      <c r="AO104" s="138">
        <f t="shared" si="55"/>
        <v>0</v>
      </c>
      <c r="AP104" s="138" t="str">
        <f t="shared" si="56"/>
        <v/>
      </c>
      <c r="AQ104" s="138" t="str">
        <f t="shared" si="57"/>
        <v/>
      </c>
      <c r="AR104" s="138" t="str">
        <f t="shared" si="58"/>
        <v/>
      </c>
      <c r="AS104" s="138" t="str">
        <f t="shared" si="59"/>
        <v/>
      </c>
      <c r="AT104" s="138" t="str">
        <f t="shared" si="60"/>
        <v/>
      </c>
      <c r="AU104" s="138" t="str">
        <f t="shared" si="89"/>
        <v/>
      </c>
      <c r="AV104" s="138" t="str">
        <f t="shared" si="90"/>
        <v/>
      </c>
      <c r="AW104" s="138" t="str">
        <f t="shared" si="61"/>
        <v/>
      </c>
      <c r="AX104" s="138" t="str">
        <f t="shared" si="62"/>
        <v/>
      </c>
      <c r="AY104" s="138" t="str">
        <f t="shared" si="63"/>
        <v/>
      </c>
      <c r="AZ104" s="138" t="str">
        <f t="shared" si="64"/>
        <v/>
      </c>
      <c r="BA104" s="138" t="str">
        <f t="shared" si="65"/>
        <v/>
      </c>
      <c r="BB104" s="138" t="str">
        <f t="shared" si="66"/>
        <v/>
      </c>
      <c r="BC104" s="138" t="str">
        <f t="shared" si="67"/>
        <v/>
      </c>
      <c r="BD104" s="138" t="str">
        <f t="shared" si="68"/>
        <v/>
      </c>
      <c r="BE104" s="231"/>
      <c r="BF104" s="231"/>
      <c r="BG104" s="138" t="str">
        <f t="shared" si="69"/>
        <v/>
      </c>
      <c r="BH104" s="138" t="str">
        <f t="shared" si="70"/>
        <v/>
      </c>
      <c r="BI104" s="138" t="str">
        <f t="shared" si="71"/>
        <v/>
      </c>
      <c r="BJ104" s="138" t="str">
        <f t="shared" si="72"/>
        <v/>
      </c>
      <c r="BK104" s="138" t="str">
        <f t="shared" si="73"/>
        <v/>
      </c>
      <c r="BL104" s="138" t="str">
        <f t="shared" si="74"/>
        <v/>
      </c>
      <c r="BM104" s="138" t="str">
        <f t="shared" si="75"/>
        <v/>
      </c>
      <c r="BN104" s="138" t="str">
        <f t="shared" si="76"/>
        <v/>
      </c>
      <c r="BO104" s="138">
        <f t="shared" si="77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78"/>
        <v>-</v>
      </c>
      <c r="J105" s="20" t="str">
        <f>IF(月途中入退所!$D14=$B$2,IF(月途中入退所!I14="","-",月途中入退所!$I14),"-")</f>
        <v>-</v>
      </c>
      <c r="K105" s="186" t="str">
        <f t="shared" si="79"/>
        <v>-</v>
      </c>
      <c r="L105" s="20" t="str">
        <f>IF(月途中入退所!$D14=$B$2,月途中入退所!$J14,"-")</f>
        <v>-</v>
      </c>
      <c r="M105" s="138">
        <f t="shared" si="80"/>
        <v>0</v>
      </c>
      <c r="N105" s="132"/>
      <c r="O105" s="137" t="str">
        <f t="shared" si="45"/>
        <v>-</v>
      </c>
      <c r="P105" s="137" t="str">
        <f t="shared" si="46"/>
        <v>-</v>
      </c>
      <c r="Q105" s="137" t="str">
        <f t="shared" si="47"/>
        <v>-</v>
      </c>
      <c r="R105" s="137" t="str">
        <f t="shared" si="48"/>
        <v>-</v>
      </c>
      <c r="S105" s="137" t="str">
        <f t="shared" si="49"/>
        <v>-</v>
      </c>
      <c r="T105" s="137" t="str">
        <f t="shared" si="50"/>
        <v>-</v>
      </c>
      <c r="U105" s="137" t="str">
        <f t="shared" si="91"/>
        <v>-</v>
      </c>
      <c r="V105" s="137" t="str">
        <f t="shared" si="92"/>
        <v>-</v>
      </c>
      <c r="W105" s="137" t="str">
        <f t="shared" si="51"/>
        <v>-</v>
      </c>
      <c r="X105" s="137" t="str">
        <f t="shared" si="52"/>
        <v>-</v>
      </c>
      <c r="Y105" s="137" t="str">
        <f t="shared" si="53"/>
        <v>-</v>
      </c>
      <c r="Z105" s="137" t="str">
        <f t="shared" si="81"/>
        <v>-</v>
      </c>
      <c r="AA105" s="137" t="str">
        <f t="shared" si="82"/>
        <v>-</v>
      </c>
      <c r="AB105" s="137" t="str">
        <f t="shared" si="83"/>
        <v>-</v>
      </c>
      <c r="AC105" s="137" t="str">
        <f t="shared" si="84"/>
        <v>-</v>
      </c>
      <c r="AD105" s="137" t="str">
        <f t="shared" si="85"/>
        <v>-</v>
      </c>
      <c r="AE105" s="140"/>
      <c r="AF105" s="140"/>
      <c r="AG105" s="137" t="str">
        <f t="shared" si="86"/>
        <v>-</v>
      </c>
      <c r="AH105" s="137" t="str">
        <f t="shared" si="87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88"/>
        <v>-</v>
      </c>
      <c r="AN105" s="137">
        <f t="shared" si="54"/>
        <v>0</v>
      </c>
      <c r="AO105" s="138">
        <f t="shared" si="55"/>
        <v>0</v>
      </c>
      <c r="AP105" s="138" t="str">
        <f t="shared" si="56"/>
        <v/>
      </c>
      <c r="AQ105" s="138" t="str">
        <f t="shared" si="57"/>
        <v/>
      </c>
      <c r="AR105" s="138" t="str">
        <f t="shared" si="58"/>
        <v/>
      </c>
      <c r="AS105" s="138" t="str">
        <f t="shared" si="59"/>
        <v/>
      </c>
      <c r="AT105" s="138" t="str">
        <f t="shared" si="60"/>
        <v/>
      </c>
      <c r="AU105" s="138" t="str">
        <f t="shared" si="89"/>
        <v/>
      </c>
      <c r="AV105" s="138" t="str">
        <f t="shared" si="90"/>
        <v/>
      </c>
      <c r="AW105" s="138" t="str">
        <f t="shared" si="61"/>
        <v/>
      </c>
      <c r="AX105" s="138" t="str">
        <f t="shared" si="62"/>
        <v/>
      </c>
      <c r="AY105" s="138" t="str">
        <f t="shared" si="63"/>
        <v/>
      </c>
      <c r="AZ105" s="138" t="str">
        <f t="shared" si="64"/>
        <v/>
      </c>
      <c r="BA105" s="138" t="str">
        <f t="shared" si="65"/>
        <v/>
      </c>
      <c r="BB105" s="138" t="str">
        <f t="shared" si="66"/>
        <v/>
      </c>
      <c r="BC105" s="138" t="str">
        <f t="shared" si="67"/>
        <v/>
      </c>
      <c r="BD105" s="138" t="str">
        <f t="shared" si="68"/>
        <v/>
      </c>
      <c r="BE105" s="231"/>
      <c r="BF105" s="231"/>
      <c r="BG105" s="138" t="str">
        <f t="shared" si="69"/>
        <v/>
      </c>
      <c r="BH105" s="138" t="str">
        <f t="shared" si="70"/>
        <v/>
      </c>
      <c r="BI105" s="138" t="str">
        <f t="shared" si="71"/>
        <v/>
      </c>
      <c r="BJ105" s="138" t="str">
        <f t="shared" si="72"/>
        <v/>
      </c>
      <c r="BK105" s="138" t="str">
        <f t="shared" si="73"/>
        <v/>
      </c>
      <c r="BL105" s="138" t="str">
        <f t="shared" si="74"/>
        <v/>
      </c>
      <c r="BM105" s="138" t="str">
        <f t="shared" si="75"/>
        <v/>
      </c>
      <c r="BN105" s="138" t="str">
        <f t="shared" si="76"/>
        <v/>
      </c>
      <c r="BO105" s="138">
        <f t="shared" si="77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78"/>
        <v>-</v>
      </c>
      <c r="J106" s="20" t="str">
        <f>IF(月途中入退所!$D15=$B$2,IF(月途中入退所!I15="","-",月途中入退所!$I15),"-")</f>
        <v>-</v>
      </c>
      <c r="K106" s="186" t="str">
        <f t="shared" si="79"/>
        <v>-</v>
      </c>
      <c r="L106" s="20" t="str">
        <f>IF(月途中入退所!$D15=$B$2,月途中入退所!$J15,"-")</f>
        <v>-</v>
      </c>
      <c r="M106" s="138">
        <f t="shared" si="80"/>
        <v>0</v>
      </c>
      <c r="N106" s="132"/>
      <c r="O106" s="137" t="str">
        <f t="shared" si="45"/>
        <v>-</v>
      </c>
      <c r="P106" s="137" t="str">
        <f t="shared" si="46"/>
        <v>-</v>
      </c>
      <c r="Q106" s="137" t="str">
        <f t="shared" si="47"/>
        <v>-</v>
      </c>
      <c r="R106" s="137" t="str">
        <f t="shared" si="48"/>
        <v>-</v>
      </c>
      <c r="S106" s="137" t="str">
        <f t="shared" si="49"/>
        <v>-</v>
      </c>
      <c r="T106" s="137" t="str">
        <f t="shared" si="50"/>
        <v>-</v>
      </c>
      <c r="U106" s="137" t="str">
        <f t="shared" si="91"/>
        <v>-</v>
      </c>
      <c r="V106" s="137" t="str">
        <f t="shared" si="92"/>
        <v>-</v>
      </c>
      <c r="W106" s="137" t="str">
        <f t="shared" si="51"/>
        <v>-</v>
      </c>
      <c r="X106" s="137" t="str">
        <f t="shared" si="52"/>
        <v>-</v>
      </c>
      <c r="Y106" s="137" t="str">
        <f t="shared" si="53"/>
        <v>-</v>
      </c>
      <c r="Z106" s="137" t="str">
        <f t="shared" si="81"/>
        <v>-</v>
      </c>
      <c r="AA106" s="137" t="str">
        <f t="shared" si="82"/>
        <v>-</v>
      </c>
      <c r="AB106" s="137" t="str">
        <f t="shared" si="83"/>
        <v>-</v>
      </c>
      <c r="AC106" s="137" t="str">
        <f t="shared" si="84"/>
        <v>-</v>
      </c>
      <c r="AD106" s="137" t="str">
        <f t="shared" si="85"/>
        <v>-</v>
      </c>
      <c r="AE106" s="140"/>
      <c r="AF106" s="140"/>
      <c r="AG106" s="137" t="str">
        <f t="shared" si="86"/>
        <v>-</v>
      </c>
      <c r="AH106" s="137" t="str">
        <f t="shared" si="87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88"/>
        <v>-</v>
      </c>
      <c r="AN106" s="137">
        <f t="shared" si="54"/>
        <v>0</v>
      </c>
      <c r="AO106" s="138">
        <f t="shared" si="55"/>
        <v>0</v>
      </c>
      <c r="AP106" s="138" t="str">
        <f t="shared" si="56"/>
        <v/>
      </c>
      <c r="AQ106" s="138" t="str">
        <f t="shared" si="57"/>
        <v/>
      </c>
      <c r="AR106" s="138" t="str">
        <f t="shared" si="58"/>
        <v/>
      </c>
      <c r="AS106" s="138" t="str">
        <f t="shared" si="59"/>
        <v/>
      </c>
      <c r="AT106" s="138" t="str">
        <f t="shared" si="60"/>
        <v/>
      </c>
      <c r="AU106" s="138" t="str">
        <f t="shared" si="89"/>
        <v/>
      </c>
      <c r="AV106" s="138" t="str">
        <f t="shared" si="90"/>
        <v/>
      </c>
      <c r="AW106" s="138" t="str">
        <f t="shared" si="61"/>
        <v/>
      </c>
      <c r="AX106" s="138" t="str">
        <f t="shared" si="62"/>
        <v/>
      </c>
      <c r="AY106" s="138" t="str">
        <f t="shared" si="63"/>
        <v/>
      </c>
      <c r="AZ106" s="138" t="str">
        <f t="shared" si="64"/>
        <v/>
      </c>
      <c r="BA106" s="138" t="str">
        <f t="shared" si="65"/>
        <v/>
      </c>
      <c r="BB106" s="138" t="str">
        <f t="shared" si="66"/>
        <v/>
      </c>
      <c r="BC106" s="138" t="str">
        <f t="shared" si="67"/>
        <v/>
      </c>
      <c r="BD106" s="138" t="str">
        <f t="shared" si="68"/>
        <v/>
      </c>
      <c r="BE106" s="231"/>
      <c r="BF106" s="231"/>
      <c r="BG106" s="138" t="str">
        <f t="shared" si="69"/>
        <v/>
      </c>
      <c r="BH106" s="138" t="str">
        <f t="shared" si="70"/>
        <v/>
      </c>
      <c r="BI106" s="138" t="str">
        <f t="shared" si="71"/>
        <v/>
      </c>
      <c r="BJ106" s="138" t="str">
        <f t="shared" si="72"/>
        <v/>
      </c>
      <c r="BK106" s="138" t="str">
        <f t="shared" si="73"/>
        <v/>
      </c>
      <c r="BL106" s="138" t="str">
        <f t="shared" si="74"/>
        <v/>
      </c>
      <c r="BM106" s="138" t="str">
        <f t="shared" si="75"/>
        <v/>
      </c>
      <c r="BN106" s="138" t="str">
        <f t="shared" si="76"/>
        <v/>
      </c>
      <c r="BO106" s="138">
        <f t="shared" si="77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78"/>
        <v>-</v>
      </c>
      <c r="J107" s="20" t="str">
        <f>IF(月途中入退所!$D16=$B$2,IF(月途中入退所!I16="","-",月途中入退所!$I16),"-")</f>
        <v>-</v>
      </c>
      <c r="K107" s="186" t="str">
        <f t="shared" si="79"/>
        <v>-</v>
      </c>
      <c r="L107" s="20" t="str">
        <f>IF(月途中入退所!$D16=$B$2,月途中入退所!$J16,"-")</f>
        <v>-</v>
      </c>
      <c r="M107" s="138">
        <f t="shared" si="80"/>
        <v>0</v>
      </c>
      <c r="N107" s="132"/>
      <c r="O107" s="137" t="str">
        <f t="shared" si="45"/>
        <v>-</v>
      </c>
      <c r="P107" s="137" t="str">
        <f t="shared" si="46"/>
        <v>-</v>
      </c>
      <c r="Q107" s="137" t="str">
        <f t="shared" si="47"/>
        <v>-</v>
      </c>
      <c r="R107" s="137" t="str">
        <f t="shared" si="48"/>
        <v>-</v>
      </c>
      <c r="S107" s="137" t="str">
        <f t="shared" si="49"/>
        <v>-</v>
      </c>
      <c r="T107" s="137" t="str">
        <f t="shared" si="50"/>
        <v>-</v>
      </c>
      <c r="U107" s="137" t="str">
        <f t="shared" si="91"/>
        <v>-</v>
      </c>
      <c r="V107" s="137" t="str">
        <f t="shared" si="92"/>
        <v>-</v>
      </c>
      <c r="W107" s="137" t="str">
        <f t="shared" si="51"/>
        <v>-</v>
      </c>
      <c r="X107" s="137" t="str">
        <f t="shared" si="52"/>
        <v>-</v>
      </c>
      <c r="Y107" s="137" t="str">
        <f t="shared" si="53"/>
        <v>-</v>
      </c>
      <c r="Z107" s="137" t="str">
        <f t="shared" si="81"/>
        <v>-</v>
      </c>
      <c r="AA107" s="137" t="str">
        <f t="shared" si="82"/>
        <v>-</v>
      </c>
      <c r="AB107" s="137" t="str">
        <f t="shared" si="83"/>
        <v>-</v>
      </c>
      <c r="AC107" s="137" t="str">
        <f t="shared" si="84"/>
        <v>-</v>
      </c>
      <c r="AD107" s="137" t="str">
        <f t="shared" si="85"/>
        <v>-</v>
      </c>
      <c r="AE107" s="140"/>
      <c r="AF107" s="140"/>
      <c r="AG107" s="137" t="str">
        <f t="shared" si="86"/>
        <v>-</v>
      </c>
      <c r="AH107" s="137" t="str">
        <f t="shared" si="87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88"/>
        <v>-</v>
      </c>
      <c r="AN107" s="137">
        <f t="shared" si="54"/>
        <v>0</v>
      </c>
      <c r="AO107" s="138">
        <f t="shared" si="55"/>
        <v>0</v>
      </c>
      <c r="AP107" s="138" t="str">
        <f t="shared" si="56"/>
        <v/>
      </c>
      <c r="AQ107" s="138" t="str">
        <f t="shared" si="57"/>
        <v/>
      </c>
      <c r="AR107" s="138" t="str">
        <f t="shared" si="58"/>
        <v/>
      </c>
      <c r="AS107" s="138" t="str">
        <f t="shared" si="59"/>
        <v/>
      </c>
      <c r="AT107" s="138" t="str">
        <f t="shared" si="60"/>
        <v/>
      </c>
      <c r="AU107" s="138" t="str">
        <f t="shared" si="89"/>
        <v/>
      </c>
      <c r="AV107" s="138" t="str">
        <f t="shared" si="90"/>
        <v/>
      </c>
      <c r="AW107" s="138" t="str">
        <f t="shared" si="61"/>
        <v/>
      </c>
      <c r="AX107" s="138" t="str">
        <f t="shared" si="62"/>
        <v/>
      </c>
      <c r="AY107" s="138" t="str">
        <f t="shared" si="63"/>
        <v/>
      </c>
      <c r="AZ107" s="138" t="str">
        <f t="shared" si="64"/>
        <v/>
      </c>
      <c r="BA107" s="138" t="str">
        <f t="shared" si="65"/>
        <v/>
      </c>
      <c r="BB107" s="138" t="str">
        <f t="shared" si="66"/>
        <v/>
      </c>
      <c r="BC107" s="138" t="str">
        <f t="shared" si="67"/>
        <v/>
      </c>
      <c r="BD107" s="138" t="str">
        <f t="shared" si="68"/>
        <v/>
      </c>
      <c r="BE107" s="231"/>
      <c r="BF107" s="231"/>
      <c r="BG107" s="138" t="str">
        <f t="shared" si="69"/>
        <v/>
      </c>
      <c r="BH107" s="138" t="str">
        <f t="shared" si="70"/>
        <v/>
      </c>
      <c r="BI107" s="138" t="str">
        <f t="shared" si="71"/>
        <v/>
      </c>
      <c r="BJ107" s="138" t="str">
        <f t="shared" si="72"/>
        <v/>
      </c>
      <c r="BK107" s="138" t="str">
        <f t="shared" si="73"/>
        <v/>
      </c>
      <c r="BL107" s="138" t="str">
        <f t="shared" si="74"/>
        <v/>
      </c>
      <c r="BM107" s="138" t="str">
        <f t="shared" si="75"/>
        <v/>
      </c>
      <c r="BN107" s="138" t="str">
        <f t="shared" si="76"/>
        <v/>
      </c>
      <c r="BO107" s="138">
        <f t="shared" si="77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78"/>
        <v>-</v>
      </c>
      <c r="J108" s="20" t="str">
        <f>IF(月途中入退所!$D17=$B$2,IF(月途中入退所!I17="","-",月途中入退所!$I17),"-")</f>
        <v>-</v>
      </c>
      <c r="K108" s="186" t="str">
        <f t="shared" si="79"/>
        <v>-</v>
      </c>
      <c r="L108" s="20" t="str">
        <f>IF(月途中入退所!$D17=$B$2,月途中入退所!$J17,"-")</f>
        <v>-</v>
      </c>
      <c r="M108" s="138">
        <f t="shared" si="80"/>
        <v>0</v>
      </c>
      <c r="O108" s="137" t="str">
        <f t="shared" si="45"/>
        <v>-</v>
      </c>
      <c r="P108" s="137" t="str">
        <f t="shared" si="46"/>
        <v>-</v>
      </c>
      <c r="Q108" s="137" t="str">
        <f t="shared" si="47"/>
        <v>-</v>
      </c>
      <c r="R108" s="137" t="str">
        <f t="shared" si="48"/>
        <v>-</v>
      </c>
      <c r="S108" s="137" t="str">
        <f t="shared" si="49"/>
        <v>-</v>
      </c>
      <c r="T108" s="137" t="str">
        <f t="shared" si="50"/>
        <v>-</v>
      </c>
      <c r="U108" s="137" t="str">
        <f t="shared" si="91"/>
        <v>-</v>
      </c>
      <c r="V108" s="137" t="str">
        <f t="shared" si="92"/>
        <v>-</v>
      </c>
      <c r="W108" s="137" t="str">
        <f t="shared" si="51"/>
        <v>-</v>
      </c>
      <c r="X108" s="137" t="str">
        <f t="shared" si="52"/>
        <v>-</v>
      </c>
      <c r="Y108" s="137" t="str">
        <f t="shared" si="53"/>
        <v>-</v>
      </c>
      <c r="Z108" s="137" t="str">
        <f t="shared" si="81"/>
        <v>-</v>
      </c>
      <c r="AA108" s="137" t="str">
        <f t="shared" si="82"/>
        <v>-</v>
      </c>
      <c r="AB108" s="137" t="str">
        <f t="shared" si="83"/>
        <v>-</v>
      </c>
      <c r="AC108" s="137" t="str">
        <f t="shared" si="84"/>
        <v>-</v>
      </c>
      <c r="AD108" s="137" t="str">
        <f t="shared" si="85"/>
        <v>-</v>
      </c>
      <c r="AE108" s="140"/>
      <c r="AF108" s="140"/>
      <c r="AG108" s="137" t="str">
        <f t="shared" si="86"/>
        <v>-</v>
      </c>
      <c r="AH108" s="137" t="str">
        <f t="shared" si="87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88"/>
        <v>-</v>
      </c>
      <c r="AN108" s="137">
        <f t="shared" si="54"/>
        <v>0</v>
      </c>
      <c r="AO108" s="138">
        <f t="shared" si="55"/>
        <v>0</v>
      </c>
      <c r="AP108" s="138" t="str">
        <f t="shared" si="56"/>
        <v/>
      </c>
      <c r="AQ108" s="138" t="str">
        <f t="shared" si="57"/>
        <v/>
      </c>
      <c r="AR108" s="138" t="str">
        <f t="shared" si="58"/>
        <v/>
      </c>
      <c r="AS108" s="138" t="str">
        <f t="shared" si="59"/>
        <v/>
      </c>
      <c r="AT108" s="138" t="str">
        <f t="shared" si="60"/>
        <v/>
      </c>
      <c r="AU108" s="138" t="str">
        <f t="shared" si="89"/>
        <v/>
      </c>
      <c r="AV108" s="138" t="str">
        <f t="shared" si="90"/>
        <v/>
      </c>
      <c r="AW108" s="138" t="str">
        <f t="shared" si="61"/>
        <v/>
      </c>
      <c r="AX108" s="138" t="str">
        <f t="shared" si="62"/>
        <v/>
      </c>
      <c r="AY108" s="138" t="str">
        <f t="shared" si="63"/>
        <v/>
      </c>
      <c r="AZ108" s="138" t="str">
        <f t="shared" si="64"/>
        <v/>
      </c>
      <c r="BA108" s="138" t="str">
        <f t="shared" si="65"/>
        <v/>
      </c>
      <c r="BB108" s="138" t="str">
        <f t="shared" si="66"/>
        <v/>
      </c>
      <c r="BC108" s="138" t="str">
        <f t="shared" si="67"/>
        <v/>
      </c>
      <c r="BD108" s="138" t="str">
        <f t="shared" si="68"/>
        <v/>
      </c>
      <c r="BE108" s="231"/>
      <c r="BF108" s="231"/>
      <c r="BG108" s="138" t="str">
        <f t="shared" si="69"/>
        <v/>
      </c>
      <c r="BH108" s="138" t="str">
        <f t="shared" si="70"/>
        <v/>
      </c>
      <c r="BI108" s="138" t="str">
        <f t="shared" si="71"/>
        <v/>
      </c>
      <c r="BJ108" s="138" t="str">
        <f t="shared" si="72"/>
        <v/>
      </c>
      <c r="BK108" s="138" t="str">
        <f t="shared" si="73"/>
        <v/>
      </c>
      <c r="BL108" s="138" t="str">
        <f t="shared" si="74"/>
        <v/>
      </c>
      <c r="BM108" s="138" t="str">
        <f t="shared" si="75"/>
        <v/>
      </c>
      <c r="BN108" s="138" t="str">
        <f t="shared" si="76"/>
        <v/>
      </c>
      <c r="BO108" s="138">
        <f t="shared" si="77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78"/>
        <v>-</v>
      </c>
      <c r="J109" s="20" t="str">
        <f>IF(月途中入退所!$D18=$B$2,IF(月途中入退所!I18="","-",月途中入退所!$I18),"-")</f>
        <v>-</v>
      </c>
      <c r="K109" s="186" t="str">
        <f t="shared" si="79"/>
        <v>-</v>
      </c>
      <c r="L109" s="20" t="str">
        <f>IF(月途中入退所!$D18=$B$2,月途中入退所!$J18,"-")</f>
        <v>-</v>
      </c>
      <c r="M109" s="138">
        <f t="shared" si="80"/>
        <v>0</v>
      </c>
      <c r="O109" s="137" t="str">
        <f t="shared" si="45"/>
        <v>-</v>
      </c>
      <c r="P109" s="137" t="str">
        <f t="shared" si="46"/>
        <v>-</v>
      </c>
      <c r="Q109" s="137" t="str">
        <f t="shared" si="47"/>
        <v>-</v>
      </c>
      <c r="R109" s="137" t="str">
        <f t="shared" si="48"/>
        <v>-</v>
      </c>
      <c r="S109" s="137" t="str">
        <f t="shared" si="49"/>
        <v>-</v>
      </c>
      <c r="T109" s="137" t="str">
        <f t="shared" si="50"/>
        <v>-</v>
      </c>
      <c r="U109" s="137" t="str">
        <f t="shared" si="91"/>
        <v>-</v>
      </c>
      <c r="V109" s="137" t="str">
        <f t="shared" si="92"/>
        <v>-</v>
      </c>
      <c r="W109" s="137" t="str">
        <f t="shared" si="51"/>
        <v>-</v>
      </c>
      <c r="X109" s="137" t="str">
        <f t="shared" si="52"/>
        <v>-</v>
      </c>
      <c r="Y109" s="137" t="str">
        <f t="shared" si="53"/>
        <v>-</v>
      </c>
      <c r="Z109" s="137" t="str">
        <f t="shared" si="81"/>
        <v>-</v>
      </c>
      <c r="AA109" s="137" t="str">
        <f t="shared" si="82"/>
        <v>-</v>
      </c>
      <c r="AB109" s="137" t="str">
        <f t="shared" si="83"/>
        <v>-</v>
      </c>
      <c r="AC109" s="137" t="str">
        <f t="shared" si="84"/>
        <v>-</v>
      </c>
      <c r="AD109" s="137" t="str">
        <f t="shared" si="85"/>
        <v>-</v>
      </c>
      <c r="AE109" s="140"/>
      <c r="AF109" s="140"/>
      <c r="AG109" s="137" t="str">
        <f t="shared" si="86"/>
        <v>-</v>
      </c>
      <c r="AH109" s="137" t="str">
        <f t="shared" si="87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88"/>
        <v>-</v>
      </c>
      <c r="AN109" s="137">
        <f t="shared" si="54"/>
        <v>0</v>
      </c>
      <c r="AO109" s="138">
        <f t="shared" si="55"/>
        <v>0</v>
      </c>
      <c r="AP109" s="138" t="str">
        <f t="shared" si="56"/>
        <v/>
      </c>
      <c r="AQ109" s="138" t="str">
        <f t="shared" si="57"/>
        <v/>
      </c>
      <c r="AR109" s="138" t="str">
        <f t="shared" si="58"/>
        <v/>
      </c>
      <c r="AS109" s="138" t="str">
        <f t="shared" si="59"/>
        <v/>
      </c>
      <c r="AT109" s="138" t="str">
        <f t="shared" si="60"/>
        <v/>
      </c>
      <c r="AU109" s="138" t="str">
        <f t="shared" si="89"/>
        <v/>
      </c>
      <c r="AV109" s="138" t="str">
        <f t="shared" si="90"/>
        <v/>
      </c>
      <c r="AW109" s="138" t="str">
        <f t="shared" si="61"/>
        <v/>
      </c>
      <c r="AX109" s="138" t="str">
        <f t="shared" si="62"/>
        <v/>
      </c>
      <c r="AY109" s="138" t="str">
        <f t="shared" si="63"/>
        <v/>
      </c>
      <c r="AZ109" s="138" t="str">
        <f t="shared" si="64"/>
        <v/>
      </c>
      <c r="BA109" s="138" t="str">
        <f t="shared" si="65"/>
        <v/>
      </c>
      <c r="BB109" s="138" t="str">
        <f t="shared" si="66"/>
        <v/>
      </c>
      <c r="BC109" s="138" t="str">
        <f t="shared" si="67"/>
        <v/>
      </c>
      <c r="BD109" s="138" t="str">
        <f t="shared" si="68"/>
        <v/>
      </c>
      <c r="BE109" s="231"/>
      <c r="BF109" s="231"/>
      <c r="BG109" s="138" t="str">
        <f t="shared" si="69"/>
        <v/>
      </c>
      <c r="BH109" s="138" t="str">
        <f t="shared" si="70"/>
        <v/>
      </c>
      <c r="BI109" s="138" t="str">
        <f t="shared" si="71"/>
        <v/>
      </c>
      <c r="BJ109" s="138" t="str">
        <f t="shared" si="72"/>
        <v/>
      </c>
      <c r="BK109" s="138" t="str">
        <f t="shared" si="73"/>
        <v/>
      </c>
      <c r="BL109" s="138" t="str">
        <f t="shared" si="74"/>
        <v/>
      </c>
      <c r="BM109" s="138" t="str">
        <f t="shared" si="75"/>
        <v/>
      </c>
      <c r="BN109" s="138" t="str">
        <f t="shared" si="76"/>
        <v/>
      </c>
      <c r="BO109" s="138">
        <f t="shared" si="77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78"/>
        <v>-</v>
      </c>
      <c r="J110" s="20" t="str">
        <f>IF(月途中入退所!$D19=$B$2,IF(月途中入退所!I19="","-",月途中入退所!$I19),"-")</f>
        <v>-</v>
      </c>
      <c r="K110" s="186" t="str">
        <f t="shared" si="79"/>
        <v>-</v>
      </c>
      <c r="L110" s="20" t="str">
        <f>IF(月途中入退所!$D19=$B$2,月途中入退所!$J19,"-")</f>
        <v>-</v>
      </c>
      <c r="M110" s="138">
        <f t="shared" si="80"/>
        <v>0</v>
      </c>
      <c r="N110" s="133"/>
      <c r="O110" s="137" t="str">
        <f t="shared" si="45"/>
        <v>-</v>
      </c>
      <c r="P110" s="137" t="str">
        <f t="shared" si="46"/>
        <v>-</v>
      </c>
      <c r="Q110" s="137" t="str">
        <f t="shared" si="47"/>
        <v>-</v>
      </c>
      <c r="R110" s="137" t="str">
        <f t="shared" si="48"/>
        <v>-</v>
      </c>
      <c r="S110" s="137" t="str">
        <f t="shared" si="49"/>
        <v>-</v>
      </c>
      <c r="T110" s="137" t="str">
        <f t="shared" si="50"/>
        <v>-</v>
      </c>
      <c r="U110" s="137" t="str">
        <f t="shared" si="91"/>
        <v>-</v>
      </c>
      <c r="V110" s="137" t="str">
        <f t="shared" si="92"/>
        <v>-</v>
      </c>
      <c r="W110" s="137" t="str">
        <f t="shared" si="51"/>
        <v>-</v>
      </c>
      <c r="X110" s="137" t="str">
        <f t="shared" si="52"/>
        <v>-</v>
      </c>
      <c r="Y110" s="137" t="str">
        <f t="shared" si="53"/>
        <v>-</v>
      </c>
      <c r="Z110" s="137" t="str">
        <f t="shared" si="81"/>
        <v>-</v>
      </c>
      <c r="AA110" s="137" t="str">
        <f t="shared" si="82"/>
        <v>-</v>
      </c>
      <c r="AB110" s="137" t="str">
        <f t="shared" si="83"/>
        <v>-</v>
      </c>
      <c r="AC110" s="137" t="str">
        <f t="shared" si="84"/>
        <v>-</v>
      </c>
      <c r="AD110" s="137" t="str">
        <f t="shared" si="85"/>
        <v>-</v>
      </c>
      <c r="AE110" s="140"/>
      <c r="AF110" s="140"/>
      <c r="AG110" s="137" t="str">
        <f t="shared" si="86"/>
        <v>-</v>
      </c>
      <c r="AH110" s="137" t="str">
        <f t="shared" si="87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88"/>
        <v>-</v>
      </c>
      <c r="AN110" s="137">
        <f t="shared" si="54"/>
        <v>0</v>
      </c>
      <c r="AO110" s="138">
        <f t="shared" si="55"/>
        <v>0</v>
      </c>
      <c r="AP110" s="138" t="str">
        <f t="shared" si="56"/>
        <v/>
      </c>
      <c r="AQ110" s="138" t="str">
        <f t="shared" si="57"/>
        <v/>
      </c>
      <c r="AR110" s="138" t="str">
        <f t="shared" si="58"/>
        <v/>
      </c>
      <c r="AS110" s="138" t="str">
        <f t="shared" si="59"/>
        <v/>
      </c>
      <c r="AT110" s="138" t="str">
        <f t="shared" si="60"/>
        <v/>
      </c>
      <c r="AU110" s="138" t="str">
        <f t="shared" si="89"/>
        <v/>
      </c>
      <c r="AV110" s="138" t="str">
        <f t="shared" si="90"/>
        <v/>
      </c>
      <c r="AW110" s="138" t="str">
        <f t="shared" si="61"/>
        <v/>
      </c>
      <c r="AX110" s="138" t="str">
        <f t="shared" si="62"/>
        <v/>
      </c>
      <c r="AY110" s="138" t="str">
        <f t="shared" si="63"/>
        <v/>
      </c>
      <c r="AZ110" s="138" t="str">
        <f t="shared" si="64"/>
        <v/>
      </c>
      <c r="BA110" s="138" t="str">
        <f t="shared" si="65"/>
        <v/>
      </c>
      <c r="BB110" s="138" t="str">
        <f t="shared" si="66"/>
        <v/>
      </c>
      <c r="BC110" s="138" t="str">
        <f t="shared" si="67"/>
        <v/>
      </c>
      <c r="BD110" s="138" t="str">
        <f t="shared" si="68"/>
        <v/>
      </c>
      <c r="BE110" s="231"/>
      <c r="BF110" s="231"/>
      <c r="BG110" s="138" t="str">
        <f t="shared" si="69"/>
        <v/>
      </c>
      <c r="BH110" s="138" t="str">
        <f t="shared" si="70"/>
        <v/>
      </c>
      <c r="BI110" s="138" t="str">
        <f t="shared" si="71"/>
        <v/>
      </c>
      <c r="BJ110" s="138" t="str">
        <f t="shared" si="72"/>
        <v/>
      </c>
      <c r="BK110" s="138" t="str">
        <f t="shared" si="73"/>
        <v/>
      </c>
      <c r="BL110" s="138" t="str">
        <f t="shared" si="74"/>
        <v/>
      </c>
      <c r="BM110" s="138" t="str">
        <f t="shared" si="75"/>
        <v/>
      </c>
      <c r="BN110" s="138" t="str">
        <f t="shared" si="76"/>
        <v/>
      </c>
      <c r="BO110" s="138">
        <f t="shared" si="77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78"/>
        <v>-</v>
      </c>
      <c r="J111" s="20" t="str">
        <f>IF(月途中入退所!$D20=$B$2,IF(月途中入退所!I20="","-",月途中入退所!$I20),"-")</f>
        <v>-</v>
      </c>
      <c r="K111" s="186" t="str">
        <f t="shared" si="79"/>
        <v>-</v>
      </c>
      <c r="L111" s="20" t="str">
        <f>IF(月途中入退所!$D20=$B$2,月途中入退所!$J20,"-")</f>
        <v>-</v>
      </c>
      <c r="M111" s="138">
        <f t="shared" si="80"/>
        <v>0</v>
      </c>
      <c r="N111" s="132"/>
      <c r="O111" s="137" t="str">
        <f t="shared" si="45"/>
        <v>-</v>
      </c>
      <c r="P111" s="137" t="str">
        <f t="shared" si="46"/>
        <v>-</v>
      </c>
      <c r="Q111" s="137" t="str">
        <f t="shared" si="47"/>
        <v>-</v>
      </c>
      <c r="R111" s="137" t="str">
        <f t="shared" si="48"/>
        <v>-</v>
      </c>
      <c r="S111" s="137" t="str">
        <f t="shared" si="49"/>
        <v>-</v>
      </c>
      <c r="T111" s="137" t="str">
        <f t="shared" si="50"/>
        <v>-</v>
      </c>
      <c r="U111" s="137" t="str">
        <f t="shared" si="91"/>
        <v>-</v>
      </c>
      <c r="V111" s="137" t="str">
        <f t="shared" si="92"/>
        <v>-</v>
      </c>
      <c r="W111" s="137" t="str">
        <f t="shared" si="51"/>
        <v>-</v>
      </c>
      <c r="X111" s="137" t="str">
        <f t="shared" si="52"/>
        <v>-</v>
      </c>
      <c r="Y111" s="137" t="str">
        <f t="shared" si="53"/>
        <v>-</v>
      </c>
      <c r="Z111" s="137" t="str">
        <f t="shared" si="81"/>
        <v>-</v>
      </c>
      <c r="AA111" s="137" t="str">
        <f t="shared" si="82"/>
        <v>-</v>
      </c>
      <c r="AB111" s="137" t="str">
        <f t="shared" si="83"/>
        <v>-</v>
      </c>
      <c r="AC111" s="137" t="str">
        <f t="shared" si="84"/>
        <v>-</v>
      </c>
      <c r="AD111" s="137" t="str">
        <f t="shared" si="85"/>
        <v>-</v>
      </c>
      <c r="AE111" s="140"/>
      <c r="AF111" s="140"/>
      <c r="AG111" s="137" t="str">
        <f t="shared" si="86"/>
        <v>-</v>
      </c>
      <c r="AH111" s="137" t="str">
        <f t="shared" si="87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88"/>
        <v>-</v>
      </c>
      <c r="AN111" s="137">
        <f t="shared" si="54"/>
        <v>0</v>
      </c>
      <c r="AO111" s="138">
        <f t="shared" si="55"/>
        <v>0</v>
      </c>
      <c r="AP111" s="138" t="str">
        <f t="shared" si="56"/>
        <v/>
      </c>
      <c r="AQ111" s="138" t="str">
        <f t="shared" si="57"/>
        <v/>
      </c>
      <c r="AR111" s="138" t="str">
        <f t="shared" si="58"/>
        <v/>
      </c>
      <c r="AS111" s="138" t="str">
        <f t="shared" si="59"/>
        <v/>
      </c>
      <c r="AT111" s="138" t="str">
        <f t="shared" si="60"/>
        <v/>
      </c>
      <c r="AU111" s="138" t="str">
        <f t="shared" si="89"/>
        <v/>
      </c>
      <c r="AV111" s="138" t="str">
        <f t="shared" si="90"/>
        <v/>
      </c>
      <c r="AW111" s="138" t="str">
        <f t="shared" si="61"/>
        <v/>
      </c>
      <c r="AX111" s="138" t="str">
        <f t="shared" si="62"/>
        <v/>
      </c>
      <c r="AY111" s="138" t="str">
        <f t="shared" si="63"/>
        <v/>
      </c>
      <c r="AZ111" s="138" t="str">
        <f t="shared" si="64"/>
        <v/>
      </c>
      <c r="BA111" s="138" t="str">
        <f t="shared" si="65"/>
        <v/>
      </c>
      <c r="BB111" s="138" t="str">
        <f t="shared" si="66"/>
        <v/>
      </c>
      <c r="BC111" s="138" t="str">
        <f t="shared" si="67"/>
        <v/>
      </c>
      <c r="BD111" s="138" t="str">
        <f t="shared" si="68"/>
        <v/>
      </c>
      <c r="BE111" s="231"/>
      <c r="BF111" s="231"/>
      <c r="BG111" s="138" t="str">
        <f t="shared" si="69"/>
        <v/>
      </c>
      <c r="BH111" s="138" t="str">
        <f t="shared" si="70"/>
        <v/>
      </c>
      <c r="BI111" s="138" t="str">
        <f t="shared" si="71"/>
        <v/>
      </c>
      <c r="BJ111" s="138" t="str">
        <f t="shared" si="72"/>
        <v/>
      </c>
      <c r="BK111" s="138" t="str">
        <f t="shared" si="73"/>
        <v/>
      </c>
      <c r="BL111" s="138" t="str">
        <f t="shared" si="74"/>
        <v/>
      </c>
      <c r="BM111" s="138" t="str">
        <f t="shared" si="75"/>
        <v/>
      </c>
      <c r="BN111" s="138" t="str">
        <f t="shared" si="76"/>
        <v/>
      </c>
      <c r="BO111" s="138">
        <f t="shared" si="77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78"/>
        <v>-</v>
      </c>
      <c r="J112" s="20" t="str">
        <f>IF(月途中入退所!$D21=$B$2,IF(月途中入退所!I21="","-",月途中入退所!$I21),"-")</f>
        <v>-</v>
      </c>
      <c r="K112" s="186" t="str">
        <f t="shared" si="79"/>
        <v>-</v>
      </c>
      <c r="L112" s="20" t="str">
        <f>IF(月途中入退所!$D21=$B$2,月途中入退所!$J21,"-")</f>
        <v>-</v>
      </c>
      <c r="M112" s="138">
        <f t="shared" si="80"/>
        <v>0</v>
      </c>
      <c r="N112" s="132"/>
      <c r="O112" s="137" t="str">
        <f t="shared" si="45"/>
        <v>-</v>
      </c>
      <c r="P112" s="137" t="str">
        <f t="shared" si="46"/>
        <v>-</v>
      </c>
      <c r="Q112" s="137" t="str">
        <f t="shared" si="47"/>
        <v>-</v>
      </c>
      <c r="R112" s="137" t="str">
        <f t="shared" si="48"/>
        <v>-</v>
      </c>
      <c r="S112" s="137" t="str">
        <f t="shared" si="49"/>
        <v>-</v>
      </c>
      <c r="T112" s="137" t="str">
        <f t="shared" si="50"/>
        <v>-</v>
      </c>
      <c r="U112" s="137" t="str">
        <f t="shared" si="91"/>
        <v>-</v>
      </c>
      <c r="V112" s="137" t="str">
        <f t="shared" si="92"/>
        <v>-</v>
      </c>
      <c r="W112" s="137" t="str">
        <f t="shared" si="51"/>
        <v>-</v>
      </c>
      <c r="X112" s="137" t="str">
        <f t="shared" si="52"/>
        <v>-</v>
      </c>
      <c r="Y112" s="137" t="str">
        <f t="shared" si="53"/>
        <v>-</v>
      </c>
      <c r="Z112" s="137" t="str">
        <f t="shared" si="81"/>
        <v>-</v>
      </c>
      <c r="AA112" s="137" t="str">
        <f t="shared" si="82"/>
        <v>-</v>
      </c>
      <c r="AB112" s="137" t="str">
        <f t="shared" si="83"/>
        <v>-</v>
      </c>
      <c r="AC112" s="137" t="str">
        <f t="shared" si="84"/>
        <v>-</v>
      </c>
      <c r="AD112" s="137" t="str">
        <f t="shared" si="85"/>
        <v>-</v>
      </c>
      <c r="AE112" s="140"/>
      <c r="AF112" s="140"/>
      <c r="AG112" s="137" t="str">
        <f t="shared" si="86"/>
        <v>-</v>
      </c>
      <c r="AH112" s="137" t="str">
        <f t="shared" si="87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88"/>
        <v>-</v>
      </c>
      <c r="AN112" s="137">
        <f t="shared" si="54"/>
        <v>0</v>
      </c>
      <c r="AO112" s="138">
        <f t="shared" si="55"/>
        <v>0</v>
      </c>
      <c r="AP112" s="138" t="str">
        <f t="shared" si="56"/>
        <v/>
      </c>
      <c r="AQ112" s="138" t="str">
        <f t="shared" si="57"/>
        <v/>
      </c>
      <c r="AR112" s="138" t="str">
        <f t="shared" si="58"/>
        <v/>
      </c>
      <c r="AS112" s="138" t="str">
        <f t="shared" si="59"/>
        <v/>
      </c>
      <c r="AT112" s="138" t="str">
        <f t="shared" si="60"/>
        <v/>
      </c>
      <c r="AU112" s="138" t="str">
        <f t="shared" si="89"/>
        <v/>
      </c>
      <c r="AV112" s="138" t="str">
        <f t="shared" si="90"/>
        <v/>
      </c>
      <c r="AW112" s="138" t="str">
        <f t="shared" si="61"/>
        <v/>
      </c>
      <c r="AX112" s="138" t="str">
        <f t="shared" si="62"/>
        <v/>
      </c>
      <c r="AY112" s="138" t="str">
        <f t="shared" si="63"/>
        <v/>
      </c>
      <c r="AZ112" s="138" t="str">
        <f t="shared" si="64"/>
        <v/>
      </c>
      <c r="BA112" s="138" t="str">
        <f t="shared" si="65"/>
        <v/>
      </c>
      <c r="BB112" s="138" t="str">
        <f t="shared" si="66"/>
        <v/>
      </c>
      <c r="BC112" s="138" t="str">
        <f t="shared" si="67"/>
        <v/>
      </c>
      <c r="BD112" s="138" t="str">
        <f t="shared" si="68"/>
        <v/>
      </c>
      <c r="BE112" s="231"/>
      <c r="BF112" s="231"/>
      <c r="BG112" s="138" t="str">
        <f t="shared" si="69"/>
        <v/>
      </c>
      <c r="BH112" s="138" t="str">
        <f t="shared" si="70"/>
        <v/>
      </c>
      <c r="BI112" s="138" t="str">
        <f t="shared" si="71"/>
        <v/>
      </c>
      <c r="BJ112" s="138" t="str">
        <f t="shared" si="72"/>
        <v/>
      </c>
      <c r="BK112" s="138" t="str">
        <f t="shared" si="73"/>
        <v/>
      </c>
      <c r="BL112" s="138" t="str">
        <f t="shared" si="74"/>
        <v/>
      </c>
      <c r="BM112" s="138" t="str">
        <f t="shared" si="75"/>
        <v/>
      </c>
      <c r="BN112" s="138" t="str">
        <f t="shared" si="76"/>
        <v/>
      </c>
      <c r="BO112" s="138">
        <f t="shared" si="77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78"/>
        <v>-</v>
      </c>
      <c r="J113" s="20" t="str">
        <f>IF(月途中入退所!$D22=$B$2,IF(月途中入退所!I22="","-",月途中入退所!$I22),"-")</f>
        <v>-</v>
      </c>
      <c r="K113" s="186" t="str">
        <f t="shared" si="79"/>
        <v>-</v>
      </c>
      <c r="L113" s="20" t="str">
        <f>IF(月途中入退所!$D22=$B$2,月途中入退所!$J22,"-")</f>
        <v>-</v>
      </c>
      <c r="M113" s="138">
        <f t="shared" si="80"/>
        <v>0</v>
      </c>
      <c r="N113" s="132"/>
      <c r="O113" s="137" t="str">
        <f t="shared" si="45"/>
        <v>-</v>
      </c>
      <c r="P113" s="137" t="str">
        <f t="shared" si="46"/>
        <v>-</v>
      </c>
      <c r="Q113" s="137" t="str">
        <f t="shared" si="47"/>
        <v>-</v>
      </c>
      <c r="R113" s="137" t="str">
        <f t="shared" si="48"/>
        <v>-</v>
      </c>
      <c r="S113" s="137" t="str">
        <f t="shared" si="49"/>
        <v>-</v>
      </c>
      <c r="T113" s="137" t="str">
        <f t="shared" si="50"/>
        <v>-</v>
      </c>
      <c r="U113" s="137" t="str">
        <f t="shared" si="91"/>
        <v>-</v>
      </c>
      <c r="V113" s="137" t="str">
        <f t="shared" si="92"/>
        <v>-</v>
      </c>
      <c r="W113" s="137" t="str">
        <f t="shared" si="51"/>
        <v>-</v>
      </c>
      <c r="X113" s="137" t="str">
        <f t="shared" si="52"/>
        <v>-</v>
      </c>
      <c r="Y113" s="137" t="str">
        <f t="shared" si="53"/>
        <v>-</v>
      </c>
      <c r="Z113" s="137" t="str">
        <f t="shared" si="81"/>
        <v>-</v>
      </c>
      <c r="AA113" s="137" t="str">
        <f t="shared" si="82"/>
        <v>-</v>
      </c>
      <c r="AB113" s="137" t="str">
        <f t="shared" si="83"/>
        <v>-</v>
      </c>
      <c r="AC113" s="137" t="str">
        <f t="shared" si="84"/>
        <v>-</v>
      </c>
      <c r="AD113" s="137" t="str">
        <f t="shared" si="85"/>
        <v>-</v>
      </c>
      <c r="AE113" s="140"/>
      <c r="AF113" s="140"/>
      <c r="AG113" s="137" t="str">
        <f t="shared" si="86"/>
        <v>-</v>
      </c>
      <c r="AH113" s="137" t="str">
        <f t="shared" si="87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88"/>
        <v>-</v>
      </c>
      <c r="AN113" s="137">
        <f t="shared" si="54"/>
        <v>0</v>
      </c>
      <c r="AO113" s="138">
        <f t="shared" si="55"/>
        <v>0</v>
      </c>
      <c r="AP113" s="138" t="str">
        <f t="shared" si="56"/>
        <v/>
      </c>
      <c r="AQ113" s="138" t="str">
        <f t="shared" si="57"/>
        <v/>
      </c>
      <c r="AR113" s="138" t="str">
        <f t="shared" si="58"/>
        <v/>
      </c>
      <c r="AS113" s="138" t="str">
        <f t="shared" si="59"/>
        <v/>
      </c>
      <c r="AT113" s="138" t="str">
        <f t="shared" si="60"/>
        <v/>
      </c>
      <c r="AU113" s="138" t="str">
        <f t="shared" si="89"/>
        <v/>
      </c>
      <c r="AV113" s="138" t="str">
        <f t="shared" si="90"/>
        <v/>
      </c>
      <c r="AW113" s="138" t="str">
        <f t="shared" si="61"/>
        <v/>
      </c>
      <c r="AX113" s="138" t="str">
        <f t="shared" si="62"/>
        <v/>
      </c>
      <c r="AY113" s="138" t="str">
        <f t="shared" si="63"/>
        <v/>
      </c>
      <c r="AZ113" s="138" t="str">
        <f t="shared" si="64"/>
        <v/>
      </c>
      <c r="BA113" s="138" t="str">
        <f t="shared" si="65"/>
        <v/>
      </c>
      <c r="BB113" s="138" t="str">
        <f t="shared" si="66"/>
        <v/>
      </c>
      <c r="BC113" s="138" t="str">
        <f t="shared" si="67"/>
        <v/>
      </c>
      <c r="BD113" s="138" t="str">
        <f t="shared" si="68"/>
        <v/>
      </c>
      <c r="BE113" s="231"/>
      <c r="BF113" s="231"/>
      <c r="BG113" s="138" t="str">
        <f t="shared" si="69"/>
        <v/>
      </c>
      <c r="BH113" s="138" t="str">
        <f t="shared" si="70"/>
        <v/>
      </c>
      <c r="BI113" s="138" t="str">
        <f t="shared" si="71"/>
        <v/>
      </c>
      <c r="BJ113" s="138" t="str">
        <f t="shared" si="72"/>
        <v/>
      </c>
      <c r="BK113" s="138" t="str">
        <f t="shared" si="73"/>
        <v/>
      </c>
      <c r="BL113" s="138" t="str">
        <f t="shared" si="74"/>
        <v/>
      </c>
      <c r="BM113" s="138" t="str">
        <f t="shared" si="75"/>
        <v/>
      </c>
      <c r="BN113" s="138" t="str">
        <f t="shared" si="76"/>
        <v/>
      </c>
      <c r="BO113" s="138">
        <f t="shared" si="77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78"/>
        <v>-</v>
      </c>
      <c r="J114" s="20" t="str">
        <f>IF(月途中入退所!$D23=$B$2,IF(月途中入退所!I23="","-",月途中入退所!$I23),"-")</f>
        <v>-</v>
      </c>
      <c r="K114" s="186" t="str">
        <f t="shared" si="79"/>
        <v>-</v>
      </c>
      <c r="L114" s="20" t="str">
        <f>IF(月途中入退所!$D23=$B$2,月途中入退所!$J23,"-")</f>
        <v>-</v>
      </c>
      <c r="M114" s="138">
        <f t="shared" si="80"/>
        <v>0</v>
      </c>
      <c r="N114" s="132"/>
      <c r="O114" s="137" t="str">
        <f t="shared" si="45"/>
        <v>-</v>
      </c>
      <c r="P114" s="137" t="str">
        <f t="shared" si="46"/>
        <v>-</v>
      </c>
      <c r="Q114" s="137" t="str">
        <f t="shared" si="47"/>
        <v>-</v>
      </c>
      <c r="R114" s="137" t="str">
        <f t="shared" si="48"/>
        <v>-</v>
      </c>
      <c r="S114" s="137" t="str">
        <f t="shared" si="49"/>
        <v>-</v>
      </c>
      <c r="T114" s="137" t="str">
        <f t="shared" si="50"/>
        <v>-</v>
      </c>
      <c r="U114" s="137" t="str">
        <f t="shared" si="91"/>
        <v>-</v>
      </c>
      <c r="V114" s="137" t="str">
        <f t="shared" si="92"/>
        <v>-</v>
      </c>
      <c r="W114" s="137" t="str">
        <f t="shared" si="51"/>
        <v>-</v>
      </c>
      <c r="X114" s="137" t="str">
        <f t="shared" si="52"/>
        <v>-</v>
      </c>
      <c r="Y114" s="137" t="str">
        <f t="shared" si="53"/>
        <v>-</v>
      </c>
      <c r="Z114" s="137" t="str">
        <f t="shared" si="81"/>
        <v>-</v>
      </c>
      <c r="AA114" s="137" t="str">
        <f t="shared" si="82"/>
        <v>-</v>
      </c>
      <c r="AB114" s="137" t="str">
        <f t="shared" si="83"/>
        <v>-</v>
      </c>
      <c r="AC114" s="137" t="str">
        <f t="shared" si="84"/>
        <v>-</v>
      </c>
      <c r="AD114" s="137" t="str">
        <f t="shared" si="85"/>
        <v>-</v>
      </c>
      <c r="AE114" s="140"/>
      <c r="AF114" s="140"/>
      <c r="AG114" s="137" t="str">
        <f t="shared" si="86"/>
        <v>-</v>
      </c>
      <c r="AH114" s="137" t="str">
        <f t="shared" si="87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88"/>
        <v>-</v>
      </c>
      <c r="AN114" s="137">
        <f t="shared" si="54"/>
        <v>0</v>
      </c>
      <c r="AO114" s="138">
        <f t="shared" si="55"/>
        <v>0</v>
      </c>
      <c r="AP114" s="138" t="str">
        <f t="shared" si="56"/>
        <v/>
      </c>
      <c r="AQ114" s="138" t="str">
        <f t="shared" si="57"/>
        <v/>
      </c>
      <c r="AR114" s="138" t="str">
        <f t="shared" si="58"/>
        <v/>
      </c>
      <c r="AS114" s="138" t="str">
        <f t="shared" si="59"/>
        <v/>
      </c>
      <c r="AT114" s="138" t="str">
        <f t="shared" si="60"/>
        <v/>
      </c>
      <c r="AU114" s="138" t="str">
        <f t="shared" si="89"/>
        <v/>
      </c>
      <c r="AV114" s="138" t="str">
        <f t="shared" si="90"/>
        <v/>
      </c>
      <c r="AW114" s="138" t="str">
        <f t="shared" si="61"/>
        <v/>
      </c>
      <c r="AX114" s="138" t="str">
        <f t="shared" si="62"/>
        <v/>
      </c>
      <c r="AY114" s="138" t="str">
        <f t="shared" si="63"/>
        <v/>
      </c>
      <c r="AZ114" s="138" t="str">
        <f t="shared" si="64"/>
        <v/>
      </c>
      <c r="BA114" s="138" t="str">
        <f t="shared" si="65"/>
        <v/>
      </c>
      <c r="BB114" s="138" t="str">
        <f t="shared" si="66"/>
        <v/>
      </c>
      <c r="BC114" s="138" t="str">
        <f t="shared" si="67"/>
        <v/>
      </c>
      <c r="BD114" s="138" t="str">
        <f t="shared" si="68"/>
        <v/>
      </c>
      <c r="BE114" s="231"/>
      <c r="BF114" s="231"/>
      <c r="BG114" s="138" t="str">
        <f t="shared" si="69"/>
        <v/>
      </c>
      <c r="BH114" s="138" t="str">
        <f t="shared" si="70"/>
        <v/>
      </c>
      <c r="BI114" s="138" t="str">
        <f t="shared" si="71"/>
        <v/>
      </c>
      <c r="BJ114" s="138" t="str">
        <f t="shared" si="72"/>
        <v/>
      </c>
      <c r="BK114" s="138" t="str">
        <f t="shared" si="73"/>
        <v/>
      </c>
      <c r="BL114" s="138" t="str">
        <f t="shared" si="74"/>
        <v/>
      </c>
      <c r="BM114" s="138" t="str">
        <f t="shared" si="75"/>
        <v/>
      </c>
      <c r="BN114" s="138" t="str">
        <f t="shared" si="76"/>
        <v/>
      </c>
      <c r="BO114" s="138">
        <f t="shared" si="77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78"/>
        <v>-</v>
      </c>
      <c r="J115" s="20" t="str">
        <f>IF(月途中入退所!$D24=$B$2,IF(月途中入退所!I24="","-",月途中入退所!$I24),"-")</f>
        <v>-</v>
      </c>
      <c r="K115" s="186" t="str">
        <f t="shared" si="79"/>
        <v>-</v>
      </c>
      <c r="L115" s="20" t="str">
        <f>IF(月途中入退所!$D24=$B$2,月途中入退所!$J24,"-")</f>
        <v>-</v>
      </c>
      <c r="M115" s="138">
        <f t="shared" si="80"/>
        <v>0</v>
      </c>
      <c r="N115" s="132"/>
      <c r="O115" s="137" t="str">
        <f t="shared" si="45"/>
        <v>-</v>
      </c>
      <c r="P115" s="137" t="str">
        <f t="shared" si="46"/>
        <v>-</v>
      </c>
      <c r="Q115" s="137" t="str">
        <f t="shared" si="47"/>
        <v>-</v>
      </c>
      <c r="R115" s="137" t="str">
        <f t="shared" si="48"/>
        <v>-</v>
      </c>
      <c r="S115" s="137" t="str">
        <f t="shared" si="49"/>
        <v>-</v>
      </c>
      <c r="T115" s="137" t="str">
        <f t="shared" si="50"/>
        <v>-</v>
      </c>
      <c r="U115" s="137" t="str">
        <f t="shared" si="91"/>
        <v>-</v>
      </c>
      <c r="V115" s="137" t="str">
        <f t="shared" si="92"/>
        <v>-</v>
      </c>
      <c r="W115" s="137" t="str">
        <f t="shared" si="51"/>
        <v>-</v>
      </c>
      <c r="X115" s="137" t="str">
        <f t="shared" si="52"/>
        <v>-</v>
      </c>
      <c r="Y115" s="137" t="str">
        <f t="shared" si="53"/>
        <v>-</v>
      </c>
      <c r="Z115" s="137" t="str">
        <f t="shared" si="81"/>
        <v>-</v>
      </c>
      <c r="AA115" s="137" t="str">
        <f t="shared" si="82"/>
        <v>-</v>
      </c>
      <c r="AB115" s="137" t="str">
        <f t="shared" si="83"/>
        <v>-</v>
      </c>
      <c r="AC115" s="137" t="str">
        <f t="shared" si="84"/>
        <v>-</v>
      </c>
      <c r="AD115" s="137" t="str">
        <f t="shared" si="85"/>
        <v>-</v>
      </c>
      <c r="AE115" s="140"/>
      <c r="AF115" s="140"/>
      <c r="AG115" s="137" t="str">
        <f t="shared" si="86"/>
        <v>-</v>
      </c>
      <c r="AH115" s="137" t="str">
        <f t="shared" si="87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88"/>
        <v>-</v>
      </c>
      <c r="AN115" s="137">
        <f t="shared" si="54"/>
        <v>0</v>
      </c>
      <c r="AO115" s="138">
        <f t="shared" si="55"/>
        <v>0</v>
      </c>
      <c r="AP115" s="138" t="str">
        <f t="shared" si="56"/>
        <v/>
      </c>
      <c r="AQ115" s="138" t="str">
        <f t="shared" si="57"/>
        <v/>
      </c>
      <c r="AR115" s="138" t="str">
        <f t="shared" si="58"/>
        <v/>
      </c>
      <c r="AS115" s="138" t="str">
        <f t="shared" si="59"/>
        <v/>
      </c>
      <c r="AT115" s="138" t="str">
        <f t="shared" si="60"/>
        <v/>
      </c>
      <c r="AU115" s="138" t="str">
        <f t="shared" si="89"/>
        <v/>
      </c>
      <c r="AV115" s="138" t="str">
        <f t="shared" si="90"/>
        <v/>
      </c>
      <c r="AW115" s="138" t="str">
        <f t="shared" si="61"/>
        <v/>
      </c>
      <c r="AX115" s="138" t="str">
        <f t="shared" si="62"/>
        <v/>
      </c>
      <c r="AY115" s="138" t="str">
        <f t="shared" si="63"/>
        <v/>
      </c>
      <c r="AZ115" s="138" t="str">
        <f t="shared" si="64"/>
        <v/>
      </c>
      <c r="BA115" s="138" t="str">
        <f t="shared" si="65"/>
        <v/>
      </c>
      <c r="BB115" s="138" t="str">
        <f t="shared" si="66"/>
        <v/>
      </c>
      <c r="BC115" s="138" t="str">
        <f t="shared" si="67"/>
        <v/>
      </c>
      <c r="BD115" s="138" t="str">
        <f t="shared" si="68"/>
        <v/>
      </c>
      <c r="BE115" s="231"/>
      <c r="BF115" s="231"/>
      <c r="BG115" s="138" t="str">
        <f t="shared" si="69"/>
        <v/>
      </c>
      <c r="BH115" s="138" t="str">
        <f t="shared" si="70"/>
        <v/>
      </c>
      <c r="BI115" s="138" t="str">
        <f t="shared" si="71"/>
        <v/>
      </c>
      <c r="BJ115" s="138" t="str">
        <f t="shared" si="72"/>
        <v/>
      </c>
      <c r="BK115" s="138" t="str">
        <f t="shared" si="73"/>
        <v/>
      </c>
      <c r="BL115" s="138" t="str">
        <f t="shared" si="74"/>
        <v/>
      </c>
      <c r="BM115" s="138" t="str">
        <f t="shared" si="75"/>
        <v/>
      </c>
      <c r="BN115" s="138" t="str">
        <f t="shared" si="76"/>
        <v/>
      </c>
      <c r="BO115" s="138">
        <f t="shared" si="77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78"/>
        <v>-</v>
      </c>
      <c r="J116" s="20" t="str">
        <f>IF(月途中入退所!$D25=$B$2,IF(月途中入退所!I25="","-",月途中入退所!$I25),"-")</f>
        <v>-</v>
      </c>
      <c r="K116" s="186" t="str">
        <f t="shared" si="79"/>
        <v>-</v>
      </c>
      <c r="L116" s="20" t="str">
        <f>IF(月途中入退所!$D25=$B$2,月途中入退所!$J25,"-")</f>
        <v>-</v>
      </c>
      <c r="M116" s="138">
        <f t="shared" si="80"/>
        <v>0</v>
      </c>
      <c r="N116" s="132"/>
      <c r="O116" s="137" t="str">
        <f t="shared" si="45"/>
        <v>-</v>
      </c>
      <c r="P116" s="137" t="str">
        <f t="shared" si="46"/>
        <v>-</v>
      </c>
      <c r="Q116" s="137" t="str">
        <f t="shared" si="47"/>
        <v>-</v>
      </c>
      <c r="R116" s="137" t="str">
        <f t="shared" si="48"/>
        <v>-</v>
      </c>
      <c r="S116" s="137" t="str">
        <f t="shared" si="49"/>
        <v>-</v>
      </c>
      <c r="T116" s="137" t="str">
        <f t="shared" si="50"/>
        <v>-</v>
      </c>
      <c r="U116" s="137" t="str">
        <f t="shared" si="91"/>
        <v>-</v>
      </c>
      <c r="V116" s="137" t="str">
        <f t="shared" si="92"/>
        <v>-</v>
      </c>
      <c r="W116" s="137" t="str">
        <f t="shared" si="51"/>
        <v>-</v>
      </c>
      <c r="X116" s="137" t="str">
        <f t="shared" si="52"/>
        <v>-</v>
      </c>
      <c r="Y116" s="137" t="str">
        <f t="shared" si="53"/>
        <v>-</v>
      </c>
      <c r="Z116" s="137" t="str">
        <f t="shared" si="81"/>
        <v>-</v>
      </c>
      <c r="AA116" s="137" t="str">
        <f t="shared" si="82"/>
        <v>-</v>
      </c>
      <c r="AB116" s="137" t="str">
        <f t="shared" si="83"/>
        <v>-</v>
      </c>
      <c r="AC116" s="137" t="str">
        <f t="shared" si="84"/>
        <v>-</v>
      </c>
      <c r="AD116" s="137" t="str">
        <f t="shared" si="85"/>
        <v>-</v>
      </c>
      <c r="AE116" s="140"/>
      <c r="AF116" s="140"/>
      <c r="AG116" s="137" t="str">
        <f t="shared" si="86"/>
        <v>-</v>
      </c>
      <c r="AH116" s="137" t="str">
        <f t="shared" si="87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88"/>
        <v>-</v>
      </c>
      <c r="AN116" s="137">
        <f t="shared" si="54"/>
        <v>0</v>
      </c>
      <c r="AO116" s="138">
        <f t="shared" si="55"/>
        <v>0</v>
      </c>
      <c r="AP116" s="138" t="str">
        <f t="shared" si="56"/>
        <v/>
      </c>
      <c r="AQ116" s="138" t="str">
        <f t="shared" si="57"/>
        <v/>
      </c>
      <c r="AR116" s="138" t="str">
        <f t="shared" si="58"/>
        <v/>
      </c>
      <c r="AS116" s="138" t="str">
        <f t="shared" si="59"/>
        <v/>
      </c>
      <c r="AT116" s="138" t="str">
        <f t="shared" si="60"/>
        <v/>
      </c>
      <c r="AU116" s="138" t="str">
        <f t="shared" si="89"/>
        <v/>
      </c>
      <c r="AV116" s="138" t="str">
        <f t="shared" si="90"/>
        <v/>
      </c>
      <c r="AW116" s="138" t="str">
        <f t="shared" si="61"/>
        <v/>
      </c>
      <c r="AX116" s="138" t="str">
        <f t="shared" si="62"/>
        <v/>
      </c>
      <c r="AY116" s="138" t="str">
        <f t="shared" si="63"/>
        <v/>
      </c>
      <c r="AZ116" s="138" t="str">
        <f t="shared" si="64"/>
        <v/>
      </c>
      <c r="BA116" s="138" t="str">
        <f t="shared" si="65"/>
        <v/>
      </c>
      <c r="BB116" s="138" t="str">
        <f t="shared" si="66"/>
        <v/>
      </c>
      <c r="BC116" s="138" t="str">
        <f t="shared" si="67"/>
        <v/>
      </c>
      <c r="BD116" s="138" t="str">
        <f t="shared" si="68"/>
        <v/>
      </c>
      <c r="BE116" s="231"/>
      <c r="BF116" s="231"/>
      <c r="BG116" s="138" t="str">
        <f t="shared" si="69"/>
        <v/>
      </c>
      <c r="BH116" s="138" t="str">
        <f t="shared" si="70"/>
        <v/>
      </c>
      <c r="BI116" s="138" t="str">
        <f t="shared" si="71"/>
        <v/>
      </c>
      <c r="BJ116" s="138" t="str">
        <f t="shared" si="72"/>
        <v/>
      </c>
      <c r="BK116" s="138" t="str">
        <f t="shared" si="73"/>
        <v/>
      </c>
      <c r="BL116" s="138" t="str">
        <f t="shared" si="74"/>
        <v/>
      </c>
      <c r="BM116" s="138" t="str">
        <f t="shared" si="75"/>
        <v/>
      </c>
      <c r="BN116" s="138" t="str">
        <f t="shared" si="76"/>
        <v/>
      </c>
      <c r="BO116" s="138">
        <f t="shared" si="77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78"/>
        <v>-</v>
      </c>
      <c r="J117" s="20" t="str">
        <f>IF(月途中入退所!$D26=$B$2,IF(月途中入退所!I26="","-",月途中入退所!$I26),"-")</f>
        <v>-</v>
      </c>
      <c r="K117" s="186" t="str">
        <f t="shared" si="79"/>
        <v>-</v>
      </c>
      <c r="L117" s="20" t="str">
        <f>IF(月途中入退所!$D26=$B$2,月途中入退所!$J26,"-")</f>
        <v>-</v>
      </c>
      <c r="M117" s="138">
        <f t="shared" si="80"/>
        <v>0</v>
      </c>
      <c r="N117" s="132"/>
      <c r="O117" s="137" t="str">
        <f t="shared" si="45"/>
        <v>-</v>
      </c>
      <c r="P117" s="137" t="str">
        <f t="shared" si="46"/>
        <v>-</v>
      </c>
      <c r="Q117" s="137" t="str">
        <f t="shared" si="47"/>
        <v>-</v>
      </c>
      <c r="R117" s="137" t="str">
        <f t="shared" si="48"/>
        <v>-</v>
      </c>
      <c r="S117" s="137" t="str">
        <f t="shared" si="49"/>
        <v>-</v>
      </c>
      <c r="T117" s="137" t="str">
        <f t="shared" si="50"/>
        <v>-</v>
      </c>
      <c r="U117" s="137" t="str">
        <f t="shared" si="91"/>
        <v>-</v>
      </c>
      <c r="V117" s="137" t="str">
        <f t="shared" si="92"/>
        <v>-</v>
      </c>
      <c r="W117" s="137" t="str">
        <f t="shared" si="51"/>
        <v>-</v>
      </c>
      <c r="X117" s="137" t="str">
        <f t="shared" si="52"/>
        <v>-</v>
      </c>
      <c r="Y117" s="137" t="str">
        <f t="shared" si="53"/>
        <v>-</v>
      </c>
      <c r="Z117" s="137" t="str">
        <f t="shared" si="81"/>
        <v>-</v>
      </c>
      <c r="AA117" s="137" t="str">
        <f t="shared" si="82"/>
        <v>-</v>
      </c>
      <c r="AB117" s="137" t="str">
        <f t="shared" si="83"/>
        <v>-</v>
      </c>
      <c r="AC117" s="137" t="str">
        <f t="shared" si="84"/>
        <v>-</v>
      </c>
      <c r="AD117" s="137" t="str">
        <f t="shared" si="85"/>
        <v>-</v>
      </c>
      <c r="AE117" s="140"/>
      <c r="AF117" s="140"/>
      <c r="AG117" s="137" t="str">
        <f t="shared" si="86"/>
        <v>-</v>
      </c>
      <c r="AH117" s="137" t="str">
        <f t="shared" si="87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88"/>
        <v>-</v>
      </c>
      <c r="AN117" s="137">
        <f t="shared" si="54"/>
        <v>0</v>
      </c>
      <c r="AO117" s="138">
        <f t="shared" si="55"/>
        <v>0</v>
      </c>
      <c r="AP117" s="138" t="str">
        <f t="shared" si="56"/>
        <v/>
      </c>
      <c r="AQ117" s="138" t="str">
        <f t="shared" si="57"/>
        <v/>
      </c>
      <c r="AR117" s="138" t="str">
        <f t="shared" si="58"/>
        <v/>
      </c>
      <c r="AS117" s="138" t="str">
        <f t="shared" si="59"/>
        <v/>
      </c>
      <c r="AT117" s="138" t="str">
        <f t="shared" si="60"/>
        <v/>
      </c>
      <c r="AU117" s="138" t="str">
        <f t="shared" si="89"/>
        <v/>
      </c>
      <c r="AV117" s="138" t="str">
        <f t="shared" si="90"/>
        <v/>
      </c>
      <c r="AW117" s="138" t="str">
        <f t="shared" si="61"/>
        <v/>
      </c>
      <c r="AX117" s="138" t="str">
        <f t="shared" si="62"/>
        <v/>
      </c>
      <c r="AY117" s="138" t="str">
        <f t="shared" si="63"/>
        <v/>
      </c>
      <c r="AZ117" s="138" t="str">
        <f t="shared" si="64"/>
        <v/>
      </c>
      <c r="BA117" s="138" t="str">
        <f t="shared" si="65"/>
        <v/>
      </c>
      <c r="BB117" s="138" t="str">
        <f t="shared" si="66"/>
        <v/>
      </c>
      <c r="BC117" s="138" t="str">
        <f t="shared" si="67"/>
        <v/>
      </c>
      <c r="BD117" s="138" t="str">
        <f t="shared" si="68"/>
        <v/>
      </c>
      <c r="BE117" s="231"/>
      <c r="BF117" s="231"/>
      <c r="BG117" s="138" t="str">
        <f t="shared" si="69"/>
        <v/>
      </c>
      <c r="BH117" s="138" t="str">
        <f t="shared" si="70"/>
        <v/>
      </c>
      <c r="BI117" s="138" t="str">
        <f t="shared" si="71"/>
        <v/>
      </c>
      <c r="BJ117" s="138" t="str">
        <f t="shared" si="72"/>
        <v/>
      </c>
      <c r="BK117" s="138" t="str">
        <f t="shared" si="73"/>
        <v/>
      </c>
      <c r="BL117" s="138" t="str">
        <f t="shared" si="74"/>
        <v/>
      </c>
      <c r="BM117" s="138" t="str">
        <f t="shared" si="75"/>
        <v/>
      </c>
      <c r="BN117" s="138" t="str">
        <f t="shared" si="76"/>
        <v/>
      </c>
      <c r="BO117" s="138">
        <f t="shared" si="77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78"/>
        <v>-</v>
      </c>
      <c r="J118" s="20" t="str">
        <f>IF(月途中入退所!$D27=$B$2,IF(月途中入退所!I27="","-",月途中入退所!$I27),"-")</f>
        <v>-</v>
      </c>
      <c r="K118" s="186" t="str">
        <f t="shared" si="79"/>
        <v>-</v>
      </c>
      <c r="L118" s="20" t="str">
        <f>IF(月途中入退所!$D27=$B$2,月途中入退所!$J27,"-")</f>
        <v>-</v>
      </c>
      <c r="M118" s="138">
        <f t="shared" si="80"/>
        <v>0</v>
      </c>
      <c r="N118" s="132"/>
      <c r="O118" s="137" t="str">
        <f t="shared" si="45"/>
        <v>-</v>
      </c>
      <c r="P118" s="137" t="str">
        <f t="shared" si="46"/>
        <v>-</v>
      </c>
      <c r="Q118" s="137" t="str">
        <f t="shared" si="47"/>
        <v>-</v>
      </c>
      <c r="R118" s="137" t="str">
        <f t="shared" si="48"/>
        <v>-</v>
      </c>
      <c r="S118" s="137" t="str">
        <f t="shared" si="49"/>
        <v>-</v>
      </c>
      <c r="T118" s="137" t="str">
        <f t="shared" si="50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51"/>
        <v>-</v>
      </c>
      <c r="X118" s="137" t="str">
        <f t="shared" si="52"/>
        <v>-</v>
      </c>
      <c r="Y118" s="137" t="str">
        <f t="shared" si="53"/>
        <v>-</v>
      </c>
      <c r="Z118" s="137" t="str">
        <f t="shared" si="81"/>
        <v>-</v>
      </c>
      <c r="AA118" s="137" t="str">
        <f t="shared" si="82"/>
        <v>-</v>
      </c>
      <c r="AB118" s="137" t="str">
        <f t="shared" si="83"/>
        <v>-</v>
      </c>
      <c r="AC118" s="137" t="str">
        <f t="shared" si="84"/>
        <v>-</v>
      </c>
      <c r="AD118" s="137" t="str">
        <f t="shared" si="85"/>
        <v>-</v>
      </c>
      <c r="AE118" s="140"/>
      <c r="AF118" s="140"/>
      <c r="AG118" s="137" t="str">
        <f t="shared" si="86"/>
        <v>-</v>
      </c>
      <c r="AH118" s="137" t="str">
        <f t="shared" si="87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88"/>
        <v>-</v>
      </c>
      <c r="AN118" s="137">
        <f t="shared" si="54"/>
        <v>0</v>
      </c>
      <c r="AO118" s="138">
        <f t="shared" si="55"/>
        <v>0</v>
      </c>
      <c r="AP118" s="138" t="str">
        <f t="shared" si="56"/>
        <v/>
      </c>
      <c r="AQ118" s="138" t="str">
        <f t="shared" si="57"/>
        <v/>
      </c>
      <c r="AR118" s="138" t="str">
        <f t="shared" si="58"/>
        <v/>
      </c>
      <c r="AS118" s="138" t="str">
        <f t="shared" si="59"/>
        <v/>
      </c>
      <c r="AT118" s="138" t="str">
        <f t="shared" si="60"/>
        <v/>
      </c>
      <c r="AU118" s="138" t="str">
        <f t="shared" si="89"/>
        <v/>
      </c>
      <c r="AV118" s="138" t="str">
        <f t="shared" si="90"/>
        <v/>
      </c>
      <c r="AW118" s="138" t="str">
        <f t="shared" si="61"/>
        <v/>
      </c>
      <c r="AX118" s="138" t="str">
        <f t="shared" si="62"/>
        <v/>
      </c>
      <c r="AY118" s="138" t="str">
        <f t="shared" si="63"/>
        <v/>
      </c>
      <c r="AZ118" s="138" t="str">
        <f t="shared" si="64"/>
        <v/>
      </c>
      <c r="BA118" s="138" t="str">
        <f t="shared" si="65"/>
        <v/>
      </c>
      <c r="BB118" s="138" t="str">
        <f t="shared" si="66"/>
        <v/>
      </c>
      <c r="BC118" s="138" t="str">
        <f t="shared" si="67"/>
        <v/>
      </c>
      <c r="BD118" s="138" t="str">
        <f t="shared" si="68"/>
        <v/>
      </c>
      <c r="BE118" s="231"/>
      <c r="BF118" s="231"/>
      <c r="BG118" s="138" t="str">
        <f t="shared" si="69"/>
        <v/>
      </c>
      <c r="BH118" s="138" t="str">
        <f t="shared" si="70"/>
        <v/>
      </c>
      <c r="BI118" s="138" t="str">
        <f t="shared" si="71"/>
        <v/>
      </c>
      <c r="BJ118" s="138" t="str">
        <f t="shared" si="72"/>
        <v/>
      </c>
      <c r="BK118" s="138" t="str">
        <f t="shared" si="73"/>
        <v/>
      </c>
      <c r="BL118" s="138" t="str">
        <f t="shared" si="74"/>
        <v/>
      </c>
      <c r="BM118" s="138" t="str">
        <f t="shared" si="75"/>
        <v/>
      </c>
      <c r="BN118" s="138" t="str">
        <f t="shared" si="76"/>
        <v/>
      </c>
      <c r="BO118" s="138">
        <f t="shared" si="77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93">IF($H123="標準時間",HLOOKUP(G123,$F$78:$I$81,2,FALSE),IF($H123="短時間",HLOOKUP($G123,$J$78:$M$81,2,FALSE),"-"))</f>
        <v>-</v>
      </c>
      <c r="P123" s="137" t="str">
        <f t="shared" ref="P123:P142" si="94">IF($H123="標準時間",HLOOKUP(G123,$F$78:$I$81,3,FALSE),IF($H123="短時間",HLOOKUP($G123,$J$78:$M$81,3,FALSE),"-"))</f>
        <v>-</v>
      </c>
      <c r="Q123" s="137" t="str">
        <f t="shared" ref="Q123:Q142" si="95">IF($H123="標準時間",HLOOKUP(G123,$F$78:$I$81,4,FALSE),IF($H123="短時間",HLOOKUP($G123,$J$78:$M$81,4,FALSE),"-"))</f>
        <v>-</v>
      </c>
      <c r="R123" s="137" t="str">
        <f t="shared" ref="R123:R142" si="96">IF($H123="標準時間",HLOOKUP($G123,$F$5:$I$37,3,FALSE),IF($H123="短時間",HLOOKUP($G123,$J$5:$M$37,3,FALSE),"-"))</f>
        <v>-</v>
      </c>
      <c r="S123" s="137" t="str">
        <f t="shared" ref="S123:S142" si="97">IF($H123="標準時間",HLOOKUP($G123,$F$5:$I$37,4,FALSE),IF($H123="短時間",HLOOKUP($G123,$J$5:$M$37,4,FALSE),"-"))</f>
        <v>-</v>
      </c>
      <c r="T123" s="137" t="str">
        <f t="shared" ref="T123:T142" si="98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99">IFERROR(HLOOKUP(G123,$F$90:$I$91,2,FALSE),"-")</f>
        <v>-</v>
      </c>
      <c r="X123" s="137" t="str">
        <f t="shared" ref="X123:X142" si="100">IFERROR(HLOOKUP(G123,$F$90:$I$92,3,FALSE),"-")</f>
        <v>-</v>
      </c>
      <c r="Y123" s="137" t="str">
        <f t="shared" ref="Y123:Y142" si="101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102">IF(J123="○",$O$28,0)</f>
        <v>0</v>
      </c>
      <c r="AO123" s="138">
        <f t="shared" ref="AO123:AO142" si="103">M123-SUM(AP123:BN123)</f>
        <v>0</v>
      </c>
      <c r="AP123" s="138" t="str">
        <f t="shared" ref="AP123:AP142" si="104">IFERROR(ROUND(P123*L123/25,0),"")</f>
        <v/>
      </c>
      <c r="AQ123" s="138" t="str">
        <f t="shared" ref="AQ123:AQ142" si="105">IFERROR(ROUND(Q123*L123/25,0),"")</f>
        <v/>
      </c>
      <c r="AR123" s="138" t="str">
        <f t="shared" ref="AR123:AR142" si="106">IFERROR(-ROUND(R123*L123/25,0),"")</f>
        <v/>
      </c>
      <c r="AS123" s="138" t="str">
        <f t="shared" ref="AS123:AS142" si="107">IFERROR(-ROUND(S123*L123/25,0),"")</f>
        <v/>
      </c>
      <c r="AT123" s="138" t="str">
        <f t="shared" ref="AT123:AT142" si="108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109">IFERROR(-ROUND(W123*L123/25,0),"")</f>
        <v/>
      </c>
      <c r="AX123" s="138" t="str">
        <f t="shared" ref="AX123:AX142" si="110">IFERROR(-ROUND(X123*L123/25,0),"")</f>
        <v/>
      </c>
      <c r="AY123" s="138" t="str">
        <f t="shared" ref="AY123:AY142" si="111">IFERROR(-ROUND(Y123*L123/25,0),"")</f>
        <v/>
      </c>
      <c r="AZ123" s="138" t="str">
        <f t="shared" ref="AZ123:AZ142" si="112">IFERROR(-ROUND(Z123*L123/25,0),"")</f>
        <v/>
      </c>
      <c r="BA123" s="138" t="str">
        <f t="shared" ref="BA123:BA142" si="113">IFERROR(-ROUND(AA123*L123/25,0),"")</f>
        <v/>
      </c>
      <c r="BB123" s="138" t="str">
        <f t="shared" ref="BB123:BB142" si="114">IFERROR(-ROUND(AB123*L123/25,0),"")</f>
        <v/>
      </c>
      <c r="BC123" s="138" t="str">
        <f t="shared" ref="BC123:BC142" si="115">IFERROR(-ROUND(AC123*L123/25,0),"")</f>
        <v/>
      </c>
      <c r="BD123" s="138" t="str">
        <f t="shared" ref="BD123:BD142" si="116">IFERROR(-ROUND(AD123*L123/25,0),"")</f>
        <v/>
      </c>
      <c r="BE123" s="231"/>
      <c r="BF123" s="231"/>
      <c r="BG123" s="138" t="str">
        <f t="shared" ref="BG123:BG142" si="117">IFERROR(-ROUND(AG123*L123/25,0),"")</f>
        <v/>
      </c>
      <c r="BH123" s="138" t="str">
        <f t="shared" ref="BH123:BH142" si="118">IFERROR(-ROUND(AH123*L123/25,0),"")</f>
        <v/>
      </c>
      <c r="BI123" s="138" t="str">
        <f t="shared" ref="BI123:BI142" si="119">IFERROR(-ROUND(AI123*L123/25,0),"")</f>
        <v/>
      </c>
      <c r="BJ123" s="138" t="str">
        <f t="shared" ref="BJ123:BJ142" si="120">IFERROR(-ROUND(AJ123*L123/25,0),"")</f>
        <v/>
      </c>
      <c r="BK123" s="138" t="str">
        <f t="shared" ref="BK123:BK142" si="121">IFERROR(-ROUND(AK123*L123/25,0),"")</f>
        <v/>
      </c>
      <c r="BL123" s="138" t="str">
        <f t="shared" ref="BL123:BL142" si="122">IFERROR(-ROUND(AL123*L123/25,0),"")</f>
        <v/>
      </c>
      <c r="BM123" s="138" t="str">
        <f t="shared" ref="BM123:BM142" si="123">IFERROR(-ROUND(AM123*L123/25,0),"")</f>
        <v/>
      </c>
      <c r="BN123" s="138" t="str">
        <f t="shared" ref="BN123:BN142" si="124">IFERROR(-ROUND(AN123*L123/25,0),"")</f>
        <v/>
      </c>
      <c r="BO123" s="138">
        <f t="shared" ref="BO123:BO142" si="125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26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27">IF(J124="○",I124+$O$28,I124)</f>
        <v>-</v>
      </c>
      <c r="L124" s="20" t="str">
        <f>IF(月途中入退所!$N9=$B$2,月途中入退所!$T9,"-")</f>
        <v>-</v>
      </c>
      <c r="M124" s="138">
        <f t="shared" ref="M124:M142" si="128">IFERROR(-ROUNDUP(K124*L124/25,-1),0)</f>
        <v>0</v>
      </c>
      <c r="N124" s="132"/>
      <c r="O124" s="137" t="str">
        <f t="shared" si="93"/>
        <v>-</v>
      </c>
      <c r="P124" s="137" t="str">
        <f t="shared" si="94"/>
        <v>-</v>
      </c>
      <c r="Q124" s="137" t="str">
        <f t="shared" si="95"/>
        <v>-</v>
      </c>
      <c r="R124" s="137" t="str">
        <f t="shared" si="96"/>
        <v>-</v>
      </c>
      <c r="S124" s="137" t="str">
        <f t="shared" si="97"/>
        <v>-</v>
      </c>
      <c r="T124" s="137" t="str">
        <f t="shared" si="98"/>
        <v>-</v>
      </c>
      <c r="U124" s="137" t="str">
        <f t="shared" ref="U124:U141" si="129">IF($H124="標準時間",HLOOKUP($G124,$F$5:$I$37,6,FALSE),IF($H124="短時間",HLOOKUP($G124,$J$5:$M$37,6,FALSE),"-"))</f>
        <v>-</v>
      </c>
      <c r="V124" s="137" t="str">
        <f t="shared" ref="V124:V141" si="130">IF($H124="標準時間",HLOOKUP($G124,$F$5:$I$37,7,FALSE),IF($H124="短時間",HLOOKUP($G124,$J$5:$M$37,7,FALSE),"-"))</f>
        <v>-</v>
      </c>
      <c r="W124" s="137" t="str">
        <f t="shared" si="99"/>
        <v>-</v>
      </c>
      <c r="X124" s="137" t="str">
        <f t="shared" si="100"/>
        <v>-</v>
      </c>
      <c r="Y124" s="137" t="str">
        <f t="shared" si="101"/>
        <v>-</v>
      </c>
      <c r="Z124" s="137" t="str">
        <f t="shared" ref="Z124:Z142" si="131">IF($H124="標準時間",HLOOKUP($G124,$F$5:$I$37,10,FALSE),IF($H124="短時間",HLOOKUP($G124,$J$5:$M$37,10,FALSE),"-"))</f>
        <v>-</v>
      </c>
      <c r="AA124" s="137" t="str">
        <f t="shared" ref="AA124:AA142" si="132">IF($H124="標準時間",HLOOKUP($G124,$F$5:$I$37,11,FALSE),IF($H124="短時間",HLOOKUP($G124,$J$5:$M$37,11,FALSE),"-"))</f>
        <v>-</v>
      </c>
      <c r="AB124" s="137" t="str">
        <f t="shared" ref="AB124:AB142" si="133">IF($H124="標準時間",HLOOKUP($G124,$F$5:$I$37,12,FALSE),IF($H124="短時間",HLOOKUP($G124,$J$5:$M$37,12,FALSE),"-"))</f>
        <v>-</v>
      </c>
      <c r="AC124" s="137" t="str">
        <f t="shared" ref="AC124:AC142" si="134">IF($H124="標準時間",HLOOKUP($G124,$F$5:$I$37,13,FALSE),IF($H124="短時間",HLOOKUP($G124,$J$5:$M$37,13,FALSE),"-"))</f>
        <v>-</v>
      </c>
      <c r="AD124" s="137" t="str">
        <f t="shared" ref="AD124:AD142" si="135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36">IF($H124="標準時間",HLOOKUP($G124,$F$5:$I$37,15,FALSE),IF($H124="短時間",HLOOKUP($G124,$J$5:$M$37,15,FALSE),"-"))</f>
        <v>-</v>
      </c>
      <c r="AH124" s="137" t="str">
        <f t="shared" ref="AH124:AH142" si="137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38">IF($H124="標準時間",HLOOKUP($G124,$F$5:$I$37,24,FALSE),IF($H124="短時間",HLOOKUP($G124,$J$5:$M$37,24,FALSE),"-"))</f>
        <v>-</v>
      </c>
      <c r="AN124" s="137">
        <f t="shared" si="102"/>
        <v>0</v>
      </c>
      <c r="AO124" s="138">
        <f t="shared" si="103"/>
        <v>0</v>
      </c>
      <c r="AP124" s="138" t="str">
        <f t="shared" si="104"/>
        <v/>
      </c>
      <c r="AQ124" s="138" t="str">
        <f t="shared" si="105"/>
        <v/>
      </c>
      <c r="AR124" s="138" t="str">
        <f t="shared" si="106"/>
        <v/>
      </c>
      <c r="AS124" s="138" t="str">
        <f t="shared" si="107"/>
        <v/>
      </c>
      <c r="AT124" s="138" t="str">
        <f t="shared" si="108"/>
        <v/>
      </c>
      <c r="AU124" s="138" t="str">
        <f t="shared" ref="AU124:AU142" si="139">IFERROR(ROUND(U124*L124/25,0),"")</f>
        <v/>
      </c>
      <c r="AV124" s="138" t="str">
        <f t="shared" ref="AV124:AV142" si="140">IFERROR(ROUND(V124*L124/25,0),"")</f>
        <v/>
      </c>
      <c r="AW124" s="138" t="str">
        <f t="shared" si="109"/>
        <v/>
      </c>
      <c r="AX124" s="138" t="str">
        <f t="shared" si="110"/>
        <v/>
      </c>
      <c r="AY124" s="138" t="str">
        <f t="shared" si="111"/>
        <v/>
      </c>
      <c r="AZ124" s="138" t="str">
        <f t="shared" si="112"/>
        <v/>
      </c>
      <c r="BA124" s="138" t="str">
        <f t="shared" si="113"/>
        <v/>
      </c>
      <c r="BB124" s="138" t="str">
        <f t="shared" si="114"/>
        <v/>
      </c>
      <c r="BC124" s="138" t="str">
        <f t="shared" si="115"/>
        <v/>
      </c>
      <c r="BD124" s="138" t="str">
        <f t="shared" si="116"/>
        <v/>
      </c>
      <c r="BE124" s="231"/>
      <c r="BF124" s="231"/>
      <c r="BG124" s="138" t="str">
        <f t="shared" si="117"/>
        <v/>
      </c>
      <c r="BH124" s="138" t="str">
        <f t="shared" si="118"/>
        <v/>
      </c>
      <c r="BI124" s="138" t="str">
        <f t="shared" si="119"/>
        <v/>
      </c>
      <c r="BJ124" s="138" t="str">
        <f t="shared" si="120"/>
        <v/>
      </c>
      <c r="BK124" s="138" t="str">
        <f t="shared" si="121"/>
        <v/>
      </c>
      <c r="BL124" s="138" t="str">
        <f t="shared" si="122"/>
        <v/>
      </c>
      <c r="BM124" s="138" t="str">
        <f t="shared" si="123"/>
        <v/>
      </c>
      <c r="BN124" s="138" t="str">
        <f t="shared" si="124"/>
        <v/>
      </c>
      <c r="BO124" s="138">
        <f t="shared" si="125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26"/>
        <v>-</v>
      </c>
      <c r="J125" s="20" t="str">
        <f>IF(月途中入退所!$N10=$B$2,IF(月途中入退所!S10="","-",月途中入退所!$S10),"-")</f>
        <v>-</v>
      </c>
      <c r="K125" s="186" t="str">
        <f t="shared" si="127"/>
        <v>-</v>
      </c>
      <c r="L125" s="20" t="str">
        <f>IF(月途中入退所!$N10=$B$2,月途中入退所!$T10,"-")</f>
        <v>-</v>
      </c>
      <c r="M125" s="138">
        <f t="shared" si="128"/>
        <v>0</v>
      </c>
      <c r="N125" s="132"/>
      <c r="O125" s="137" t="str">
        <f t="shared" si="93"/>
        <v>-</v>
      </c>
      <c r="P125" s="137" t="str">
        <f t="shared" si="94"/>
        <v>-</v>
      </c>
      <c r="Q125" s="137" t="str">
        <f t="shared" si="95"/>
        <v>-</v>
      </c>
      <c r="R125" s="137" t="str">
        <f t="shared" si="96"/>
        <v>-</v>
      </c>
      <c r="S125" s="137" t="str">
        <f t="shared" si="97"/>
        <v>-</v>
      </c>
      <c r="T125" s="137" t="str">
        <f t="shared" si="98"/>
        <v>-</v>
      </c>
      <c r="U125" s="137" t="str">
        <f t="shared" si="129"/>
        <v>-</v>
      </c>
      <c r="V125" s="137" t="str">
        <f t="shared" si="130"/>
        <v>-</v>
      </c>
      <c r="W125" s="137" t="str">
        <f t="shared" si="99"/>
        <v>-</v>
      </c>
      <c r="X125" s="137" t="str">
        <f t="shared" si="100"/>
        <v>-</v>
      </c>
      <c r="Y125" s="137" t="str">
        <f t="shared" si="101"/>
        <v>-</v>
      </c>
      <c r="Z125" s="137" t="str">
        <f t="shared" si="131"/>
        <v>-</v>
      </c>
      <c r="AA125" s="137" t="str">
        <f t="shared" si="132"/>
        <v>-</v>
      </c>
      <c r="AB125" s="137" t="str">
        <f t="shared" si="133"/>
        <v>-</v>
      </c>
      <c r="AC125" s="137" t="str">
        <f t="shared" si="134"/>
        <v>-</v>
      </c>
      <c r="AD125" s="137" t="str">
        <f t="shared" si="135"/>
        <v>-</v>
      </c>
      <c r="AE125" s="140"/>
      <c r="AF125" s="140"/>
      <c r="AG125" s="137" t="str">
        <f t="shared" si="136"/>
        <v>-</v>
      </c>
      <c r="AH125" s="137" t="str">
        <f t="shared" si="137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38"/>
        <v>-</v>
      </c>
      <c r="AN125" s="137">
        <f t="shared" si="102"/>
        <v>0</v>
      </c>
      <c r="AO125" s="138">
        <f t="shared" si="103"/>
        <v>0</v>
      </c>
      <c r="AP125" s="138" t="str">
        <f t="shared" si="104"/>
        <v/>
      </c>
      <c r="AQ125" s="138" t="str">
        <f t="shared" si="105"/>
        <v/>
      </c>
      <c r="AR125" s="138" t="str">
        <f t="shared" si="106"/>
        <v/>
      </c>
      <c r="AS125" s="138" t="str">
        <f t="shared" si="107"/>
        <v/>
      </c>
      <c r="AT125" s="138" t="str">
        <f t="shared" si="108"/>
        <v/>
      </c>
      <c r="AU125" s="138" t="str">
        <f t="shared" si="139"/>
        <v/>
      </c>
      <c r="AV125" s="138" t="str">
        <f t="shared" si="140"/>
        <v/>
      </c>
      <c r="AW125" s="138" t="str">
        <f t="shared" si="109"/>
        <v/>
      </c>
      <c r="AX125" s="138" t="str">
        <f t="shared" si="110"/>
        <v/>
      </c>
      <c r="AY125" s="138" t="str">
        <f t="shared" si="111"/>
        <v/>
      </c>
      <c r="AZ125" s="138" t="str">
        <f t="shared" si="112"/>
        <v/>
      </c>
      <c r="BA125" s="138" t="str">
        <f t="shared" si="113"/>
        <v/>
      </c>
      <c r="BB125" s="138" t="str">
        <f t="shared" si="114"/>
        <v/>
      </c>
      <c r="BC125" s="138" t="str">
        <f t="shared" si="115"/>
        <v/>
      </c>
      <c r="BD125" s="138" t="str">
        <f t="shared" si="116"/>
        <v/>
      </c>
      <c r="BE125" s="231"/>
      <c r="BF125" s="231"/>
      <c r="BG125" s="138" t="str">
        <f t="shared" si="117"/>
        <v/>
      </c>
      <c r="BH125" s="138" t="str">
        <f t="shared" si="118"/>
        <v/>
      </c>
      <c r="BI125" s="138" t="str">
        <f t="shared" si="119"/>
        <v/>
      </c>
      <c r="BJ125" s="138" t="str">
        <f t="shared" si="120"/>
        <v/>
      </c>
      <c r="BK125" s="138" t="str">
        <f t="shared" si="121"/>
        <v/>
      </c>
      <c r="BL125" s="138" t="str">
        <f t="shared" si="122"/>
        <v/>
      </c>
      <c r="BM125" s="138" t="str">
        <f t="shared" si="123"/>
        <v/>
      </c>
      <c r="BN125" s="138" t="str">
        <f t="shared" si="124"/>
        <v/>
      </c>
      <c r="BO125" s="138">
        <f t="shared" si="125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26"/>
        <v>-</v>
      </c>
      <c r="J126" s="20" t="str">
        <f>IF(月途中入退所!$N11=$B$2,IF(月途中入退所!S11="","-",月途中入退所!$S11),"-")</f>
        <v>-</v>
      </c>
      <c r="K126" s="186" t="str">
        <f t="shared" si="127"/>
        <v>-</v>
      </c>
      <c r="L126" s="20" t="str">
        <f>IF(月途中入退所!$N11=$B$2,月途中入退所!$T11,"-")</f>
        <v>-</v>
      </c>
      <c r="M126" s="138">
        <f t="shared" si="128"/>
        <v>0</v>
      </c>
      <c r="N126" s="132"/>
      <c r="O126" s="137" t="str">
        <f t="shared" si="93"/>
        <v>-</v>
      </c>
      <c r="P126" s="137" t="str">
        <f t="shared" si="94"/>
        <v>-</v>
      </c>
      <c r="Q126" s="137" t="str">
        <f t="shared" si="95"/>
        <v>-</v>
      </c>
      <c r="R126" s="137" t="str">
        <f t="shared" si="96"/>
        <v>-</v>
      </c>
      <c r="S126" s="137" t="str">
        <f t="shared" si="97"/>
        <v>-</v>
      </c>
      <c r="T126" s="137" t="str">
        <f t="shared" si="98"/>
        <v>-</v>
      </c>
      <c r="U126" s="137" t="str">
        <f t="shared" si="129"/>
        <v>-</v>
      </c>
      <c r="V126" s="137" t="str">
        <f t="shared" si="130"/>
        <v>-</v>
      </c>
      <c r="W126" s="137" t="str">
        <f t="shared" si="99"/>
        <v>-</v>
      </c>
      <c r="X126" s="137" t="str">
        <f t="shared" si="100"/>
        <v>-</v>
      </c>
      <c r="Y126" s="137" t="str">
        <f t="shared" si="101"/>
        <v>-</v>
      </c>
      <c r="Z126" s="137" t="str">
        <f t="shared" si="131"/>
        <v>-</v>
      </c>
      <c r="AA126" s="137" t="str">
        <f t="shared" si="132"/>
        <v>-</v>
      </c>
      <c r="AB126" s="137" t="str">
        <f t="shared" si="133"/>
        <v>-</v>
      </c>
      <c r="AC126" s="137" t="str">
        <f t="shared" si="134"/>
        <v>-</v>
      </c>
      <c r="AD126" s="137" t="str">
        <f t="shared" si="135"/>
        <v>-</v>
      </c>
      <c r="AE126" s="140"/>
      <c r="AF126" s="140"/>
      <c r="AG126" s="137" t="str">
        <f t="shared" si="136"/>
        <v>-</v>
      </c>
      <c r="AH126" s="137" t="str">
        <f t="shared" si="137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38"/>
        <v>-</v>
      </c>
      <c r="AN126" s="137">
        <f t="shared" si="102"/>
        <v>0</v>
      </c>
      <c r="AO126" s="138">
        <f t="shared" si="103"/>
        <v>0</v>
      </c>
      <c r="AP126" s="138" t="str">
        <f t="shared" si="104"/>
        <v/>
      </c>
      <c r="AQ126" s="138" t="str">
        <f t="shared" si="105"/>
        <v/>
      </c>
      <c r="AR126" s="138" t="str">
        <f t="shared" si="106"/>
        <v/>
      </c>
      <c r="AS126" s="138" t="str">
        <f t="shared" si="107"/>
        <v/>
      </c>
      <c r="AT126" s="138" t="str">
        <f t="shared" si="108"/>
        <v/>
      </c>
      <c r="AU126" s="138" t="str">
        <f t="shared" si="139"/>
        <v/>
      </c>
      <c r="AV126" s="138" t="str">
        <f t="shared" si="140"/>
        <v/>
      </c>
      <c r="AW126" s="138" t="str">
        <f t="shared" si="109"/>
        <v/>
      </c>
      <c r="AX126" s="138" t="str">
        <f t="shared" si="110"/>
        <v/>
      </c>
      <c r="AY126" s="138" t="str">
        <f t="shared" si="111"/>
        <v/>
      </c>
      <c r="AZ126" s="138" t="str">
        <f t="shared" si="112"/>
        <v/>
      </c>
      <c r="BA126" s="138" t="str">
        <f t="shared" si="113"/>
        <v/>
      </c>
      <c r="BB126" s="138" t="str">
        <f t="shared" si="114"/>
        <v/>
      </c>
      <c r="BC126" s="138" t="str">
        <f t="shared" si="115"/>
        <v/>
      </c>
      <c r="BD126" s="138" t="str">
        <f t="shared" si="116"/>
        <v/>
      </c>
      <c r="BE126" s="231"/>
      <c r="BF126" s="231"/>
      <c r="BG126" s="138" t="str">
        <f t="shared" si="117"/>
        <v/>
      </c>
      <c r="BH126" s="138" t="str">
        <f t="shared" si="118"/>
        <v/>
      </c>
      <c r="BI126" s="138" t="str">
        <f t="shared" si="119"/>
        <v/>
      </c>
      <c r="BJ126" s="138" t="str">
        <f t="shared" si="120"/>
        <v/>
      </c>
      <c r="BK126" s="138" t="str">
        <f t="shared" si="121"/>
        <v/>
      </c>
      <c r="BL126" s="138" t="str">
        <f t="shared" si="122"/>
        <v/>
      </c>
      <c r="BM126" s="138" t="str">
        <f t="shared" si="123"/>
        <v/>
      </c>
      <c r="BN126" s="138" t="str">
        <f t="shared" si="124"/>
        <v/>
      </c>
      <c r="BO126" s="138">
        <f t="shared" si="125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26"/>
        <v>-</v>
      </c>
      <c r="J127" s="20" t="str">
        <f>IF(月途中入退所!$N12=$B$2,IF(月途中入退所!S12="","-",月途中入退所!$S12),"-")</f>
        <v>-</v>
      </c>
      <c r="K127" s="186" t="str">
        <f t="shared" si="127"/>
        <v>-</v>
      </c>
      <c r="L127" s="20" t="str">
        <f>IF(月途中入退所!$N12=$B$2,月途中入退所!$T12,"-")</f>
        <v>-</v>
      </c>
      <c r="M127" s="138">
        <f t="shared" si="128"/>
        <v>0</v>
      </c>
      <c r="N127" s="132"/>
      <c r="O127" s="137" t="str">
        <f t="shared" si="93"/>
        <v>-</v>
      </c>
      <c r="P127" s="137" t="str">
        <f t="shared" si="94"/>
        <v>-</v>
      </c>
      <c r="Q127" s="137" t="str">
        <f t="shared" si="95"/>
        <v>-</v>
      </c>
      <c r="R127" s="137" t="str">
        <f t="shared" si="96"/>
        <v>-</v>
      </c>
      <c r="S127" s="137" t="str">
        <f t="shared" si="97"/>
        <v>-</v>
      </c>
      <c r="T127" s="137" t="str">
        <f t="shared" si="98"/>
        <v>-</v>
      </c>
      <c r="U127" s="137" t="str">
        <f t="shared" si="129"/>
        <v>-</v>
      </c>
      <c r="V127" s="137" t="str">
        <f t="shared" si="130"/>
        <v>-</v>
      </c>
      <c r="W127" s="137" t="str">
        <f t="shared" si="99"/>
        <v>-</v>
      </c>
      <c r="X127" s="137" t="str">
        <f t="shared" si="100"/>
        <v>-</v>
      </c>
      <c r="Y127" s="137" t="str">
        <f t="shared" si="101"/>
        <v>-</v>
      </c>
      <c r="Z127" s="137" t="str">
        <f t="shared" si="131"/>
        <v>-</v>
      </c>
      <c r="AA127" s="137" t="str">
        <f t="shared" si="132"/>
        <v>-</v>
      </c>
      <c r="AB127" s="137" t="str">
        <f t="shared" si="133"/>
        <v>-</v>
      </c>
      <c r="AC127" s="137" t="str">
        <f t="shared" si="134"/>
        <v>-</v>
      </c>
      <c r="AD127" s="137" t="str">
        <f t="shared" si="135"/>
        <v>-</v>
      </c>
      <c r="AE127" s="140"/>
      <c r="AF127" s="140"/>
      <c r="AG127" s="137" t="str">
        <f t="shared" si="136"/>
        <v>-</v>
      </c>
      <c r="AH127" s="137" t="str">
        <f t="shared" si="137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38"/>
        <v>-</v>
      </c>
      <c r="AN127" s="137">
        <f t="shared" si="102"/>
        <v>0</v>
      </c>
      <c r="AO127" s="138">
        <f t="shared" si="103"/>
        <v>0</v>
      </c>
      <c r="AP127" s="138" t="str">
        <f t="shared" si="104"/>
        <v/>
      </c>
      <c r="AQ127" s="138" t="str">
        <f t="shared" si="105"/>
        <v/>
      </c>
      <c r="AR127" s="138" t="str">
        <f t="shared" si="106"/>
        <v/>
      </c>
      <c r="AS127" s="138" t="str">
        <f t="shared" si="107"/>
        <v/>
      </c>
      <c r="AT127" s="138" t="str">
        <f t="shared" si="108"/>
        <v/>
      </c>
      <c r="AU127" s="138" t="str">
        <f t="shared" si="139"/>
        <v/>
      </c>
      <c r="AV127" s="138" t="str">
        <f t="shared" si="140"/>
        <v/>
      </c>
      <c r="AW127" s="138" t="str">
        <f t="shared" si="109"/>
        <v/>
      </c>
      <c r="AX127" s="138" t="str">
        <f t="shared" si="110"/>
        <v/>
      </c>
      <c r="AY127" s="138" t="str">
        <f t="shared" si="111"/>
        <v/>
      </c>
      <c r="AZ127" s="138" t="str">
        <f t="shared" si="112"/>
        <v/>
      </c>
      <c r="BA127" s="138" t="str">
        <f t="shared" si="113"/>
        <v/>
      </c>
      <c r="BB127" s="138" t="str">
        <f t="shared" si="114"/>
        <v/>
      </c>
      <c r="BC127" s="138" t="str">
        <f t="shared" si="115"/>
        <v/>
      </c>
      <c r="BD127" s="138" t="str">
        <f t="shared" si="116"/>
        <v/>
      </c>
      <c r="BE127" s="231"/>
      <c r="BF127" s="231"/>
      <c r="BG127" s="138" t="str">
        <f t="shared" si="117"/>
        <v/>
      </c>
      <c r="BH127" s="138" t="str">
        <f t="shared" si="118"/>
        <v/>
      </c>
      <c r="BI127" s="138" t="str">
        <f t="shared" si="119"/>
        <v/>
      </c>
      <c r="BJ127" s="138" t="str">
        <f t="shared" si="120"/>
        <v/>
      </c>
      <c r="BK127" s="138" t="str">
        <f t="shared" si="121"/>
        <v/>
      </c>
      <c r="BL127" s="138" t="str">
        <f t="shared" si="122"/>
        <v/>
      </c>
      <c r="BM127" s="138" t="str">
        <f t="shared" si="123"/>
        <v/>
      </c>
      <c r="BN127" s="138" t="str">
        <f t="shared" si="124"/>
        <v/>
      </c>
      <c r="BO127" s="138">
        <f t="shared" si="125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26"/>
        <v>-</v>
      </c>
      <c r="J128" s="20" t="str">
        <f>IF(月途中入退所!$N13=$B$2,IF(月途中入退所!S13="","-",月途中入退所!$S13),"-")</f>
        <v>-</v>
      </c>
      <c r="K128" s="186" t="str">
        <f t="shared" si="127"/>
        <v>-</v>
      </c>
      <c r="L128" s="20" t="str">
        <f>IF(月途中入退所!$N13=$B$2,月途中入退所!$T13,"-")</f>
        <v>-</v>
      </c>
      <c r="M128" s="138">
        <f t="shared" si="128"/>
        <v>0</v>
      </c>
      <c r="N128" s="132"/>
      <c r="O128" s="137" t="str">
        <f t="shared" si="93"/>
        <v>-</v>
      </c>
      <c r="P128" s="137" t="str">
        <f t="shared" si="94"/>
        <v>-</v>
      </c>
      <c r="Q128" s="137" t="str">
        <f t="shared" si="95"/>
        <v>-</v>
      </c>
      <c r="R128" s="137" t="str">
        <f t="shared" si="96"/>
        <v>-</v>
      </c>
      <c r="S128" s="137" t="str">
        <f t="shared" si="97"/>
        <v>-</v>
      </c>
      <c r="T128" s="137" t="str">
        <f t="shared" si="98"/>
        <v>-</v>
      </c>
      <c r="U128" s="137" t="str">
        <f t="shared" si="129"/>
        <v>-</v>
      </c>
      <c r="V128" s="137" t="str">
        <f t="shared" si="130"/>
        <v>-</v>
      </c>
      <c r="W128" s="137" t="str">
        <f t="shared" si="99"/>
        <v>-</v>
      </c>
      <c r="X128" s="137" t="str">
        <f t="shared" si="100"/>
        <v>-</v>
      </c>
      <c r="Y128" s="137" t="str">
        <f t="shared" si="101"/>
        <v>-</v>
      </c>
      <c r="Z128" s="137" t="str">
        <f t="shared" si="131"/>
        <v>-</v>
      </c>
      <c r="AA128" s="137" t="str">
        <f t="shared" si="132"/>
        <v>-</v>
      </c>
      <c r="AB128" s="137" t="str">
        <f t="shared" si="133"/>
        <v>-</v>
      </c>
      <c r="AC128" s="137" t="str">
        <f t="shared" si="134"/>
        <v>-</v>
      </c>
      <c r="AD128" s="137" t="str">
        <f t="shared" si="135"/>
        <v>-</v>
      </c>
      <c r="AE128" s="140"/>
      <c r="AF128" s="140"/>
      <c r="AG128" s="137" t="str">
        <f t="shared" si="136"/>
        <v>-</v>
      </c>
      <c r="AH128" s="137" t="str">
        <f t="shared" si="137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38"/>
        <v>-</v>
      </c>
      <c r="AN128" s="137">
        <f t="shared" si="102"/>
        <v>0</v>
      </c>
      <c r="AO128" s="138">
        <f t="shared" si="103"/>
        <v>0</v>
      </c>
      <c r="AP128" s="138" t="str">
        <f t="shared" si="104"/>
        <v/>
      </c>
      <c r="AQ128" s="138" t="str">
        <f t="shared" si="105"/>
        <v/>
      </c>
      <c r="AR128" s="138" t="str">
        <f t="shared" si="106"/>
        <v/>
      </c>
      <c r="AS128" s="138" t="str">
        <f t="shared" si="107"/>
        <v/>
      </c>
      <c r="AT128" s="138" t="str">
        <f t="shared" si="108"/>
        <v/>
      </c>
      <c r="AU128" s="138" t="str">
        <f t="shared" si="139"/>
        <v/>
      </c>
      <c r="AV128" s="138" t="str">
        <f t="shared" si="140"/>
        <v/>
      </c>
      <c r="AW128" s="138" t="str">
        <f t="shared" si="109"/>
        <v/>
      </c>
      <c r="AX128" s="138" t="str">
        <f t="shared" si="110"/>
        <v/>
      </c>
      <c r="AY128" s="138" t="str">
        <f t="shared" si="111"/>
        <v/>
      </c>
      <c r="AZ128" s="138" t="str">
        <f t="shared" si="112"/>
        <v/>
      </c>
      <c r="BA128" s="138" t="str">
        <f t="shared" si="113"/>
        <v/>
      </c>
      <c r="BB128" s="138" t="str">
        <f t="shared" si="114"/>
        <v/>
      </c>
      <c r="BC128" s="138" t="str">
        <f t="shared" si="115"/>
        <v/>
      </c>
      <c r="BD128" s="138" t="str">
        <f t="shared" si="116"/>
        <v/>
      </c>
      <c r="BE128" s="231"/>
      <c r="BF128" s="231"/>
      <c r="BG128" s="138" t="str">
        <f t="shared" si="117"/>
        <v/>
      </c>
      <c r="BH128" s="138" t="str">
        <f t="shared" si="118"/>
        <v/>
      </c>
      <c r="BI128" s="138" t="str">
        <f t="shared" si="119"/>
        <v/>
      </c>
      <c r="BJ128" s="138" t="str">
        <f t="shared" si="120"/>
        <v/>
      </c>
      <c r="BK128" s="138" t="str">
        <f t="shared" si="121"/>
        <v/>
      </c>
      <c r="BL128" s="138" t="str">
        <f t="shared" si="122"/>
        <v/>
      </c>
      <c r="BM128" s="138" t="str">
        <f t="shared" si="123"/>
        <v/>
      </c>
      <c r="BN128" s="138" t="str">
        <f t="shared" si="124"/>
        <v/>
      </c>
      <c r="BO128" s="138">
        <f t="shared" si="125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26"/>
        <v>-</v>
      </c>
      <c r="J129" s="20" t="str">
        <f>IF(月途中入退所!$N14=$B$2,IF(月途中入退所!S14="","-",月途中入退所!$S14),"-")</f>
        <v>-</v>
      </c>
      <c r="K129" s="186" t="str">
        <f t="shared" si="127"/>
        <v>-</v>
      </c>
      <c r="L129" s="20" t="str">
        <f>IF(月途中入退所!$N14=$B$2,月途中入退所!$T14,"-")</f>
        <v>-</v>
      </c>
      <c r="M129" s="138">
        <f t="shared" si="128"/>
        <v>0</v>
      </c>
      <c r="N129" s="132"/>
      <c r="O129" s="137" t="str">
        <f t="shared" si="93"/>
        <v>-</v>
      </c>
      <c r="P129" s="137" t="str">
        <f t="shared" si="94"/>
        <v>-</v>
      </c>
      <c r="Q129" s="137" t="str">
        <f t="shared" si="95"/>
        <v>-</v>
      </c>
      <c r="R129" s="137" t="str">
        <f t="shared" si="96"/>
        <v>-</v>
      </c>
      <c r="S129" s="137" t="str">
        <f t="shared" si="97"/>
        <v>-</v>
      </c>
      <c r="T129" s="137" t="str">
        <f t="shared" si="98"/>
        <v>-</v>
      </c>
      <c r="U129" s="137" t="str">
        <f t="shared" si="129"/>
        <v>-</v>
      </c>
      <c r="V129" s="137" t="str">
        <f t="shared" si="130"/>
        <v>-</v>
      </c>
      <c r="W129" s="137" t="str">
        <f t="shared" si="99"/>
        <v>-</v>
      </c>
      <c r="X129" s="137" t="str">
        <f t="shared" si="100"/>
        <v>-</v>
      </c>
      <c r="Y129" s="137" t="str">
        <f t="shared" si="101"/>
        <v>-</v>
      </c>
      <c r="Z129" s="137" t="str">
        <f t="shared" si="131"/>
        <v>-</v>
      </c>
      <c r="AA129" s="137" t="str">
        <f t="shared" si="132"/>
        <v>-</v>
      </c>
      <c r="AB129" s="137" t="str">
        <f t="shared" si="133"/>
        <v>-</v>
      </c>
      <c r="AC129" s="137" t="str">
        <f t="shared" si="134"/>
        <v>-</v>
      </c>
      <c r="AD129" s="137" t="str">
        <f t="shared" si="135"/>
        <v>-</v>
      </c>
      <c r="AE129" s="140"/>
      <c r="AF129" s="140"/>
      <c r="AG129" s="137" t="str">
        <f t="shared" si="136"/>
        <v>-</v>
      </c>
      <c r="AH129" s="137" t="str">
        <f t="shared" si="137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38"/>
        <v>-</v>
      </c>
      <c r="AN129" s="137">
        <f t="shared" si="102"/>
        <v>0</v>
      </c>
      <c r="AO129" s="138">
        <f t="shared" si="103"/>
        <v>0</v>
      </c>
      <c r="AP129" s="138" t="str">
        <f t="shared" si="104"/>
        <v/>
      </c>
      <c r="AQ129" s="138" t="str">
        <f t="shared" si="105"/>
        <v/>
      </c>
      <c r="AR129" s="138" t="str">
        <f t="shared" si="106"/>
        <v/>
      </c>
      <c r="AS129" s="138" t="str">
        <f t="shared" si="107"/>
        <v/>
      </c>
      <c r="AT129" s="138" t="str">
        <f t="shared" si="108"/>
        <v/>
      </c>
      <c r="AU129" s="138" t="str">
        <f t="shared" si="139"/>
        <v/>
      </c>
      <c r="AV129" s="138" t="str">
        <f t="shared" si="140"/>
        <v/>
      </c>
      <c r="AW129" s="138" t="str">
        <f t="shared" si="109"/>
        <v/>
      </c>
      <c r="AX129" s="138" t="str">
        <f t="shared" si="110"/>
        <v/>
      </c>
      <c r="AY129" s="138" t="str">
        <f t="shared" si="111"/>
        <v/>
      </c>
      <c r="AZ129" s="138" t="str">
        <f t="shared" si="112"/>
        <v/>
      </c>
      <c r="BA129" s="138" t="str">
        <f t="shared" si="113"/>
        <v/>
      </c>
      <c r="BB129" s="138" t="str">
        <f t="shared" si="114"/>
        <v/>
      </c>
      <c r="BC129" s="138" t="str">
        <f t="shared" si="115"/>
        <v/>
      </c>
      <c r="BD129" s="138" t="str">
        <f t="shared" si="116"/>
        <v/>
      </c>
      <c r="BE129" s="231"/>
      <c r="BF129" s="231"/>
      <c r="BG129" s="138" t="str">
        <f t="shared" si="117"/>
        <v/>
      </c>
      <c r="BH129" s="138" t="str">
        <f t="shared" si="118"/>
        <v/>
      </c>
      <c r="BI129" s="138" t="str">
        <f t="shared" si="119"/>
        <v/>
      </c>
      <c r="BJ129" s="138" t="str">
        <f t="shared" si="120"/>
        <v/>
      </c>
      <c r="BK129" s="138" t="str">
        <f t="shared" si="121"/>
        <v/>
      </c>
      <c r="BL129" s="138" t="str">
        <f t="shared" si="122"/>
        <v/>
      </c>
      <c r="BM129" s="138" t="str">
        <f t="shared" si="123"/>
        <v/>
      </c>
      <c r="BN129" s="138" t="str">
        <f t="shared" si="124"/>
        <v/>
      </c>
      <c r="BO129" s="138">
        <f t="shared" si="125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26"/>
        <v>-</v>
      </c>
      <c r="J130" s="20" t="str">
        <f>IF(月途中入退所!$N15=$B$2,IF(月途中入退所!S15="","-",月途中入退所!$S15),"-")</f>
        <v>-</v>
      </c>
      <c r="K130" s="186" t="str">
        <f t="shared" si="127"/>
        <v>-</v>
      </c>
      <c r="L130" s="20" t="str">
        <f>IF(月途中入退所!$N15=$B$2,月途中入退所!$T15,"-")</f>
        <v>-</v>
      </c>
      <c r="M130" s="138">
        <f t="shared" si="128"/>
        <v>0</v>
      </c>
      <c r="N130" s="132"/>
      <c r="O130" s="137" t="str">
        <f t="shared" si="93"/>
        <v>-</v>
      </c>
      <c r="P130" s="137" t="str">
        <f t="shared" si="94"/>
        <v>-</v>
      </c>
      <c r="Q130" s="137" t="str">
        <f t="shared" si="95"/>
        <v>-</v>
      </c>
      <c r="R130" s="137" t="str">
        <f t="shared" si="96"/>
        <v>-</v>
      </c>
      <c r="S130" s="137" t="str">
        <f t="shared" si="97"/>
        <v>-</v>
      </c>
      <c r="T130" s="137" t="str">
        <f t="shared" si="98"/>
        <v>-</v>
      </c>
      <c r="U130" s="137" t="str">
        <f t="shared" si="129"/>
        <v>-</v>
      </c>
      <c r="V130" s="137" t="str">
        <f t="shared" si="130"/>
        <v>-</v>
      </c>
      <c r="W130" s="137" t="str">
        <f t="shared" si="99"/>
        <v>-</v>
      </c>
      <c r="X130" s="137" t="str">
        <f t="shared" si="100"/>
        <v>-</v>
      </c>
      <c r="Y130" s="137" t="str">
        <f t="shared" si="101"/>
        <v>-</v>
      </c>
      <c r="Z130" s="137" t="str">
        <f t="shared" si="131"/>
        <v>-</v>
      </c>
      <c r="AA130" s="137" t="str">
        <f t="shared" si="132"/>
        <v>-</v>
      </c>
      <c r="AB130" s="137" t="str">
        <f t="shared" si="133"/>
        <v>-</v>
      </c>
      <c r="AC130" s="137" t="str">
        <f t="shared" si="134"/>
        <v>-</v>
      </c>
      <c r="AD130" s="137" t="str">
        <f t="shared" si="135"/>
        <v>-</v>
      </c>
      <c r="AE130" s="140"/>
      <c r="AF130" s="140"/>
      <c r="AG130" s="137" t="str">
        <f t="shared" si="136"/>
        <v>-</v>
      </c>
      <c r="AH130" s="137" t="str">
        <f t="shared" si="137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38"/>
        <v>-</v>
      </c>
      <c r="AN130" s="137">
        <f t="shared" si="102"/>
        <v>0</v>
      </c>
      <c r="AO130" s="138">
        <f t="shared" si="103"/>
        <v>0</v>
      </c>
      <c r="AP130" s="138" t="str">
        <f t="shared" si="104"/>
        <v/>
      </c>
      <c r="AQ130" s="138" t="str">
        <f t="shared" si="105"/>
        <v/>
      </c>
      <c r="AR130" s="138" t="str">
        <f t="shared" si="106"/>
        <v/>
      </c>
      <c r="AS130" s="138" t="str">
        <f t="shared" si="107"/>
        <v/>
      </c>
      <c r="AT130" s="138" t="str">
        <f t="shared" si="108"/>
        <v/>
      </c>
      <c r="AU130" s="138" t="str">
        <f t="shared" si="139"/>
        <v/>
      </c>
      <c r="AV130" s="138" t="str">
        <f t="shared" si="140"/>
        <v/>
      </c>
      <c r="AW130" s="138" t="str">
        <f t="shared" si="109"/>
        <v/>
      </c>
      <c r="AX130" s="138" t="str">
        <f t="shared" si="110"/>
        <v/>
      </c>
      <c r="AY130" s="138" t="str">
        <f t="shared" si="111"/>
        <v/>
      </c>
      <c r="AZ130" s="138" t="str">
        <f t="shared" si="112"/>
        <v/>
      </c>
      <c r="BA130" s="138" t="str">
        <f t="shared" si="113"/>
        <v/>
      </c>
      <c r="BB130" s="138" t="str">
        <f t="shared" si="114"/>
        <v/>
      </c>
      <c r="BC130" s="138" t="str">
        <f t="shared" si="115"/>
        <v/>
      </c>
      <c r="BD130" s="138" t="str">
        <f t="shared" si="116"/>
        <v/>
      </c>
      <c r="BE130" s="231"/>
      <c r="BF130" s="231"/>
      <c r="BG130" s="138" t="str">
        <f t="shared" si="117"/>
        <v/>
      </c>
      <c r="BH130" s="138" t="str">
        <f t="shared" si="118"/>
        <v/>
      </c>
      <c r="BI130" s="138" t="str">
        <f t="shared" si="119"/>
        <v/>
      </c>
      <c r="BJ130" s="138" t="str">
        <f t="shared" si="120"/>
        <v/>
      </c>
      <c r="BK130" s="138" t="str">
        <f t="shared" si="121"/>
        <v/>
      </c>
      <c r="BL130" s="138" t="str">
        <f t="shared" si="122"/>
        <v/>
      </c>
      <c r="BM130" s="138" t="str">
        <f t="shared" si="123"/>
        <v/>
      </c>
      <c r="BN130" s="138" t="str">
        <f t="shared" si="124"/>
        <v/>
      </c>
      <c r="BO130" s="138">
        <f t="shared" si="125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26"/>
        <v>-</v>
      </c>
      <c r="J131" s="20" t="str">
        <f>IF(月途中入退所!$N16=$B$2,IF(月途中入退所!S16="","-",月途中入退所!$S16),"-")</f>
        <v>-</v>
      </c>
      <c r="K131" s="186" t="str">
        <f t="shared" si="127"/>
        <v>-</v>
      </c>
      <c r="L131" s="20" t="str">
        <f>IF(月途中入退所!$N16=$B$2,月途中入退所!$T16,"-")</f>
        <v>-</v>
      </c>
      <c r="M131" s="138">
        <f t="shared" si="128"/>
        <v>0</v>
      </c>
      <c r="N131" s="132"/>
      <c r="O131" s="137" t="str">
        <f t="shared" si="93"/>
        <v>-</v>
      </c>
      <c r="P131" s="137" t="str">
        <f t="shared" si="94"/>
        <v>-</v>
      </c>
      <c r="Q131" s="137" t="str">
        <f t="shared" si="95"/>
        <v>-</v>
      </c>
      <c r="R131" s="137" t="str">
        <f t="shared" si="96"/>
        <v>-</v>
      </c>
      <c r="S131" s="137" t="str">
        <f t="shared" si="97"/>
        <v>-</v>
      </c>
      <c r="T131" s="137" t="str">
        <f t="shared" si="98"/>
        <v>-</v>
      </c>
      <c r="U131" s="137" t="str">
        <f t="shared" si="129"/>
        <v>-</v>
      </c>
      <c r="V131" s="137" t="str">
        <f t="shared" si="130"/>
        <v>-</v>
      </c>
      <c r="W131" s="137" t="str">
        <f t="shared" si="99"/>
        <v>-</v>
      </c>
      <c r="X131" s="137" t="str">
        <f t="shared" si="100"/>
        <v>-</v>
      </c>
      <c r="Y131" s="137" t="str">
        <f t="shared" si="101"/>
        <v>-</v>
      </c>
      <c r="Z131" s="137" t="str">
        <f t="shared" si="131"/>
        <v>-</v>
      </c>
      <c r="AA131" s="137" t="str">
        <f t="shared" si="132"/>
        <v>-</v>
      </c>
      <c r="AB131" s="137" t="str">
        <f t="shared" si="133"/>
        <v>-</v>
      </c>
      <c r="AC131" s="137" t="str">
        <f t="shared" si="134"/>
        <v>-</v>
      </c>
      <c r="AD131" s="137" t="str">
        <f t="shared" si="135"/>
        <v>-</v>
      </c>
      <c r="AE131" s="140"/>
      <c r="AF131" s="140"/>
      <c r="AG131" s="137" t="str">
        <f t="shared" si="136"/>
        <v>-</v>
      </c>
      <c r="AH131" s="137" t="str">
        <f t="shared" si="137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38"/>
        <v>-</v>
      </c>
      <c r="AN131" s="137">
        <f t="shared" si="102"/>
        <v>0</v>
      </c>
      <c r="AO131" s="138">
        <f t="shared" si="103"/>
        <v>0</v>
      </c>
      <c r="AP131" s="138" t="str">
        <f t="shared" si="104"/>
        <v/>
      </c>
      <c r="AQ131" s="138" t="str">
        <f t="shared" si="105"/>
        <v/>
      </c>
      <c r="AR131" s="138" t="str">
        <f t="shared" si="106"/>
        <v/>
      </c>
      <c r="AS131" s="138" t="str">
        <f t="shared" si="107"/>
        <v/>
      </c>
      <c r="AT131" s="138" t="str">
        <f t="shared" si="108"/>
        <v/>
      </c>
      <c r="AU131" s="138" t="str">
        <f t="shared" si="139"/>
        <v/>
      </c>
      <c r="AV131" s="138" t="str">
        <f t="shared" si="140"/>
        <v/>
      </c>
      <c r="AW131" s="138" t="str">
        <f t="shared" si="109"/>
        <v/>
      </c>
      <c r="AX131" s="138" t="str">
        <f t="shared" si="110"/>
        <v/>
      </c>
      <c r="AY131" s="138" t="str">
        <f t="shared" si="111"/>
        <v/>
      </c>
      <c r="AZ131" s="138" t="str">
        <f t="shared" si="112"/>
        <v/>
      </c>
      <c r="BA131" s="138" t="str">
        <f t="shared" si="113"/>
        <v/>
      </c>
      <c r="BB131" s="138" t="str">
        <f t="shared" si="114"/>
        <v/>
      </c>
      <c r="BC131" s="138" t="str">
        <f t="shared" si="115"/>
        <v/>
      </c>
      <c r="BD131" s="138" t="str">
        <f t="shared" si="116"/>
        <v/>
      </c>
      <c r="BE131" s="231"/>
      <c r="BF131" s="231"/>
      <c r="BG131" s="138" t="str">
        <f t="shared" si="117"/>
        <v/>
      </c>
      <c r="BH131" s="138" t="str">
        <f t="shared" si="118"/>
        <v/>
      </c>
      <c r="BI131" s="138" t="str">
        <f t="shared" si="119"/>
        <v/>
      </c>
      <c r="BJ131" s="138" t="str">
        <f t="shared" si="120"/>
        <v/>
      </c>
      <c r="BK131" s="138" t="str">
        <f t="shared" si="121"/>
        <v/>
      </c>
      <c r="BL131" s="138" t="str">
        <f t="shared" si="122"/>
        <v/>
      </c>
      <c r="BM131" s="138" t="str">
        <f t="shared" si="123"/>
        <v/>
      </c>
      <c r="BN131" s="138" t="str">
        <f t="shared" si="124"/>
        <v/>
      </c>
      <c r="BO131" s="138">
        <f t="shared" si="125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26"/>
        <v>-</v>
      </c>
      <c r="J132" s="20" t="str">
        <f>IF(月途中入退所!$N17=$B$2,IF(月途中入退所!S17="","-",月途中入退所!$S17),"-")</f>
        <v>-</v>
      </c>
      <c r="K132" s="186" t="str">
        <f t="shared" si="127"/>
        <v>-</v>
      </c>
      <c r="L132" s="20" t="str">
        <f>IF(月途中入退所!$N17=$B$2,月途中入退所!$T17,"-")</f>
        <v>-</v>
      </c>
      <c r="M132" s="138">
        <f t="shared" si="128"/>
        <v>0</v>
      </c>
      <c r="N132" s="132"/>
      <c r="O132" s="137" t="str">
        <f t="shared" si="93"/>
        <v>-</v>
      </c>
      <c r="P132" s="137" t="str">
        <f t="shared" si="94"/>
        <v>-</v>
      </c>
      <c r="Q132" s="137" t="str">
        <f t="shared" si="95"/>
        <v>-</v>
      </c>
      <c r="R132" s="137" t="str">
        <f t="shared" si="96"/>
        <v>-</v>
      </c>
      <c r="S132" s="137" t="str">
        <f t="shared" si="97"/>
        <v>-</v>
      </c>
      <c r="T132" s="137" t="str">
        <f t="shared" si="98"/>
        <v>-</v>
      </c>
      <c r="U132" s="137" t="str">
        <f t="shared" si="129"/>
        <v>-</v>
      </c>
      <c r="V132" s="137" t="str">
        <f t="shared" si="130"/>
        <v>-</v>
      </c>
      <c r="W132" s="137" t="str">
        <f t="shared" si="99"/>
        <v>-</v>
      </c>
      <c r="X132" s="137" t="str">
        <f t="shared" si="100"/>
        <v>-</v>
      </c>
      <c r="Y132" s="137" t="str">
        <f t="shared" si="101"/>
        <v>-</v>
      </c>
      <c r="Z132" s="137" t="str">
        <f t="shared" si="131"/>
        <v>-</v>
      </c>
      <c r="AA132" s="137" t="str">
        <f t="shared" si="132"/>
        <v>-</v>
      </c>
      <c r="AB132" s="137" t="str">
        <f t="shared" si="133"/>
        <v>-</v>
      </c>
      <c r="AC132" s="137" t="str">
        <f t="shared" si="134"/>
        <v>-</v>
      </c>
      <c r="AD132" s="137" t="str">
        <f t="shared" si="135"/>
        <v>-</v>
      </c>
      <c r="AE132" s="140"/>
      <c r="AF132" s="140"/>
      <c r="AG132" s="137" t="str">
        <f t="shared" si="136"/>
        <v>-</v>
      </c>
      <c r="AH132" s="137" t="str">
        <f t="shared" si="137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38"/>
        <v>-</v>
      </c>
      <c r="AN132" s="137">
        <f t="shared" si="102"/>
        <v>0</v>
      </c>
      <c r="AO132" s="138">
        <f t="shared" si="103"/>
        <v>0</v>
      </c>
      <c r="AP132" s="138" t="str">
        <f t="shared" si="104"/>
        <v/>
      </c>
      <c r="AQ132" s="138" t="str">
        <f t="shared" si="105"/>
        <v/>
      </c>
      <c r="AR132" s="138" t="str">
        <f t="shared" si="106"/>
        <v/>
      </c>
      <c r="AS132" s="138" t="str">
        <f t="shared" si="107"/>
        <v/>
      </c>
      <c r="AT132" s="138" t="str">
        <f t="shared" si="108"/>
        <v/>
      </c>
      <c r="AU132" s="138" t="str">
        <f t="shared" si="139"/>
        <v/>
      </c>
      <c r="AV132" s="138" t="str">
        <f t="shared" si="140"/>
        <v/>
      </c>
      <c r="AW132" s="138" t="str">
        <f t="shared" si="109"/>
        <v/>
      </c>
      <c r="AX132" s="138" t="str">
        <f t="shared" si="110"/>
        <v/>
      </c>
      <c r="AY132" s="138" t="str">
        <f t="shared" si="111"/>
        <v/>
      </c>
      <c r="AZ132" s="138" t="str">
        <f t="shared" si="112"/>
        <v/>
      </c>
      <c r="BA132" s="138" t="str">
        <f t="shared" si="113"/>
        <v/>
      </c>
      <c r="BB132" s="138" t="str">
        <f t="shared" si="114"/>
        <v/>
      </c>
      <c r="BC132" s="138" t="str">
        <f t="shared" si="115"/>
        <v/>
      </c>
      <c r="BD132" s="138" t="str">
        <f t="shared" si="116"/>
        <v/>
      </c>
      <c r="BE132" s="231"/>
      <c r="BF132" s="231"/>
      <c r="BG132" s="138" t="str">
        <f t="shared" si="117"/>
        <v/>
      </c>
      <c r="BH132" s="138" t="str">
        <f t="shared" si="118"/>
        <v/>
      </c>
      <c r="BI132" s="138" t="str">
        <f t="shared" si="119"/>
        <v/>
      </c>
      <c r="BJ132" s="138" t="str">
        <f t="shared" si="120"/>
        <v/>
      </c>
      <c r="BK132" s="138" t="str">
        <f t="shared" si="121"/>
        <v/>
      </c>
      <c r="BL132" s="138" t="str">
        <f t="shared" si="122"/>
        <v/>
      </c>
      <c r="BM132" s="138" t="str">
        <f t="shared" si="123"/>
        <v/>
      </c>
      <c r="BN132" s="138" t="str">
        <f t="shared" si="124"/>
        <v/>
      </c>
      <c r="BO132" s="138">
        <f t="shared" si="125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26"/>
        <v>-</v>
      </c>
      <c r="J133" s="20" t="str">
        <f>IF(月途中入退所!$N18=$B$2,IF(月途中入退所!S18="","-",月途中入退所!$S18),"-")</f>
        <v>-</v>
      </c>
      <c r="K133" s="186" t="str">
        <f t="shared" si="127"/>
        <v>-</v>
      </c>
      <c r="L133" s="20" t="str">
        <f>IF(月途中入退所!$N18=$B$2,月途中入退所!$T18,"-")</f>
        <v>-</v>
      </c>
      <c r="M133" s="138">
        <f t="shared" si="128"/>
        <v>0</v>
      </c>
      <c r="N133" s="132"/>
      <c r="O133" s="137" t="str">
        <f t="shared" si="93"/>
        <v>-</v>
      </c>
      <c r="P133" s="137" t="str">
        <f t="shared" si="94"/>
        <v>-</v>
      </c>
      <c r="Q133" s="137" t="str">
        <f t="shared" si="95"/>
        <v>-</v>
      </c>
      <c r="R133" s="137" t="str">
        <f t="shared" si="96"/>
        <v>-</v>
      </c>
      <c r="S133" s="137" t="str">
        <f t="shared" si="97"/>
        <v>-</v>
      </c>
      <c r="T133" s="137" t="str">
        <f t="shared" si="98"/>
        <v>-</v>
      </c>
      <c r="U133" s="137" t="str">
        <f t="shared" si="129"/>
        <v>-</v>
      </c>
      <c r="V133" s="137" t="str">
        <f t="shared" si="130"/>
        <v>-</v>
      </c>
      <c r="W133" s="137" t="str">
        <f t="shared" si="99"/>
        <v>-</v>
      </c>
      <c r="X133" s="137" t="str">
        <f t="shared" si="100"/>
        <v>-</v>
      </c>
      <c r="Y133" s="137" t="str">
        <f t="shared" si="101"/>
        <v>-</v>
      </c>
      <c r="Z133" s="137" t="str">
        <f t="shared" si="131"/>
        <v>-</v>
      </c>
      <c r="AA133" s="137" t="str">
        <f t="shared" si="132"/>
        <v>-</v>
      </c>
      <c r="AB133" s="137" t="str">
        <f t="shared" si="133"/>
        <v>-</v>
      </c>
      <c r="AC133" s="137" t="str">
        <f t="shared" si="134"/>
        <v>-</v>
      </c>
      <c r="AD133" s="137" t="str">
        <f t="shared" si="135"/>
        <v>-</v>
      </c>
      <c r="AE133" s="140"/>
      <c r="AF133" s="140"/>
      <c r="AG133" s="137" t="str">
        <f t="shared" si="136"/>
        <v>-</v>
      </c>
      <c r="AH133" s="137" t="str">
        <f t="shared" si="137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38"/>
        <v>-</v>
      </c>
      <c r="AN133" s="137">
        <f t="shared" si="102"/>
        <v>0</v>
      </c>
      <c r="AO133" s="138">
        <f t="shared" si="103"/>
        <v>0</v>
      </c>
      <c r="AP133" s="138" t="str">
        <f t="shared" si="104"/>
        <v/>
      </c>
      <c r="AQ133" s="138" t="str">
        <f t="shared" si="105"/>
        <v/>
      </c>
      <c r="AR133" s="138" t="str">
        <f t="shared" si="106"/>
        <v/>
      </c>
      <c r="AS133" s="138" t="str">
        <f t="shared" si="107"/>
        <v/>
      </c>
      <c r="AT133" s="138" t="str">
        <f t="shared" si="108"/>
        <v/>
      </c>
      <c r="AU133" s="138" t="str">
        <f t="shared" si="139"/>
        <v/>
      </c>
      <c r="AV133" s="138" t="str">
        <f t="shared" si="140"/>
        <v/>
      </c>
      <c r="AW133" s="138" t="str">
        <f t="shared" si="109"/>
        <v/>
      </c>
      <c r="AX133" s="138" t="str">
        <f t="shared" si="110"/>
        <v/>
      </c>
      <c r="AY133" s="138" t="str">
        <f t="shared" si="111"/>
        <v/>
      </c>
      <c r="AZ133" s="138" t="str">
        <f t="shared" si="112"/>
        <v/>
      </c>
      <c r="BA133" s="138" t="str">
        <f t="shared" si="113"/>
        <v/>
      </c>
      <c r="BB133" s="138" t="str">
        <f t="shared" si="114"/>
        <v/>
      </c>
      <c r="BC133" s="138" t="str">
        <f t="shared" si="115"/>
        <v/>
      </c>
      <c r="BD133" s="138" t="str">
        <f t="shared" si="116"/>
        <v/>
      </c>
      <c r="BE133" s="231"/>
      <c r="BF133" s="231"/>
      <c r="BG133" s="138" t="str">
        <f t="shared" si="117"/>
        <v/>
      </c>
      <c r="BH133" s="138" t="str">
        <f t="shared" si="118"/>
        <v/>
      </c>
      <c r="BI133" s="138" t="str">
        <f t="shared" si="119"/>
        <v/>
      </c>
      <c r="BJ133" s="138" t="str">
        <f t="shared" si="120"/>
        <v/>
      </c>
      <c r="BK133" s="138" t="str">
        <f t="shared" si="121"/>
        <v/>
      </c>
      <c r="BL133" s="138" t="str">
        <f t="shared" si="122"/>
        <v/>
      </c>
      <c r="BM133" s="138" t="str">
        <f t="shared" si="123"/>
        <v/>
      </c>
      <c r="BN133" s="138" t="str">
        <f t="shared" si="124"/>
        <v/>
      </c>
      <c r="BO133" s="138">
        <f t="shared" si="125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26"/>
        <v>-</v>
      </c>
      <c r="J134" s="20" t="str">
        <f>IF(月途中入退所!$N19=$B$2,IF(月途中入退所!S19="","-",月途中入退所!$S19),"-")</f>
        <v>-</v>
      </c>
      <c r="K134" s="186" t="str">
        <f t="shared" si="127"/>
        <v>-</v>
      </c>
      <c r="L134" s="20" t="str">
        <f>IF(月途中入退所!$N19=$B$2,月途中入退所!$T19,"-")</f>
        <v>-</v>
      </c>
      <c r="M134" s="138">
        <f t="shared" si="128"/>
        <v>0</v>
      </c>
      <c r="N134" s="132"/>
      <c r="O134" s="137" t="str">
        <f t="shared" si="93"/>
        <v>-</v>
      </c>
      <c r="P134" s="137" t="str">
        <f t="shared" si="94"/>
        <v>-</v>
      </c>
      <c r="Q134" s="137" t="str">
        <f t="shared" si="95"/>
        <v>-</v>
      </c>
      <c r="R134" s="137" t="str">
        <f t="shared" si="96"/>
        <v>-</v>
      </c>
      <c r="S134" s="137" t="str">
        <f t="shared" si="97"/>
        <v>-</v>
      </c>
      <c r="T134" s="137" t="str">
        <f t="shared" si="98"/>
        <v>-</v>
      </c>
      <c r="U134" s="137" t="str">
        <f t="shared" si="129"/>
        <v>-</v>
      </c>
      <c r="V134" s="137" t="str">
        <f t="shared" si="130"/>
        <v>-</v>
      </c>
      <c r="W134" s="137" t="str">
        <f t="shared" si="99"/>
        <v>-</v>
      </c>
      <c r="X134" s="137" t="str">
        <f t="shared" si="100"/>
        <v>-</v>
      </c>
      <c r="Y134" s="137" t="str">
        <f t="shared" si="101"/>
        <v>-</v>
      </c>
      <c r="Z134" s="137" t="str">
        <f t="shared" si="131"/>
        <v>-</v>
      </c>
      <c r="AA134" s="137" t="str">
        <f t="shared" si="132"/>
        <v>-</v>
      </c>
      <c r="AB134" s="137" t="str">
        <f t="shared" si="133"/>
        <v>-</v>
      </c>
      <c r="AC134" s="137" t="str">
        <f t="shared" si="134"/>
        <v>-</v>
      </c>
      <c r="AD134" s="137" t="str">
        <f t="shared" si="135"/>
        <v>-</v>
      </c>
      <c r="AE134" s="140"/>
      <c r="AF134" s="140"/>
      <c r="AG134" s="137" t="str">
        <f t="shared" si="136"/>
        <v>-</v>
      </c>
      <c r="AH134" s="137" t="str">
        <f t="shared" si="137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38"/>
        <v>-</v>
      </c>
      <c r="AN134" s="137">
        <f t="shared" si="102"/>
        <v>0</v>
      </c>
      <c r="AO134" s="138">
        <f t="shared" si="103"/>
        <v>0</v>
      </c>
      <c r="AP134" s="138" t="str">
        <f t="shared" si="104"/>
        <v/>
      </c>
      <c r="AQ134" s="138" t="str">
        <f t="shared" si="105"/>
        <v/>
      </c>
      <c r="AR134" s="138" t="str">
        <f t="shared" si="106"/>
        <v/>
      </c>
      <c r="AS134" s="138" t="str">
        <f t="shared" si="107"/>
        <v/>
      </c>
      <c r="AT134" s="138" t="str">
        <f t="shared" si="108"/>
        <v/>
      </c>
      <c r="AU134" s="138" t="str">
        <f t="shared" si="139"/>
        <v/>
      </c>
      <c r="AV134" s="138" t="str">
        <f t="shared" si="140"/>
        <v/>
      </c>
      <c r="AW134" s="138" t="str">
        <f t="shared" si="109"/>
        <v/>
      </c>
      <c r="AX134" s="138" t="str">
        <f t="shared" si="110"/>
        <v/>
      </c>
      <c r="AY134" s="138" t="str">
        <f t="shared" si="111"/>
        <v/>
      </c>
      <c r="AZ134" s="138" t="str">
        <f t="shared" si="112"/>
        <v/>
      </c>
      <c r="BA134" s="138" t="str">
        <f t="shared" si="113"/>
        <v/>
      </c>
      <c r="BB134" s="138" t="str">
        <f t="shared" si="114"/>
        <v/>
      </c>
      <c r="BC134" s="138" t="str">
        <f t="shared" si="115"/>
        <v/>
      </c>
      <c r="BD134" s="138" t="str">
        <f t="shared" si="116"/>
        <v/>
      </c>
      <c r="BE134" s="231"/>
      <c r="BF134" s="231"/>
      <c r="BG134" s="138" t="str">
        <f t="shared" si="117"/>
        <v/>
      </c>
      <c r="BH134" s="138" t="str">
        <f t="shared" si="118"/>
        <v/>
      </c>
      <c r="BI134" s="138" t="str">
        <f t="shared" si="119"/>
        <v/>
      </c>
      <c r="BJ134" s="138" t="str">
        <f t="shared" si="120"/>
        <v/>
      </c>
      <c r="BK134" s="138" t="str">
        <f t="shared" si="121"/>
        <v/>
      </c>
      <c r="BL134" s="138" t="str">
        <f t="shared" si="122"/>
        <v/>
      </c>
      <c r="BM134" s="138" t="str">
        <f t="shared" si="123"/>
        <v/>
      </c>
      <c r="BN134" s="138" t="str">
        <f t="shared" si="124"/>
        <v/>
      </c>
      <c r="BO134" s="138">
        <f t="shared" si="125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26"/>
        <v>-</v>
      </c>
      <c r="J135" s="20" t="str">
        <f>IF(月途中入退所!$N20=$B$2,IF(月途中入退所!S20="","-",月途中入退所!$S20),"-")</f>
        <v>-</v>
      </c>
      <c r="K135" s="186" t="str">
        <f t="shared" si="127"/>
        <v>-</v>
      </c>
      <c r="L135" s="20" t="str">
        <f>IF(月途中入退所!$N20=$B$2,月途中入退所!$T20,"-")</f>
        <v>-</v>
      </c>
      <c r="M135" s="138">
        <f t="shared" si="128"/>
        <v>0</v>
      </c>
      <c r="N135" s="132"/>
      <c r="O135" s="137" t="str">
        <f t="shared" si="93"/>
        <v>-</v>
      </c>
      <c r="P135" s="137" t="str">
        <f t="shared" si="94"/>
        <v>-</v>
      </c>
      <c r="Q135" s="137" t="str">
        <f t="shared" si="95"/>
        <v>-</v>
      </c>
      <c r="R135" s="137" t="str">
        <f t="shared" si="96"/>
        <v>-</v>
      </c>
      <c r="S135" s="137" t="str">
        <f t="shared" si="97"/>
        <v>-</v>
      </c>
      <c r="T135" s="137" t="str">
        <f t="shared" si="98"/>
        <v>-</v>
      </c>
      <c r="U135" s="137" t="str">
        <f t="shared" si="129"/>
        <v>-</v>
      </c>
      <c r="V135" s="137" t="str">
        <f t="shared" si="130"/>
        <v>-</v>
      </c>
      <c r="W135" s="137" t="str">
        <f t="shared" si="99"/>
        <v>-</v>
      </c>
      <c r="X135" s="137" t="str">
        <f t="shared" si="100"/>
        <v>-</v>
      </c>
      <c r="Y135" s="137" t="str">
        <f t="shared" si="101"/>
        <v>-</v>
      </c>
      <c r="Z135" s="137" t="str">
        <f t="shared" si="131"/>
        <v>-</v>
      </c>
      <c r="AA135" s="137" t="str">
        <f t="shared" si="132"/>
        <v>-</v>
      </c>
      <c r="AB135" s="137" t="str">
        <f t="shared" si="133"/>
        <v>-</v>
      </c>
      <c r="AC135" s="137" t="str">
        <f t="shared" si="134"/>
        <v>-</v>
      </c>
      <c r="AD135" s="137" t="str">
        <f t="shared" si="135"/>
        <v>-</v>
      </c>
      <c r="AE135" s="140"/>
      <c r="AF135" s="140"/>
      <c r="AG135" s="137" t="str">
        <f t="shared" si="136"/>
        <v>-</v>
      </c>
      <c r="AH135" s="137" t="str">
        <f t="shared" si="137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38"/>
        <v>-</v>
      </c>
      <c r="AN135" s="137">
        <f t="shared" si="102"/>
        <v>0</v>
      </c>
      <c r="AO135" s="138">
        <f t="shared" si="103"/>
        <v>0</v>
      </c>
      <c r="AP135" s="138" t="str">
        <f t="shared" si="104"/>
        <v/>
      </c>
      <c r="AQ135" s="138" t="str">
        <f t="shared" si="105"/>
        <v/>
      </c>
      <c r="AR135" s="138" t="str">
        <f t="shared" si="106"/>
        <v/>
      </c>
      <c r="AS135" s="138" t="str">
        <f t="shared" si="107"/>
        <v/>
      </c>
      <c r="AT135" s="138" t="str">
        <f t="shared" si="108"/>
        <v/>
      </c>
      <c r="AU135" s="138" t="str">
        <f t="shared" si="139"/>
        <v/>
      </c>
      <c r="AV135" s="138" t="str">
        <f t="shared" si="140"/>
        <v/>
      </c>
      <c r="AW135" s="138" t="str">
        <f t="shared" si="109"/>
        <v/>
      </c>
      <c r="AX135" s="138" t="str">
        <f t="shared" si="110"/>
        <v/>
      </c>
      <c r="AY135" s="138" t="str">
        <f t="shared" si="111"/>
        <v/>
      </c>
      <c r="AZ135" s="138" t="str">
        <f t="shared" si="112"/>
        <v/>
      </c>
      <c r="BA135" s="138" t="str">
        <f t="shared" si="113"/>
        <v/>
      </c>
      <c r="BB135" s="138" t="str">
        <f t="shared" si="114"/>
        <v/>
      </c>
      <c r="BC135" s="138" t="str">
        <f t="shared" si="115"/>
        <v/>
      </c>
      <c r="BD135" s="138" t="str">
        <f t="shared" si="116"/>
        <v/>
      </c>
      <c r="BE135" s="231"/>
      <c r="BF135" s="231"/>
      <c r="BG135" s="138" t="str">
        <f t="shared" si="117"/>
        <v/>
      </c>
      <c r="BH135" s="138" t="str">
        <f t="shared" si="118"/>
        <v/>
      </c>
      <c r="BI135" s="138" t="str">
        <f t="shared" si="119"/>
        <v/>
      </c>
      <c r="BJ135" s="138" t="str">
        <f t="shared" si="120"/>
        <v/>
      </c>
      <c r="BK135" s="138" t="str">
        <f t="shared" si="121"/>
        <v/>
      </c>
      <c r="BL135" s="138" t="str">
        <f t="shared" si="122"/>
        <v/>
      </c>
      <c r="BM135" s="138" t="str">
        <f t="shared" si="123"/>
        <v/>
      </c>
      <c r="BN135" s="138" t="str">
        <f t="shared" si="124"/>
        <v/>
      </c>
      <c r="BO135" s="138">
        <f t="shared" si="125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26"/>
        <v>-</v>
      </c>
      <c r="J136" s="20" t="str">
        <f>IF(月途中入退所!$N21=$B$2,IF(月途中入退所!S21="","-",月途中入退所!$S21),"-")</f>
        <v>-</v>
      </c>
      <c r="K136" s="186" t="str">
        <f t="shared" si="127"/>
        <v>-</v>
      </c>
      <c r="L136" s="20" t="str">
        <f>IF(月途中入退所!$N21=$B$2,月途中入退所!$T21,"-")</f>
        <v>-</v>
      </c>
      <c r="M136" s="138">
        <f t="shared" si="128"/>
        <v>0</v>
      </c>
      <c r="O136" s="137" t="str">
        <f t="shared" si="93"/>
        <v>-</v>
      </c>
      <c r="P136" s="137" t="str">
        <f t="shared" si="94"/>
        <v>-</v>
      </c>
      <c r="Q136" s="137" t="str">
        <f t="shared" si="95"/>
        <v>-</v>
      </c>
      <c r="R136" s="137" t="str">
        <f t="shared" si="96"/>
        <v>-</v>
      </c>
      <c r="S136" s="137" t="str">
        <f t="shared" si="97"/>
        <v>-</v>
      </c>
      <c r="T136" s="137" t="str">
        <f t="shared" si="98"/>
        <v>-</v>
      </c>
      <c r="U136" s="137" t="str">
        <f t="shared" si="129"/>
        <v>-</v>
      </c>
      <c r="V136" s="137" t="str">
        <f t="shared" si="130"/>
        <v>-</v>
      </c>
      <c r="W136" s="137" t="str">
        <f t="shared" si="99"/>
        <v>-</v>
      </c>
      <c r="X136" s="137" t="str">
        <f t="shared" si="100"/>
        <v>-</v>
      </c>
      <c r="Y136" s="137" t="str">
        <f t="shared" si="101"/>
        <v>-</v>
      </c>
      <c r="Z136" s="137" t="str">
        <f t="shared" si="131"/>
        <v>-</v>
      </c>
      <c r="AA136" s="137" t="str">
        <f t="shared" si="132"/>
        <v>-</v>
      </c>
      <c r="AB136" s="137" t="str">
        <f t="shared" si="133"/>
        <v>-</v>
      </c>
      <c r="AC136" s="137" t="str">
        <f t="shared" si="134"/>
        <v>-</v>
      </c>
      <c r="AD136" s="137" t="str">
        <f t="shared" si="135"/>
        <v>-</v>
      </c>
      <c r="AE136" s="140"/>
      <c r="AF136" s="140"/>
      <c r="AG136" s="137" t="str">
        <f t="shared" si="136"/>
        <v>-</v>
      </c>
      <c r="AH136" s="137" t="str">
        <f t="shared" si="137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38"/>
        <v>-</v>
      </c>
      <c r="AN136" s="137">
        <f t="shared" si="102"/>
        <v>0</v>
      </c>
      <c r="AO136" s="138">
        <f t="shared" si="103"/>
        <v>0</v>
      </c>
      <c r="AP136" s="138" t="str">
        <f t="shared" si="104"/>
        <v/>
      </c>
      <c r="AQ136" s="138" t="str">
        <f t="shared" si="105"/>
        <v/>
      </c>
      <c r="AR136" s="138" t="str">
        <f t="shared" si="106"/>
        <v/>
      </c>
      <c r="AS136" s="138" t="str">
        <f t="shared" si="107"/>
        <v/>
      </c>
      <c r="AT136" s="138" t="str">
        <f t="shared" si="108"/>
        <v/>
      </c>
      <c r="AU136" s="138" t="str">
        <f t="shared" si="139"/>
        <v/>
      </c>
      <c r="AV136" s="138" t="str">
        <f t="shared" si="140"/>
        <v/>
      </c>
      <c r="AW136" s="138" t="str">
        <f t="shared" si="109"/>
        <v/>
      </c>
      <c r="AX136" s="138" t="str">
        <f t="shared" si="110"/>
        <v/>
      </c>
      <c r="AY136" s="138" t="str">
        <f t="shared" si="111"/>
        <v/>
      </c>
      <c r="AZ136" s="138" t="str">
        <f t="shared" si="112"/>
        <v/>
      </c>
      <c r="BA136" s="138" t="str">
        <f t="shared" si="113"/>
        <v/>
      </c>
      <c r="BB136" s="138" t="str">
        <f t="shared" si="114"/>
        <v/>
      </c>
      <c r="BC136" s="138" t="str">
        <f t="shared" si="115"/>
        <v/>
      </c>
      <c r="BD136" s="138" t="str">
        <f t="shared" si="116"/>
        <v/>
      </c>
      <c r="BE136" s="231"/>
      <c r="BF136" s="231"/>
      <c r="BG136" s="138" t="str">
        <f t="shared" si="117"/>
        <v/>
      </c>
      <c r="BH136" s="138" t="str">
        <f t="shared" si="118"/>
        <v/>
      </c>
      <c r="BI136" s="138" t="str">
        <f t="shared" si="119"/>
        <v/>
      </c>
      <c r="BJ136" s="138" t="str">
        <f t="shared" si="120"/>
        <v/>
      </c>
      <c r="BK136" s="138" t="str">
        <f t="shared" si="121"/>
        <v/>
      </c>
      <c r="BL136" s="138" t="str">
        <f t="shared" si="122"/>
        <v/>
      </c>
      <c r="BM136" s="138" t="str">
        <f t="shared" si="123"/>
        <v/>
      </c>
      <c r="BN136" s="138" t="str">
        <f t="shared" si="124"/>
        <v/>
      </c>
      <c r="BO136" s="138">
        <f t="shared" si="125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26"/>
        <v>-</v>
      </c>
      <c r="J137" s="20" t="str">
        <f>IF(月途中入退所!$N22=$B$2,IF(月途中入退所!S22="","-",月途中入退所!$S22),"-")</f>
        <v>-</v>
      </c>
      <c r="K137" s="186" t="str">
        <f t="shared" si="127"/>
        <v>-</v>
      </c>
      <c r="L137" s="20" t="str">
        <f>IF(月途中入退所!$N22=$B$2,月途中入退所!$T22,"-")</f>
        <v>-</v>
      </c>
      <c r="M137" s="138">
        <f t="shared" si="128"/>
        <v>0</v>
      </c>
      <c r="O137" s="137" t="str">
        <f t="shared" si="93"/>
        <v>-</v>
      </c>
      <c r="P137" s="137" t="str">
        <f t="shared" si="94"/>
        <v>-</v>
      </c>
      <c r="Q137" s="137" t="str">
        <f t="shared" si="95"/>
        <v>-</v>
      </c>
      <c r="R137" s="137" t="str">
        <f t="shared" si="96"/>
        <v>-</v>
      </c>
      <c r="S137" s="137" t="str">
        <f t="shared" si="97"/>
        <v>-</v>
      </c>
      <c r="T137" s="137" t="str">
        <f t="shared" si="98"/>
        <v>-</v>
      </c>
      <c r="U137" s="137" t="str">
        <f t="shared" si="129"/>
        <v>-</v>
      </c>
      <c r="V137" s="137" t="str">
        <f t="shared" si="130"/>
        <v>-</v>
      </c>
      <c r="W137" s="137" t="str">
        <f t="shared" si="99"/>
        <v>-</v>
      </c>
      <c r="X137" s="137" t="str">
        <f t="shared" si="100"/>
        <v>-</v>
      </c>
      <c r="Y137" s="137" t="str">
        <f t="shared" si="101"/>
        <v>-</v>
      </c>
      <c r="Z137" s="137" t="str">
        <f t="shared" si="131"/>
        <v>-</v>
      </c>
      <c r="AA137" s="137" t="str">
        <f t="shared" si="132"/>
        <v>-</v>
      </c>
      <c r="AB137" s="137" t="str">
        <f t="shared" si="133"/>
        <v>-</v>
      </c>
      <c r="AC137" s="137" t="str">
        <f t="shared" si="134"/>
        <v>-</v>
      </c>
      <c r="AD137" s="137" t="str">
        <f t="shared" si="135"/>
        <v>-</v>
      </c>
      <c r="AE137" s="140"/>
      <c r="AF137" s="140"/>
      <c r="AG137" s="137" t="str">
        <f t="shared" si="136"/>
        <v>-</v>
      </c>
      <c r="AH137" s="137" t="str">
        <f t="shared" si="137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38"/>
        <v>-</v>
      </c>
      <c r="AN137" s="137">
        <f t="shared" si="102"/>
        <v>0</v>
      </c>
      <c r="AO137" s="138">
        <f t="shared" si="103"/>
        <v>0</v>
      </c>
      <c r="AP137" s="138" t="str">
        <f t="shared" si="104"/>
        <v/>
      </c>
      <c r="AQ137" s="138" t="str">
        <f t="shared" si="105"/>
        <v/>
      </c>
      <c r="AR137" s="138" t="str">
        <f t="shared" si="106"/>
        <v/>
      </c>
      <c r="AS137" s="138" t="str">
        <f t="shared" si="107"/>
        <v/>
      </c>
      <c r="AT137" s="138" t="str">
        <f t="shared" si="108"/>
        <v/>
      </c>
      <c r="AU137" s="138" t="str">
        <f t="shared" si="139"/>
        <v/>
      </c>
      <c r="AV137" s="138" t="str">
        <f t="shared" si="140"/>
        <v/>
      </c>
      <c r="AW137" s="138" t="str">
        <f t="shared" si="109"/>
        <v/>
      </c>
      <c r="AX137" s="138" t="str">
        <f t="shared" si="110"/>
        <v/>
      </c>
      <c r="AY137" s="138" t="str">
        <f t="shared" si="111"/>
        <v/>
      </c>
      <c r="AZ137" s="138" t="str">
        <f t="shared" si="112"/>
        <v/>
      </c>
      <c r="BA137" s="138" t="str">
        <f t="shared" si="113"/>
        <v/>
      </c>
      <c r="BB137" s="138" t="str">
        <f t="shared" si="114"/>
        <v/>
      </c>
      <c r="BC137" s="138" t="str">
        <f t="shared" si="115"/>
        <v/>
      </c>
      <c r="BD137" s="138" t="str">
        <f t="shared" si="116"/>
        <v/>
      </c>
      <c r="BE137" s="231"/>
      <c r="BF137" s="231"/>
      <c r="BG137" s="138" t="str">
        <f t="shared" si="117"/>
        <v/>
      </c>
      <c r="BH137" s="138" t="str">
        <f t="shared" si="118"/>
        <v/>
      </c>
      <c r="BI137" s="138" t="str">
        <f t="shared" si="119"/>
        <v/>
      </c>
      <c r="BJ137" s="138" t="str">
        <f t="shared" si="120"/>
        <v/>
      </c>
      <c r="BK137" s="138" t="str">
        <f t="shared" si="121"/>
        <v/>
      </c>
      <c r="BL137" s="138" t="str">
        <f t="shared" si="122"/>
        <v/>
      </c>
      <c r="BM137" s="138" t="str">
        <f t="shared" si="123"/>
        <v/>
      </c>
      <c r="BN137" s="138" t="str">
        <f t="shared" si="124"/>
        <v/>
      </c>
      <c r="BO137" s="138">
        <f t="shared" si="125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26"/>
        <v>-</v>
      </c>
      <c r="J138" s="20" t="str">
        <f>IF(月途中入退所!$N23=$B$2,IF(月途中入退所!S23="","-",月途中入退所!$S23),"-")</f>
        <v>-</v>
      </c>
      <c r="K138" s="186" t="str">
        <f t="shared" si="127"/>
        <v>-</v>
      </c>
      <c r="L138" s="20" t="str">
        <f>IF(月途中入退所!$N23=$B$2,月途中入退所!$T23,"-")</f>
        <v>-</v>
      </c>
      <c r="M138" s="138">
        <f t="shared" si="128"/>
        <v>0</v>
      </c>
      <c r="N138" s="133"/>
      <c r="O138" s="137" t="str">
        <f t="shared" si="93"/>
        <v>-</v>
      </c>
      <c r="P138" s="137" t="str">
        <f t="shared" si="94"/>
        <v>-</v>
      </c>
      <c r="Q138" s="137" t="str">
        <f t="shared" si="95"/>
        <v>-</v>
      </c>
      <c r="R138" s="137" t="str">
        <f t="shared" si="96"/>
        <v>-</v>
      </c>
      <c r="S138" s="137" t="str">
        <f t="shared" si="97"/>
        <v>-</v>
      </c>
      <c r="T138" s="137" t="str">
        <f t="shared" si="98"/>
        <v>-</v>
      </c>
      <c r="U138" s="137" t="str">
        <f t="shared" si="129"/>
        <v>-</v>
      </c>
      <c r="V138" s="137" t="str">
        <f t="shared" si="130"/>
        <v>-</v>
      </c>
      <c r="W138" s="137" t="str">
        <f t="shared" si="99"/>
        <v>-</v>
      </c>
      <c r="X138" s="137" t="str">
        <f t="shared" si="100"/>
        <v>-</v>
      </c>
      <c r="Y138" s="137" t="str">
        <f t="shared" si="101"/>
        <v>-</v>
      </c>
      <c r="Z138" s="137" t="str">
        <f t="shared" si="131"/>
        <v>-</v>
      </c>
      <c r="AA138" s="137" t="str">
        <f t="shared" si="132"/>
        <v>-</v>
      </c>
      <c r="AB138" s="137" t="str">
        <f t="shared" si="133"/>
        <v>-</v>
      </c>
      <c r="AC138" s="137" t="str">
        <f t="shared" si="134"/>
        <v>-</v>
      </c>
      <c r="AD138" s="137" t="str">
        <f t="shared" si="135"/>
        <v>-</v>
      </c>
      <c r="AE138" s="140"/>
      <c r="AF138" s="140"/>
      <c r="AG138" s="137" t="str">
        <f t="shared" si="136"/>
        <v>-</v>
      </c>
      <c r="AH138" s="137" t="str">
        <f t="shared" si="137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38"/>
        <v>-</v>
      </c>
      <c r="AN138" s="137">
        <f t="shared" si="102"/>
        <v>0</v>
      </c>
      <c r="AO138" s="138">
        <f t="shared" si="103"/>
        <v>0</v>
      </c>
      <c r="AP138" s="138" t="str">
        <f t="shared" si="104"/>
        <v/>
      </c>
      <c r="AQ138" s="138" t="str">
        <f t="shared" si="105"/>
        <v/>
      </c>
      <c r="AR138" s="138" t="str">
        <f t="shared" si="106"/>
        <v/>
      </c>
      <c r="AS138" s="138" t="str">
        <f t="shared" si="107"/>
        <v/>
      </c>
      <c r="AT138" s="138" t="str">
        <f t="shared" si="108"/>
        <v/>
      </c>
      <c r="AU138" s="138" t="str">
        <f t="shared" si="139"/>
        <v/>
      </c>
      <c r="AV138" s="138" t="str">
        <f t="shared" si="140"/>
        <v/>
      </c>
      <c r="AW138" s="138" t="str">
        <f t="shared" si="109"/>
        <v/>
      </c>
      <c r="AX138" s="138" t="str">
        <f t="shared" si="110"/>
        <v/>
      </c>
      <c r="AY138" s="138" t="str">
        <f t="shared" si="111"/>
        <v/>
      </c>
      <c r="AZ138" s="138" t="str">
        <f t="shared" si="112"/>
        <v/>
      </c>
      <c r="BA138" s="138" t="str">
        <f t="shared" si="113"/>
        <v/>
      </c>
      <c r="BB138" s="138" t="str">
        <f t="shared" si="114"/>
        <v/>
      </c>
      <c r="BC138" s="138" t="str">
        <f t="shared" si="115"/>
        <v/>
      </c>
      <c r="BD138" s="138" t="str">
        <f t="shared" si="116"/>
        <v/>
      </c>
      <c r="BE138" s="231"/>
      <c r="BF138" s="231"/>
      <c r="BG138" s="138" t="str">
        <f t="shared" si="117"/>
        <v/>
      </c>
      <c r="BH138" s="138" t="str">
        <f t="shared" si="118"/>
        <v/>
      </c>
      <c r="BI138" s="138" t="str">
        <f t="shared" si="119"/>
        <v/>
      </c>
      <c r="BJ138" s="138" t="str">
        <f t="shared" si="120"/>
        <v/>
      </c>
      <c r="BK138" s="138" t="str">
        <f t="shared" si="121"/>
        <v/>
      </c>
      <c r="BL138" s="138" t="str">
        <f t="shared" si="122"/>
        <v/>
      </c>
      <c r="BM138" s="138" t="str">
        <f t="shared" si="123"/>
        <v/>
      </c>
      <c r="BN138" s="138" t="str">
        <f t="shared" si="124"/>
        <v/>
      </c>
      <c r="BO138" s="138">
        <f t="shared" si="125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26"/>
        <v>-</v>
      </c>
      <c r="J139" s="20" t="str">
        <f>IF(月途中入退所!$N24=$B$2,IF(月途中入退所!S24="","-",月途中入退所!$S24),"-")</f>
        <v>-</v>
      </c>
      <c r="K139" s="186" t="str">
        <f t="shared" si="127"/>
        <v>-</v>
      </c>
      <c r="L139" s="20" t="str">
        <f>IF(月途中入退所!$N24=$B$2,月途中入退所!$T24,"-")</f>
        <v>-</v>
      </c>
      <c r="M139" s="138">
        <f t="shared" si="128"/>
        <v>0</v>
      </c>
      <c r="N139" s="132"/>
      <c r="O139" s="137" t="str">
        <f t="shared" si="93"/>
        <v>-</v>
      </c>
      <c r="P139" s="137" t="str">
        <f t="shared" si="94"/>
        <v>-</v>
      </c>
      <c r="Q139" s="137" t="str">
        <f t="shared" si="95"/>
        <v>-</v>
      </c>
      <c r="R139" s="137" t="str">
        <f t="shared" si="96"/>
        <v>-</v>
      </c>
      <c r="S139" s="137" t="str">
        <f t="shared" si="97"/>
        <v>-</v>
      </c>
      <c r="T139" s="137" t="str">
        <f t="shared" si="98"/>
        <v>-</v>
      </c>
      <c r="U139" s="137" t="str">
        <f t="shared" si="129"/>
        <v>-</v>
      </c>
      <c r="V139" s="137" t="str">
        <f t="shared" si="130"/>
        <v>-</v>
      </c>
      <c r="W139" s="137" t="str">
        <f t="shared" si="99"/>
        <v>-</v>
      </c>
      <c r="X139" s="137" t="str">
        <f t="shared" si="100"/>
        <v>-</v>
      </c>
      <c r="Y139" s="137" t="str">
        <f t="shared" si="101"/>
        <v>-</v>
      </c>
      <c r="Z139" s="137" t="str">
        <f t="shared" si="131"/>
        <v>-</v>
      </c>
      <c r="AA139" s="137" t="str">
        <f t="shared" si="132"/>
        <v>-</v>
      </c>
      <c r="AB139" s="137" t="str">
        <f t="shared" si="133"/>
        <v>-</v>
      </c>
      <c r="AC139" s="137" t="str">
        <f t="shared" si="134"/>
        <v>-</v>
      </c>
      <c r="AD139" s="137" t="str">
        <f t="shared" si="135"/>
        <v>-</v>
      </c>
      <c r="AE139" s="140"/>
      <c r="AF139" s="140"/>
      <c r="AG139" s="137" t="str">
        <f t="shared" si="136"/>
        <v>-</v>
      </c>
      <c r="AH139" s="137" t="str">
        <f t="shared" si="137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38"/>
        <v>-</v>
      </c>
      <c r="AN139" s="137">
        <f t="shared" si="102"/>
        <v>0</v>
      </c>
      <c r="AO139" s="138">
        <f t="shared" si="103"/>
        <v>0</v>
      </c>
      <c r="AP139" s="138" t="str">
        <f t="shared" si="104"/>
        <v/>
      </c>
      <c r="AQ139" s="138" t="str">
        <f t="shared" si="105"/>
        <v/>
      </c>
      <c r="AR139" s="138" t="str">
        <f t="shared" si="106"/>
        <v/>
      </c>
      <c r="AS139" s="138" t="str">
        <f t="shared" si="107"/>
        <v/>
      </c>
      <c r="AT139" s="138" t="str">
        <f t="shared" si="108"/>
        <v/>
      </c>
      <c r="AU139" s="138" t="str">
        <f t="shared" si="139"/>
        <v/>
      </c>
      <c r="AV139" s="138" t="str">
        <f t="shared" si="140"/>
        <v/>
      </c>
      <c r="AW139" s="138" t="str">
        <f t="shared" si="109"/>
        <v/>
      </c>
      <c r="AX139" s="138" t="str">
        <f t="shared" si="110"/>
        <v/>
      </c>
      <c r="AY139" s="138" t="str">
        <f t="shared" si="111"/>
        <v/>
      </c>
      <c r="AZ139" s="138" t="str">
        <f t="shared" si="112"/>
        <v/>
      </c>
      <c r="BA139" s="138" t="str">
        <f t="shared" si="113"/>
        <v/>
      </c>
      <c r="BB139" s="138" t="str">
        <f t="shared" si="114"/>
        <v/>
      </c>
      <c r="BC139" s="138" t="str">
        <f t="shared" si="115"/>
        <v/>
      </c>
      <c r="BD139" s="138" t="str">
        <f t="shared" si="116"/>
        <v/>
      </c>
      <c r="BE139" s="231"/>
      <c r="BF139" s="231"/>
      <c r="BG139" s="138" t="str">
        <f t="shared" si="117"/>
        <v/>
      </c>
      <c r="BH139" s="138" t="str">
        <f t="shared" si="118"/>
        <v/>
      </c>
      <c r="BI139" s="138" t="str">
        <f t="shared" si="119"/>
        <v/>
      </c>
      <c r="BJ139" s="138" t="str">
        <f t="shared" si="120"/>
        <v/>
      </c>
      <c r="BK139" s="138" t="str">
        <f t="shared" si="121"/>
        <v/>
      </c>
      <c r="BL139" s="138" t="str">
        <f t="shared" si="122"/>
        <v/>
      </c>
      <c r="BM139" s="138" t="str">
        <f t="shared" si="123"/>
        <v/>
      </c>
      <c r="BN139" s="138" t="str">
        <f t="shared" si="124"/>
        <v/>
      </c>
      <c r="BO139" s="138">
        <f t="shared" si="125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26"/>
        <v>-</v>
      </c>
      <c r="J140" s="20" t="str">
        <f>IF(月途中入退所!$N25=$B$2,IF(月途中入退所!S25="","-",月途中入退所!$S25),"-")</f>
        <v>-</v>
      </c>
      <c r="K140" s="186" t="str">
        <f t="shared" si="127"/>
        <v>-</v>
      </c>
      <c r="L140" s="20" t="str">
        <f>IF(月途中入退所!$N25=$B$2,月途中入退所!$T25,"-")</f>
        <v>-</v>
      </c>
      <c r="M140" s="138">
        <f t="shared" si="128"/>
        <v>0</v>
      </c>
      <c r="N140" s="132"/>
      <c r="O140" s="137" t="str">
        <f t="shared" si="93"/>
        <v>-</v>
      </c>
      <c r="P140" s="137" t="str">
        <f t="shared" si="94"/>
        <v>-</v>
      </c>
      <c r="Q140" s="137" t="str">
        <f t="shared" si="95"/>
        <v>-</v>
      </c>
      <c r="R140" s="137" t="str">
        <f t="shared" si="96"/>
        <v>-</v>
      </c>
      <c r="S140" s="137" t="str">
        <f t="shared" si="97"/>
        <v>-</v>
      </c>
      <c r="T140" s="137" t="str">
        <f t="shared" si="98"/>
        <v>-</v>
      </c>
      <c r="U140" s="137" t="str">
        <f t="shared" si="129"/>
        <v>-</v>
      </c>
      <c r="V140" s="137" t="str">
        <f t="shared" si="130"/>
        <v>-</v>
      </c>
      <c r="W140" s="137" t="str">
        <f t="shared" si="99"/>
        <v>-</v>
      </c>
      <c r="X140" s="137" t="str">
        <f t="shared" si="100"/>
        <v>-</v>
      </c>
      <c r="Y140" s="137" t="str">
        <f t="shared" si="101"/>
        <v>-</v>
      </c>
      <c r="Z140" s="137" t="str">
        <f t="shared" si="131"/>
        <v>-</v>
      </c>
      <c r="AA140" s="137" t="str">
        <f t="shared" si="132"/>
        <v>-</v>
      </c>
      <c r="AB140" s="137" t="str">
        <f t="shared" si="133"/>
        <v>-</v>
      </c>
      <c r="AC140" s="137" t="str">
        <f t="shared" si="134"/>
        <v>-</v>
      </c>
      <c r="AD140" s="137" t="str">
        <f t="shared" si="135"/>
        <v>-</v>
      </c>
      <c r="AE140" s="140"/>
      <c r="AF140" s="140"/>
      <c r="AG140" s="137" t="str">
        <f t="shared" si="136"/>
        <v>-</v>
      </c>
      <c r="AH140" s="137" t="str">
        <f t="shared" si="137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38"/>
        <v>-</v>
      </c>
      <c r="AN140" s="137">
        <f t="shared" si="102"/>
        <v>0</v>
      </c>
      <c r="AO140" s="138">
        <f t="shared" si="103"/>
        <v>0</v>
      </c>
      <c r="AP140" s="138" t="str">
        <f t="shared" si="104"/>
        <v/>
      </c>
      <c r="AQ140" s="138" t="str">
        <f t="shared" si="105"/>
        <v/>
      </c>
      <c r="AR140" s="138" t="str">
        <f t="shared" si="106"/>
        <v/>
      </c>
      <c r="AS140" s="138" t="str">
        <f t="shared" si="107"/>
        <v/>
      </c>
      <c r="AT140" s="138" t="str">
        <f t="shared" si="108"/>
        <v/>
      </c>
      <c r="AU140" s="138" t="str">
        <f t="shared" si="139"/>
        <v/>
      </c>
      <c r="AV140" s="138" t="str">
        <f t="shared" si="140"/>
        <v/>
      </c>
      <c r="AW140" s="138" t="str">
        <f t="shared" si="109"/>
        <v/>
      </c>
      <c r="AX140" s="138" t="str">
        <f t="shared" si="110"/>
        <v/>
      </c>
      <c r="AY140" s="138" t="str">
        <f t="shared" si="111"/>
        <v/>
      </c>
      <c r="AZ140" s="138" t="str">
        <f t="shared" si="112"/>
        <v/>
      </c>
      <c r="BA140" s="138" t="str">
        <f t="shared" si="113"/>
        <v/>
      </c>
      <c r="BB140" s="138" t="str">
        <f t="shared" si="114"/>
        <v/>
      </c>
      <c r="BC140" s="138" t="str">
        <f t="shared" si="115"/>
        <v/>
      </c>
      <c r="BD140" s="138" t="str">
        <f t="shared" si="116"/>
        <v/>
      </c>
      <c r="BE140" s="231"/>
      <c r="BF140" s="231"/>
      <c r="BG140" s="138" t="str">
        <f t="shared" si="117"/>
        <v/>
      </c>
      <c r="BH140" s="138" t="str">
        <f t="shared" si="118"/>
        <v/>
      </c>
      <c r="BI140" s="138" t="str">
        <f t="shared" si="119"/>
        <v/>
      </c>
      <c r="BJ140" s="138" t="str">
        <f t="shared" si="120"/>
        <v/>
      </c>
      <c r="BK140" s="138" t="str">
        <f t="shared" si="121"/>
        <v/>
      </c>
      <c r="BL140" s="138" t="str">
        <f t="shared" si="122"/>
        <v/>
      </c>
      <c r="BM140" s="138" t="str">
        <f t="shared" si="123"/>
        <v/>
      </c>
      <c r="BN140" s="138" t="str">
        <f t="shared" si="124"/>
        <v/>
      </c>
      <c r="BO140" s="138">
        <f t="shared" si="125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26"/>
        <v>-</v>
      </c>
      <c r="J141" s="20" t="str">
        <f>IF(月途中入退所!$N26=$B$2,IF(月途中入退所!S26="","-",月途中入退所!$S26),"-")</f>
        <v>-</v>
      </c>
      <c r="K141" s="186" t="str">
        <f t="shared" si="127"/>
        <v>-</v>
      </c>
      <c r="L141" s="20" t="str">
        <f>IF(月途中入退所!$N26=$B$2,月途中入退所!$T26,"-")</f>
        <v>-</v>
      </c>
      <c r="M141" s="138">
        <f t="shared" si="128"/>
        <v>0</v>
      </c>
      <c r="N141" s="132"/>
      <c r="O141" s="137" t="str">
        <f t="shared" si="93"/>
        <v>-</v>
      </c>
      <c r="P141" s="137" t="str">
        <f t="shared" si="94"/>
        <v>-</v>
      </c>
      <c r="Q141" s="137" t="str">
        <f t="shared" si="95"/>
        <v>-</v>
      </c>
      <c r="R141" s="137" t="str">
        <f t="shared" si="96"/>
        <v>-</v>
      </c>
      <c r="S141" s="137" t="str">
        <f t="shared" si="97"/>
        <v>-</v>
      </c>
      <c r="T141" s="137" t="str">
        <f t="shared" si="98"/>
        <v>-</v>
      </c>
      <c r="U141" s="137" t="str">
        <f t="shared" si="129"/>
        <v>-</v>
      </c>
      <c r="V141" s="137" t="str">
        <f t="shared" si="130"/>
        <v>-</v>
      </c>
      <c r="W141" s="137" t="str">
        <f t="shared" si="99"/>
        <v>-</v>
      </c>
      <c r="X141" s="137" t="str">
        <f t="shared" si="100"/>
        <v>-</v>
      </c>
      <c r="Y141" s="137" t="str">
        <f t="shared" si="101"/>
        <v>-</v>
      </c>
      <c r="Z141" s="137" t="str">
        <f t="shared" si="131"/>
        <v>-</v>
      </c>
      <c r="AA141" s="137" t="str">
        <f t="shared" si="132"/>
        <v>-</v>
      </c>
      <c r="AB141" s="137" t="str">
        <f t="shared" si="133"/>
        <v>-</v>
      </c>
      <c r="AC141" s="137" t="str">
        <f t="shared" si="134"/>
        <v>-</v>
      </c>
      <c r="AD141" s="137" t="str">
        <f t="shared" si="135"/>
        <v>-</v>
      </c>
      <c r="AE141" s="140"/>
      <c r="AF141" s="140"/>
      <c r="AG141" s="137" t="str">
        <f t="shared" si="136"/>
        <v>-</v>
      </c>
      <c r="AH141" s="137" t="str">
        <f t="shared" si="137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38"/>
        <v>-</v>
      </c>
      <c r="AN141" s="137">
        <f t="shared" si="102"/>
        <v>0</v>
      </c>
      <c r="AO141" s="138">
        <f t="shared" si="103"/>
        <v>0</v>
      </c>
      <c r="AP141" s="138" t="str">
        <f t="shared" si="104"/>
        <v/>
      </c>
      <c r="AQ141" s="138" t="str">
        <f t="shared" si="105"/>
        <v/>
      </c>
      <c r="AR141" s="138" t="str">
        <f t="shared" si="106"/>
        <v/>
      </c>
      <c r="AS141" s="138" t="str">
        <f t="shared" si="107"/>
        <v/>
      </c>
      <c r="AT141" s="138" t="str">
        <f t="shared" si="108"/>
        <v/>
      </c>
      <c r="AU141" s="138" t="str">
        <f t="shared" si="139"/>
        <v/>
      </c>
      <c r="AV141" s="138" t="str">
        <f t="shared" si="140"/>
        <v/>
      </c>
      <c r="AW141" s="138" t="str">
        <f t="shared" si="109"/>
        <v/>
      </c>
      <c r="AX141" s="138" t="str">
        <f t="shared" si="110"/>
        <v/>
      </c>
      <c r="AY141" s="138" t="str">
        <f t="shared" si="111"/>
        <v/>
      </c>
      <c r="AZ141" s="138" t="str">
        <f t="shared" si="112"/>
        <v/>
      </c>
      <c r="BA141" s="138" t="str">
        <f t="shared" si="113"/>
        <v/>
      </c>
      <c r="BB141" s="138" t="str">
        <f t="shared" si="114"/>
        <v/>
      </c>
      <c r="BC141" s="138" t="str">
        <f t="shared" si="115"/>
        <v/>
      </c>
      <c r="BD141" s="138" t="str">
        <f t="shared" si="116"/>
        <v/>
      </c>
      <c r="BE141" s="231"/>
      <c r="BF141" s="231"/>
      <c r="BG141" s="138" t="str">
        <f t="shared" si="117"/>
        <v/>
      </c>
      <c r="BH141" s="138" t="str">
        <f t="shared" si="118"/>
        <v/>
      </c>
      <c r="BI141" s="138" t="str">
        <f t="shared" si="119"/>
        <v/>
      </c>
      <c r="BJ141" s="138" t="str">
        <f t="shared" si="120"/>
        <v/>
      </c>
      <c r="BK141" s="138" t="str">
        <f t="shared" si="121"/>
        <v/>
      </c>
      <c r="BL141" s="138" t="str">
        <f t="shared" si="122"/>
        <v/>
      </c>
      <c r="BM141" s="138" t="str">
        <f t="shared" si="123"/>
        <v/>
      </c>
      <c r="BN141" s="138" t="str">
        <f t="shared" si="124"/>
        <v/>
      </c>
      <c r="BO141" s="138">
        <f t="shared" si="125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26"/>
        <v>-</v>
      </c>
      <c r="J142" s="20" t="str">
        <f>IF(月途中入退所!$N27=$B$2,IF(月途中入退所!S27="","-",月途中入退所!$S27),"-")</f>
        <v>-</v>
      </c>
      <c r="K142" s="186" t="str">
        <f t="shared" si="127"/>
        <v>-</v>
      </c>
      <c r="L142" s="20" t="str">
        <f>IF(月途中入退所!$N27=$B$2,月途中入退所!$T27,"-")</f>
        <v>-</v>
      </c>
      <c r="M142" s="138">
        <f t="shared" si="128"/>
        <v>0</v>
      </c>
      <c r="N142" s="132"/>
      <c r="O142" s="137" t="str">
        <f t="shared" si="93"/>
        <v>-</v>
      </c>
      <c r="P142" s="137" t="str">
        <f t="shared" si="94"/>
        <v>-</v>
      </c>
      <c r="Q142" s="137" t="str">
        <f t="shared" si="95"/>
        <v>-</v>
      </c>
      <c r="R142" s="137" t="str">
        <f t="shared" si="96"/>
        <v>-</v>
      </c>
      <c r="S142" s="137" t="str">
        <f t="shared" si="97"/>
        <v>-</v>
      </c>
      <c r="T142" s="137" t="str">
        <f t="shared" si="98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99"/>
        <v>-</v>
      </c>
      <c r="X142" s="137" t="str">
        <f t="shared" si="100"/>
        <v>-</v>
      </c>
      <c r="Y142" s="137" t="str">
        <f t="shared" si="101"/>
        <v>-</v>
      </c>
      <c r="Z142" s="137" t="str">
        <f t="shared" si="131"/>
        <v>-</v>
      </c>
      <c r="AA142" s="137" t="str">
        <f t="shared" si="132"/>
        <v>-</v>
      </c>
      <c r="AB142" s="137" t="str">
        <f t="shared" si="133"/>
        <v>-</v>
      </c>
      <c r="AC142" s="137" t="str">
        <f t="shared" si="134"/>
        <v>-</v>
      </c>
      <c r="AD142" s="137" t="str">
        <f t="shared" si="135"/>
        <v>-</v>
      </c>
      <c r="AE142" s="140"/>
      <c r="AF142" s="140"/>
      <c r="AG142" s="137" t="str">
        <f t="shared" si="136"/>
        <v>-</v>
      </c>
      <c r="AH142" s="137" t="str">
        <f t="shared" si="137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38"/>
        <v>-</v>
      </c>
      <c r="AN142" s="137">
        <f t="shared" si="102"/>
        <v>0</v>
      </c>
      <c r="AO142" s="138">
        <f t="shared" si="103"/>
        <v>0</v>
      </c>
      <c r="AP142" s="138" t="str">
        <f t="shared" si="104"/>
        <v/>
      </c>
      <c r="AQ142" s="138" t="str">
        <f t="shared" si="105"/>
        <v/>
      </c>
      <c r="AR142" s="138" t="str">
        <f t="shared" si="106"/>
        <v/>
      </c>
      <c r="AS142" s="138" t="str">
        <f t="shared" si="107"/>
        <v/>
      </c>
      <c r="AT142" s="138" t="str">
        <f t="shared" si="108"/>
        <v/>
      </c>
      <c r="AU142" s="138" t="str">
        <f t="shared" si="139"/>
        <v/>
      </c>
      <c r="AV142" s="138" t="str">
        <f t="shared" si="140"/>
        <v/>
      </c>
      <c r="AW142" s="138" t="str">
        <f t="shared" si="109"/>
        <v/>
      </c>
      <c r="AX142" s="138" t="str">
        <f t="shared" si="110"/>
        <v/>
      </c>
      <c r="AY142" s="138" t="str">
        <f t="shared" si="111"/>
        <v/>
      </c>
      <c r="AZ142" s="138" t="str">
        <f t="shared" si="112"/>
        <v/>
      </c>
      <c r="BA142" s="138" t="str">
        <f t="shared" si="113"/>
        <v/>
      </c>
      <c r="BB142" s="138" t="str">
        <f t="shared" si="114"/>
        <v/>
      </c>
      <c r="BC142" s="138" t="str">
        <f t="shared" si="115"/>
        <v/>
      </c>
      <c r="BD142" s="138" t="str">
        <f t="shared" si="116"/>
        <v/>
      </c>
      <c r="BE142" s="231"/>
      <c r="BF142" s="231"/>
      <c r="BG142" s="138" t="str">
        <f t="shared" si="117"/>
        <v/>
      </c>
      <c r="BH142" s="138" t="str">
        <f t="shared" si="118"/>
        <v/>
      </c>
      <c r="BI142" s="138" t="str">
        <f t="shared" si="119"/>
        <v/>
      </c>
      <c r="BJ142" s="138" t="str">
        <f t="shared" si="120"/>
        <v/>
      </c>
      <c r="BK142" s="138" t="str">
        <f t="shared" si="121"/>
        <v/>
      </c>
      <c r="BL142" s="138" t="str">
        <f t="shared" si="122"/>
        <v/>
      </c>
      <c r="BM142" s="138" t="str">
        <f t="shared" si="123"/>
        <v/>
      </c>
      <c r="BN142" s="138" t="str">
        <f t="shared" si="124"/>
        <v/>
      </c>
      <c r="BO142" s="138">
        <f t="shared" si="125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41">SUM(AP99:AP118)+SUM(AP123:AP142)</f>
        <v>0</v>
      </c>
      <c r="AQ144" s="138">
        <f t="shared" si="141"/>
        <v>0</v>
      </c>
      <c r="AR144" s="138">
        <f t="shared" si="141"/>
        <v>0</v>
      </c>
      <c r="AS144" s="138">
        <f t="shared" si="141"/>
        <v>0</v>
      </c>
      <c r="AT144" s="138">
        <f t="shared" si="141"/>
        <v>0</v>
      </c>
      <c r="AU144" s="138">
        <f t="shared" si="141"/>
        <v>0</v>
      </c>
      <c r="AV144" s="138">
        <f t="shared" si="141"/>
        <v>0</v>
      </c>
      <c r="AW144" s="138">
        <f t="shared" si="141"/>
        <v>0</v>
      </c>
      <c r="AX144" s="138">
        <f t="shared" si="141"/>
        <v>0</v>
      </c>
      <c r="AY144" s="138">
        <f t="shared" si="141"/>
        <v>0</v>
      </c>
      <c r="AZ144" s="138">
        <f t="shared" si="141"/>
        <v>0</v>
      </c>
      <c r="BA144" s="138">
        <f t="shared" si="141"/>
        <v>0</v>
      </c>
      <c r="BB144" s="138">
        <f t="shared" si="141"/>
        <v>0</v>
      </c>
      <c r="BC144" s="138">
        <f t="shared" si="141"/>
        <v>0</v>
      </c>
      <c r="BD144" s="138">
        <f t="shared" si="141"/>
        <v>0</v>
      </c>
      <c r="BE144" s="138">
        <f t="shared" si="141"/>
        <v>0</v>
      </c>
      <c r="BF144" s="138">
        <f t="shared" si="141"/>
        <v>0</v>
      </c>
      <c r="BG144" s="138">
        <f t="shared" si="141"/>
        <v>0</v>
      </c>
      <c r="BH144" s="138">
        <f t="shared" si="141"/>
        <v>0</v>
      </c>
      <c r="BI144" s="138">
        <f t="shared" si="141"/>
        <v>0</v>
      </c>
      <c r="BJ144" s="138">
        <f t="shared" si="141"/>
        <v>0</v>
      </c>
      <c r="BK144" s="138">
        <f t="shared" si="141"/>
        <v>0</v>
      </c>
      <c r="BL144" s="138">
        <f t="shared" si="141"/>
        <v>0</v>
      </c>
      <c r="BM144" s="138">
        <f t="shared" si="141"/>
        <v>0</v>
      </c>
      <c r="BN144" s="138">
        <f t="shared" si="141"/>
        <v>0</v>
      </c>
      <c r="BO144" s="138">
        <f t="shared" si="141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42">IF(J151="○",I151+$O$63,I151)</f>
        <v>-</v>
      </c>
      <c r="L151" s="20" t="str">
        <f>IF(月途中入退所!$D31=$B$2,月途中入退所!$J31,"-")</f>
        <v>-</v>
      </c>
      <c r="M151" s="138">
        <f t="shared" ref="M151:M170" si="143">IFERROR(ROUNDDOWN(K151*L151/25,-1),0)</f>
        <v>0</v>
      </c>
      <c r="N151" s="132"/>
      <c r="O151" s="137" t="str">
        <f t="shared" ref="O151:O170" si="144">IF($H151="標準時間",HLOOKUP(G151,$F$84:$I$87,2,FALSE),IF($H151="短時間",HLOOKUP($G151,$J$84:$M$87,2,FALSE),"-"))</f>
        <v>-</v>
      </c>
      <c r="P151" s="137" t="str">
        <f t="shared" ref="P151:P170" si="145">IF($H151="標準時間",HLOOKUP(G151,$F$84:$I$87,3,FALSE),IF($H151="短時間",HLOOKUP($G151,$J$84:$M$87,3,FALSE),"-"))</f>
        <v>-</v>
      </c>
      <c r="Q151" s="137" t="str">
        <f t="shared" ref="Q151:Q170" si="146">IF($H151="標準時間",HLOOKUP(G151,$F$84:$I$87,4,FALSE),IF($H151="短時間",HLOOKUP($G151,$J$84:$M$87,4,FALSE),"-"))</f>
        <v>-</v>
      </c>
      <c r="R151" s="137" t="str">
        <f t="shared" ref="R151:R170" si="147">IF($H151="標準時間",HLOOKUP($G151,$F$40:$I$74,3,FALSE),IF($H151="短時間",HLOOKUP($G151,$J$40:$M$74,3,FALSE),"-"))</f>
        <v>-</v>
      </c>
      <c r="S151" s="137" t="str">
        <f t="shared" ref="S151:S170" si="148">IF($H151="標準時間",HLOOKUP($G151,$F$40:$I$74,4,FALSE),IF($H151="短時間",HLOOKUP($G151,$J$40:$M$74,4,FALSE),"-"))</f>
        <v>-</v>
      </c>
      <c r="T151" s="137" t="str">
        <f t="shared" ref="T151:T170" si="149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50">IFERROR(HLOOKUP(G151,$F$90:$I$91,2,FALSE),"-")</f>
        <v>-</v>
      </c>
      <c r="X151" s="137" t="str">
        <f t="shared" ref="X151:X170" si="151">IFERROR(HLOOKUP(G151,$F$90:$I$92,3,FALSE),"-")</f>
        <v>-</v>
      </c>
      <c r="Y151" s="137" t="str">
        <f t="shared" ref="Y151:Y170" si="152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IF(H151="標準時間",HLOOKUP(G151,'４月基本'!$F$5:$I$15,12,FALSE),IF(H151="短時間",HLOOKUP(G151,'４月基本'!$J$5:$M$15,12,FALSE),"-"))</f>
        <v>-</v>
      </c>
      <c r="AJ151" s="137" t="str">
        <f>IF(H151="標準時間",HLOOKUP(G151,'４月Ⅰ'!$F$5:$I$13,10,FALSE),IF(H151="短時間",HLOOKUP(G151,'４月Ⅰ'!$J$5:$M$13,10,FALSE),"-"))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53">IF(J151="○",$O$28,0)</f>
        <v>0</v>
      </c>
      <c r="AO151" s="138">
        <f t="shared" ref="AO151:AO170" si="154">M151-SUM(AP151:BN151)</f>
        <v>0</v>
      </c>
      <c r="AP151" s="138" t="str">
        <f t="shared" ref="AP151:AP170" si="155">IFERROR(ROUND(P151*L151/25,0),"")</f>
        <v/>
      </c>
      <c r="AQ151" s="138" t="str">
        <f t="shared" ref="AQ151:AQ170" si="156">IFERROR(ROUND(Q151*L151/25,0),"")</f>
        <v/>
      </c>
      <c r="AR151" s="138" t="str">
        <f t="shared" ref="AR151:AR170" si="157">IFERROR(ROUND(R151*L151/25,0),"")</f>
        <v/>
      </c>
      <c r="AS151" s="138" t="str">
        <f t="shared" ref="AS151:AS170" si="158">IFERROR(ROUND(S151*L151/25,0),"")</f>
        <v/>
      </c>
      <c r="AT151" s="138" t="str">
        <f t="shared" ref="AT151:AT170" si="159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60">IFERROR(ROUND(W151*L151/25,0),"")</f>
        <v/>
      </c>
      <c r="AX151" s="138" t="str">
        <f t="shared" ref="AX151:AX170" si="161">IFERROR(ROUND(X151*L151/25,0),"")</f>
        <v/>
      </c>
      <c r="AY151" s="138" t="str">
        <f t="shared" ref="AY151:AY170" si="162">IFERROR(ROUND(Y151*L151/25,0),"")</f>
        <v/>
      </c>
      <c r="AZ151" s="138" t="str">
        <f t="shared" ref="AZ151:AZ170" si="163">IFERROR(ROUND(Z151*L151/25,0),"")</f>
        <v/>
      </c>
      <c r="BA151" s="138" t="str">
        <f t="shared" ref="BA151:BA170" si="164">IFERROR(ROUND(AA151*L151/25,0),"")</f>
        <v/>
      </c>
      <c r="BB151" s="138" t="str">
        <f t="shared" ref="BB151:BB170" si="165">IFERROR(ROUND(AB151*L151/25,0),"")</f>
        <v/>
      </c>
      <c r="BC151" s="138" t="str">
        <f t="shared" ref="BC151:BC170" si="166">IFERROR(ROUND(AC151*L151/25,0),"")</f>
        <v/>
      </c>
      <c r="BD151" s="138" t="str">
        <f t="shared" ref="BD151:BD170" si="167">IFERROR(ROUND(AD151*L151/25,0),"")</f>
        <v/>
      </c>
      <c r="BE151" s="138" t="str">
        <f t="shared" ref="BE151:BE170" si="168">IFERROR(ROUND(AE151*L151/25,0),"")</f>
        <v/>
      </c>
      <c r="BF151" s="138" t="str">
        <f t="shared" ref="BF151:BF170" si="169">IFERROR(ROUND(AF151*L151/25,0),"")</f>
        <v/>
      </c>
      <c r="BG151" s="138" t="str">
        <f t="shared" ref="BG151:BG170" si="170">IFERROR(ROUND(AG151*L151/25,0),"")</f>
        <v/>
      </c>
      <c r="BH151" s="138" t="str">
        <f t="shared" ref="BH151:BH170" si="171">IFERROR(ROUND(AH151*L151/25,0),"")</f>
        <v/>
      </c>
      <c r="BI151" s="138" t="str">
        <f t="shared" ref="BI151:BI170" si="172">IFERROR(ROUND(AI151*L151/25,0),"")</f>
        <v/>
      </c>
      <c r="BJ151" s="138" t="str">
        <f t="shared" ref="BJ151:BJ170" si="173">IFERROR(ROUND(AJ151*L151/25,0),"")</f>
        <v/>
      </c>
      <c r="BK151" s="138" t="str">
        <f t="shared" ref="BK151:BK170" si="174">IFERROR(ROUND(AK151*L151/25,0),"")</f>
        <v/>
      </c>
      <c r="BL151" s="138" t="str">
        <f t="shared" ref="BL151:BL170" si="175">IFERROR(ROUND(AL151*L151/25,0),"")</f>
        <v/>
      </c>
      <c r="BM151" s="138" t="str">
        <f t="shared" ref="BM151:BM170" si="176">IFERROR(ROUND(AM151*L151/25,0),"")</f>
        <v/>
      </c>
      <c r="BN151" s="138" t="str">
        <f t="shared" ref="BN151:BN170" si="177">IFERROR(ROUND(AN151*L151/25,0),"")</f>
        <v/>
      </c>
      <c r="BO151" s="138">
        <f t="shared" ref="BO151:BO170" si="178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79">IF($H152="標準時間",HLOOKUP($G152,$F$40:$I$74,35,FALSE),IF($H152="短時間",HLOOKUP($G152,$J$40:$M$74,35,FALSE),"-"))</f>
        <v>-</v>
      </c>
      <c r="J152" s="20" t="str">
        <f>IF(月途中入退所!$D32=$B$2,月途中入退所!$I32,"-")</f>
        <v>-</v>
      </c>
      <c r="K152" s="186" t="str">
        <f t="shared" si="142"/>
        <v>-</v>
      </c>
      <c r="L152" s="20" t="str">
        <f>IF(月途中入退所!$D32=$B$2,月途中入退所!$J32,"-")</f>
        <v>-</v>
      </c>
      <c r="M152" s="138">
        <f t="shared" si="143"/>
        <v>0</v>
      </c>
      <c r="N152" s="132"/>
      <c r="O152" s="137" t="str">
        <f t="shared" si="144"/>
        <v>-</v>
      </c>
      <c r="P152" s="137" t="str">
        <f t="shared" si="145"/>
        <v>-</v>
      </c>
      <c r="Q152" s="137" t="str">
        <f t="shared" si="146"/>
        <v>-</v>
      </c>
      <c r="R152" s="137" t="str">
        <f t="shared" si="147"/>
        <v>-</v>
      </c>
      <c r="S152" s="137" t="str">
        <f t="shared" si="148"/>
        <v>-</v>
      </c>
      <c r="T152" s="137" t="str">
        <f t="shared" si="149"/>
        <v>-</v>
      </c>
      <c r="U152" s="137" t="str">
        <f t="shared" ref="U152:U169" si="180">IF($H152="標準時間",HLOOKUP($G152,$F$40:$I$74,6,FALSE),IF($H152="短時間",HLOOKUP($G152,$J$40:$M$74,6,FALSE),"-"))</f>
        <v>-</v>
      </c>
      <c r="V152" s="137" t="str">
        <f t="shared" ref="V152:V169" si="181">IF($H152="標準時間",HLOOKUP($G152,$F$40:$I$74,7,FALSE),IF($H152="短時間",HLOOKUP($G152,$J$40:$M$74,7,FALSE),"-"))</f>
        <v>-</v>
      </c>
      <c r="W152" s="137" t="str">
        <f t="shared" si="150"/>
        <v>-</v>
      </c>
      <c r="X152" s="137" t="str">
        <f t="shared" si="151"/>
        <v>-</v>
      </c>
      <c r="Y152" s="137" t="str">
        <f t="shared" si="152"/>
        <v>-</v>
      </c>
      <c r="Z152" s="137" t="str">
        <f t="shared" ref="Z152:Z170" si="182">IF($H152="標準時間",HLOOKUP($G152,$F$40:$I$74,10,FALSE),IF($H152="短時間",HLOOKUP($G152,$J$40:$M$74,10,FALSE),"-"))</f>
        <v>-</v>
      </c>
      <c r="AA152" s="137" t="str">
        <f t="shared" ref="AA152:AA170" si="183">IF($H152="標準時間",HLOOKUP($G152,$F$5:$I$37,11,FALSE),IF($H152="短時間",HLOOKUP($G152,$J$5:$M$37,11,FALSE),"-"))</f>
        <v>-</v>
      </c>
      <c r="AB152" s="137" t="str">
        <f t="shared" ref="AB152:AB170" si="184">IF($H152="標準時間",HLOOKUP($G152,$F$5:$I$37,12,FALSE),IF($H152="短時間",HLOOKUP($G152,$J$5:$M$37,12,FALSE),"-"))</f>
        <v>-</v>
      </c>
      <c r="AC152" s="137" t="str">
        <f t="shared" ref="AC152:AC170" si="185">IF($H152="標準時間",HLOOKUP($G152,$F$5:$I$37,13,FALSE),IF($H152="短時間",HLOOKUP($G152,$J$5:$M$37,13,FALSE),"-"))</f>
        <v>-</v>
      </c>
      <c r="AD152" s="137" t="str">
        <f t="shared" ref="AD152:AD170" si="186">IF($H152="標準時間",HLOOKUP($G152,$F$5:$I$37,14,FALSE),IF($H152="短時間",HLOOKUP($G152,$J$5:$M$37,14,FALSE),"-"))</f>
        <v>-</v>
      </c>
      <c r="AE152" s="137" t="str">
        <f t="shared" ref="AE152:AE170" si="187">IF($H152="標準時間",HLOOKUP($G152,$F$40:$I$74,15,FALSE),IF($H152="短時間",HLOOKUP($G152,$J$40:$M$74,15,FALSE),"-"))</f>
        <v>-</v>
      </c>
      <c r="AF152" s="137" t="str">
        <f t="shared" ref="AF152:AF170" si="188">IF($H152="標準時間",HLOOKUP($G152,$F$40:$I$74,16,FALSE),IF($H152="短時間",HLOOKUP($G152,$J$40:$M$74,16,FALSE),"-"))</f>
        <v>-</v>
      </c>
      <c r="AG152" s="137" t="str">
        <f t="shared" ref="AG152:AG170" si="189">IF($H152="標準時間",HLOOKUP($G152,$F$5:$I$37,15,FALSE),IF($H152="短時間",HLOOKUP($G152,$J$5:$M$37,15,FALSE),"-"))</f>
        <v>-</v>
      </c>
      <c r="AH152" s="137" t="str">
        <f t="shared" ref="AH152:AH170" si="190">IF($H152="標準時間",HLOOKUP($G152,$F$5:$I$37,16,FALSE),IF($H152="短時間",HLOOKUP($G152,$J$5:$M$37,16,FALSE),"-"))</f>
        <v>-</v>
      </c>
      <c r="AI152" s="137" t="str">
        <f>IF(H152="標準時間",HLOOKUP(G152,'４月基本'!$F$5:$I$15,12,FALSE),IF(H152="短時間",HLOOKUP(G152,'４月基本'!$J$5:$M$15,12,FALSE),"-"))</f>
        <v>-</v>
      </c>
      <c r="AJ152" s="137" t="str">
        <f>IF(H152="標準時間",HLOOKUP(G152,'４月Ⅰ'!$F$5:$I$13,10,FALSE),IF(H152="短時間",HLOOKUP(G152,'４月Ⅰ'!$J$5:$M$13,10,FALSE),"-"))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91">IF($H152="標準時間",HLOOKUP($G152,$F$5:$I$37,26,FALSE),IF($H152="短時間",HLOOKUP($G152,$J$5:$M$37,26,FALSE),"-"))</f>
        <v>-</v>
      </c>
      <c r="AN152" s="137">
        <f t="shared" si="153"/>
        <v>0</v>
      </c>
      <c r="AO152" s="138">
        <f t="shared" si="154"/>
        <v>0</v>
      </c>
      <c r="AP152" s="138" t="str">
        <f t="shared" si="155"/>
        <v/>
      </c>
      <c r="AQ152" s="138" t="str">
        <f t="shared" si="156"/>
        <v/>
      </c>
      <c r="AR152" s="138" t="str">
        <f t="shared" si="157"/>
        <v/>
      </c>
      <c r="AS152" s="138" t="str">
        <f t="shared" si="158"/>
        <v/>
      </c>
      <c r="AT152" s="138" t="str">
        <f t="shared" si="159"/>
        <v/>
      </c>
      <c r="AU152" s="138" t="str">
        <f t="shared" ref="AU152:AU170" si="192">IFERROR(ROUND(U152*L152/25,0),"")</f>
        <v/>
      </c>
      <c r="AV152" s="138" t="str">
        <f t="shared" ref="AV152:AV170" si="193">IFERROR(ROUND(V152*L152/25,0),"")</f>
        <v/>
      </c>
      <c r="AW152" s="138" t="str">
        <f t="shared" si="160"/>
        <v/>
      </c>
      <c r="AX152" s="138" t="str">
        <f t="shared" si="161"/>
        <v/>
      </c>
      <c r="AY152" s="138" t="str">
        <f t="shared" si="162"/>
        <v/>
      </c>
      <c r="AZ152" s="138" t="str">
        <f t="shared" si="163"/>
        <v/>
      </c>
      <c r="BA152" s="138" t="str">
        <f t="shared" si="164"/>
        <v/>
      </c>
      <c r="BB152" s="138" t="str">
        <f t="shared" si="165"/>
        <v/>
      </c>
      <c r="BC152" s="138" t="str">
        <f t="shared" si="166"/>
        <v/>
      </c>
      <c r="BD152" s="138" t="str">
        <f t="shared" si="167"/>
        <v/>
      </c>
      <c r="BE152" s="138" t="str">
        <f t="shared" si="168"/>
        <v/>
      </c>
      <c r="BF152" s="138" t="str">
        <f t="shared" si="169"/>
        <v/>
      </c>
      <c r="BG152" s="138" t="str">
        <f t="shared" si="170"/>
        <v/>
      </c>
      <c r="BH152" s="138" t="str">
        <f t="shared" si="171"/>
        <v/>
      </c>
      <c r="BI152" s="138" t="str">
        <f t="shared" si="172"/>
        <v/>
      </c>
      <c r="BJ152" s="138" t="str">
        <f t="shared" si="173"/>
        <v/>
      </c>
      <c r="BK152" s="138" t="str">
        <f t="shared" si="174"/>
        <v/>
      </c>
      <c r="BL152" s="138" t="str">
        <f t="shared" si="175"/>
        <v/>
      </c>
      <c r="BM152" s="138" t="str">
        <f t="shared" si="176"/>
        <v/>
      </c>
      <c r="BN152" s="138" t="str">
        <f t="shared" si="177"/>
        <v/>
      </c>
      <c r="BO152" s="138">
        <f t="shared" si="178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79"/>
        <v>-</v>
      </c>
      <c r="J153" s="20" t="str">
        <f>IF(月途中入退所!$D33=$B$2,月途中入退所!$I33,"-")</f>
        <v>-</v>
      </c>
      <c r="K153" s="186" t="str">
        <f t="shared" si="142"/>
        <v>-</v>
      </c>
      <c r="L153" s="20" t="str">
        <f>IF(月途中入退所!$D33=$B$2,月途中入退所!$J33,"-")</f>
        <v>-</v>
      </c>
      <c r="M153" s="138">
        <f t="shared" si="143"/>
        <v>0</v>
      </c>
      <c r="N153" s="132"/>
      <c r="O153" s="137" t="str">
        <f t="shared" si="144"/>
        <v>-</v>
      </c>
      <c r="P153" s="137" t="str">
        <f t="shared" si="145"/>
        <v>-</v>
      </c>
      <c r="Q153" s="137" t="str">
        <f t="shared" si="146"/>
        <v>-</v>
      </c>
      <c r="R153" s="137" t="str">
        <f t="shared" si="147"/>
        <v>-</v>
      </c>
      <c r="S153" s="137" t="str">
        <f t="shared" si="148"/>
        <v>-</v>
      </c>
      <c r="T153" s="137" t="str">
        <f t="shared" si="149"/>
        <v>-</v>
      </c>
      <c r="U153" s="137" t="str">
        <f t="shared" si="180"/>
        <v>-</v>
      </c>
      <c r="V153" s="137" t="str">
        <f t="shared" si="181"/>
        <v>-</v>
      </c>
      <c r="W153" s="137" t="str">
        <f t="shared" si="150"/>
        <v>-</v>
      </c>
      <c r="X153" s="137" t="str">
        <f t="shared" si="151"/>
        <v>-</v>
      </c>
      <c r="Y153" s="137" t="str">
        <f t="shared" si="152"/>
        <v>-</v>
      </c>
      <c r="Z153" s="137" t="str">
        <f t="shared" si="182"/>
        <v>-</v>
      </c>
      <c r="AA153" s="137" t="str">
        <f t="shared" si="183"/>
        <v>-</v>
      </c>
      <c r="AB153" s="137" t="str">
        <f t="shared" si="184"/>
        <v>-</v>
      </c>
      <c r="AC153" s="137" t="str">
        <f t="shared" si="185"/>
        <v>-</v>
      </c>
      <c r="AD153" s="137" t="str">
        <f t="shared" si="186"/>
        <v>-</v>
      </c>
      <c r="AE153" s="137" t="str">
        <f t="shared" si="187"/>
        <v>-</v>
      </c>
      <c r="AF153" s="137" t="str">
        <f t="shared" si="188"/>
        <v>-</v>
      </c>
      <c r="AG153" s="137" t="str">
        <f t="shared" si="189"/>
        <v>-</v>
      </c>
      <c r="AH153" s="137" t="str">
        <f t="shared" si="190"/>
        <v>-</v>
      </c>
      <c r="AI153" s="137" t="str">
        <f>IF(H153="標準時間",HLOOKUP(G153,'４月基本'!$F$5:$I$15,12,FALSE),IF(H153="短時間",HLOOKUP(G153,'４月基本'!$J$5:$M$15,12,FALSE),"-"))</f>
        <v>-</v>
      </c>
      <c r="AJ153" s="137" t="str">
        <f>IF(H153="標準時間",HLOOKUP(G153,'４月Ⅰ'!$F$5:$I$13,10,FALSE),IF(H153="短時間",HLOOKUP(G153,'４月Ⅰ'!$J$5:$M$13,10,FALSE),"-"))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91"/>
        <v>-</v>
      </c>
      <c r="AN153" s="137">
        <f t="shared" si="153"/>
        <v>0</v>
      </c>
      <c r="AO153" s="138">
        <f t="shared" si="154"/>
        <v>0</v>
      </c>
      <c r="AP153" s="138" t="str">
        <f t="shared" si="155"/>
        <v/>
      </c>
      <c r="AQ153" s="138" t="str">
        <f t="shared" si="156"/>
        <v/>
      </c>
      <c r="AR153" s="138" t="str">
        <f t="shared" si="157"/>
        <v/>
      </c>
      <c r="AS153" s="138" t="str">
        <f t="shared" si="158"/>
        <v/>
      </c>
      <c r="AT153" s="138" t="str">
        <f t="shared" si="159"/>
        <v/>
      </c>
      <c r="AU153" s="138" t="str">
        <f t="shared" si="192"/>
        <v/>
      </c>
      <c r="AV153" s="138" t="str">
        <f t="shared" si="193"/>
        <v/>
      </c>
      <c r="AW153" s="138" t="str">
        <f t="shared" si="160"/>
        <v/>
      </c>
      <c r="AX153" s="138" t="str">
        <f t="shared" si="161"/>
        <v/>
      </c>
      <c r="AY153" s="138" t="str">
        <f t="shared" si="162"/>
        <v/>
      </c>
      <c r="AZ153" s="138" t="str">
        <f t="shared" si="163"/>
        <v/>
      </c>
      <c r="BA153" s="138" t="str">
        <f t="shared" si="164"/>
        <v/>
      </c>
      <c r="BB153" s="138" t="str">
        <f t="shared" si="165"/>
        <v/>
      </c>
      <c r="BC153" s="138" t="str">
        <f t="shared" si="166"/>
        <v/>
      </c>
      <c r="BD153" s="138" t="str">
        <f t="shared" si="167"/>
        <v/>
      </c>
      <c r="BE153" s="138" t="str">
        <f t="shared" si="168"/>
        <v/>
      </c>
      <c r="BF153" s="138" t="str">
        <f t="shared" si="169"/>
        <v/>
      </c>
      <c r="BG153" s="138" t="str">
        <f t="shared" si="170"/>
        <v/>
      </c>
      <c r="BH153" s="138" t="str">
        <f t="shared" si="171"/>
        <v/>
      </c>
      <c r="BI153" s="138" t="str">
        <f t="shared" si="172"/>
        <v/>
      </c>
      <c r="BJ153" s="138" t="str">
        <f t="shared" si="173"/>
        <v/>
      </c>
      <c r="BK153" s="138" t="str">
        <f t="shared" si="174"/>
        <v/>
      </c>
      <c r="BL153" s="138" t="str">
        <f t="shared" si="175"/>
        <v/>
      </c>
      <c r="BM153" s="138" t="str">
        <f t="shared" si="176"/>
        <v/>
      </c>
      <c r="BN153" s="138" t="str">
        <f t="shared" si="177"/>
        <v/>
      </c>
      <c r="BO153" s="138">
        <f t="shared" si="178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79"/>
        <v>-</v>
      </c>
      <c r="J154" s="20" t="str">
        <f>IF(月途中入退所!$D34=$B$2,月途中入退所!$I34,"-")</f>
        <v>-</v>
      </c>
      <c r="K154" s="186" t="str">
        <f t="shared" si="142"/>
        <v>-</v>
      </c>
      <c r="L154" s="20" t="str">
        <f>IF(月途中入退所!$D34=$B$2,月途中入退所!$J34,"-")</f>
        <v>-</v>
      </c>
      <c r="M154" s="138">
        <f t="shared" si="143"/>
        <v>0</v>
      </c>
      <c r="N154" s="132"/>
      <c r="O154" s="137" t="str">
        <f t="shared" si="144"/>
        <v>-</v>
      </c>
      <c r="P154" s="137" t="str">
        <f t="shared" si="145"/>
        <v>-</v>
      </c>
      <c r="Q154" s="137" t="str">
        <f t="shared" si="146"/>
        <v>-</v>
      </c>
      <c r="R154" s="137" t="str">
        <f t="shared" si="147"/>
        <v>-</v>
      </c>
      <c r="S154" s="137" t="str">
        <f t="shared" si="148"/>
        <v>-</v>
      </c>
      <c r="T154" s="137" t="str">
        <f t="shared" si="149"/>
        <v>-</v>
      </c>
      <c r="U154" s="137" t="str">
        <f t="shared" si="180"/>
        <v>-</v>
      </c>
      <c r="V154" s="137" t="str">
        <f t="shared" si="181"/>
        <v>-</v>
      </c>
      <c r="W154" s="137" t="str">
        <f t="shared" si="150"/>
        <v>-</v>
      </c>
      <c r="X154" s="137" t="str">
        <f t="shared" si="151"/>
        <v>-</v>
      </c>
      <c r="Y154" s="137" t="str">
        <f t="shared" si="152"/>
        <v>-</v>
      </c>
      <c r="Z154" s="137" t="str">
        <f t="shared" si="182"/>
        <v>-</v>
      </c>
      <c r="AA154" s="137" t="str">
        <f t="shared" si="183"/>
        <v>-</v>
      </c>
      <c r="AB154" s="137" t="str">
        <f t="shared" si="184"/>
        <v>-</v>
      </c>
      <c r="AC154" s="137" t="str">
        <f t="shared" si="185"/>
        <v>-</v>
      </c>
      <c r="AD154" s="137" t="str">
        <f t="shared" si="186"/>
        <v>-</v>
      </c>
      <c r="AE154" s="137" t="str">
        <f t="shared" si="187"/>
        <v>-</v>
      </c>
      <c r="AF154" s="137" t="str">
        <f t="shared" si="188"/>
        <v>-</v>
      </c>
      <c r="AG154" s="137" t="str">
        <f t="shared" si="189"/>
        <v>-</v>
      </c>
      <c r="AH154" s="137" t="str">
        <f t="shared" si="190"/>
        <v>-</v>
      </c>
      <c r="AI154" s="137" t="str">
        <f>IF(H154="標準時間",HLOOKUP(G154,'４月基本'!$F$5:$I$15,12,FALSE),IF(H154="短時間",HLOOKUP(G154,'４月基本'!$J$5:$M$15,12,FALSE),"-"))</f>
        <v>-</v>
      </c>
      <c r="AJ154" s="137" t="str">
        <f>IF(H154="標準時間",HLOOKUP(G154,'４月Ⅰ'!$F$5:$I$13,10,FALSE),IF(H154="短時間",HLOOKUP(G154,'４月Ⅰ'!$J$5:$M$13,10,FALSE),"-"))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91"/>
        <v>-</v>
      </c>
      <c r="AN154" s="137">
        <f t="shared" si="153"/>
        <v>0</v>
      </c>
      <c r="AO154" s="138">
        <f t="shared" si="154"/>
        <v>0</v>
      </c>
      <c r="AP154" s="138" t="str">
        <f t="shared" si="155"/>
        <v/>
      </c>
      <c r="AQ154" s="138" t="str">
        <f t="shared" si="156"/>
        <v/>
      </c>
      <c r="AR154" s="138" t="str">
        <f t="shared" si="157"/>
        <v/>
      </c>
      <c r="AS154" s="138" t="str">
        <f t="shared" si="158"/>
        <v/>
      </c>
      <c r="AT154" s="138" t="str">
        <f t="shared" si="159"/>
        <v/>
      </c>
      <c r="AU154" s="138" t="str">
        <f t="shared" si="192"/>
        <v/>
      </c>
      <c r="AV154" s="138" t="str">
        <f t="shared" si="193"/>
        <v/>
      </c>
      <c r="AW154" s="138" t="str">
        <f t="shared" si="160"/>
        <v/>
      </c>
      <c r="AX154" s="138" t="str">
        <f t="shared" si="161"/>
        <v/>
      </c>
      <c r="AY154" s="138" t="str">
        <f t="shared" si="162"/>
        <v/>
      </c>
      <c r="AZ154" s="138" t="str">
        <f t="shared" si="163"/>
        <v/>
      </c>
      <c r="BA154" s="138" t="str">
        <f t="shared" si="164"/>
        <v/>
      </c>
      <c r="BB154" s="138" t="str">
        <f t="shared" si="165"/>
        <v/>
      </c>
      <c r="BC154" s="138" t="str">
        <f t="shared" si="166"/>
        <v/>
      </c>
      <c r="BD154" s="138" t="str">
        <f t="shared" si="167"/>
        <v/>
      </c>
      <c r="BE154" s="138" t="str">
        <f t="shared" si="168"/>
        <v/>
      </c>
      <c r="BF154" s="138" t="str">
        <f t="shared" si="169"/>
        <v/>
      </c>
      <c r="BG154" s="138" t="str">
        <f t="shared" si="170"/>
        <v/>
      </c>
      <c r="BH154" s="138" t="str">
        <f t="shared" si="171"/>
        <v/>
      </c>
      <c r="BI154" s="138" t="str">
        <f t="shared" si="172"/>
        <v/>
      </c>
      <c r="BJ154" s="138" t="str">
        <f t="shared" si="173"/>
        <v/>
      </c>
      <c r="BK154" s="138" t="str">
        <f t="shared" si="174"/>
        <v/>
      </c>
      <c r="BL154" s="138" t="str">
        <f t="shared" si="175"/>
        <v/>
      </c>
      <c r="BM154" s="138" t="str">
        <f t="shared" si="176"/>
        <v/>
      </c>
      <c r="BN154" s="138" t="str">
        <f t="shared" si="177"/>
        <v/>
      </c>
      <c r="BO154" s="138">
        <f t="shared" si="178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79"/>
        <v>-</v>
      </c>
      <c r="J155" s="20" t="str">
        <f>IF(月途中入退所!$D35=$B$2,月途中入退所!$I35,"-")</f>
        <v>-</v>
      </c>
      <c r="K155" s="186" t="str">
        <f t="shared" si="142"/>
        <v>-</v>
      </c>
      <c r="L155" s="20" t="str">
        <f>IF(月途中入退所!$D35=$B$2,月途中入退所!$J35,"-")</f>
        <v>-</v>
      </c>
      <c r="M155" s="138">
        <f t="shared" si="143"/>
        <v>0</v>
      </c>
      <c r="N155" s="132"/>
      <c r="O155" s="137" t="str">
        <f t="shared" si="144"/>
        <v>-</v>
      </c>
      <c r="P155" s="137" t="str">
        <f t="shared" si="145"/>
        <v>-</v>
      </c>
      <c r="Q155" s="137" t="str">
        <f t="shared" si="146"/>
        <v>-</v>
      </c>
      <c r="R155" s="137" t="str">
        <f t="shared" si="147"/>
        <v>-</v>
      </c>
      <c r="S155" s="137" t="str">
        <f t="shared" si="148"/>
        <v>-</v>
      </c>
      <c r="T155" s="137" t="str">
        <f t="shared" si="149"/>
        <v>-</v>
      </c>
      <c r="U155" s="137" t="str">
        <f t="shared" si="180"/>
        <v>-</v>
      </c>
      <c r="V155" s="137" t="str">
        <f t="shared" si="181"/>
        <v>-</v>
      </c>
      <c r="W155" s="137" t="str">
        <f t="shared" si="150"/>
        <v>-</v>
      </c>
      <c r="X155" s="137" t="str">
        <f t="shared" si="151"/>
        <v>-</v>
      </c>
      <c r="Y155" s="137" t="str">
        <f t="shared" si="152"/>
        <v>-</v>
      </c>
      <c r="Z155" s="137" t="str">
        <f t="shared" si="182"/>
        <v>-</v>
      </c>
      <c r="AA155" s="137" t="str">
        <f t="shared" si="183"/>
        <v>-</v>
      </c>
      <c r="AB155" s="137" t="str">
        <f t="shared" si="184"/>
        <v>-</v>
      </c>
      <c r="AC155" s="137" t="str">
        <f t="shared" si="185"/>
        <v>-</v>
      </c>
      <c r="AD155" s="137" t="str">
        <f t="shared" si="186"/>
        <v>-</v>
      </c>
      <c r="AE155" s="137" t="str">
        <f t="shared" si="187"/>
        <v>-</v>
      </c>
      <c r="AF155" s="137" t="str">
        <f t="shared" si="188"/>
        <v>-</v>
      </c>
      <c r="AG155" s="137" t="str">
        <f t="shared" si="189"/>
        <v>-</v>
      </c>
      <c r="AH155" s="137" t="str">
        <f t="shared" si="190"/>
        <v>-</v>
      </c>
      <c r="AI155" s="137" t="str">
        <f>IF(H155="標準時間",HLOOKUP(G155,'４月基本'!$F$5:$I$15,12,FALSE),IF(H155="短時間",HLOOKUP(G155,'４月基本'!$J$5:$M$15,12,FALSE),"-"))</f>
        <v>-</v>
      </c>
      <c r="AJ155" s="137" t="str">
        <f>IF(H155="標準時間",HLOOKUP(G155,'４月Ⅰ'!$F$5:$I$13,10,FALSE),IF(H155="短時間",HLOOKUP(G155,'４月Ⅰ'!$J$5:$M$13,10,FALSE),"-"))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91"/>
        <v>-</v>
      </c>
      <c r="AN155" s="137">
        <f t="shared" si="153"/>
        <v>0</v>
      </c>
      <c r="AO155" s="138">
        <f t="shared" si="154"/>
        <v>0</v>
      </c>
      <c r="AP155" s="138" t="str">
        <f t="shared" si="155"/>
        <v/>
      </c>
      <c r="AQ155" s="138" t="str">
        <f t="shared" si="156"/>
        <v/>
      </c>
      <c r="AR155" s="138" t="str">
        <f t="shared" si="157"/>
        <v/>
      </c>
      <c r="AS155" s="138" t="str">
        <f t="shared" si="158"/>
        <v/>
      </c>
      <c r="AT155" s="138" t="str">
        <f t="shared" si="159"/>
        <v/>
      </c>
      <c r="AU155" s="138" t="str">
        <f t="shared" si="192"/>
        <v/>
      </c>
      <c r="AV155" s="138" t="str">
        <f t="shared" si="193"/>
        <v/>
      </c>
      <c r="AW155" s="138" t="str">
        <f t="shared" si="160"/>
        <v/>
      </c>
      <c r="AX155" s="138" t="str">
        <f t="shared" si="161"/>
        <v/>
      </c>
      <c r="AY155" s="138" t="str">
        <f t="shared" si="162"/>
        <v/>
      </c>
      <c r="AZ155" s="138" t="str">
        <f t="shared" si="163"/>
        <v/>
      </c>
      <c r="BA155" s="138" t="str">
        <f t="shared" si="164"/>
        <v/>
      </c>
      <c r="BB155" s="138" t="str">
        <f t="shared" si="165"/>
        <v/>
      </c>
      <c r="BC155" s="138" t="str">
        <f t="shared" si="166"/>
        <v/>
      </c>
      <c r="BD155" s="138" t="str">
        <f t="shared" si="167"/>
        <v/>
      </c>
      <c r="BE155" s="138" t="str">
        <f t="shared" si="168"/>
        <v/>
      </c>
      <c r="BF155" s="138" t="str">
        <f t="shared" si="169"/>
        <v/>
      </c>
      <c r="BG155" s="138" t="str">
        <f t="shared" si="170"/>
        <v/>
      </c>
      <c r="BH155" s="138" t="str">
        <f t="shared" si="171"/>
        <v/>
      </c>
      <c r="BI155" s="138" t="str">
        <f t="shared" si="172"/>
        <v/>
      </c>
      <c r="BJ155" s="138" t="str">
        <f t="shared" si="173"/>
        <v/>
      </c>
      <c r="BK155" s="138" t="str">
        <f t="shared" si="174"/>
        <v/>
      </c>
      <c r="BL155" s="138" t="str">
        <f t="shared" si="175"/>
        <v/>
      </c>
      <c r="BM155" s="138" t="str">
        <f t="shared" si="176"/>
        <v/>
      </c>
      <c r="BN155" s="138" t="str">
        <f t="shared" si="177"/>
        <v/>
      </c>
      <c r="BO155" s="138">
        <f t="shared" si="178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79"/>
        <v>-</v>
      </c>
      <c r="J156" s="20" t="str">
        <f>IF(月途中入退所!$D36=$B$2,月途中入退所!$I36,"-")</f>
        <v>-</v>
      </c>
      <c r="K156" s="186" t="str">
        <f t="shared" si="142"/>
        <v>-</v>
      </c>
      <c r="L156" s="20" t="str">
        <f>IF(月途中入退所!$D36=$B$2,月途中入退所!$J36,"-")</f>
        <v>-</v>
      </c>
      <c r="M156" s="138">
        <f t="shared" si="143"/>
        <v>0</v>
      </c>
      <c r="N156" s="132"/>
      <c r="O156" s="137" t="str">
        <f t="shared" si="144"/>
        <v>-</v>
      </c>
      <c r="P156" s="137" t="str">
        <f t="shared" si="145"/>
        <v>-</v>
      </c>
      <c r="Q156" s="137" t="str">
        <f t="shared" si="146"/>
        <v>-</v>
      </c>
      <c r="R156" s="137" t="str">
        <f t="shared" si="147"/>
        <v>-</v>
      </c>
      <c r="S156" s="137" t="str">
        <f t="shared" si="148"/>
        <v>-</v>
      </c>
      <c r="T156" s="137" t="str">
        <f t="shared" si="149"/>
        <v>-</v>
      </c>
      <c r="U156" s="137" t="str">
        <f t="shared" si="180"/>
        <v>-</v>
      </c>
      <c r="V156" s="137" t="str">
        <f t="shared" si="181"/>
        <v>-</v>
      </c>
      <c r="W156" s="137" t="str">
        <f t="shared" si="150"/>
        <v>-</v>
      </c>
      <c r="X156" s="137" t="str">
        <f t="shared" si="151"/>
        <v>-</v>
      </c>
      <c r="Y156" s="137" t="str">
        <f t="shared" si="152"/>
        <v>-</v>
      </c>
      <c r="Z156" s="137" t="str">
        <f t="shared" si="182"/>
        <v>-</v>
      </c>
      <c r="AA156" s="137" t="str">
        <f t="shared" si="183"/>
        <v>-</v>
      </c>
      <c r="AB156" s="137" t="str">
        <f t="shared" si="184"/>
        <v>-</v>
      </c>
      <c r="AC156" s="137" t="str">
        <f t="shared" si="185"/>
        <v>-</v>
      </c>
      <c r="AD156" s="137" t="str">
        <f t="shared" si="186"/>
        <v>-</v>
      </c>
      <c r="AE156" s="137" t="str">
        <f t="shared" si="187"/>
        <v>-</v>
      </c>
      <c r="AF156" s="137" t="str">
        <f t="shared" si="188"/>
        <v>-</v>
      </c>
      <c r="AG156" s="137" t="str">
        <f t="shared" si="189"/>
        <v>-</v>
      </c>
      <c r="AH156" s="137" t="str">
        <f t="shared" si="190"/>
        <v>-</v>
      </c>
      <c r="AI156" s="137" t="str">
        <f>IF(H156="標準時間",HLOOKUP(G156,'４月基本'!$F$5:$I$15,12,FALSE),IF(H156="短時間",HLOOKUP(G156,'４月基本'!$J$5:$M$15,12,FALSE),"-"))</f>
        <v>-</v>
      </c>
      <c r="AJ156" s="137" t="str">
        <f>IF(H156="標準時間",HLOOKUP(G156,'４月Ⅰ'!$F$5:$I$13,10,FALSE),IF(H156="短時間",HLOOKUP(G156,'４月Ⅰ'!$J$5:$M$13,10,FALSE),"-"))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91"/>
        <v>-</v>
      </c>
      <c r="AN156" s="137">
        <f t="shared" si="153"/>
        <v>0</v>
      </c>
      <c r="AO156" s="138">
        <f t="shared" si="154"/>
        <v>0</v>
      </c>
      <c r="AP156" s="138" t="str">
        <f t="shared" si="155"/>
        <v/>
      </c>
      <c r="AQ156" s="138" t="str">
        <f t="shared" si="156"/>
        <v/>
      </c>
      <c r="AR156" s="138" t="str">
        <f t="shared" si="157"/>
        <v/>
      </c>
      <c r="AS156" s="138" t="str">
        <f t="shared" si="158"/>
        <v/>
      </c>
      <c r="AT156" s="138" t="str">
        <f t="shared" si="159"/>
        <v/>
      </c>
      <c r="AU156" s="138" t="str">
        <f t="shared" si="192"/>
        <v/>
      </c>
      <c r="AV156" s="138" t="str">
        <f t="shared" si="193"/>
        <v/>
      </c>
      <c r="AW156" s="138" t="str">
        <f t="shared" si="160"/>
        <v/>
      </c>
      <c r="AX156" s="138" t="str">
        <f t="shared" si="161"/>
        <v/>
      </c>
      <c r="AY156" s="138" t="str">
        <f t="shared" si="162"/>
        <v/>
      </c>
      <c r="AZ156" s="138" t="str">
        <f t="shared" si="163"/>
        <v/>
      </c>
      <c r="BA156" s="138" t="str">
        <f t="shared" si="164"/>
        <v/>
      </c>
      <c r="BB156" s="138" t="str">
        <f t="shared" si="165"/>
        <v/>
      </c>
      <c r="BC156" s="138" t="str">
        <f t="shared" si="166"/>
        <v/>
      </c>
      <c r="BD156" s="138" t="str">
        <f t="shared" si="167"/>
        <v/>
      </c>
      <c r="BE156" s="138" t="str">
        <f t="shared" si="168"/>
        <v/>
      </c>
      <c r="BF156" s="138" t="str">
        <f t="shared" si="169"/>
        <v/>
      </c>
      <c r="BG156" s="138" t="str">
        <f t="shared" si="170"/>
        <v/>
      </c>
      <c r="BH156" s="138" t="str">
        <f t="shared" si="171"/>
        <v/>
      </c>
      <c r="BI156" s="138" t="str">
        <f t="shared" si="172"/>
        <v/>
      </c>
      <c r="BJ156" s="138" t="str">
        <f t="shared" si="173"/>
        <v/>
      </c>
      <c r="BK156" s="138" t="str">
        <f t="shared" si="174"/>
        <v/>
      </c>
      <c r="BL156" s="138" t="str">
        <f t="shared" si="175"/>
        <v/>
      </c>
      <c r="BM156" s="138" t="str">
        <f t="shared" si="176"/>
        <v/>
      </c>
      <c r="BN156" s="138" t="str">
        <f t="shared" si="177"/>
        <v/>
      </c>
      <c r="BO156" s="138">
        <f t="shared" si="178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79"/>
        <v>-</v>
      </c>
      <c r="J157" s="20" t="str">
        <f>IF(月途中入退所!$D37=$B$2,月途中入退所!$I37,"-")</f>
        <v>-</v>
      </c>
      <c r="K157" s="186" t="str">
        <f t="shared" si="142"/>
        <v>-</v>
      </c>
      <c r="L157" s="20" t="str">
        <f>IF(月途中入退所!$D37=$B$2,月途中入退所!$J37,"-")</f>
        <v>-</v>
      </c>
      <c r="M157" s="138">
        <f t="shared" si="143"/>
        <v>0</v>
      </c>
      <c r="N157" s="132"/>
      <c r="O157" s="137" t="str">
        <f t="shared" si="144"/>
        <v>-</v>
      </c>
      <c r="P157" s="137" t="str">
        <f t="shared" si="145"/>
        <v>-</v>
      </c>
      <c r="Q157" s="137" t="str">
        <f t="shared" si="146"/>
        <v>-</v>
      </c>
      <c r="R157" s="137" t="str">
        <f t="shared" si="147"/>
        <v>-</v>
      </c>
      <c r="S157" s="137" t="str">
        <f t="shared" si="148"/>
        <v>-</v>
      </c>
      <c r="T157" s="137" t="str">
        <f t="shared" si="149"/>
        <v>-</v>
      </c>
      <c r="U157" s="137" t="str">
        <f t="shared" si="180"/>
        <v>-</v>
      </c>
      <c r="V157" s="137" t="str">
        <f t="shared" si="181"/>
        <v>-</v>
      </c>
      <c r="W157" s="137" t="str">
        <f t="shared" si="150"/>
        <v>-</v>
      </c>
      <c r="X157" s="137" t="str">
        <f t="shared" si="151"/>
        <v>-</v>
      </c>
      <c r="Y157" s="137" t="str">
        <f t="shared" si="152"/>
        <v>-</v>
      </c>
      <c r="Z157" s="137" t="str">
        <f t="shared" si="182"/>
        <v>-</v>
      </c>
      <c r="AA157" s="137" t="str">
        <f t="shared" si="183"/>
        <v>-</v>
      </c>
      <c r="AB157" s="137" t="str">
        <f t="shared" si="184"/>
        <v>-</v>
      </c>
      <c r="AC157" s="137" t="str">
        <f t="shared" si="185"/>
        <v>-</v>
      </c>
      <c r="AD157" s="137" t="str">
        <f t="shared" si="186"/>
        <v>-</v>
      </c>
      <c r="AE157" s="137" t="str">
        <f t="shared" si="187"/>
        <v>-</v>
      </c>
      <c r="AF157" s="137" t="str">
        <f t="shared" si="188"/>
        <v>-</v>
      </c>
      <c r="AG157" s="137" t="str">
        <f t="shared" si="189"/>
        <v>-</v>
      </c>
      <c r="AH157" s="137" t="str">
        <f t="shared" si="190"/>
        <v>-</v>
      </c>
      <c r="AI157" s="137" t="str">
        <f>IF(H157="標準時間",HLOOKUP(G157,'４月基本'!$F$5:$I$15,12,FALSE),IF(H157="短時間",HLOOKUP(G157,'４月基本'!$J$5:$M$15,12,FALSE),"-"))</f>
        <v>-</v>
      </c>
      <c r="AJ157" s="137" t="str">
        <f>IF(H157="標準時間",HLOOKUP(G157,'４月Ⅰ'!$F$5:$I$13,10,FALSE),IF(H157="短時間",HLOOKUP(G157,'４月Ⅰ'!$J$5:$M$13,10,FALSE),"-"))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91"/>
        <v>-</v>
      </c>
      <c r="AN157" s="137">
        <f t="shared" si="153"/>
        <v>0</v>
      </c>
      <c r="AO157" s="138">
        <f t="shared" si="154"/>
        <v>0</v>
      </c>
      <c r="AP157" s="138" t="str">
        <f t="shared" si="155"/>
        <v/>
      </c>
      <c r="AQ157" s="138" t="str">
        <f t="shared" si="156"/>
        <v/>
      </c>
      <c r="AR157" s="138" t="str">
        <f t="shared" si="157"/>
        <v/>
      </c>
      <c r="AS157" s="138" t="str">
        <f t="shared" si="158"/>
        <v/>
      </c>
      <c r="AT157" s="138" t="str">
        <f t="shared" si="159"/>
        <v/>
      </c>
      <c r="AU157" s="138" t="str">
        <f t="shared" si="192"/>
        <v/>
      </c>
      <c r="AV157" s="138" t="str">
        <f t="shared" si="193"/>
        <v/>
      </c>
      <c r="AW157" s="138" t="str">
        <f t="shared" si="160"/>
        <v/>
      </c>
      <c r="AX157" s="138" t="str">
        <f t="shared" si="161"/>
        <v/>
      </c>
      <c r="AY157" s="138" t="str">
        <f t="shared" si="162"/>
        <v/>
      </c>
      <c r="AZ157" s="138" t="str">
        <f t="shared" si="163"/>
        <v/>
      </c>
      <c r="BA157" s="138" t="str">
        <f t="shared" si="164"/>
        <v/>
      </c>
      <c r="BB157" s="138" t="str">
        <f t="shared" si="165"/>
        <v/>
      </c>
      <c r="BC157" s="138" t="str">
        <f t="shared" si="166"/>
        <v/>
      </c>
      <c r="BD157" s="138" t="str">
        <f t="shared" si="167"/>
        <v/>
      </c>
      <c r="BE157" s="138" t="str">
        <f t="shared" si="168"/>
        <v/>
      </c>
      <c r="BF157" s="138" t="str">
        <f t="shared" si="169"/>
        <v/>
      </c>
      <c r="BG157" s="138" t="str">
        <f t="shared" si="170"/>
        <v/>
      </c>
      <c r="BH157" s="138" t="str">
        <f t="shared" si="171"/>
        <v/>
      </c>
      <c r="BI157" s="138" t="str">
        <f t="shared" si="172"/>
        <v/>
      </c>
      <c r="BJ157" s="138" t="str">
        <f t="shared" si="173"/>
        <v/>
      </c>
      <c r="BK157" s="138" t="str">
        <f t="shared" si="174"/>
        <v/>
      </c>
      <c r="BL157" s="138" t="str">
        <f t="shared" si="175"/>
        <v/>
      </c>
      <c r="BM157" s="138" t="str">
        <f t="shared" si="176"/>
        <v/>
      </c>
      <c r="BN157" s="138" t="str">
        <f t="shared" si="177"/>
        <v/>
      </c>
      <c r="BO157" s="138">
        <f t="shared" si="178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79"/>
        <v>-</v>
      </c>
      <c r="J158" s="20" t="str">
        <f>IF(月途中入退所!$D38=$B$2,月途中入退所!$I38,"-")</f>
        <v>-</v>
      </c>
      <c r="K158" s="186" t="str">
        <f t="shared" si="142"/>
        <v>-</v>
      </c>
      <c r="L158" s="20" t="str">
        <f>IF(月途中入退所!$D38=$B$2,月途中入退所!$J38,"-")</f>
        <v>-</v>
      </c>
      <c r="M158" s="138">
        <f t="shared" si="143"/>
        <v>0</v>
      </c>
      <c r="N158" s="132"/>
      <c r="O158" s="137" t="str">
        <f t="shared" si="144"/>
        <v>-</v>
      </c>
      <c r="P158" s="137" t="str">
        <f t="shared" si="145"/>
        <v>-</v>
      </c>
      <c r="Q158" s="137" t="str">
        <f t="shared" si="146"/>
        <v>-</v>
      </c>
      <c r="R158" s="137" t="str">
        <f t="shared" si="147"/>
        <v>-</v>
      </c>
      <c r="S158" s="137" t="str">
        <f t="shared" si="148"/>
        <v>-</v>
      </c>
      <c r="T158" s="137" t="str">
        <f t="shared" si="149"/>
        <v>-</v>
      </c>
      <c r="U158" s="137" t="str">
        <f t="shared" si="180"/>
        <v>-</v>
      </c>
      <c r="V158" s="137" t="str">
        <f t="shared" si="181"/>
        <v>-</v>
      </c>
      <c r="W158" s="137" t="str">
        <f t="shared" si="150"/>
        <v>-</v>
      </c>
      <c r="X158" s="137" t="str">
        <f t="shared" si="151"/>
        <v>-</v>
      </c>
      <c r="Y158" s="137" t="str">
        <f t="shared" si="152"/>
        <v>-</v>
      </c>
      <c r="Z158" s="137" t="str">
        <f t="shared" si="182"/>
        <v>-</v>
      </c>
      <c r="AA158" s="137" t="str">
        <f t="shared" si="183"/>
        <v>-</v>
      </c>
      <c r="AB158" s="137" t="str">
        <f t="shared" si="184"/>
        <v>-</v>
      </c>
      <c r="AC158" s="137" t="str">
        <f t="shared" si="185"/>
        <v>-</v>
      </c>
      <c r="AD158" s="137" t="str">
        <f t="shared" si="186"/>
        <v>-</v>
      </c>
      <c r="AE158" s="137" t="str">
        <f t="shared" si="187"/>
        <v>-</v>
      </c>
      <c r="AF158" s="137" t="str">
        <f t="shared" si="188"/>
        <v>-</v>
      </c>
      <c r="AG158" s="137" t="str">
        <f t="shared" si="189"/>
        <v>-</v>
      </c>
      <c r="AH158" s="137" t="str">
        <f t="shared" si="190"/>
        <v>-</v>
      </c>
      <c r="AI158" s="137" t="str">
        <f>IF(H158="標準時間",HLOOKUP(G158,'４月基本'!$F$5:$I$15,12,FALSE),IF(H158="短時間",HLOOKUP(G158,'４月基本'!$J$5:$M$15,12,FALSE),"-"))</f>
        <v>-</v>
      </c>
      <c r="AJ158" s="137" t="str">
        <f>IF(H158="標準時間",HLOOKUP(G158,'４月Ⅰ'!$F$5:$I$13,10,FALSE),IF(H158="短時間",HLOOKUP(G158,'４月Ⅰ'!$J$5:$M$13,10,FALSE),"-"))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91"/>
        <v>-</v>
      </c>
      <c r="AN158" s="137">
        <f t="shared" si="153"/>
        <v>0</v>
      </c>
      <c r="AO158" s="138">
        <f t="shared" si="154"/>
        <v>0</v>
      </c>
      <c r="AP158" s="138" t="str">
        <f t="shared" si="155"/>
        <v/>
      </c>
      <c r="AQ158" s="138" t="str">
        <f t="shared" si="156"/>
        <v/>
      </c>
      <c r="AR158" s="138" t="str">
        <f t="shared" si="157"/>
        <v/>
      </c>
      <c r="AS158" s="138" t="str">
        <f t="shared" si="158"/>
        <v/>
      </c>
      <c r="AT158" s="138" t="str">
        <f t="shared" si="159"/>
        <v/>
      </c>
      <c r="AU158" s="138" t="str">
        <f t="shared" si="192"/>
        <v/>
      </c>
      <c r="AV158" s="138" t="str">
        <f t="shared" si="193"/>
        <v/>
      </c>
      <c r="AW158" s="138" t="str">
        <f t="shared" si="160"/>
        <v/>
      </c>
      <c r="AX158" s="138" t="str">
        <f t="shared" si="161"/>
        <v/>
      </c>
      <c r="AY158" s="138" t="str">
        <f t="shared" si="162"/>
        <v/>
      </c>
      <c r="AZ158" s="138" t="str">
        <f t="shared" si="163"/>
        <v/>
      </c>
      <c r="BA158" s="138" t="str">
        <f t="shared" si="164"/>
        <v/>
      </c>
      <c r="BB158" s="138" t="str">
        <f t="shared" si="165"/>
        <v/>
      </c>
      <c r="BC158" s="138" t="str">
        <f t="shared" si="166"/>
        <v/>
      </c>
      <c r="BD158" s="138" t="str">
        <f t="shared" si="167"/>
        <v/>
      </c>
      <c r="BE158" s="138" t="str">
        <f t="shared" si="168"/>
        <v/>
      </c>
      <c r="BF158" s="138" t="str">
        <f t="shared" si="169"/>
        <v/>
      </c>
      <c r="BG158" s="138" t="str">
        <f t="shared" si="170"/>
        <v/>
      </c>
      <c r="BH158" s="138" t="str">
        <f t="shared" si="171"/>
        <v/>
      </c>
      <c r="BI158" s="138" t="str">
        <f t="shared" si="172"/>
        <v/>
      </c>
      <c r="BJ158" s="138" t="str">
        <f t="shared" si="173"/>
        <v/>
      </c>
      <c r="BK158" s="138" t="str">
        <f t="shared" si="174"/>
        <v/>
      </c>
      <c r="BL158" s="138" t="str">
        <f t="shared" si="175"/>
        <v/>
      </c>
      <c r="BM158" s="138" t="str">
        <f t="shared" si="176"/>
        <v/>
      </c>
      <c r="BN158" s="138" t="str">
        <f t="shared" si="177"/>
        <v/>
      </c>
      <c r="BO158" s="138">
        <f t="shared" si="178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79"/>
        <v>-</v>
      </c>
      <c r="J159" s="20" t="str">
        <f>IF(月途中入退所!$D39=$B$2,月途中入退所!$I39,"-")</f>
        <v>-</v>
      </c>
      <c r="K159" s="186" t="str">
        <f t="shared" si="142"/>
        <v>-</v>
      </c>
      <c r="L159" s="20" t="str">
        <f>IF(月途中入退所!$D39=$B$2,月途中入退所!$J39,"-")</f>
        <v>-</v>
      </c>
      <c r="M159" s="138">
        <f t="shared" si="143"/>
        <v>0</v>
      </c>
      <c r="N159" s="132"/>
      <c r="O159" s="137" t="str">
        <f t="shared" si="144"/>
        <v>-</v>
      </c>
      <c r="P159" s="137" t="str">
        <f t="shared" si="145"/>
        <v>-</v>
      </c>
      <c r="Q159" s="137" t="str">
        <f t="shared" si="146"/>
        <v>-</v>
      </c>
      <c r="R159" s="137" t="str">
        <f t="shared" si="147"/>
        <v>-</v>
      </c>
      <c r="S159" s="137" t="str">
        <f t="shared" si="148"/>
        <v>-</v>
      </c>
      <c r="T159" s="137" t="str">
        <f t="shared" si="149"/>
        <v>-</v>
      </c>
      <c r="U159" s="137" t="str">
        <f t="shared" si="180"/>
        <v>-</v>
      </c>
      <c r="V159" s="137" t="str">
        <f t="shared" si="181"/>
        <v>-</v>
      </c>
      <c r="W159" s="137" t="str">
        <f t="shared" si="150"/>
        <v>-</v>
      </c>
      <c r="X159" s="137" t="str">
        <f t="shared" si="151"/>
        <v>-</v>
      </c>
      <c r="Y159" s="137" t="str">
        <f t="shared" si="152"/>
        <v>-</v>
      </c>
      <c r="Z159" s="137" t="str">
        <f t="shared" si="182"/>
        <v>-</v>
      </c>
      <c r="AA159" s="137" t="str">
        <f t="shared" si="183"/>
        <v>-</v>
      </c>
      <c r="AB159" s="137" t="str">
        <f t="shared" si="184"/>
        <v>-</v>
      </c>
      <c r="AC159" s="137" t="str">
        <f t="shared" si="185"/>
        <v>-</v>
      </c>
      <c r="AD159" s="137" t="str">
        <f t="shared" si="186"/>
        <v>-</v>
      </c>
      <c r="AE159" s="137" t="str">
        <f t="shared" si="187"/>
        <v>-</v>
      </c>
      <c r="AF159" s="137" t="str">
        <f t="shared" si="188"/>
        <v>-</v>
      </c>
      <c r="AG159" s="137" t="str">
        <f t="shared" si="189"/>
        <v>-</v>
      </c>
      <c r="AH159" s="137" t="str">
        <f t="shared" si="190"/>
        <v>-</v>
      </c>
      <c r="AI159" s="137" t="str">
        <f>IF(H159="標準時間",HLOOKUP(G159,'４月基本'!$F$5:$I$15,12,FALSE),IF(H159="短時間",HLOOKUP(G159,'４月基本'!$J$5:$M$15,12,FALSE),"-"))</f>
        <v>-</v>
      </c>
      <c r="AJ159" s="137" t="str">
        <f>IF(H159="標準時間",HLOOKUP(G159,'４月Ⅰ'!$F$5:$I$13,10,FALSE),IF(H159="短時間",HLOOKUP(G159,'４月Ⅰ'!$J$5:$M$13,10,FALSE),"-"))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91"/>
        <v>-</v>
      </c>
      <c r="AN159" s="137">
        <f t="shared" si="153"/>
        <v>0</v>
      </c>
      <c r="AO159" s="138">
        <f t="shared" si="154"/>
        <v>0</v>
      </c>
      <c r="AP159" s="138" t="str">
        <f t="shared" si="155"/>
        <v/>
      </c>
      <c r="AQ159" s="138" t="str">
        <f t="shared" si="156"/>
        <v/>
      </c>
      <c r="AR159" s="138" t="str">
        <f t="shared" si="157"/>
        <v/>
      </c>
      <c r="AS159" s="138" t="str">
        <f t="shared" si="158"/>
        <v/>
      </c>
      <c r="AT159" s="138" t="str">
        <f t="shared" si="159"/>
        <v/>
      </c>
      <c r="AU159" s="138" t="str">
        <f t="shared" si="192"/>
        <v/>
      </c>
      <c r="AV159" s="138" t="str">
        <f t="shared" si="193"/>
        <v/>
      </c>
      <c r="AW159" s="138" t="str">
        <f t="shared" si="160"/>
        <v/>
      </c>
      <c r="AX159" s="138" t="str">
        <f t="shared" si="161"/>
        <v/>
      </c>
      <c r="AY159" s="138" t="str">
        <f t="shared" si="162"/>
        <v/>
      </c>
      <c r="AZ159" s="138" t="str">
        <f t="shared" si="163"/>
        <v/>
      </c>
      <c r="BA159" s="138" t="str">
        <f t="shared" si="164"/>
        <v/>
      </c>
      <c r="BB159" s="138" t="str">
        <f t="shared" si="165"/>
        <v/>
      </c>
      <c r="BC159" s="138" t="str">
        <f t="shared" si="166"/>
        <v/>
      </c>
      <c r="BD159" s="138" t="str">
        <f t="shared" si="167"/>
        <v/>
      </c>
      <c r="BE159" s="138" t="str">
        <f t="shared" si="168"/>
        <v/>
      </c>
      <c r="BF159" s="138" t="str">
        <f t="shared" si="169"/>
        <v/>
      </c>
      <c r="BG159" s="138" t="str">
        <f t="shared" si="170"/>
        <v/>
      </c>
      <c r="BH159" s="138" t="str">
        <f t="shared" si="171"/>
        <v/>
      </c>
      <c r="BI159" s="138" t="str">
        <f t="shared" si="172"/>
        <v/>
      </c>
      <c r="BJ159" s="138" t="str">
        <f t="shared" si="173"/>
        <v/>
      </c>
      <c r="BK159" s="138" t="str">
        <f t="shared" si="174"/>
        <v/>
      </c>
      <c r="BL159" s="138" t="str">
        <f t="shared" si="175"/>
        <v/>
      </c>
      <c r="BM159" s="138" t="str">
        <f t="shared" si="176"/>
        <v/>
      </c>
      <c r="BN159" s="138" t="str">
        <f t="shared" si="177"/>
        <v/>
      </c>
      <c r="BO159" s="138">
        <f t="shared" si="178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79"/>
        <v>-</v>
      </c>
      <c r="J160" s="20" t="str">
        <f>IF(月途中入退所!$D40=$B$2,月途中入退所!$I40,"-")</f>
        <v>-</v>
      </c>
      <c r="K160" s="186" t="str">
        <f t="shared" si="142"/>
        <v>-</v>
      </c>
      <c r="L160" s="20" t="str">
        <f>IF(月途中入退所!$D40=$B$2,月途中入退所!$J40,"-")</f>
        <v>-</v>
      </c>
      <c r="M160" s="138">
        <f t="shared" si="143"/>
        <v>0</v>
      </c>
      <c r="O160" s="137" t="str">
        <f t="shared" si="144"/>
        <v>-</v>
      </c>
      <c r="P160" s="137" t="str">
        <f t="shared" si="145"/>
        <v>-</v>
      </c>
      <c r="Q160" s="137" t="str">
        <f t="shared" si="146"/>
        <v>-</v>
      </c>
      <c r="R160" s="137" t="str">
        <f t="shared" si="147"/>
        <v>-</v>
      </c>
      <c r="S160" s="137" t="str">
        <f t="shared" si="148"/>
        <v>-</v>
      </c>
      <c r="T160" s="137" t="str">
        <f t="shared" si="149"/>
        <v>-</v>
      </c>
      <c r="U160" s="137" t="str">
        <f t="shared" si="180"/>
        <v>-</v>
      </c>
      <c r="V160" s="137" t="str">
        <f t="shared" si="181"/>
        <v>-</v>
      </c>
      <c r="W160" s="137" t="str">
        <f t="shared" si="150"/>
        <v>-</v>
      </c>
      <c r="X160" s="137" t="str">
        <f t="shared" si="151"/>
        <v>-</v>
      </c>
      <c r="Y160" s="137" t="str">
        <f t="shared" si="152"/>
        <v>-</v>
      </c>
      <c r="Z160" s="137" t="str">
        <f t="shared" si="182"/>
        <v>-</v>
      </c>
      <c r="AA160" s="137" t="str">
        <f t="shared" si="183"/>
        <v>-</v>
      </c>
      <c r="AB160" s="137" t="str">
        <f t="shared" si="184"/>
        <v>-</v>
      </c>
      <c r="AC160" s="137" t="str">
        <f t="shared" si="185"/>
        <v>-</v>
      </c>
      <c r="AD160" s="137" t="str">
        <f t="shared" si="186"/>
        <v>-</v>
      </c>
      <c r="AE160" s="137" t="str">
        <f t="shared" si="187"/>
        <v>-</v>
      </c>
      <c r="AF160" s="137" t="str">
        <f t="shared" si="188"/>
        <v>-</v>
      </c>
      <c r="AG160" s="137" t="str">
        <f t="shared" si="189"/>
        <v>-</v>
      </c>
      <c r="AH160" s="137" t="str">
        <f t="shared" si="190"/>
        <v>-</v>
      </c>
      <c r="AI160" s="137" t="str">
        <f>IF(H160="標準時間",HLOOKUP(G160,'４月基本'!$F$5:$I$15,12,FALSE),IF(H160="短時間",HLOOKUP(G160,'４月基本'!$J$5:$M$15,12,FALSE),"-"))</f>
        <v>-</v>
      </c>
      <c r="AJ160" s="137" t="str">
        <f>IF(H160="標準時間",HLOOKUP(G160,'４月Ⅰ'!$F$5:$I$13,10,FALSE),IF(H160="短時間",HLOOKUP(G160,'４月Ⅰ'!$J$5:$M$13,10,FALSE),"-"))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91"/>
        <v>-</v>
      </c>
      <c r="AN160" s="137">
        <f t="shared" si="153"/>
        <v>0</v>
      </c>
      <c r="AO160" s="138">
        <f t="shared" si="154"/>
        <v>0</v>
      </c>
      <c r="AP160" s="138" t="str">
        <f t="shared" si="155"/>
        <v/>
      </c>
      <c r="AQ160" s="138" t="str">
        <f t="shared" si="156"/>
        <v/>
      </c>
      <c r="AR160" s="138" t="str">
        <f t="shared" si="157"/>
        <v/>
      </c>
      <c r="AS160" s="138" t="str">
        <f t="shared" si="158"/>
        <v/>
      </c>
      <c r="AT160" s="138" t="str">
        <f t="shared" si="159"/>
        <v/>
      </c>
      <c r="AU160" s="138" t="str">
        <f t="shared" si="192"/>
        <v/>
      </c>
      <c r="AV160" s="138" t="str">
        <f t="shared" si="193"/>
        <v/>
      </c>
      <c r="AW160" s="138" t="str">
        <f t="shared" si="160"/>
        <v/>
      </c>
      <c r="AX160" s="138" t="str">
        <f t="shared" si="161"/>
        <v/>
      </c>
      <c r="AY160" s="138" t="str">
        <f t="shared" si="162"/>
        <v/>
      </c>
      <c r="AZ160" s="138" t="str">
        <f t="shared" si="163"/>
        <v/>
      </c>
      <c r="BA160" s="138" t="str">
        <f t="shared" si="164"/>
        <v/>
      </c>
      <c r="BB160" s="138" t="str">
        <f t="shared" si="165"/>
        <v/>
      </c>
      <c r="BC160" s="138" t="str">
        <f t="shared" si="166"/>
        <v/>
      </c>
      <c r="BD160" s="138" t="str">
        <f t="shared" si="167"/>
        <v/>
      </c>
      <c r="BE160" s="138" t="str">
        <f t="shared" si="168"/>
        <v/>
      </c>
      <c r="BF160" s="138" t="str">
        <f t="shared" si="169"/>
        <v/>
      </c>
      <c r="BG160" s="138" t="str">
        <f t="shared" si="170"/>
        <v/>
      </c>
      <c r="BH160" s="138" t="str">
        <f t="shared" si="171"/>
        <v/>
      </c>
      <c r="BI160" s="138" t="str">
        <f t="shared" si="172"/>
        <v/>
      </c>
      <c r="BJ160" s="138" t="str">
        <f t="shared" si="173"/>
        <v/>
      </c>
      <c r="BK160" s="138" t="str">
        <f t="shared" si="174"/>
        <v/>
      </c>
      <c r="BL160" s="138" t="str">
        <f t="shared" si="175"/>
        <v/>
      </c>
      <c r="BM160" s="138" t="str">
        <f t="shared" si="176"/>
        <v/>
      </c>
      <c r="BN160" s="138" t="str">
        <f t="shared" si="177"/>
        <v/>
      </c>
      <c r="BO160" s="138">
        <f t="shared" si="178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79"/>
        <v>-</v>
      </c>
      <c r="J161" s="20" t="str">
        <f>IF(月途中入退所!$D41=$B$2,月途中入退所!$I41,"-")</f>
        <v>-</v>
      </c>
      <c r="K161" s="186" t="str">
        <f t="shared" si="142"/>
        <v>-</v>
      </c>
      <c r="L161" s="20" t="str">
        <f>IF(月途中入退所!$D41=$B$2,月途中入退所!$J41,"-")</f>
        <v>-</v>
      </c>
      <c r="M161" s="138">
        <f t="shared" si="143"/>
        <v>0</v>
      </c>
      <c r="O161" s="137" t="str">
        <f t="shared" si="144"/>
        <v>-</v>
      </c>
      <c r="P161" s="137" t="str">
        <f t="shared" si="145"/>
        <v>-</v>
      </c>
      <c r="Q161" s="137" t="str">
        <f t="shared" si="146"/>
        <v>-</v>
      </c>
      <c r="R161" s="137" t="str">
        <f t="shared" si="147"/>
        <v>-</v>
      </c>
      <c r="S161" s="137" t="str">
        <f t="shared" si="148"/>
        <v>-</v>
      </c>
      <c r="T161" s="137" t="str">
        <f t="shared" si="149"/>
        <v>-</v>
      </c>
      <c r="U161" s="137" t="str">
        <f t="shared" si="180"/>
        <v>-</v>
      </c>
      <c r="V161" s="137" t="str">
        <f t="shared" si="181"/>
        <v>-</v>
      </c>
      <c r="W161" s="137" t="str">
        <f t="shared" si="150"/>
        <v>-</v>
      </c>
      <c r="X161" s="137" t="str">
        <f t="shared" si="151"/>
        <v>-</v>
      </c>
      <c r="Y161" s="137" t="str">
        <f t="shared" si="152"/>
        <v>-</v>
      </c>
      <c r="Z161" s="137" t="str">
        <f t="shared" si="182"/>
        <v>-</v>
      </c>
      <c r="AA161" s="137" t="str">
        <f t="shared" si="183"/>
        <v>-</v>
      </c>
      <c r="AB161" s="137" t="str">
        <f t="shared" si="184"/>
        <v>-</v>
      </c>
      <c r="AC161" s="137" t="str">
        <f t="shared" si="185"/>
        <v>-</v>
      </c>
      <c r="AD161" s="137" t="str">
        <f t="shared" si="186"/>
        <v>-</v>
      </c>
      <c r="AE161" s="137" t="str">
        <f t="shared" si="187"/>
        <v>-</v>
      </c>
      <c r="AF161" s="137" t="str">
        <f t="shared" si="188"/>
        <v>-</v>
      </c>
      <c r="AG161" s="137" t="str">
        <f t="shared" si="189"/>
        <v>-</v>
      </c>
      <c r="AH161" s="137" t="str">
        <f t="shared" si="190"/>
        <v>-</v>
      </c>
      <c r="AI161" s="137" t="str">
        <f>IF(H161="標準時間",HLOOKUP(G161,'４月基本'!$F$5:$I$15,12,FALSE),IF(H161="短時間",HLOOKUP(G161,'４月基本'!$J$5:$M$15,12,FALSE),"-"))</f>
        <v>-</v>
      </c>
      <c r="AJ161" s="137" t="str">
        <f>IF(H161="標準時間",HLOOKUP(G161,'４月Ⅰ'!$F$5:$I$13,10,FALSE),IF(H161="短時間",HLOOKUP(G161,'４月Ⅰ'!$J$5:$M$13,10,FALSE),"-"))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91"/>
        <v>-</v>
      </c>
      <c r="AN161" s="137">
        <f t="shared" si="153"/>
        <v>0</v>
      </c>
      <c r="AO161" s="138">
        <f t="shared" si="154"/>
        <v>0</v>
      </c>
      <c r="AP161" s="138" t="str">
        <f t="shared" si="155"/>
        <v/>
      </c>
      <c r="AQ161" s="138" t="str">
        <f t="shared" si="156"/>
        <v/>
      </c>
      <c r="AR161" s="138" t="str">
        <f t="shared" si="157"/>
        <v/>
      </c>
      <c r="AS161" s="138" t="str">
        <f t="shared" si="158"/>
        <v/>
      </c>
      <c r="AT161" s="138" t="str">
        <f t="shared" si="159"/>
        <v/>
      </c>
      <c r="AU161" s="138" t="str">
        <f t="shared" si="192"/>
        <v/>
      </c>
      <c r="AV161" s="138" t="str">
        <f t="shared" si="193"/>
        <v/>
      </c>
      <c r="AW161" s="138" t="str">
        <f t="shared" si="160"/>
        <v/>
      </c>
      <c r="AX161" s="138" t="str">
        <f t="shared" si="161"/>
        <v/>
      </c>
      <c r="AY161" s="138" t="str">
        <f t="shared" si="162"/>
        <v/>
      </c>
      <c r="AZ161" s="138" t="str">
        <f t="shared" si="163"/>
        <v/>
      </c>
      <c r="BA161" s="138" t="str">
        <f t="shared" si="164"/>
        <v/>
      </c>
      <c r="BB161" s="138" t="str">
        <f t="shared" si="165"/>
        <v/>
      </c>
      <c r="BC161" s="138" t="str">
        <f t="shared" si="166"/>
        <v/>
      </c>
      <c r="BD161" s="138" t="str">
        <f t="shared" si="167"/>
        <v/>
      </c>
      <c r="BE161" s="138" t="str">
        <f t="shared" si="168"/>
        <v/>
      </c>
      <c r="BF161" s="138" t="str">
        <f t="shared" si="169"/>
        <v/>
      </c>
      <c r="BG161" s="138" t="str">
        <f t="shared" si="170"/>
        <v/>
      </c>
      <c r="BH161" s="138" t="str">
        <f t="shared" si="171"/>
        <v/>
      </c>
      <c r="BI161" s="138" t="str">
        <f t="shared" si="172"/>
        <v/>
      </c>
      <c r="BJ161" s="138" t="str">
        <f t="shared" si="173"/>
        <v/>
      </c>
      <c r="BK161" s="138" t="str">
        <f t="shared" si="174"/>
        <v/>
      </c>
      <c r="BL161" s="138" t="str">
        <f t="shared" si="175"/>
        <v/>
      </c>
      <c r="BM161" s="138" t="str">
        <f t="shared" si="176"/>
        <v/>
      </c>
      <c r="BN161" s="138" t="str">
        <f t="shared" si="177"/>
        <v/>
      </c>
      <c r="BO161" s="138">
        <f t="shared" si="178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79"/>
        <v>-</v>
      </c>
      <c r="J162" s="20" t="str">
        <f>IF(月途中入退所!$D42=$B$2,月途中入退所!$I42,"-")</f>
        <v>-</v>
      </c>
      <c r="K162" s="186" t="str">
        <f t="shared" si="142"/>
        <v>-</v>
      </c>
      <c r="L162" s="20" t="str">
        <f>IF(月途中入退所!$D42=$B$2,月途中入退所!$J42,"-")</f>
        <v>-</v>
      </c>
      <c r="M162" s="138">
        <f t="shared" si="143"/>
        <v>0</v>
      </c>
      <c r="N162" s="133"/>
      <c r="O162" s="137" t="str">
        <f t="shared" si="144"/>
        <v>-</v>
      </c>
      <c r="P162" s="137" t="str">
        <f t="shared" si="145"/>
        <v>-</v>
      </c>
      <c r="Q162" s="137" t="str">
        <f t="shared" si="146"/>
        <v>-</v>
      </c>
      <c r="R162" s="137" t="str">
        <f t="shared" si="147"/>
        <v>-</v>
      </c>
      <c r="S162" s="137" t="str">
        <f t="shared" si="148"/>
        <v>-</v>
      </c>
      <c r="T162" s="137" t="str">
        <f t="shared" si="149"/>
        <v>-</v>
      </c>
      <c r="U162" s="137" t="str">
        <f t="shared" si="180"/>
        <v>-</v>
      </c>
      <c r="V162" s="137" t="str">
        <f t="shared" si="181"/>
        <v>-</v>
      </c>
      <c r="W162" s="137" t="str">
        <f t="shared" si="150"/>
        <v>-</v>
      </c>
      <c r="X162" s="137" t="str">
        <f t="shared" si="151"/>
        <v>-</v>
      </c>
      <c r="Y162" s="137" t="str">
        <f t="shared" si="152"/>
        <v>-</v>
      </c>
      <c r="Z162" s="137" t="str">
        <f t="shared" si="182"/>
        <v>-</v>
      </c>
      <c r="AA162" s="137" t="str">
        <f t="shared" si="183"/>
        <v>-</v>
      </c>
      <c r="AB162" s="137" t="str">
        <f t="shared" si="184"/>
        <v>-</v>
      </c>
      <c r="AC162" s="137" t="str">
        <f t="shared" si="185"/>
        <v>-</v>
      </c>
      <c r="AD162" s="137" t="str">
        <f t="shared" si="186"/>
        <v>-</v>
      </c>
      <c r="AE162" s="137" t="str">
        <f t="shared" si="187"/>
        <v>-</v>
      </c>
      <c r="AF162" s="137" t="str">
        <f t="shared" si="188"/>
        <v>-</v>
      </c>
      <c r="AG162" s="137" t="str">
        <f t="shared" si="189"/>
        <v>-</v>
      </c>
      <c r="AH162" s="137" t="str">
        <f t="shared" si="190"/>
        <v>-</v>
      </c>
      <c r="AI162" s="137" t="str">
        <f>IF(H162="標準時間",HLOOKUP(G162,'４月基本'!$F$5:$I$15,12,FALSE),IF(H162="短時間",HLOOKUP(G162,'４月基本'!$J$5:$M$15,12,FALSE),"-"))</f>
        <v>-</v>
      </c>
      <c r="AJ162" s="137" t="str">
        <f>IF(H162="標準時間",HLOOKUP(G162,'４月Ⅰ'!$F$5:$I$13,10,FALSE),IF(H162="短時間",HLOOKUP(G162,'４月Ⅰ'!$J$5:$M$13,10,FALSE),"-"))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91"/>
        <v>-</v>
      </c>
      <c r="AN162" s="137">
        <f t="shared" si="153"/>
        <v>0</v>
      </c>
      <c r="AO162" s="138">
        <f t="shared" si="154"/>
        <v>0</v>
      </c>
      <c r="AP162" s="138" t="str">
        <f t="shared" si="155"/>
        <v/>
      </c>
      <c r="AQ162" s="138" t="str">
        <f t="shared" si="156"/>
        <v/>
      </c>
      <c r="AR162" s="138" t="str">
        <f t="shared" si="157"/>
        <v/>
      </c>
      <c r="AS162" s="138" t="str">
        <f t="shared" si="158"/>
        <v/>
      </c>
      <c r="AT162" s="138" t="str">
        <f t="shared" si="159"/>
        <v/>
      </c>
      <c r="AU162" s="138" t="str">
        <f t="shared" si="192"/>
        <v/>
      </c>
      <c r="AV162" s="138" t="str">
        <f t="shared" si="193"/>
        <v/>
      </c>
      <c r="AW162" s="138" t="str">
        <f t="shared" si="160"/>
        <v/>
      </c>
      <c r="AX162" s="138" t="str">
        <f t="shared" si="161"/>
        <v/>
      </c>
      <c r="AY162" s="138" t="str">
        <f t="shared" si="162"/>
        <v/>
      </c>
      <c r="AZ162" s="138" t="str">
        <f t="shared" si="163"/>
        <v/>
      </c>
      <c r="BA162" s="138" t="str">
        <f t="shared" si="164"/>
        <v/>
      </c>
      <c r="BB162" s="138" t="str">
        <f t="shared" si="165"/>
        <v/>
      </c>
      <c r="BC162" s="138" t="str">
        <f t="shared" si="166"/>
        <v/>
      </c>
      <c r="BD162" s="138" t="str">
        <f t="shared" si="167"/>
        <v/>
      </c>
      <c r="BE162" s="138" t="str">
        <f t="shared" si="168"/>
        <v/>
      </c>
      <c r="BF162" s="138" t="str">
        <f t="shared" si="169"/>
        <v/>
      </c>
      <c r="BG162" s="138" t="str">
        <f t="shared" si="170"/>
        <v/>
      </c>
      <c r="BH162" s="138" t="str">
        <f t="shared" si="171"/>
        <v/>
      </c>
      <c r="BI162" s="138" t="str">
        <f t="shared" si="172"/>
        <v/>
      </c>
      <c r="BJ162" s="138" t="str">
        <f t="shared" si="173"/>
        <v/>
      </c>
      <c r="BK162" s="138" t="str">
        <f t="shared" si="174"/>
        <v/>
      </c>
      <c r="BL162" s="138" t="str">
        <f t="shared" si="175"/>
        <v/>
      </c>
      <c r="BM162" s="138" t="str">
        <f t="shared" si="176"/>
        <v/>
      </c>
      <c r="BN162" s="138" t="str">
        <f t="shared" si="177"/>
        <v/>
      </c>
      <c r="BO162" s="138">
        <f t="shared" si="178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79"/>
        <v>-</v>
      </c>
      <c r="J163" s="20" t="str">
        <f>IF(月途中入退所!$D43=$B$2,月途中入退所!$I43,"-")</f>
        <v>-</v>
      </c>
      <c r="K163" s="186" t="str">
        <f t="shared" si="142"/>
        <v>-</v>
      </c>
      <c r="L163" s="20" t="str">
        <f>IF(月途中入退所!$D43=$B$2,月途中入退所!$J43,"-")</f>
        <v>-</v>
      </c>
      <c r="M163" s="138">
        <f t="shared" si="143"/>
        <v>0</v>
      </c>
      <c r="N163" s="132"/>
      <c r="O163" s="137" t="str">
        <f t="shared" si="144"/>
        <v>-</v>
      </c>
      <c r="P163" s="137" t="str">
        <f t="shared" si="145"/>
        <v>-</v>
      </c>
      <c r="Q163" s="137" t="str">
        <f t="shared" si="146"/>
        <v>-</v>
      </c>
      <c r="R163" s="137" t="str">
        <f t="shared" si="147"/>
        <v>-</v>
      </c>
      <c r="S163" s="137" t="str">
        <f t="shared" si="148"/>
        <v>-</v>
      </c>
      <c r="T163" s="137" t="str">
        <f t="shared" si="149"/>
        <v>-</v>
      </c>
      <c r="U163" s="137" t="str">
        <f t="shared" si="180"/>
        <v>-</v>
      </c>
      <c r="V163" s="137" t="str">
        <f t="shared" si="181"/>
        <v>-</v>
      </c>
      <c r="W163" s="137" t="str">
        <f t="shared" si="150"/>
        <v>-</v>
      </c>
      <c r="X163" s="137" t="str">
        <f t="shared" si="151"/>
        <v>-</v>
      </c>
      <c r="Y163" s="137" t="str">
        <f t="shared" si="152"/>
        <v>-</v>
      </c>
      <c r="Z163" s="137" t="str">
        <f t="shared" si="182"/>
        <v>-</v>
      </c>
      <c r="AA163" s="137" t="str">
        <f t="shared" si="183"/>
        <v>-</v>
      </c>
      <c r="AB163" s="137" t="str">
        <f t="shared" si="184"/>
        <v>-</v>
      </c>
      <c r="AC163" s="137" t="str">
        <f t="shared" si="185"/>
        <v>-</v>
      </c>
      <c r="AD163" s="137" t="str">
        <f t="shared" si="186"/>
        <v>-</v>
      </c>
      <c r="AE163" s="137" t="str">
        <f t="shared" si="187"/>
        <v>-</v>
      </c>
      <c r="AF163" s="137" t="str">
        <f t="shared" si="188"/>
        <v>-</v>
      </c>
      <c r="AG163" s="137" t="str">
        <f t="shared" si="189"/>
        <v>-</v>
      </c>
      <c r="AH163" s="137" t="str">
        <f t="shared" si="190"/>
        <v>-</v>
      </c>
      <c r="AI163" s="137" t="str">
        <f>IF(H163="標準時間",HLOOKUP(G163,'４月基本'!$F$5:$I$15,12,FALSE),IF(H163="短時間",HLOOKUP(G163,'４月基本'!$J$5:$M$15,12,FALSE),"-"))</f>
        <v>-</v>
      </c>
      <c r="AJ163" s="137" t="str">
        <f>IF(H163="標準時間",HLOOKUP(G163,'４月Ⅰ'!$F$5:$I$13,10,FALSE),IF(H163="短時間",HLOOKUP(G163,'４月Ⅰ'!$J$5:$M$13,10,FALSE),"-"))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91"/>
        <v>-</v>
      </c>
      <c r="AN163" s="137">
        <f t="shared" si="153"/>
        <v>0</v>
      </c>
      <c r="AO163" s="138">
        <f t="shared" si="154"/>
        <v>0</v>
      </c>
      <c r="AP163" s="138" t="str">
        <f t="shared" si="155"/>
        <v/>
      </c>
      <c r="AQ163" s="138" t="str">
        <f t="shared" si="156"/>
        <v/>
      </c>
      <c r="AR163" s="138" t="str">
        <f t="shared" si="157"/>
        <v/>
      </c>
      <c r="AS163" s="138" t="str">
        <f t="shared" si="158"/>
        <v/>
      </c>
      <c r="AT163" s="138" t="str">
        <f t="shared" si="159"/>
        <v/>
      </c>
      <c r="AU163" s="138" t="str">
        <f t="shared" si="192"/>
        <v/>
      </c>
      <c r="AV163" s="138" t="str">
        <f t="shared" si="193"/>
        <v/>
      </c>
      <c r="AW163" s="138" t="str">
        <f t="shared" si="160"/>
        <v/>
      </c>
      <c r="AX163" s="138" t="str">
        <f t="shared" si="161"/>
        <v/>
      </c>
      <c r="AY163" s="138" t="str">
        <f t="shared" si="162"/>
        <v/>
      </c>
      <c r="AZ163" s="138" t="str">
        <f t="shared" si="163"/>
        <v/>
      </c>
      <c r="BA163" s="138" t="str">
        <f t="shared" si="164"/>
        <v/>
      </c>
      <c r="BB163" s="138" t="str">
        <f t="shared" si="165"/>
        <v/>
      </c>
      <c r="BC163" s="138" t="str">
        <f t="shared" si="166"/>
        <v/>
      </c>
      <c r="BD163" s="138" t="str">
        <f t="shared" si="167"/>
        <v/>
      </c>
      <c r="BE163" s="138" t="str">
        <f t="shared" si="168"/>
        <v/>
      </c>
      <c r="BF163" s="138" t="str">
        <f t="shared" si="169"/>
        <v/>
      </c>
      <c r="BG163" s="138" t="str">
        <f t="shared" si="170"/>
        <v/>
      </c>
      <c r="BH163" s="138" t="str">
        <f t="shared" si="171"/>
        <v/>
      </c>
      <c r="BI163" s="138" t="str">
        <f t="shared" si="172"/>
        <v/>
      </c>
      <c r="BJ163" s="138" t="str">
        <f t="shared" si="173"/>
        <v/>
      </c>
      <c r="BK163" s="138" t="str">
        <f t="shared" si="174"/>
        <v/>
      </c>
      <c r="BL163" s="138" t="str">
        <f t="shared" si="175"/>
        <v/>
      </c>
      <c r="BM163" s="138" t="str">
        <f t="shared" si="176"/>
        <v/>
      </c>
      <c r="BN163" s="138" t="str">
        <f t="shared" si="177"/>
        <v/>
      </c>
      <c r="BO163" s="138">
        <f t="shared" si="178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79"/>
        <v>-</v>
      </c>
      <c r="J164" s="20" t="str">
        <f>IF(月途中入退所!$D44=$B$2,月途中入退所!$I44,"-")</f>
        <v>-</v>
      </c>
      <c r="K164" s="186" t="str">
        <f t="shared" si="142"/>
        <v>-</v>
      </c>
      <c r="L164" s="20" t="str">
        <f>IF(月途中入退所!$D44=$B$2,月途中入退所!$J44,"-")</f>
        <v>-</v>
      </c>
      <c r="M164" s="138">
        <f t="shared" si="143"/>
        <v>0</v>
      </c>
      <c r="O164" s="137" t="str">
        <f t="shared" si="144"/>
        <v>-</v>
      </c>
      <c r="P164" s="137" t="str">
        <f t="shared" si="145"/>
        <v>-</v>
      </c>
      <c r="Q164" s="137" t="str">
        <f t="shared" si="146"/>
        <v>-</v>
      </c>
      <c r="R164" s="137" t="str">
        <f t="shared" si="147"/>
        <v>-</v>
      </c>
      <c r="S164" s="137" t="str">
        <f t="shared" si="148"/>
        <v>-</v>
      </c>
      <c r="T164" s="137" t="str">
        <f t="shared" si="149"/>
        <v>-</v>
      </c>
      <c r="U164" s="137" t="str">
        <f t="shared" si="180"/>
        <v>-</v>
      </c>
      <c r="V164" s="137" t="str">
        <f t="shared" si="181"/>
        <v>-</v>
      </c>
      <c r="W164" s="137" t="str">
        <f t="shared" si="150"/>
        <v>-</v>
      </c>
      <c r="X164" s="137" t="str">
        <f t="shared" si="151"/>
        <v>-</v>
      </c>
      <c r="Y164" s="137" t="str">
        <f t="shared" si="152"/>
        <v>-</v>
      </c>
      <c r="Z164" s="137" t="str">
        <f t="shared" si="182"/>
        <v>-</v>
      </c>
      <c r="AA164" s="137" t="str">
        <f t="shared" si="183"/>
        <v>-</v>
      </c>
      <c r="AB164" s="137" t="str">
        <f t="shared" si="184"/>
        <v>-</v>
      </c>
      <c r="AC164" s="137" t="str">
        <f t="shared" si="185"/>
        <v>-</v>
      </c>
      <c r="AD164" s="137" t="str">
        <f t="shared" si="186"/>
        <v>-</v>
      </c>
      <c r="AE164" s="137" t="str">
        <f t="shared" si="187"/>
        <v>-</v>
      </c>
      <c r="AF164" s="137" t="str">
        <f t="shared" si="188"/>
        <v>-</v>
      </c>
      <c r="AG164" s="137" t="str">
        <f t="shared" si="189"/>
        <v>-</v>
      </c>
      <c r="AH164" s="137" t="str">
        <f t="shared" si="190"/>
        <v>-</v>
      </c>
      <c r="AI164" s="137" t="str">
        <f>IF(H164="標準時間",HLOOKUP(G164,'４月基本'!$F$5:$I$15,12,FALSE),IF(H164="短時間",HLOOKUP(G164,'４月基本'!$J$5:$M$15,12,FALSE),"-"))</f>
        <v>-</v>
      </c>
      <c r="AJ164" s="137" t="str">
        <f>IF(H164="標準時間",HLOOKUP(G164,'４月Ⅰ'!$F$5:$I$13,10,FALSE),IF(H164="短時間",HLOOKUP(G164,'４月Ⅰ'!$J$5:$M$13,10,FALSE),"-"))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91"/>
        <v>-</v>
      </c>
      <c r="AN164" s="137">
        <f t="shared" si="153"/>
        <v>0</v>
      </c>
      <c r="AO164" s="138">
        <f t="shared" si="154"/>
        <v>0</v>
      </c>
      <c r="AP164" s="138" t="str">
        <f t="shared" si="155"/>
        <v/>
      </c>
      <c r="AQ164" s="138" t="str">
        <f t="shared" si="156"/>
        <v/>
      </c>
      <c r="AR164" s="138" t="str">
        <f t="shared" si="157"/>
        <v/>
      </c>
      <c r="AS164" s="138" t="str">
        <f t="shared" si="158"/>
        <v/>
      </c>
      <c r="AT164" s="138" t="str">
        <f t="shared" si="159"/>
        <v/>
      </c>
      <c r="AU164" s="138" t="str">
        <f t="shared" si="192"/>
        <v/>
      </c>
      <c r="AV164" s="138" t="str">
        <f t="shared" si="193"/>
        <v/>
      </c>
      <c r="AW164" s="138" t="str">
        <f t="shared" si="160"/>
        <v/>
      </c>
      <c r="AX164" s="138" t="str">
        <f t="shared" si="161"/>
        <v/>
      </c>
      <c r="AY164" s="138" t="str">
        <f t="shared" si="162"/>
        <v/>
      </c>
      <c r="AZ164" s="138" t="str">
        <f t="shared" si="163"/>
        <v/>
      </c>
      <c r="BA164" s="138" t="str">
        <f t="shared" si="164"/>
        <v/>
      </c>
      <c r="BB164" s="138" t="str">
        <f t="shared" si="165"/>
        <v/>
      </c>
      <c r="BC164" s="138" t="str">
        <f t="shared" si="166"/>
        <v/>
      </c>
      <c r="BD164" s="138" t="str">
        <f t="shared" si="167"/>
        <v/>
      </c>
      <c r="BE164" s="138" t="str">
        <f t="shared" si="168"/>
        <v/>
      </c>
      <c r="BF164" s="138" t="str">
        <f t="shared" si="169"/>
        <v/>
      </c>
      <c r="BG164" s="138" t="str">
        <f t="shared" si="170"/>
        <v/>
      </c>
      <c r="BH164" s="138" t="str">
        <f t="shared" si="171"/>
        <v/>
      </c>
      <c r="BI164" s="138" t="str">
        <f t="shared" si="172"/>
        <v/>
      </c>
      <c r="BJ164" s="138" t="str">
        <f t="shared" si="173"/>
        <v/>
      </c>
      <c r="BK164" s="138" t="str">
        <f t="shared" si="174"/>
        <v/>
      </c>
      <c r="BL164" s="138" t="str">
        <f t="shared" si="175"/>
        <v/>
      </c>
      <c r="BM164" s="138" t="str">
        <f t="shared" si="176"/>
        <v/>
      </c>
      <c r="BN164" s="138" t="str">
        <f t="shared" si="177"/>
        <v/>
      </c>
      <c r="BO164" s="138">
        <f t="shared" si="178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79"/>
        <v>-</v>
      </c>
      <c r="J165" s="20" t="str">
        <f>IF(月途中入退所!$D45=$B$2,月途中入退所!$I45,"-")</f>
        <v>-</v>
      </c>
      <c r="K165" s="186" t="str">
        <f t="shared" si="142"/>
        <v>-</v>
      </c>
      <c r="L165" s="20" t="str">
        <f>IF(月途中入退所!$D45=$B$2,月途中入退所!$J45,"-")</f>
        <v>-</v>
      </c>
      <c r="M165" s="138">
        <f t="shared" si="143"/>
        <v>0</v>
      </c>
      <c r="O165" s="137" t="str">
        <f t="shared" si="144"/>
        <v>-</v>
      </c>
      <c r="P165" s="137" t="str">
        <f t="shared" si="145"/>
        <v>-</v>
      </c>
      <c r="Q165" s="137" t="str">
        <f t="shared" si="146"/>
        <v>-</v>
      </c>
      <c r="R165" s="137" t="str">
        <f t="shared" si="147"/>
        <v>-</v>
      </c>
      <c r="S165" s="137" t="str">
        <f t="shared" si="148"/>
        <v>-</v>
      </c>
      <c r="T165" s="137" t="str">
        <f t="shared" si="149"/>
        <v>-</v>
      </c>
      <c r="U165" s="137" t="str">
        <f t="shared" si="180"/>
        <v>-</v>
      </c>
      <c r="V165" s="137" t="str">
        <f t="shared" si="181"/>
        <v>-</v>
      </c>
      <c r="W165" s="137" t="str">
        <f t="shared" si="150"/>
        <v>-</v>
      </c>
      <c r="X165" s="137" t="str">
        <f t="shared" si="151"/>
        <v>-</v>
      </c>
      <c r="Y165" s="137" t="str">
        <f t="shared" si="152"/>
        <v>-</v>
      </c>
      <c r="Z165" s="137" t="str">
        <f t="shared" si="182"/>
        <v>-</v>
      </c>
      <c r="AA165" s="137" t="str">
        <f t="shared" si="183"/>
        <v>-</v>
      </c>
      <c r="AB165" s="137" t="str">
        <f t="shared" si="184"/>
        <v>-</v>
      </c>
      <c r="AC165" s="137" t="str">
        <f t="shared" si="185"/>
        <v>-</v>
      </c>
      <c r="AD165" s="137" t="str">
        <f t="shared" si="186"/>
        <v>-</v>
      </c>
      <c r="AE165" s="137" t="str">
        <f t="shared" si="187"/>
        <v>-</v>
      </c>
      <c r="AF165" s="137" t="str">
        <f t="shared" si="188"/>
        <v>-</v>
      </c>
      <c r="AG165" s="137" t="str">
        <f t="shared" si="189"/>
        <v>-</v>
      </c>
      <c r="AH165" s="137" t="str">
        <f t="shared" si="190"/>
        <v>-</v>
      </c>
      <c r="AI165" s="137" t="str">
        <f>IF(H165="標準時間",HLOOKUP(G165,'４月基本'!$F$5:$I$15,12,FALSE),IF(H165="短時間",HLOOKUP(G165,'４月基本'!$J$5:$M$15,12,FALSE),"-"))</f>
        <v>-</v>
      </c>
      <c r="AJ165" s="137" t="str">
        <f>IF(H165="標準時間",HLOOKUP(G165,'４月Ⅰ'!$F$5:$I$13,10,FALSE),IF(H165="短時間",HLOOKUP(G165,'４月Ⅰ'!$J$5:$M$13,10,FALSE),"-"))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91"/>
        <v>-</v>
      </c>
      <c r="AN165" s="137">
        <f t="shared" si="153"/>
        <v>0</v>
      </c>
      <c r="AO165" s="138">
        <f t="shared" si="154"/>
        <v>0</v>
      </c>
      <c r="AP165" s="138" t="str">
        <f t="shared" si="155"/>
        <v/>
      </c>
      <c r="AQ165" s="138" t="str">
        <f t="shared" si="156"/>
        <v/>
      </c>
      <c r="AR165" s="138" t="str">
        <f t="shared" si="157"/>
        <v/>
      </c>
      <c r="AS165" s="138" t="str">
        <f t="shared" si="158"/>
        <v/>
      </c>
      <c r="AT165" s="138" t="str">
        <f t="shared" si="159"/>
        <v/>
      </c>
      <c r="AU165" s="138" t="str">
        <f t="shared" si="192"/>
        <v/>
      </c>
      <c r="AV165" s="138" t="str">
        <f t="shared" si="193"/>
        <v/>
      </c>
      <c r="AW165" s="138" t="str">
        <f t="shared" si="160"/>
        <v/>
      </c>
      <c r="AX165" s="138" t="str">
        <f t="shared" si="161"/>
        <v/>
      </c>
      <c r="AY165" s="138" t="str">
        <f t="shared" si="162"/>
        <v/>
      </c>
      <c r="AZ165" s="138" t="str">
        <f t="shared" si="163"/>
        <v/>
      </c>
      <c r="BA165" s="138" t="str">
        <f t="shared" si="164"/>
        <v/>
      </c>
      <c r="BB165" s="138" t="str">
        <f t="shared" si="165"/>
        <v/>
      </c>
      <c r="BC165" s="138" t="str">
        <f t="shared" si="166"/>
        <v/>
      </c>
      <c r="BD165" s="138" t="str">
        <f t="shared" si="167"/>
        <v/>
      </c>
      <c r="BE165" s="138" t="str">
        <f t="shared" si="168"/>
        <v/>
      </c>
      <c r="BF165" s="138" t="str">
        <f t="shared" si="169"/>
        <v/>
      </c>
      <c r="BG165" s="138" t="str">
        <f t="shared" si="170"/>
        <v/>
      </c>
      <c r="BH165" s="138" t="str">
        <f t="shared" si="171"/>
        <v/>
      </c>
      <c r="BI165" s="138" t="str">
        <f t="shared" si="172"/>
        <v/>
      </c>
      <c r="BJ165" s="138" t="str">
        <f t="shared" si="173"/>
        <v/>
      </c>
      <c r="BK165" s="138" t="str">
        <f t="shared" si="174"/>
        <v/>
      </c>
      <c r="BL165" s="138" t="str">
        <f t="shared" si="175"/>
        <v/>
      </c>
      <c r="BM165" s="138" t="str">
        <f t="shared" si="176"/>
        <v/>
      </c>
      <c r="BN165" s="138" t="str">
        <f t="shared" si="177"/>
        <v/>
      </c>
      <c r="BO165" s="138">
        <f t="shared" si="178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79"/>
        <v>-</v>
      </c>
      <c r="J166" s="20" t="str">
        <f>IF(月途中入退所!$D46=$B$2,月途中入退所!$I46,"-")</f>
        <v>-</v>
      </c>
      <c r="K166" s="186" t="str">
        <f t="shared" si="142"/>
        <v>-</v>
      </c>
      <c r="L166" s="20" t="str">
        <f>IF(月途中入退所!$D46=$B$2,月途中入退所!$J46,"-")</f>
        <v>-</v>
      </c>
      <c r="M166" s="138">
        <f t="shared" si="143"/>
        <v>0</v>
      </c>
      <c r="O166" s="137" t="str">
        <f t="shared" si="144"/>
        <v>-</v>
      </c>
      <c r="P166" s="137" t="str">
        <f t="shared" si="145"/>
        <v>-</v>
      </c>
      <c r="Q166" s="137" t="str">
        <f t="shared" si="146"/>
        <v>-</v>
      </c>
      <c r="R166" s="137" t="str">
        <f t="shared" si="147"/>
        <v>-</v>
      </c>
      <c r="S166" s="137" t="str">
        <f t="shared" si="148"/>
        <v>-</v>
      </c>
      <c r="T166" s="137" t="str">
        <f t="shared" si="149"/>
        <v>-</v>
      </c>
      <c r="U166" s="137" t="str">
        <f t="shared" si="180"/>
        <v>-</v>
      </c>
      <c r="V166" s="137" t="str">
        <f t="shared" si="181"/>
        <v>-</v>
      </c>
      <c r="W166" s="137" t="str">
        <f t="shared" si="150"/>
        <v>-</v>
      </c>
      <c r="X166" s="137" t="str">
        <f t="shared" si="151"/>
        <v>-</v>
      </c>
      <c r="Y166" s="137" t="str">
        <f t="shared" si="152"/>
        <v>-</v>
      </c>
      <c r="Z166" s="137" t="str">
        <f t="shared" si="182"/>
        <v>-</v>
      </c>
      <c r="AA166" s="137" t="str">
        <f t="shared" si="183"/>
        <v>-</v>
      </c>
      <c r="AB166" s="137" t="str">
        <f t="shared" si="184"/>
        <v>-</v>
      </c>
      <c r="AC166" s="137" t="str">
        <f t="shared" si="185"/>
        <v>-</v>
      </c>
      <c r="AD166" s="137" t="str">
        <f t="shared" si="186"/>
        <v>-</v>
      </c>
      <c r="AE166" s="137" t="str">
        <f t="shared" si="187"/>
        <v>-</v>
      </c>
      <c r="AF166" s="137" t="str">
        <f t="shared" si="188"/>
        <v>-</v>
      </c>
      <c r="AG166" s="137" t="str">
        <f t="shared" si="189"/>
        <v>-</v>
      </c>
      <c r="AH166" s="137" t="str">
        <f t="shared" si="190"/>
        <v>-</v>
      </c>
      <c r="AI166" s="137" t="str">
        <f>IF(H166="標準時間",HLOOKUP(G166,'４月基本'!$F$5:$I$15,12,FALSE),IF(H166="短時間",HLOOKUP(G166,'４月基本'!$J$5:$M$15,12,FALSE),"-"))</f>
        <v>-</v>
      </c>
      <c r="AJ166" s="137" t="str">
        <f>IF(H166="標準時間",HLOOKUP(G166,'４月Ⅰ'!$F$5:$I$13,10,FALSE),IF(H166="短時間",HLOOKUP(G166,'４月Ⅰ'!$J$5:$M$13,10,FALSE),"-"))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91"/>
        <v>-</v>
      </c>
      <c r="AN166" s="137">
        <f t="shared" si="153"/>
        <v>0</v>
      </c>
      <c r="AO166" s="138">
        <f t="shared" si="154"/>
        <v>0</v>
      </c>
      <c r="AP166" s="138" t="str">
        <f t="shared" si="155"/>
        <v/>
      </c>
      <c r="AQ166" s="138" t="str">
        <f t="shared" si="156"/>
        <v/>
      </c>
      <c r="AR166" s="138" t="str">
        <f t="shared" si="157"/>
        <v/>
      </c>
      <c r="AS166" s="138" t="str">
        <f t="shared" si="158"/>
        <v/>
      </c>
      <c r="AT166" s="138" t="str">
        <f t="shared" si="159"/>
        <v/>
      </c>
      <c r="AU166" s="138" t="str">
        <f t="shared" si="192"/>
        <v/>
      </c>
      <c r="AV166" s="138" t="str">
        <f t="shared" si="193"/>
        <v/>
      </c>
      <c r="AW166" s="138" t="str">
        <f t="shared" si="160"/>
        <v/>
      </c>
      <c r="AX166" s="138" t="str">
        <f t="shared" si="161"/>
        <v/>
      </c>
      <c r="AY166" s="138" t="str">
        <f t="shared" si="162"/>
        <v/>
      </c>
      <c r="AZ166" s="138" t="str">
        <f t="shared" si="163"/>
        <v/>
      </c>
      <c r="BA166" s="138" t="str">
        <f t="shared" si="164"/>
        <v/>
      </c>
      <c r="BB166" s="138" t="str">
        <f t="shared" si="165"/>
        <v/>
      </c>
      <c r="BC166" s="138" t="str">
        <f t="shared" si="166"/>
        <v/>
      </c>
      <c r="BD166" s="138" t="str">
        <f t="shared" si="167"/>
        <v/>
      </c>
      <c r="BE166" s="138" t="str">
        <f t="shared" si="168"/>
        <v/>
      </c>
      <c r="BF166" s="138" t="str">
        <f t="shared" si="169"/>
        <v/>
      </c>
      <c r="BG166" s="138" t="str">
        <f t="shared" si="170"/>
        <v/>
      </c>
      <c r="BH166" s="138" t="str">
        <f t="shared" si="171"/>
        <v/>
      </c>
      <c r="BI166" s="138" t="str">
        <f t="shared" si="172"/>
        <v/>
      </c>
      <c r="BJ166" s="138" t="str">
        <f t="shared" si="173"/>
        <v/>
      </c>
      <c r="BK166" s="138" t="str">
        <f t="shared" si="174"/>
        <v/>
      </c>
      <c r="BL166" s="138" t="str">
        <f t="shared" si="175"/>
        <v/>
      </c>
      <c r="BM166" s="138" t="str">
        <f t="shared" si="176"/>
        <v/>
      </c>
      <c r="BN166" s="138" t="str">
        <f t="shared" si="177"/>
        <v/>
      </c>
      <c r="BO166" s="138">
        <f t="shared" si="178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79"/>
        <v>-</v>
      </c>
      <c r="J167" s="20" t="str">
        <f>IF(月途中入退所!$D47=$B$2,月途中入退所!$I47,"-")</f>
        <v>-</v>
      </c>
      <c r="K167" s="186" t="str">
        <f t="shared" si="142"/>
        <v>-</v>
      </c>
      <c r="L167" s="20" t="str">
        <f>IF(月途中入退所!$D47=$B$2,月途中入退所!$J47,"-")</f>
        <v>-</v>
      </c>
      <c r="M167" s="138">
        <f t="shared" si="143"/>
        <v>0</v>
      </c>
      <c r="O167" s="137" t="str">
        <f t="shared" si="144"/>
        <v>-</v>
      </c>
      <c r="P167" s="137" t="str">
        <f t="shared" si="145"/>
        <v>-</v>
      </c>
      <c r="Q167" s="137" t="str">
        <f t="shared" si="146"/>
        <v>-</v>
      </c>
      <c r="R167" s="137" t="str">
        <f t="shared" si="147"/>
        <v>-</v>
      </c>
      <c r="S167" s="137" t="str">
        <f t="shared" si="148"/>
        <v>-</v>
      </c>
      <c r="T167" s="137" t="str">
        <f t="shared" si="149"/>
        <v>-</v>
      </c>
      <c r="U167" s="137" t="str">
        <f t="shared" si="180"/>
        <v>-</v>
      </c>
      <c r="V167" s="137" t="str">
        <f t="shared" si="181"/>
        <v>-</v>
      </c>
      <c r="W167" s="137" t="str">
        <f t="shared" si="150"/>
        <v>-</v>
      </c>
      <c r="X167" s="137" t="str">
        <f t="shared" si="151"/>
        <v>-</v>
      </c>
      <c r="Y167" s="137" t="str">
        <f t="shared" si="152"/>
        <v>-</v>
      </c>
      <c r="Z167" s="137" t="str">
        <f t="shared" si="182"/>
        <v>-</v>
      </c>
      <c r="AA167" s="137" t="str">
        <f t="shared" si="183"/>
        <v>-</v>
      </c>
      <c r="AB167" s="137" t="str">
        <f t="shared" si="184"/>
        <v>-</v>
      </c>
      <c r="AC167" s="137" t="str">
        <f t="shared" si="185"/>
        <v>-</v>
      </c>
      <c r="AD167" s="137" t="str">
        <f t="shared" si="186"/>
        <v>-</v>
      </c>
      <c r="AE167" s="137" t="str">
        <f t="shared" si="187"/>
        <v>-</v>
      </c>
      <c r="AF167" s="137" t="str">
        <f t="shared" si="188"/>
        <v>-</v>
      </c>
      <c r="AG167" s="137" t="str">
        <f t="shared" si="189"/>
        <v>-</v>
      </c>
      <c r="AH167" s="137" t="str">
        <f t="shared" si="190"/>
        <v>-</v>
      </c>
      <c r="AI167" s="137" t="str">
        <f>IF(H167="標準時間",HLOOKUP(G167,'４月基本'!$F$5:$I$15,12,FALSE),IF(H167="短時間",HLOOKUP(G167,'４月基本'!$J$5:$M$15,12,FALSE),"-"))</f>
        <v>-</v>
      </c>
      <c r="AJ167" s="137" t="str">
        <f>IF(H167="標準時間",HLOOKUP(G167,'４月Ⅰ'!$F$5:$I$13,10,FALSE),IF(H167="短時間",HLOOKUP(G167,'４月Ⅰ'!$J$5:$M$13,10,FALSE),"-"))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91"/>
        <v>-</v>
      </c>
      <c r="AN167" s="137">
        <f t="shared" si="153"/>
        <v>0</v>
      </c>
      <c r="AO167" s="138">
        <f t="shared" si="154"/>
        <v>0</v>
      </c>
      <c r="AP167" s="138" t="str">
        <f t="shared" si="155"/>
        <v/>
      </c>
      <c r="AQ167" s="138" t="str">
        <f t="shared" si="156"/>
        <v/>
      </c>
      <c r="AR167" s="138" t="str">
        <f t="shared" si="157"/>
        <v/>
      </c>
      <c r="AS167" s="138" t="str">
        <f t="shared" si="158"/>
        <v/>
      </c>
      <c r="AT167" s="138" t="str">
        <f t="shared" si="159"/>
        <v/>
      </c>
      <c r="AU167" s="138" t="str">
        <f t="shared" si="192"/>
        <v/>
      </c>
      <c r="AV167" s="138" t="str">
        <f t="shared" si="193"/>
        <v/>
      </c>
      <c r="AW167" s="138" t="str">
        <f t="shared" si="160"/>
        <v/>
      </c>
      <c r="AX167" s="138" t="str">
        <f t="shared" si="161"/>
        <v/>
      </c>
      <c r="AY167" s="138" t="str">
        <f t="shared" si="162"/>
        <v/>
      </c>
      <c r="AZ167" s="138" t="str">
        <f t="shared" si="163"/>
        <v/>
      </c>
      <c r="BA167" s="138" t="str">
        <f t="shared" si="164"/>
        <v/>
      </c>
      <c r="BB167" s="138" t="str">
        <f t="shared" si="165"/>
        <v/>
      </c>
      <c r="BC167" s="138" t="str">
        <f t="shared" si="166"/>
        <v/>
      </c>
      <c r="BD167" s="138" t="str">
        <f t="shared" si="167"/>
        <v/>
      </c>
      <c r="BE167" s="138" t="str">
        <f t="shared" si="168"/>
        <v/>
      </c>
      <c r="BF167" s="138" t="str">
        <f t="shared" si="169"/>
        <v/>
      </c>
      <c r="BG167" s="138" t="str">
        <f t="shared" si="170"/>
        <v/>
      </c>
      <c r="BH167" s="138" t="str">
        <f t="shared" si="171"/>
        <v/>
      </c>
      <c r="BI167" s="138" t="str">
        <f t="shared" si="172"/>
        <v/>
      </c>
      <c r="BJ167" s="138" t="str">
        <f t="shared" si="173"/>
        <v/>
      </c>
      <c r="BK167" s="138" t="str">
        <f t="shared" si="174"/>
        <v/>
      </c>
      <c r="BL167" s="138" t="str">
        <f t="shared" si="175"/>
        <v/>
      </c>
      <c r="BM167" s="138" t="str">
        <f t="shared" si="176"/>
        <v/>
      </c>
      <c r="BN167" s="138" t="str">
        <f t="shared" si="177"/>
        <v/>
      </c>
      <c r="BO167" s="138">
        <f t="shared" si="178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79"/>
        <v>-</v>
      </c>
      <c r="J168" s="20" t="str">
        <f>IF(月途中入退所!$D48=$B$2,月途中入退所!$I48,"-")</f>
        <v>-</v>
      </c>
      <c r="K168" s="186" t="str">
        <f t="shared" si="142"/>
        <v>-</v>
      </c>
      <c r="L168" s="20" t="str">
        <f>IF(月途中入退所!$D48=$B$2,月途中入退所!$J48,"-")</f>
        <v>-</v>
      </c>
      <c r="M168" s="138">
        <f t="shared" si="143"/>
        <v>0</v>
      </c>
      <c r="O168" s="137" t="str">
        <f t="shared" si="144"/>
        <v>-</v>
      </c>
      <c r="P168" s="137" t="str">
        <f t="shared" si="145"/>
        <v>-</v>
      </c>
      <c r="Q168" s="137" t="str">
        <f t="shared" si="146"/>
        <v>-</v>
      </c>
      <c r="R168" s="137" t="str">
        <f t="shared" si="147"/>
        <v>-</v>
      </c>
      <c r="S168" s="137" t="str">
        <f t="shared" si="148"/>
        <v>-</v>
      </c>
      <c r="T168" s="137" t="str">
        <f t="shared" si="149"/>
        <v>-</v>
      </c>
      <c r="U168" s="137" t="str">
        <f t="shared" si="180"/>
        <v>-</v>
      </c>
      <c r="V168" s="137" t="str">
        <f t="shared" si="181"/>
        <v>-</v>
      </c>
      <c r="W168" s="137" t="str">
        <f t="shared" si="150"/>
        <v>-</v>
      </c>
      <c r="X168" s="137" t="str">
        <f t="shared" si="151"/>
        <v>-</v>
      </c>
      <c r="Y168" s="137" t="str">
        <f t="shared" si="152"/>
        <v>-</v>
      </c>
      <c r="Z168" s="137" t="str">
        <f t="shared" si="182"/>
        <v>-</v>
      </c>
      <c r="AA168" s="137" t="str">
        <f t="shared" si="183"/>
        <v>-</v>
      </c>
      <c r="AB168" s="137" t="str">
        <f t="shared" si="184"/>
        <v>-</v>
      </c>
      <c r="AC168" s="137" t="str">
        <f t="shared" si="185"/>
        <v>-</v>
      </c>
      <c r="AD168" s="137" t="str">
        <f t="shared" si="186"/>
        <v>-</v>
      </c>
      <c r="AE168" s="137" t="str">
        <f t="shared" si="187"/>
        <v>-</v>
      </c>
      <c r="AF168" s="137" t="str">
        <f t="shared" si="188"/>
        <v>-</v>
      </c>
      <c r="AG168" s="137" t="str">
        <f t="shared" si="189"/>
        <v>-</v>
      </c>
      <c r="AH168" s="137" t="str">
        <f t="shared" si="190"/>
        <v>-</v>
      </c>
      <c r="AI168" s="137" t="str">
        <f>IF(H168="標準時間",HLOOKUP(G168,'４月基本'!$F$5:$I$15,12,FALSE),IF(H168="短時間",HLOOKUP(G168,'４月基本'!$J$5:$M$15,12,FALSE),"-"))</f>
        <v>-</v>
      </c>
      <c r="AJ168" s="137" t="str">
        <f>IF(H168="標準時間",HLOOKUP(G168,'４月Ⅰ'!$F$5:$I$13,10,FALSE),IF(H168="短時間",HLOOKUP(G168,'４月Ⅰ'!$J$5:$M$13,10,FALSE),"-"))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91"/>
        <v>-</v>
      </c>
      <c r="AN168" s="137">
        <f t="shared" si="153"/>
        <v>0</v>
      </c>
      <c r="AO168" s="138">
        <f t="shared" si="154"/>
        <v>0</v>
      </c>
      <c r="AP168" s="138" t="str">
        <f t="shared" si="155"/>
        <v/>
      </c>
      <c r="AQ168" s="138" t="str">
        <f t="shared" si="156"/>
        <v/>
      </c>
      <c r="AR168" s="138" t="str">
        <f t="shared" si="157"/>
        <v/>
      </c>
      <c r="AS168" s="138" t="str">
        <f t="shared" si="158"/>
        <v/>
      </c>
      <c r="AT168" s="138" t="str">
        <f t="shared" si="159"/>
        <v/>
      </c>
      <c r="AU168" s="138" t="str">
        <f t="shared" si="192"/>
        <v/>
      </c>
      <c r="AV168" s="138" t="str">
        <f t="shared" si="193"/>
        <v/>
      </c>
      <c r="AW168" s="138" t="str">
        <f t="shared" si="160"/>
        <v/>
      </c>
      <c r="AX168" s="138" t="str">
        <f t="shared" si="161"/>
        <v/>
      </c>
      <c r="AY168" s="138" t="str">
        <f t="shared" si="162"/>
        <v/>
      </c>
      <c r="AZ168" s="138" t="str">
        <f t="shared" si="163"/>
        <v/>
      </c>
      <c r="BA168" s="138" t="str">
        <f t="shared" si="164"/>
        <v/>
      </c>
      <c r="BB168" s="138" t="str">
        <f t="shared" si="165"/>
        <v/>
      </c>
      <c r="BC168" s="138" t="str">
        <f t="shared" si="166"/>
        <v/>
      </c>
      <c r="BD168" s="138" t="str">
        <f t="shared" si="167"/>
        <v/>
      </c>
      <c r="BE168" s="138" t="str">
        <f t="shared" si="168"/>
        <v/>
      </c>
      <c r="BF168" s="138" t="str">
        <f t="shared" si="169"/>
        <v/>
      </c>
      <c r="BG168" s="138" t="str">
        <f t="shared" si="170"/>
        <v/>
      </c>
      <c r="BH168" s="138" t="str">
        <f t="shared" si="171"/>
        <v/>
      </c>
      <c r="BI168" s="138" t="str">
        <f t="shared" si="172"/>
        <v/>
      </c>
      <c r="BJ168" s="138" t="str">
        <f t="shared" si="173"/>
        <v/>
      </c>
      <c r="BK168" s="138" t="str">
        <f t="shared" si="174"/>
        <v/>
      </c>
      <c r="BL168" s="138" t="str">
        <f t="shared" si="175"/>
        <v/>
      </c>
      <c r="BM168" s="138" t="str">
        <f t="shared" si="176"/>
        <v/>
      </c>
      <c r="BN168" s="138" t="str">
        <f t="shared" si="177"/>
        <v/>
      </c>
      <c r="BO168" s="138">
        <f t="shared" si="178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79"/>
        <v>-</v>
      </c>
      <c r="J169" s="20" t="str">
        <f>IF(月途中入退所!$D49=$B$2,月途中入退所!$I49,"-")</f>
        <v>-</v>
      </c>
      <c r="K169" s="186" t="str">
        <f t="shared" si="142"/>
        <v>-</v>
      </c>
      <c r="L169" s="20" t="str">
        <f>IF(月途中入退所!$D49=$B$2,月途中入退所!$J49,"-")</f>
        <v>-</v>
      </c>
      <c r="M169" s="138">
        <f t="shared" si="143"/>
        <v>0</v>
      </c>
      <c r="O169" s="137" t="str">
        <f t="shared" si="144"/>
        <v>-</v>
      </c>
      <c r="P169" s="137" t="str">
        <f t="shared" si="145"/>
        <v>-</v>
      </c>
      <c r="Q169" s="137" t="str">
        <f t="shared" si="146"/>
        <v>-</v>
      </c>
      <c r="R169" s="137" t="str">
        <f t="shared" si="147"/>
        <v>-</v>
      </c>
      <c r="S169" s="137" t="str">
        <f t="shared" si="148"/>
        <v>-</v>
      </c>
      <c r="T169" s="137" t="str">
        <f t="shared" si="149"/>
        <v>-</v>
      </c>
      <c r="U169" s="137" t="str">
        <f t="shared" si="180"/>
        <v>-</v>
      </c>
      <c r="V169" s="137" t="str">
        <f t="shared" si="181"/>
        <v>-</v>
      </c>
      <c r="W169" s="137" t="str">
        <f t="shared" si="150"/>
        <v>-</v>
      </c>
      <c r="X169" s="137" t="str">
        <f t="shared" si="151"/>
        <v>-</v>
      </c>
      <c r="Y169" s="137" t="str">
        <f t="shared" si="152"/>
        <v>-</v>
      </c>
      <c r="Z169" s="137" t="str">
        <f t="shared" si="182"/>
        <v>-</v>
      </c>
      <c r="AA169" s="137" t="str">
        <f t="shared" si="183"/>
        <v>-</v>
      </c>
      <c r="AB169" s="137" t="str">
        <f t="shared" si="184"/>
        <v>-</v>
      </c>
      <c r="AC169" s="137" t="str">
        <f t="shared" si="185"/>
        <v>-</v>
      </c>
      <c r="AD169" s="137" t="str">
        <f t="shared" si="186"/>
        <v>-</v>
      </c>
      <c r="AE169" s="137" t="str">
        <f t="shared" si="187"/>
        <v>-</v>
      </c>
      <c r="AF169" s="137" t="str">
        <f t="shared" si="188"/>
        <v>-</v>
      </c>
      <c r="AG169" s="137" t="str">
        <f t="shared" si="189"/>
        <v>-</v>
      </c>
      <c r="AH169" s="137" t="str">
        <f t="shared" si="190"/>
        <v>-</v>
      </c>
      <c r="AI169" s="137" t="str">
        <f>IF(H169="標準時間",HLOOKUP(G169,'４月基本'!$F$5:$I$15,12,FALSE),IF(H169="短時間",HLOOKUP(G169,'４月基本'!$J$5:$M$15,12,FALSE),"-"))</f>
        <v>-</v>
      </c>
      <c r="AJ169" s="137" t="str">
        <f>IF(H169="標準時間",HLOOKUP(G169,'４月Ⅰ'!$F$5:$I$13,10,FALSE),IF(H169="短時間",HLOOKUP(G169,'４月Ⅰ'!$J$5:$M$13,10,FALSE),"-"))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91"/>
        <v>-</v>
      </c>
      <c r="AN169" s="137">
        <f t="shared" si="153"/>
        <v>0</v>
      </c>
      <c r="AO169" s="138">
        <f t="shared" si="154"/>
        <v>0</v>
      </c>
      <c r="AP169" s="138" t="str">
        <f t="shared" si="155"/>
        <v/>
      </c>
      <c r="AQ169" s="138" t="str">
        <f t="shared" si="156"/>
        <v/>
      </c>
      <c r="AR169" s="138" t="str">
        <f t="shared" si="157"/>
        <v/>
      </c>
      <c r="AS169" s="138" t="str">
        <f t="shared" si="158"/>
        <v/>
      </c>
      <c r="AT169" s="138" t="str">
        <f t="shared" si="159"/>
        <v/>
      </c>
      <c r="AU169" s="138" t="str">
        <f t="shared" si="192"/>
        <v/>
      </c>
      <c r="AV169" s="138" t="str">
        <f t="shared" si="193"/>
        <v/>
      </c>
      <c r="AW169" s="138" t="str">
        <f t="shared" si="160"/>
        <v/>
      </c>
      <c r="AX169" s="138" t="str">
        <f t="shared" si="161"/>
        <v/>
      </c>
      <c r="AY169" s="138" t="str">
        <f t="shared" si="162"/>
        <v/>
      </c>
      <c r="AZ169" s="138" t="str">
        <f t="shared" si="163"/>
        <v/>
      </c>
      <c r="BA169" s="138" t="str">
        <f t="shared" si="164"/>
        <v/>
      </c>
      <c r="BB169" s="138" t="str">
        <f t="shared" si="165"/>
        <v/>
      </c>
      <c r="BC169" s="138" t="str">
        <f t="shared" si="166"/>
        <v/>
      </c>
      <c r="BD169" s="138" t="str">
        <f t="shared" si="167"/>
        <v/>
      </c>
      <c r="BE169" s="138" t="str">
        <f t="shared" si="168"/>
        <v/>
      </c>
      <c r="BF169" s="138" t="str">
        <f t="shared" si="169"/>
        <v/>
      </c>
      <c r="BG169" s="138" t="str">
        <f t="shared" si="170"/>
        <v/>
      </c>
      <c r="BH169" s="138" t="str">
        <f t="shared" si="171"/>
        <v/>
      </c>
      <c r="BI169" s="138" t="str">
        <f t="shared" si="172"/>
        <v/>
      </c>
      <c r="BJ169" s="138" t="str">
        <f t="shared" si="173"/>
        <v/>
      </c>
      <c r="BK169" s="138" t="str">
        <f t="shared" si="174"/>
        <v/>
      </c>
      <c r="BL169" s="138" t="str">
        <f t="shared" si="175"/>
        <v/>
      </c>
      <c r="BM169" s="138" t="str">
        <f t="shared" si="176"/>
        <v/>
      </c>
      <c r="BN169" s="138" t="str">
        <f t="shared" si="177"/>
        <v/>
      </c>
      <c r="BO169" s="138">
        <f t="shared" si="178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79"/>
        <v>-</v>
      </c>
      <c r="J170" s="20" t="str">
        <f>IF(月途中入退所!$D50=$B$2,月途中入退所!$I50,"-")</f>
        <v>-</v>
      </c>
      <c r="K170" s="186" t="str">
        <f t="shared" si="142"/>
        <v>-</v>
      </c>
      <c r="L170" s="20" t="str">
        <f>IF(月途中入退所!$D50=$B$2,月途中入退所!$J50,"-")</f>
        <v>-</v>
      </c>
      <c r="M170" s="138">
        <f t="shared" si="143"/>
        <v>0</v>
      </c>
      <c r="O170" s="137" t="str">
        <f t="shared" si="144"/>
        <v>-</v>
      </c>
      <c r="P170" s="137" t="str">
        <f t="shared" si="145"/>
        <v>-</v>
      </c>
      <c r="Q170" s="137" t="str">
        <f t="shared" si="146"/>
        <v>-</v>
      </c>
      <c r="R170" s="137" t="str">
        <f t="shared" si="147"/>
        <v>-</v>
      </c>
      <c r="S170" s="137" t="str">
        <f t="shared" si="148"/>
        <v>-</v>
      </c>
      <c r="T170" s="137" t="str">
        <f t="shared" si="149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50"/>
        <v>-</v>
      </c>
      <c r="X170" s="137" t="str">
        <f t="shared" si="151"/>
        <v>-</v>
      </c>
      <c r="Y170" s="137" t="str">
        <f t="shared" si="152"/>
        <v>-</v>
      </c>
      <c r="Z170" s="137" t="str">
        <f t="shared" si="182"/>
        <v>-</v>
      </c>
      <c r="AA170" s="137" t="str">
        <f t="shared" si="183"/>
        <v>-</v>
      </c>
      <c r="AB170" s="137" t="str">
        <f t="shared" si="184"/>
        <v>-</v>
      </c>
      <c r="AC170" s="137" t="str">
        <f t="shared" si="185"/>
        <v>-</v>
      </c>
      <c r="AD170" s="137" t="str">
        <f t="shared" si="186"/>
        <v>-</v>
      </c>
      <c r="AE170" s="137" t="str">
        <f t="shared" si="187"/>
        <v>-</v>
      </c>
      <c r="AF170" s="137" t="str">
        <f t="shared" si="188"/>
        <v>-</v>
      </c>
      <c r="AG170" s="137" t="str">
        <f t="shared" si="189"/>
        <v>-</v>
      </c>
      <c r="AH170" s="137" t="str">
        <f t="shared" si="190"/>
        <v>-</v>
      </c>
      <c r="AI170" s="137" t="str">
        <f>IF(H170="標準時間",HLOOKUP(G170,'４月基本'!$F$5:$I$15,12,FALSE),IF(H170="短時間",HLOOKUP(G170,'４月基本'!$J$5:$M$15,12,FALSE),"-"))</f>
        <v>-</v>
      </c>
      <c r="AJ170" s="137" t="str">
        <f>IF(H170="標準時間",HLOOKUP(G170,'４月Ⅰ'!$F$5:$I$13,10,FALSE),IF(H170="短時間",HLOOKUP(G170,'４月Ⅰ'!$J$5:$M$13,10,FALSE),"-"))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91"/>
        <v>-</v>
      </c>
      <c r="AN170" s="137">
        <f t="shared" si="153"/>
        <v>0</v>
      </c>
      <c r="AO170" s="138">
        <f t="shared" si="154"/>
        <v>0</v>
      </c>
      <c r="AP170" s="138" t="str">
        <f t="shared" si="155"/>
        <v/>
      </c>
      <c r="AQ170" s="138" t="str">
        <f t="shared" si="156"/>
        <v/>
      </c>
      <c r="AR170" s="138" t="str">
        <f t="shared" si="157"/>
        <v/>
      </c>
      <c r="AS170" s="138" t="str">
        <f t="shared" si="158"/>
        <v/>
      </c>
      <c r="AT170" s="138" t="str">
        <f t="shared" si="159"/>
        <v/>
      </c>
      <c r="AU170" s="138" t="str">
        <f t="shared" si="192"/>
        <v/>
      </c>
      <c r="AV170" s="138" t="str">
        <f t="shared" si="193"/>
        <v/>
      </c>
      <c r="AW170" s="138" t="str">
        <f t="shared" si="160"/>
        <v/>
      </c>
      <c r="AX170" s="138" t="str">
        <f t="shared" si="161"/>
        <v/>
      </c>
      <c r="AY170" s="138" t="str">
        <f t="shared" si="162"/>
        <v/>
      </c>
      <c r="AZ170" s="138" t="str">
        <f t="shared" si="163"/>
        <v/>
      </c>
      <c r="BA170" s="138" t="str">
        <f t="shared" si="164"/>
        <v/>
      </c>
      <c r="BB170" s="138" t="str">
        <f t="shared" si="165"/>
        <v/>
      </c>
      <c r="BC170" s="138" t="str">
        <f t="shared" si="166"/>
        <v/>
      </c>
      <c r="BD170" s="138" t="str">
        <f t="shared" si="167"/>
        <v/>
      </c>
      <c r="BE170" s="138" t="str">
        <f t="shared" si="168"/>
        <v/>
      </c>
      <c r="BF170" s="138" t="str">
        <f t="shared" si="169"/>
        <v/>
      </c>
      <c r="BG170" s="138" t="str">
        <f t="shared" si="170"/>
        <v/>
      </c>
      <c r="BH170" s="138" t="str">
        <f t="shared" si="171"/>
        <v/>
      </c>
      <c r="BI170" s="138" t="str">
        <f t="shared" si="172"/>
        <v/>
      </c>
      <c r="BJ170" s="138" t="str">
        <f t="shared" si="173"/>
        <v/>
      </c>
      <c r="BK170" s="138" t="str">
        <f t="shared" si="174"/>
        <v/>
      </c>
      <c r="BL170" s="138" t="str">
        <f t="shared" si="175"/>
        <v/>
      </c>
      <c r="BM170" s="138" t="str">
        <f t="shared" si="176"/>
        <v/>
      </c>
      <c r="BN170" s="138" t="str">
        <f t="shared" si="177"/>
        <v/>
      </c>
      <c r="BO170" s="138">
        <f t="shared" si="178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94">IF(J175="○",I175+$O$63,I175)</f>
        <v>-</v>
      </c>
      <c r="L175" s="20" t="str">
        <f>IF(月途中入退所!$N31=$B$2,月途中入退所!$T31,"-")</f>
        <v>-</v>
      </c>
      <c r="M175" s="138">
        <f t="shared" ref="M175:M194" si="195">IFERROR(-ROUNDUP(K175*L175/25,-1),0)</f>
        <v>0</v>
      </c>
      <c r="O175" s="137" t="str">
        <f t="shared" ref="O175:O194" si="196">IF($H175="標準時間",HLOOKUP(G175,$F$84:$I$87,2,FALSE),IF($H175="短時間",HLOOKUP($G175,$J$84:$M$87,2,FALSE),"-"))</f>
        <v>-</v>
      </c>
      <c r="P175" s="137" t="str">
        <f t="shared" ref="P175:P194" si="197">IF($H175="標準時間",HLOOKUP(G175,$F$84:$I$87,3,FALSE),IF($H175="短時間",HLOOKUP($G175,$J$84:$M$87,3,FALSE),"-"))</f>
        <v>-</v>
      </c>
      <c r="Q175" s="137" t="str">
        <f t="shared" ref="Q175:Q194" si="198">IF($H175="標準時間",HLOOKUP(G175,$F$84:$I$87,4,FALSE),IF($H175="短時間",HLOOKUP($G175,$J$84:$M$87,4,FALSE),"-"))</f>
        <v>-</v>
      </c>
      <c r="R175" s="137" t="str">
        <f t="shared" ref="R175:R194" si="199">IF($H175="標準時間",HLOOKUP($G175,$F$40:$I$74,3,FALSE),IF($H175="短時間",HLOOKUP($G175,$J$40:$M$74,3,FALSE),"-"))</f>
        <v>-</v>
      </c>
      <c r="S175" s="137" t="str">
        <f t="shared" ref="S175:S194" si="200">IF($H175="標準時間",HLOOKUP($G175,$F$40:$I$74,4,FALSE),IF($H175="短時間",HLOOKUP($G175,$J$40:$M$74,4,FALSE),"-"))</f>
        <v>-</v>
      </c>
      <c r="T175" s="137" t="str">
        <f t="shared" ref="T175:T194" si="201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202">IFERROR(HLOOKUP(G175,$F$90:$I$91,2,FALSE),"-")</f>
        <v>-</v>
      </c>
      <c r="X175" s="137" t="str">
        <f t="shared" ref="X175:X194" si="203">IFERROR(HLOOKUP(G175,$F$90:$I$92,3,FALSE),"-")</f>
        <v>-</v>
      </c>
      <c r="Y175" s="137" t="str">
        <f t="shared" ref="Y175:Y194" si="204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IF(H175="標準時間",HLOOKUP(G175,'４月基本'!$F$5:$I$15,12,FALSE),IF(H175="短時間",HLOOKUP(G175,'４月基本'!$J$5:$M$15,12,FALSE),"-"))</f>
        <v>-</v>
      </c>
      <c r="AJ175" s="137" t="str">
        <f>IF(H175="標準時間",HLOOKUP(G175,'４月Ⅰ'!$F$5:$I$13,10,FALSE),IF(H175="短時間",HLOOKUP(G175,'４月Ⅰ'!$J$5:$M$13,10,FALSE),"-"))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205">IF(J175="○",$O$28,0)</f>
        <v>0</v>
      </c>
      <c r="AO175" s="138">
        <f t="shared" ref="AO175:AO194" si="206">M175-SUM(AP175:BN175)</f>
        <v>0</v>
      </c>
      <c r="AP175" s="138" t="str">
        <f t="shared" ref="AP175:AP194" si="207">IFERROR(-ROUND(P175*L175/25,0),"")</f>
        <v/>
      </c>
      <c r="AQ175" s="138" t="str">
        <f t="shared" ref="AQ175:AQ194" si="208">IFERROR(-ROUND(Q175*L175/25,0),"")</f>
        <v/>
      </c>
      <c r="AR175" s="138" t="str">
        <f t="shared" ref="AR175:AR194" si="209">IFERROR(-ROUND(R175*L175/25,0),"")</f>
        <v/>
      </c>
      <c r="AS175" s="138" t="str">
        <f t="shared" ref="AS175:AS194" si="210">IFERROR(-ROUND(S175*L175/25,0),"")</f>
        <v/>
      </c>
      <c r="AT175" s="138" t="str">
        <f t="shared" ref="AT175:AT194" si="211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212">IFERROR(-ROUND(W175*L175/25,0),"")</f>
        <v/>
      </c>
      <c r="AX175" s="138" t="str">
        <f t="shared" ref="AX175:AX194" si="213">IFERROR(-ROUND(X175*L175/25,0),"")</f>
        <v/>
      </c>
      <c r="AY175" s="138" t="str">
        <f t="shared" ref="AY175:AY194" si="214">IFERROR(-ROUND(Y175*L175/25,0),"")</f>
        <v/>
      </c>
      <c r="AZ175" s="138" t="str">
        <f t="shared" ref="AZ175:AZ194" si="215">IFERROR(-ROUND(Z175*L175/25,0),"")</f>
        <v/>
      </c>
      <c r="BA175" s="138" t="str">
        <f t="shared" ref="BA175:BA194" si="216">IFERROR(-ROUND(AA175*L175/25,0),"")</f>
        <v/>
      </c>
      <c r="BB175" s="138" t="str">
        <f t="shared" ref="BB175:BB194" si="217">IFERROR(-ROUND(AB175*L175/25,0),"")</f>
        <v/>
      </c>
      <c r="BC175" s="138" t="str">
        <f t="shared" ref="BC175:BC194" si="218">IFERROR(-ROUND(AC175*L175/25,0),"")</f>
        <v/>
      </c>
      <c r="BD175" s="138" t="str">
        <f t="shared" ref="BD175:BD194" si="219">IFERROR(-ROUND(AD175*L175/25,0),"")</f>
        <v/>
      </c>
      <c r="BE175" s="138" t="str">
        <f t="shared" ref="BE175:BE194" si="220">IFERROR(-ROUND(AE175*L175/25,0),"")</f>
        <v/>
      </c>
      <c r="BF175" s="138" t="str">
        <f t="shared" ref="BF175:BF194" si="221">IFERROR(-ROUND(AF175*L175/25,0),"")</f>
        <v/>
      </c>
      <c r="BG175" s="138" t="str">
        <f t="shared" ref="BG175:BG194" si="222">IFERROR(-ROUND(AG175*L175/25,0),"")</f>
        <v/>
      </c>
      <c r="BH175" s="138" t="str">
        <f t="shared" ref="BH175:BH194" si="223">IFERROR(-ROUND(AH175*L175/25,0),"")</f>
        <v/>
      </c>
      <c r="BI175" s="138" t="str">
        <f t="shared" ref="BI175:BI194" si="224">IFERROR(-ROUND(AI175*L175/25,0),"")</f>
        <v/>
      </c>
      <c r="BJ175" s="138" t="str">
        <f t="shared" ref="BJ175:BJ194" si="225">IFERROR(-ROUND(AJ175*L175/25,0),"")</f>
        <v/>
      </c>
      <c r="BK175" s="138" t="str">
        <f t="shared" ref="BK175:BK194" si="226">IFERROR(-ROUND(AK175*L175/25,0),"")</f>
        <v/>
      </c>
      <c r="BL175" s="138" t="str">
        <f t="shared" ref="BL175:BL194" si="227">IFERROR(-ROUND(AL175*L175/25,0),"")</f>
        <v/>
      </c>
      <c r="BM175" s="138" t="str">
        <f t="shared" ref="BM175:BM194" si="228">IFERROR(-ROUND(AM175*L175/25,0),"")</f>
        <v/>
      </c>
      <c r="BN175" s="138" t="str">
        <f t="shared" ref="BN175:BN194" si="229">IFERROR(-ROUND(AN175*L175/25,0),"")</f>
        <v/>
      </c>
      <c r="BO175" s="138">
        <f t="shared" ref="BO175:BO194" si="230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31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94"/>
        <v>-</v>
      </c>
      <c r="L176" s="20" t="str">
        <f>IF(月途中入退所!$N32=$B$2,月途中入退所!$T32,"-")</f>
        <v>-</v>
      </c>
      <c r="M176" s="138">
        <f t="shared" si="195"/>
        <v>0</v>
      </c>
      <c r="O176" s="137" t="str">
        <f t="shared" si="196"/>
        <v>-</v>
      </c>
      <c r="P176" s="137" t="str">
        <f t="shared" si="197"/>
        <v>-</v>
      </c>
      <c r="Q176" s="137" t="str">
        <f t="shared" si="198"/>
        <v>-</v>
      </c>
      <c r="R176" s="137" t="str">
        <f t="shared" si="199"/>
        <v>-</v>
      </c>
      <c r="S176" s="137" t="str">
        <f t="shared" si="200"/>
        <v>-</v>
      </c>
      <c r="T176" s="137" t="str">
        <f t="shared" si="201"/>
        <v>-</v>
      </c>
      <c r="U176" s="137" t="str">
        <f t="shared" ref="U176:U193" si="232">IF($H176="標準時間",HLOOKUP($G176,$F$40:$I$74,6,FALSE),IF($H176="短時間",HLOOKUP($G176,$J$40:$M$74,6,FALSE),"-"))</f>
        <v>-</v>
      </c>
      <c r="V176" s="137" t="str">
        <f t="shared" ref="V176:V193" si="233">IF($H176="標準時間",HLOOKUP($G176,$F$40:$I$74,7,FALSE),IF($H176="短時間",HLOOKUP($G176,$J$40:$M$74,7,FALSE),"-"))</f>
        <v>-</v>
      </c>
      <c r="W176" s="137" t="str">
        <f t="shared" si="202"/>
        <v>-</v>
      </c>
      <c r="X176" s="137" t="str">
        <f t="shared" si="203"/>
        <v>-</v>
      </c>
      <c r="Y176" s="137" t="str">
        <f t="shared" si="204"/>
        <v>-</v>
      </c>
      <c r="Z176" s="137" t="str">
        <f t="shared" ref="Z176:Z194" si="234">IF($H176="標準時間",HLOOKUP($G176,$F$40:$I$74,10,FALSE),IF($H176="短時間",HLOOKUP($G176,$J$40:$M$74,10,FALSE),"-"))</f>
        <v>-</v>
      </c>
      <c r="AA176" s="137" t="str">
        <f t="shared" ref="AA176:AA194" si="235">IF($H176="標準時間",HLOOKUP($G176,$F$5:$I$37,11,FALSE),IF($H176="短時間",HLOOKUP($G176,$J$5:$M$37,11,FALSE),"-"))</f>
        <v>-</v>
      </c>
      <c r="AB176" s="137" t="str">
        <f t="shared" ref="AB176:AB194" si="236">IF($H176="標準時間",HLOOKUP($G176,$F$5:$I$37,12,FALSE),IF($H176="短時間",HLOOKUP($G176,$J$5:$M$37,12,FALSE),"-"))</f>
        <v>-</v>
      </c>
      <c r="AC176" s="137" t="str">
        <f t="shared" ref="AC176:AC194" si="237">IF($H176="標準時間",HLOOKUP($G176,$F$5:$I$37,13,FALSE),IF($H176="短時間",HLOOKUP($G176,$J$5:$M$37,13,FALSE),"-"))</f>
        <v>-</v>
      </c>
      <c r="AD176" s="137" t="str">
        <f t="shared" ref="AD176:AD194" si="238">IF($H176="標準時間",HLOOKUP($G176,$F$5:$I$37,14,FALSE),IF($H176="短時間",HLOOKUP($G176,$J$5:$M$37,14,FALSE),"-"))</f>
        <v>-</v>
      </c>
      <c r="AE176" s="137" t="str">
        <f t="shared" ref="AE176:AE194" si="239">IF($H176="標準時間",HLOOKUP($G176,$F$40:$I$74,15,FALSE),IF($H176="短時間",HLOOKUP($G176,$J$40:$M$74,15,FALSE),"-"))</f>
        <v>-</v>
      </c>
      <c r="AF176" s="137" t="str">
        <f t="shared" ref="AF176:AF193" si="240">IF($H176="標準時間",HLOOKUP($G176,$F$40:$I$74,16,FALSE),IF($H176="短時間",HLOOKUP($G176,$J$40:$M$74,16,FALSE),"-"))</f>
        <v>-</v>
      </c>
      <c r="AG176" s="137" t="str">
        <f t="shared" ref="AG176:AG194" si="241">IF($H176="標準時間",HLOOKUP($G176,$F$5:$I$37,15,FALSE),IF($H176="短時間",HLOOKUP($G176,$J$5:$M$37,15,FALSE),"-"))</f>
        <v>-</v>
      </c>
      <c r="AH176" s="137" t="str">
        <f t="shared" ref="AH176:AH194" si="242">IF($H176="標準時間",HLOOKUP($G176,$F$5:$I$37,16,FALSE),IF($H176="短時間",HLOOKUP($G176,$J$5:$M$37,16,FALSE),"-"))</f>
        <v>-</v>
      </c>
      <c r="AI176" s="137" t="str">
        <f>IF(H176="標準時間",HLOOKUP(G176,'４月基本'!$F$5:$I$15,12,FALSE),IF(H176="短時間",HLOOKUP(G176,'４月基本'!$J$5:$M$15,12,FALSE),"-"))</f>
        <v>-</v>
      </c>
      <c r="AJ176" s="137" t="str">
        <f>IF(H176="標準時間",HLOOKUP(G176,'４月Ⅰ'!$F$5:$I$13,10,FALSE),IF(H176="短時間",HLOOKUP(G176,'４月Ⅰ'!$J$5:$M$13,10,FALSE),"-"))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43">IF($H176="標準時間",HLOOKUP($G176,$F$5:$I$37,26,FALSE),IF($H176="短時間",HLOOKUP($G176,$J$5:$M$37,26,FALSE),"-"))</f>
        <v>-</v>
      </c>
      <c r="AN176" s="137">
        <f t="shared" si="205"/>
        <v>0</v>
      </c>
      <c r="AO176" s="138">
        <f t="shared" si="206"/>
        <v>0</v>
      </c>
      <c r="AP176" s="138" t="str">
        <f t="shared" si="207"/>
        <v/>
      </c>
      <c r="AQ176" s="138" t="str">
        <f t="shared" si="208"/>
        <v/>
      </c>
      <c r="AR176" s="138" t="str">
        <f t="shared" si="209"/>
        <v/>
      </c>
      <c r="AS176" s="138" t="str">
        <f t="shared" si="210"/>
        <v/>
      </c>
      <c r="AT176" s="138" t="str">
        <f t="shared" si="211"/>
        <v/>
      </c>
      <c r="AU176" s="138" t="str">
        <f t="shared" ref="AU176:AU194" si="244">IFERROR(ROUND(U176*L176/25,0),"")</f>
        <v/>
      </c>
      <c r="AV176" s="138" t="str">
        <f t="shared" ref="AV176:AV194" si="245">IFERROR(ROUND(V176*L176/25,0),"")</f>
        <v/>
      </c>
      <c r="AW176" s="138" t="str">
        <f t="shared" si="212"/>
        <v/>
      </c>
      <c r="AX176" s="138" t="str">
        <f t="shared" si="213"/>
        <v/>
      </c>
      <c r="AY176" s="138" t="str">
        <f t="shared" si="214"/>
        <v/>
      </c>
      <c r="AZ176" s="138" t="str">
        <f t="shared" si="215"/>
        <v/>
      </c>
      <c r="BA176" s="138" t="str">
        <f t="shared" si="216"/>
        <v/>
      </c>
      <c r="BB176" s="138" t="str">
        <f t="shared" si="217"/>
        <v/>
      </c>
      <c r="BC176" s="138" t="str">
        <f t="shared" si="218"/>
        <v/>
      </c>
      <c r="BD176" s="138" t="str">
        <f t="shared" si="219"/>
        <v/>
      </c>
      <c r="BE176" s="138" t="str">
        <f t="shared" si="220"/>
        <v/>
      </c>
      <c r="BF176" s="138" t="str">
        <f t="shared" si="221"/>
        <v/>
      </c>
      <c r="BG176" s="138" t="str">
        <f t="shared" si="222"/>
        <v/>
      </c>
      <c r="BH176" s="138" t="str">
        <f t="shared" si="223"/>
        <v/>
      </c>
      <c r="BI176" s="138" t="str">
        <f t="shared" si="224"/>
        <v/>
      </c>
      <c r="BJ176" s="138" t="str">
        <f t="shared" si="225"/>
        <v/>
      </c>
      <c r="BK176" s="138" t="str">
        <f t="shared" si="226"/>
        <v/>
      </c>
      <c r="BL176" s="138" t="str">
        <f t="shared" si="227"/>
        <v/>
      </c>
      <c r="BM176" s="138" t="str">
        <f t="shared" si="228"/>
        <v/>
      </c>
      <c r="BN176" s="138" t="str">
        <f t="shared" si="229"/>
        <v/>
      </c>
      <c r="BO176" s="138">
        <f t="shared" si="230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31"/>
        <v>-</v>
      </c>
      <c r="J177" s="20" t="str">
        <f>IF(月途中入退所!$N33=$B$2,IF(月途中入退所!S33="","-",月途中入退所!$S33),"-")</f>
        <v>-</v>
      </c>
      <c r="K177" s="186" t="str">
        <f t="shared" si="194"/>
        <v>-</v>
      </c>
      <c r="L177" s="20" t="str">
        <f>IF(月途中入退所!$N33=$B$2,月途中入退所!$T33,"-")</f>
        <v>-</v>
      </c>
      <c r="M177" s="138">
        <f t="shared" si="195"/>
        <v>0</v>
      </c>
      <c r="O177" s="137" t="str">
        <f t="shared" si="196"/>
        <v>-</v>
      </c>
      <c r="P177" s="137" t="str">
        <f t="shared" si="197"/>
        <v>-</v>
      </c>
      <c r="Q177" s="137" t="str">
        <f t="shared" si="198"/>
        <v>-</v>
      </c>
      <c r="R177" s="137" t="str">
        <f t="shared" si="199"/>
        <v>-</v>
      </c>
      <c r="S177" s="137" t="str">
        <f t="shared" si="200"/>
        <v>-</v>
      </c>
      <c r="T177" s="137" t="str">
        <f t="shared" si="201"/>
        <v>-</v>
      </c>
      <c r="U177" s="137" t="str">
        <f t="shared" si="232"/>
        <v>-</v>
      </c>
      <c r="V177" s="137" t="str">
        <f t="shared" si="233"/>
        <v>-</v>
      </c>
      <c r="W177" s="137" t="str">
        <f t="shared" si="202"/>
        <v>-</v>
      </c>
      <c r="X177" s="137" t="str">
        <f t="shared" si="203"/>
        <v>-</v>
      </c>
      <c r="Y177" s="137" t="str">
        <f t="shared" si="204"/>
        <v>-</v>
      </c>
      <c r="Z177" s="137" t="str">
        <f t="shared" si="234"/>
        <v>-</v>
      </c>
      <c r="AA177" s="137" t="str">
        <f t="shared" si="235"/>
        <v>-</v>
      </c>
      <c r="AB177" s="137" t="str">
        <f t="shared" si="236"/>
        <v>-</v>
      </c>
      <c r="AC177" s="137" t="str">
        <f t="shared" si="237"/>
        <v>-</v>
      </c>
      <c r="AD177" s="137" t="str">
        <f t="shared" si="238"/>
        <v>-</v>
      </c>
      <c r="AE177" s="137" t="str">
        <f t="shared" si="239"/>
        <v>-</v>
      </c>
      <c r="AF177" s="137" t="str">
        <f t="shared" si="240"/>
        <v>-</v>
      </c>
      <c r="AG177" s="137" t="str">
        <f t="shared" si="241"/>
        <v>-</v>
      </c>
      <c r="AH177" s="137" t="str">
        <f t="shared" si="242"/>
        <v>-</v>
      </c>
      <c r="AI177" s="137" t="str">
        <f>IF(H177="標準時間",HLOOKUP(G177,'４月基本'!$F$5:$I$15,12,FALSE),IF(H177="短時間",HLOOKUP(G177,'４月基本'!$J$5:$M$15,12,FALSE),"-"))</f>
        <v>-</v>
      </c>
      <c r="AJ177" s="137" t="str">
        <f>IF(H177="標準時間",HLOOKUP(G177,'４月Ⅰ'!$F$5:$I$13,10,FALSE),IF(H177="短時間",HLOOKUP(G177,'４月Ⅰ'!$J$5:$M$13,10,FALSE),"-"))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43"/>
        <v>-</v>
      </c>
      <c r="AN177" s="137">
        <f t="shared" si="205"/>
        <v>0</v>
      </c>
      <c r="AO177" s="138">
        <f t="shared" si="206"/>
        <v>0</v>
      </c>
      <c r="AP177" s="138" t="str">
        <f t="shared" si="207"/>
        <v/>
      </c>
      <c r="AQ177" s="138" t="str">
        <f t="shared" si="208"/>
        <v/>
      </c>
      <c r="AR177" s="138" t="str">
        <f t="shared" si="209"/>
        <v/>
      </c>
      <c r="AS177" s="138" t="str">
        <f t="shared" si="210"/>
        <v/>
      </c>
      <c r="AT177" s="138" t="str">
        <f t="shared" si="211"/>
        <v/>
      </c>
      <c r="AU177" s="138" t="str">
        <f t="shared" si="244"/>
        <v/>
      </c>
      <c r="AV177" s="138" t="str">
        <f t="shared" si="245"/>
        <v/>
      </c>
      <c r="AW177" s="138" t="str">
        <f t="shared" si="212"/>
        <v/>
      </c>
      <c r="AX177" s="138" t="str">
        <f t="shared" si="213"/>
        <v/>
      </c>
      <c r="AY177" s="138" t="str">
        <f t="shared" si="214"/>
        <v/>
      </c>
      <c r="AZ177" s="138" t="str">
        <f t="shared" si="215"/>
        <v/>
      </c>
      <c r="BA177" s="138" t="str">
        <f t="shared" si="216"/>
        <v/>
      </c>
      <c r="BB177" s="138" t="str">
        <f t="shared" si="217"/>
        <v/>
      </c>
      <c r="BC177" s="138" t="str">
        <f t="shared" si="218"/>
        <v/>
      </c>
      <c r="BD177" s="138" t="str">
        <f t="shared" si="219"/>
        <v/>
      </c>
      <c r="BE177" s="138" t="str">
        <f t="shared" si="220"/>
        <v/>
      </c>
      <c r="BF177" s="138" t="str">
        <f t="shared" si="221"/>
        <v/>
      </c>
      <c r="BG177" s="138" t="str">
        <f t="shared" si="222"/>
        <v/>
      </c>
      <c r="BH177" s="138" t="str">
        <f t="shared" si="223"/>
        <v/>
      </c>
      <c r="BI177" s="138" t="str">
        <f t="shared" si="224"/>
        <v/>
      </c>
      <c r="BJ177" s="138" t="str">
        <f t="shared" si="225"/>
        <v/>
      </c>
      <c r="BK177" s="138" t="str">
        <f t="shared" si="226"/>
        <v/>
      </c>
      <c r="BL177" s="138" t="str">
        <f t="shared" si="227"/>
        <v/>
      </c>
      <c r="BM177" s="138" t="str">
        <f t="shared" si="228"/>
        <v/>
      </c>
      <c r="BN177" s="138" t="str">
        <f t="shared" si="229"/>
        <v/>
      </c>
      <c r="BO177" s="138">
        <f t="shared" si="230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31"/>
        <v>-</v>
      </c>
      <c r="J178" s="20" t="str">
        <f>IF(月途中入退所!$N34=$B$2,IF(月途中入退所!S34="","-",月途中入退所!$S34),"-")</f>
        <v>-</v>
      </c>
      <c r="K178" s="186" t="str">
        <f t="shared" si="194"/>
        <v>-</v>
      </c>
      <c r="L178" s="20" t="str">
        <f>IF(月途中入退所!$N34=$B$2,月途中入退所!$T34,"-")</f>
        <v>-</v>
      </c>
      <c r="M178" s="138">
        <f t="shared" si="195"/>
        <v>0</v>
      </c>
      <c r="O178" s="137" t="str">
        <f t="shared" si="196"/>
        <v>-</v>
      </c>
      <c r="P178" s="137" t="str">
        <f t="shared" si="197"/>
        <v>-</v>
      </c>
      <c r="Q178" s="137" t="str">
        <f t="shared" si="198"/>
        <v>-</v>
      </c>
      <c r="R178" s="137" t="str">
        <f t="shared" si="199"/>
        <v>-</v>
      </c>
      <c r="S178" s="137" t="str">
        <f t="shared" si="200"/>
        <v>-</v>
      </c>
      <c r="T178" s="137" t="str">
        <f t="shared" si="201"/>
        <v>-</v>
      </c>
      <c r="U178" s="137" t="str">
        <f t="shared" si="232"/>
        <v>-</v>
      </c>
      <c r="V178" s="137" t="str">
        <f t="shared" si="233"/>
        <v>-</v>
      </c>
      <c r="W178" s="137" t="str">
        <f t="shared" si="202"/>
        <v>-</v>
      </c>
      <c r="X178" s="137" t="str">
        <f t="shared" si="203"/>
        <v>-</v>
      </c>
      <c r="Y178" s="137" t="str">
        <f t="shared" si="204"/>
        <v>-</v>
      </c>
      <c r="Z178" s="137" t="str">
        <f t="shared" si="234"/>
        <v>-</v>
      </c>
      <c r="AA178" s="137" t="str">
        <f t="shared" si="235"/>
        <v>-</v>
      </c>
      <c r="AB178" s="137" t="str">
        <f t="shared" si="236"/>
        <v>-</v>
      </c>
      <c r="AC178" s="137" t="str">
        <f t="shared" si="237"/>
        <v>-</v>
      </c>
      <c r="AD178" s="137" t="str">
        <f t="shared" si="238"/>
        <v>-</v>
      </c>
      <c r="AE178" s="137" t="str">
        <f t="shared" si="239"/>
        <v>-</v>
      </c>
      <c r="AF178" s="137" t="str">
        <f t="shared" si="240"/>
        <v>-</v>
      </c>
      <c r="AG178" s="137" t="str">
        <f t="shared" si="241"/>
        <v>-</v>
      </c>
      <c r="AH178" s="137" t="str">
        <f t="shared" si="242"/>
        <v>-</v>
      </c>
      <c r="AI178" s="137" t="str">
        <f>IF(H178="標準時間",HLOOKUP(G178,'４月基本'!$F$5:$I$15,12,FALSE),IF(H178="短時間",HLOOKUP(G178,'４月基本'!$J$5:$M$15,12,FALSE),"-"))</f>
        <v>-</v>
      </c>
      <c r="AJ178" s="137" t="str">
        <f>IF(H178="標準時間",HLOOKUP(G178,'４月Ⅰ'!$F$5:$I$13,10,FALSE),IF(H178="短時間",HLOOKUP(G178,'４月Ⅰ'!$J$5:$M$13,10,FALSE),"-"))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43"/>
        <v>-</v>
      </c>
      <c r="AN178" s="137">
        <f t="shared" si="205"/>
        <v>0</v>
      </c>
      <c r="AO178" s="138">
        <f t="shared" si="206"/>
        <v>0</v>
      </c>
      <c r="AP178" s="138" t="str">
        <f t="shared" si="207"/>
        <v/>
      </c>
      <c r="AQ178" s="138" t="str">
        <f t="shared" si="208"/>
        <v/>
      </c>
      <c r="AR178" s="138" t="str">
        <f t="shared" si="209"/>
        <v/>
      </c>
      <c r="AS178" s="138" t="str">
        <f t="shared" si="210"/>
        <v/>
      </c>
      <c r="AT178" s="138" t="str">
        <f t="shared" si="211"/>
        <v/>
      </c>
      <c r="AU178" s="138" t="str">
        <f t="shared" si="244"/>
        <v/>
      </c>
      <c r="AV178" s="138" t="str">
        <f t="shared" si="245"/>
        <v/>
      </c>
      <c r="AW178" s="138" t="str">
        <f t="shared" si="212"/>
        <v/>
      </c>
      <c r="AX178" s="138" t="str">
        <f t="shared" si="213"/>
        <v/>
      </c>
      <c r="AY178" s="138" t="str">
        <f t="shared" si="214"/>
        <v/>
      </c>
      <c r="AZ178" s="138" t="str">
        <f t="shared" si="215"/>
        <v/>
      </c>
      <c r="BA178" s="138" t="str">
        <f t="shared" si="216"/>
        <v/>
      </c>
      <c r="BB178" s="138" t="str">
        <f t="shared" si="217"/>
        <v/>
      </c>
      <c r="BC178" s="138" t="str">
        <f t="shared" si="218"/>
        <v/>
      </c>
      <c r="BD178" s="138" t="str">
        <f t="shared" si="219"/>
        <v/>
      </c>
      <c r="BE178" s="138" t="str">
        <f t="shared" si="220"/>
        <v/>
      </c>
      <c r="BF178" s="138" t="str">
        <f t="shared" si="221"/>
        <v/>
      </c>
      <c r="BG178" s="138" t="str">
        <f t="shared" si="222"/>
        <v/>
      </c>
      <c r="BH178" s="138" t="str">
        <f t="shared" si="223"/>
        <v/>
      </c>
      <c r="BI178" s="138" t="str">
        <f t="shared" si="224"/>
        <v/>
      </c>
      <c r="BJ178" s="138" t="str">
        <f t="shared" si="225"/>
        <v/>
      </c>
      <c r="BK178" s="138" t="str">
        <f t="shared" si="226"/>
        <v/>
      </c>
      <c r="BL178" s="138" t="str">
        <f t="shared" si="227"/>
        <v/>
      </c>
      <c r="BM178" s="138" t="str">
        <f t="shared" si="228"/>
        <v/>
      </c>
      <c r="BN178" s="138" t="str">
        <f t="shared" si="229"/>
        <v/>
      </c>
      <c r="BO178" s="138">
        <f t="shared" si="230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31"/>
        <v>-</v>
      </c>
      <c r="J179" s="20" t="str">
        <f>IF(月途中入退所!$N35=$B$2,IF(月途中入退所!S35="","-",月途中入退所!$S35),"-")</f>
        <v>-</v>
      </c>
      <c r="K179" s="186" t="str">
        <f t="shared" si="194"/>
        <v>-</v>
      </c>
      <c r="L179" s="20" t="str">
        <f>IF(月途中入退所!$N35=$B$2,月途中入退所!$T35,"-")</f>
        <v>-</v>
      </c>
      <c r="M179" s="138">
        <f t="shared" si="195"/>
        <v>0</v>
      </c>
      <c r="O179" s="137" t="str">
        <f t="shared" si="196"/>
        <v>-</v>
      </c>
      <c r="P179" s="137" t="str">
        <f t="shared" si="197"/>
        <v>-</v>
      </c>
      <c r="Q179" s="137" t="str">
        <f t="shared" si="198"/>
        <v>-</v>
      </c>
      <c r="R179" s="137" t="str">
        <f t="shared" si="199"/>
        <v>-</v>
      </c>
      <c r="S179" s="137" t="str">
        <f t="shared" si="200"/>
        <v>-</v>
      </c>
      <c r="T179" s="137" t="str">
        <f t="shared" si="201"/>
        <v>-</v>
      </c>
      <c r="U179" s="137" t="str">
        <f t="shared" si="232"/>
        <v>-</v>
      </c>
      <c r="V179" s="137" t="str">
        <f t="shared" si="233"/>
        <v>-</v>
      </c>
      <c r="W179" s="137" t="str">
        <f t="shared" si="202"/>
        <v>-</v>
      </c>
      <c r="X179" s="137" t="str">
        <f t="shared" si="203"/>
        <v>-</v>
      </c>
      <c r="Y179" s="137" t="str">
        <f t="shared" si="204"/>
        <v>-</v>
      </c>
      <c r="Z179" s="137" t="str">
        <f t="shared" si="234"/>
        <v>-</v>
      </c>
      <c r="AA179" s="137" t="str">
        <f t="shared" si="235"/>
        <v>-</v>
      </c>
      <c r="AB179" s="137" t="str">
        <f t="shared" si="236"/>
        <v>-</v>
      </c>
      <c r="AC179" s="137" t="str">
        <f t="shared" si="237"/>
        <v>-</v>
      </c>
      <c r="AD179" s="137" t="str">
        <f t="shared" si="238"/>
        <v>-</v>
      </c>
      <c r="AE179" s="137" t="str">
        <f t="shared" si="239"/>
        <v>-</v>
      </c>
      <c r="AF179" s="137" t="str">
        <f t="shared" si="240"/>
        <v>-</v>
      </c>
      <c r="AG179" s="137" t="str">
        <f t="shared" si="241"/>
        <v>-</v>
      </c>
      <c r="AH179" s="137" t="str">
        <f t="shared" si="242"/>
        <v>-</v>
      </c>
      <c r="AI179" s="137" t="str">
        <f>IF(H179="標準時間",HLOOKUP(G179,'４月基本'!$F$5:$I$15,12,FALSE),IF(H179="短時間",HLOOKUP(G179,'４月基本'!$J$5:$M$15,12,FALSE),"-"))</f>
        <v>-</v>
      </c>
      <c r="AJ179" s="137" t="str">
        <f>IF(H179="標準時間",HLOOKUP(G179,'４月Ⅰ'!$F$5:$I$13,10,FALSE),IF(H179="短時間",HLOOKUP(G179,'４月Ⅰ'!$J$5:$M$13,10,FALSE),"-"))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43"/>
        <v>-</v>
      </c>
      <c r="AN179" s="137">
        <f t="shared" si="205"/>
        <v>0</v>
      </c>
      <c r="AO179" s="138">
        <f t="shared" si="206"/>
        <v>0</v>
      </c>
      <c r="AP179" s="138" t="str">
        <f t="shared" si="207"/>
        <v/>
      </c>
      <c r="AQ179" s="138" t="str">
        <f t="shared" si="208"/>
        <v/>
      </c>
      <c r="AR179" s="138" t="str">
        <f t="shared" si="209"/>
        <v/>
      </c>
      <c r="AS179" s="138" t="str">
        <f t="shared" si="210"/>
        <v/>
      </c>
      <c r="AT179" s="138" t="str">
        <f t="shared" si="211"/>
        <v/>
      </c>
      <c r="AU179" s="138" t="str">
        <f t="shared" si="244"/>
        <v/>
      </c>
      <c r="AV179" s="138" t="str">
        <f t="shared" si="245"/>
        <v/>
      </c>
      <c r="AW179" s="138" t="str">
        <f t="shared" si="212"/>
        <v/>
      </c>
      <c r="AX179" s="138" t="str">
        <f t="shared" si="213"/>
        <v/>
      </c>
      <c r="AY179" s="138" t="str">
        <f t="shared" si="214"/>
        <v/>
      </c>
      <c r="AZ179" s="138" t="str">
        <f t="shared" si="215"/>
        <v/>
      </c>
      <c r="BA179" s="138" t="str">
        <f t="shared" si="216"/>
        <v/>
      </c>
      <c r="BB179" s="138" t="str">
        <f t="shared" si="217"/>
        <v/>
      </c>
      <c r="BC179" s="138" t="str">
        <f t="shared" si="218"/>
        <v/>
      </c>
      <c r="BD179" s="138" t="str">
        <f t="shared" si="219"/>
        <v/>
      </c>
      <c r="BE179" s="138" t="str">
        <f t="shared" si="220"/>
        <v/>
      </c>
      <c r="BF179" s="138" t="str">
        <f t="shared" si="221"/>
        <v/>
      </c>
      <c r="BG179" s="138" t="str">
        <f t="shared" si="222"/>
        <v/>
      </c>
      <c r="BH179" s="138" t="str">
        <f t="shared" si="223"/>
        <v/>
      </c>
      <c r="BI179" s="138" t="str">
        <f t="shared" si="224"/>
        <v/>
      </c>
      <c r="BJ179" s="138" t="str">
        <f t="shared" si="225"/>
        <v/>
      </c>
      <c r="BK179" s="138" t="str">
        <f t="shared" si="226"/>
        <v/>
      </c>
      <c r="BL179" s="138" t="str">
        <f t="shared" si="227"/>
        <v/>
      </c>
      <c r="BM179" s="138" t="str">
        <f t="shared" si="228"/>
        <v/>
      </c>
      <c r="BN179" s="138" t="str">
        <f t="shared" si="229"/>
        <v/>
      </c>
      <c r="BO179" s="138">
        <f t="shared" si="230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31"/>
        <v>-</v>
      </c>
      <c r="J180" s="20" t="str">
        <f>IF(月途中入退所!$N36=$B$2,IF(月途中入退所!S36="","-",月途中入退所!$S36),"-")</f>
        <v>-</v>
      </c>
      <c r="K180" s="186" t="str">
        <f t="shared" si="194"/>
        <v>-</v>
      </c>
      <c r="L180" s="20" t="str">
        <f>IF(月途中入退所!$N36=$B$2,月途中入退所!$T36,"-")</f>
        <v>-</v>
      </c>
      <c r="M180" s="138">
        <f t="shared" si="195"/>
        <v>0</v>
      </c>
      <c r="O180" s="137" t="str">
        <f t="shared" si="196"/>
        <v>-</v>
      </c>
      <c r="P180" s="137" t="str">
        <f t="shared" si="197"/>
        <v>-</v>
      </c>
      <c r="Q180" s="137" t="str">
        <f t="shared" si="198"/>
        <v>-</v>
      </c>
      <c r="R180" s="137" t="str">
        <f t="shared" si="199"/>
        <v>-</v>
      </c>
      <c r="S180" s="137" t="str">
        <f t="shared" si="200"/>
        <v>-</v>
      </c>
      <c r="T180" s="137" t="str">
        <f t="shared" si="201"/>
        <v>-</v>
      </c>
      <c r="U180" s="137" t="str">
        <f t="shared" si="232"/>
        <v>-</v>
      </c>
      <c r="V180" s="137" t="str">
        <f t="shared" si="233"/>
        <v>-</v>
      </c>
      <c r="W180" s="137" t="str">
        <f t="shared" si="202"/>
        <v>-</v>
      </c>
      <c r="X180" s="137" t="str">
        <f t="shared" si="203"/>
        <v>-</v>
      </c>
      <c r="Y180" s="137" t="str">
        <f t="shared" si="204"/>
        <v>-</v>
      </c>
      <c r="Z180" s="137" t="str">
        <f t="shared" si="234"/>
        <v>-</v>
      </c>
      <c r="AA180" s="137" t="str">
        <f t="shared" si="235"/>
        <v>-</v>
      </c>
      <c r="AB180" s="137" t="str">
        <f t="shared" si="236"/>
        <v>-</v>
      </c>
      <c r="AC180" s="137" t="str">
        <f t="shared" si="237"/>
        <v>-</v>
      </c>
      <c r="AD180" s="137" t="str">
        <f t="shared" si="238"/>
        <v>-</v>
      </c>
      <c r="AE180" s="137" t="str">
        <f t="shared" si="239"/>
        <v>-</v>
      </c>
      <c r="AF180" s="137" t="str">
        <f t="shared" si="240"/>
        <v>-</v>
      </c>
      <c r="AG180" s="137" t="str">
        <f t="shared" si="241"/>
        <v>-</v>
      </c>
      <c r="AH180" s="137" t="str">
        <f t="shared" si="242"/>
        <v>-</v>
      </c>
      <c r="AI180" s="137" t="str">
        <f>IF(H180="標準時間",HLOOKUP(G180,'４月基本'!$F$5:$I$15,12,FALSE),IF(H180="短時間",HLOOKUP(G180,'４月基本'!$J$5:$M$15,12,FALSE),"-"))</f>
        <v>-</v>
      </c>
      <c r="AJ180" s="137" t="str">
        <f>IF(H180="標準時間",HLOOKUP(G180,'４月Ⅰ'!$F$5:$I$13,10,FALSE),IF(H180="短時間",HLOOKUP(G180,'４月Ⅰ'!$J$5:$M$13,10,FALSE),"-"))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43"/>
        <v>-</v>
      </c>
      <c r="AN180" s="137">
        <f t="shared" si="205"/>
        <v>0</v>
      </c>
      <c r="AO180" s="138">
        <f t="shared" si="206"/>
        <v>0</v>
      </c>
      <c r="AP180" s="138" t="str">
        <f t="shared" si="207"/>
        <v/>
      </c>
      <c r="AQ180" s="138" t="str">
        <f t="shared" si="208"/>
        <v/>
      </c>
      <c r="AR180" s="138" t="str">
        <f t="shared" si="209"/>
        <v/>
      </c>
      <c r="AS180" s="138" t="str">
        <f t="shared" si="210"/>
        <v/>
      </c>
      <c r="AT180" s="138" t="str">
        <f t="shared" si="211"/>
        <v/>
      </c>
      <c r="AU180" s="138" t="str">
        <f t="shared" si="244"/>
        <v/>
      </c>
      <c r="AV180" s="138" t="str">
        <f t="shared" si="245"/>
        <v/>
      </c>
      <c r="AW180" s="138" t="str">
        <f t="shared" si="212"/>
        <v/>
      </c>
      <c r="AX180" s="138" t="str">
        <f t="shared" si="213"/>
        <v/>
      </c>
      <c r="AY180" s="138" t="str">
        <f t="shared" si="214"/>
        <v/>
      </c>
      <c r="AZ180" s="138" t="str">
        <f t="shared" si="215"/>
        <v/>
      </c>
      <c r="BA180" s="138" t="str">
        <f t="shared" si="216"/>
        <v/>
      </c>
      <c r="BB180" s="138" t="str">
        <f t="shared" si="217"/>
        <v/>
      </c>
      <c r="BC180" s="138" t="str">
        <f t="shared" si="218"/>
        <v/>
      </c>
      <c r="BD180" s="138" t="str">
        <f t="shared" si="219"/>
        <v/>
      </c>
      <c r="BE180" s="138" t="str">
        <f t="shared" si="220"/>
        <v/>
      </c>
      <c r="BF180" s="138" t="str">
        <f t="shared" si="221"/>
        <v/>
      </c>
      <c r="BG180" s="138" t="str">
        <f t="shared" si="222"/>
        <v/>
      </c>
      <c r="BH180" s="138" t="str">
        <f t="shared" si="223"/>
        <v/>
      </c>
      <c r="BI180" s="138" t="str">
        <f t="shared" si="224"/>
        <v/>
      </c>
      <c r="BJ180" s="138" t="str">
        <f t="shared" si="225"/>
        <v/>
      </c>
      <c r="BK180" s="138" t="str">
        <f t="shared" si="226"/>
        <v/>
      </c>
      <c r="BL180" s="138" t="str">
        <f t="shared" si="227"/>
        <v/>
      </c>
      <c r="BM180" s="138" t="str">
        <f t="shared" si="228"/>
        <v/>
      </c>
      <c r="BN180" s="138" t="str">
        <f t="shared" si="229"/>
        <v/>
      </c>
      <c r="BO180" s="138">
        <f t="shared" si="230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31"/>
        <v>-</v>
      </c>
      <c r="J181" s="20" t="str">
        <f>IF(月途中入退所!$N37=$B$2,IF(月途中入退所!S37="","-",月途中入退所!$S37),"-")</f>
        <v>-</v>
      </c>
      <c r="K181" s="186" t="str">
        <f t="shared" si="194"/>
        <v>-</v>
      </c>
      <c r="L181" s="20" t="str">
        <f>IF(月途中入退所!$N37=$B$2,月途中入退所!$T37,"-")</f>
        <v>-</v>
      </c>
      <c r="M181" s="138">
        <f t="shared" si="195"/>
        <v>0</v>
      </c>
      <c r="O181" s="137" t="str">
        <f t="shared" si="196"/>
        <v>-</v>
      </c>
      <c r="P181" s="137" t="str">
        <f t="shared" si="197"/>
        <v>-</v>
      </c>
      <c r="Q181" s="137" t="str">
        <f t="shared" si="198"/>
        <v>-</v>
      </c>
      <c r="R181" s="137" t="str">
        <f t="shared" si="199"/>
        <v>-</v>
      </c>
      <c r="S181" s="137" t="str">
        <f t="shared" si="200"/>
        <v>-</v>
      </c>
      <c r="T181" s="137" t="str">
        <f t="shared" si="201"/>
        <v>-</v>
      </c>
      <c r="U181" s="137" t="str">
        <f t="shared" si="232"/>
        <v>-</v>
      </c>
      <c r="V181" s="137" t="str">
        <f t="shared" si="233"/>
        <v>-</v>
      </c>
      <c r="W181" s="137" t="str">
        <f t="shared" si="202"/>
        <v>-</v>
      </c>
      <c r="X181" s="137" t="str">
        <f t="shared" si="203"/>
        <v>-</v>
      </c>
      <c r="Y181" s="137" t="str">
        <f t="shared" si="204"/>
        <v>-</v>
      </c>
      <c r="Z181" s="137" t="str">
        <f t="shared" si="234"/>
        <v>-</v>
      </c>
      <c r="AA181" s="137" t="str">
        <f t="shared" si="235"/>
        <v>-</v>
      </c>
      <c r="AB181" s="137" t="str">
        <f t="shared" si="236"/>
        <v>-</v>
      </c>
      <c r="AC181" s="137" t="str">
        <f t="shared" si="237"/>
        <v>-</v>
      </c>
      <c r="AD181" s="137" t="str">
        <f t="shared" si="238"/>
        <v>-</v>
      </c>
      <c r="AE181" s="137" t="str">
        <f t="shared" si="239"/>
        <v>-</v>
      </c>
      <c r="AF181" s="137" t="str">
        <f t="shared" si="240"/>
        <v>-</v>
      </c>
      <c r="AG181" s="137" t="str">
        <f t="shared" si="241"/>
        <v>-</v>
      </c>
      <c r="AH181" s="137" t="str">
        <f t="shared" si="242"/>
        <v>-</v>
      </c>
      <c r="AI181" s="137" t="str">
        <f>IF(H181="標準時間",HLOOKUP(G181,'４月基本'!$F$5:$I$15,12,FALSE),IF(H181="短時間",HLOOKUP(G181,'４月基本'!$J$5:$M$15,12,FALSE),"-"))</f>
        <v>-</v>
      </c>
      <c r="AJ181" s="137" t="str">
        <f>IF(H181="標準時間",HLOOKUP(G181,'４月Ⅰ'!$F$5:$I$13,10,FALSE),IF(H181="短時間",HLOOKUP(G181,'４月Ⅰ'!$J$5:$M$13,10,FALSE),"-"))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43"/>
        <v>-</v>
      </c>
      <c r="AN181" s="137">
        <f t="shared" si="205"/>
        <v>0</v>
      </c>
      <c r="AO181" s="138">
        <f t="shared" si="206"/>
        <v>0</v>
      </c>
      <c r="AP181" s="138" t="str">
        <f t="shared" si="207"/>
        <v/>
      </c>
      <c r="AQ181" s="138" t="str">
        <f t="shared" si="208"/>
        <v/>
      </c>
      <c r="AR181" s="138" t="str">
        <f t="shared" si="209"/>
        <v/>
      </c>
      <c r="AS181" s="138" t="str">
        <f t="shared" si="210"/>
        <v/>
      </c>
      <c r="AT181" s="138" t="str">
        <f t="shared" si="211"/>
        <v/>
      </c>
      <c r="AU181" s="138" t="str">
        <f t="shared" si="244"/>
        <v/>
      </c>
      <c r="AV181" s="138" t="str">
        <f t="shared" si="245"/>
        <v/>
      </c>
      <c r="AW181" s="138" t="str">
        <f t="shared" si="212"/>
        <v/>
      </c>
      <c r="AX181" s="138" t="str">
        <f t="shared" si="213"/>
        <v/>
      </c>
      <c r="AY181" s="138" t="str">
        <f t="shared" si="214"/>
        <v/>
      </c>
      <c r="AZ181" s="138" t="str">
        <f t="shared" si="215"/>
        <v/>
      </c>
      <c r="BA181" s="138" t="str">
        <f t="shared" si="216"/>
        <v/>
      </c>
      <c r="BB181" s="138" t="str">
        <f t="shared" si="217"/>
        <v/>
      </c>
      <c r="BC181" s="138" t="str">
        <f t="shared" si="218"/>
        <v/>
      </c>
      <c r="BD181" s="138" t="str">
        <f t="shared" si="219"/>
        <v/>
      </c>
      <c r="BE181" s="138" t="str">
        <f t="shared" si="220"/>
        <v/>
      </c>
      <c r="BF181" s="138" t="str">
        <f t="shared" si="221"/>
        <v/>
      </c>
      <c r="BG181" s="138" t="str">
        <f t="shared" si="222"/>
        <v/>
      </c>
      <c r="BH181" s="138" t="str">
        <f t="shared" si="223"/>
        <v/>
      </c>
      <c r="BI181" s="138" t="str">
        <f t="shared" si="224"/>
        <v/>
      </c>
      <c r="BJ181" s="138" t="str">
        <f t="shared" si="225"/>
        <v/>
      </c>
      <c r="BK181" s="138" t="str">
        <f t="shared" si="226"/>
        <v/>
      </c>
      <c r="BL181" s="138" t="str">
        <f t="shared" si="227"/>
        <v/>
      </c>
      <c r="BM181" s="138" t="str">
        <f t="shared" si="228"/>
        <v/>
      </c>
      <c r="BN181" s="138" t="str">
        <f t="shared" si="229"/>
        <v/>
      </c>
      <c r="BO181" s="138">
        <f t="shared" si="230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31"/>
        <v>-</v>
      </c>
      <c r="J182" s="20" t="str">
        <f>IF(月途中入退所!$N38=$B$2,IF(月途中入退所!S38="","-",月途中入退所!$S38),"-")</f>
        <v>-</v>
      </c>
      <c r="K182" s="186" t="str">
        <f t="shared" si="194"/>
        <v>-</v>
      </c>
      <c r="L182" s="20" t="str">
        <f>IF(月途中入退所!$N38=$B$2,月途中入退所!$T38,"-")</f>
        <v>-</v>
      </c>
      <c r="M182" s="138">
        <f t="shared" si="195"/>
        <v>0</v>
      </c>
      <c r="O182" s="137" t="str">
        <f t="shared" si="196"/>
        <v>-</v>
      </c>
      <c r="P182" s="137" t="str">
        <f t="shared" si="197"/>
        <v>-</v>
      </c>
      <c r="Q182" s="137" t="str">
        <f t="shared" si="198"/>
        <v>-</v>
      </c>
      <c r="R182" s="137" t="str">
        <f t="shared" si="199"/>
        <v>-</v>
      </c>
      <c r="S182" s="137" t="str">
        <f t="shared" si="200"/>
        <v>-</v>
      </c>
      <c r="T182" s="137" t="str">
        <f t="shared" si="201"/>
        <v>-</v>
      </c>
      <c r="U182" s="137" t="str">
        <f t="shared" si="232"/>
        <v>-</v>
      </c>
      <c r="V182" s="137" t="str">
        <f t="shared" si="233"/>
        <v>-</v>
      </c>
      <c r="W182" s="137" t="str">
        <f t="shared" si="202"/>
        <v>-</v>
      </c>
      <c r="X182" s="137" t="str">
        <f t="shared" si="203"/>
        <v>-</v>
      </c>
      <c r="Y182" s="137" t="str">
        <f t="shared" si="204"/>
        <v>-</v>
      </c>
      <c r="Z182" s="137" t="str">
        <f t="shared" si="234"/>
        <v>-</v>
      </c>
      <c r="AA182" s="137" t="str">
        <f t="shared" si="235"/>
        <v>-</v>
      </c>
      <c r="AB182" s="137" t="str">
        <f t="shared" si="236"/>
        <v>-</v>
      </c>
      <c r="AC182" s="137" t="str">
        <f t="shared" si="237"/>
        <v>-</v>
      </c>
      <c r="AD182" s="137" t="str">
        <f t="shared" si="238"/>
        <v>-</v>
      </c>
      <c r="AE182" s="137" t="str">
        <f t="shared" si="239"/>
        <v>-</v>
      </c>
      <c r="AF182" s="137" t="str">
        <f t="shared" si="240"/>
        <v>-</v>
      </c>
      <c r="AG182" s="137" t="str">
        <f t="shared" si="241"/>
        <v>-</v>
      </c>
      <c r="AH182" s="137" t="str">
        <f t="shared" si="242"/>
        <v>-</v>
      </c>
      <c r="AI182" s="137" t="str">
        <f>IF(H182="標準時間",HLOOKUP(G182,'４月基本'!$F$5:$I$15,12,FALSE),IF(H182="短時間",HLOOKUP(G182,'４月基本'!$J$5:$M$15,12,FALSE),"-"))</f>
        <v>-</v>
      </c>
      <c r="AJ182" s="137" t="str">
        <f>IF(H182="標準時間",HLOOKUP(G182,'４月Ⅰ'!$F$5:$I$13,10,FALSE),IF(H182="短時間",HLOOKUP(G182,'４月Ⅰ'!$J$5:$M$13,10,FALSE),"-"))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43"/>
        <v>-</v>
      </c>
      <c r="AN182" s="137">
        <f t="shared" si="205"/>
        <v>0</v>
      </c>
      <c r="AO182" s="138">
        <f t="shared" si="206"/>
        <v>0</v>
      </c>
      <c r="AP182" s="138" t="str">
        <f t="shared" si="207"/>
        <v/>
      </c>
      <c r="AQ182" s="138" t="str">
        <f t="shared" si="208"/>
        <v/>
      </c>
      <c r="AR182" s="138" t="str">
        <f t="shared" si="209"/>
        <v/>
      </c>
      <c r="AS182" s="138" t="str">
        <f t="shared" si="210"/>
        <v/>
      </c>
      <c r="AT182" s="138" t="str">
        <f t="shared" si="211"/>
        <v/>
      </c>
      <c r="AU182" s="138" t="str">
        <f t="shared" si="244"/>
        <v/>
      </c>
      <c r="AV182" s="138" t="str">
        <f t="shared" si="245"/>
        <v/>
      </c>
      <c r="AW182" s="138" t="str">
        <f t="shared" si="212"/>
        <v/>
      </c>
      <c r="AX182" s="138" t="str">
        <f t="shared" si="213"/>
        <v/>
      </c>
      <c r="AY182" s="138" t="str">
        <f t="shared" si="214"/>
        <v/>
      </c>
      <c r="AZ182" s="138" t="str">
        <f t="shared" si="215"/>
        <v/>
      </c>
      <c r="BA182" s="138" t="str">
        <f t="shared" si="216"/>
        <v/>
      </c>
      <c r="BB182" s="138" t="str">
        <f t="shared" si="217"/>
        <v/>
      </c>
      <c r="BC182" s="138" t="str">
        <f t="shared" si="218"/>
        <v/>
      </c>
      <c r="BD182" s="138" t="str">
        <f t="shared" si="219"/>
        <v/>
      </c>
      <c r="BE182" s="138" t="str">
        <f t="shared" si="220"/>
        <v/>
      </c>
      <c r="BF182" s="138" t="str">
        <f t="shared" si="221"/>
        <v/>
      </c>
      <c r="BG182" s="138" t="str">
        <f t="shared" si="222"/>
        <v/>
      </c>
      <c r="BH182" s="138" t="str">
        <f t="shared" si="223"/>
        <v/>
      </c>
      <c r="BI182" s="138" t="str">
        <f t="shared" si="224"/>
        <v/>
      </c>
      <c r="BJ182" s="138" t="str">
        <f t="shared" si="225"/>
        <v/>
      </c>
      <c r="BK182" s="138" t="str">
        <f t="shared" si="226"/>
        <v/>
      </c>
      <c r="BL182" s="138" t="str">
        <f t="shared" si="227"/>
        <v/>
      </c>
      <c r="BM182" s="138" t="str">
        <f t="shared" si="228"/>
        <v/>
      </c>
      <c r="BN182" s="138" t="str">
        <f t="shared" si="229"/>
        <v/>
      </c>
      <c r="BO182" s="138">
        <f t="shared" si="230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31"/>
        <v>-</v>
      </c>
      <c r="J183" s="20" t="str">
        <f>IF(月途中入退所!$N39=$B$2,IF(月途中入退所!S39="","-",月途中入退所!$S39),"-")</f>
        <v>-</v>
      </c>
      <c r="K183" s="186" t="str">
        <f t="shared" si="194"/>
        <v>-</v>
      </c>
      <c r="L183" s="20" t="str">
        <f>IF(月途中入退所!$N39=$B$2,月途中入退所!$T39,"-")</f>
        <v>-</v>
      </c>
      <c r="M183" s="138">
        <f t="shared" si="195"/>
        <v>0</v>
      </c>
      <c r="N183" s="132"/>
      <c r="O183" s="137" t="str">
        <f t="shared" si="196"/>
        <v>-</v>
      </c>
      <c r="P183" s="137" t="str">
        <f t="shared" si="197"/>
        <v>-</v>
      </c>
      <c r="Q183" s="137" t="str">
        <f t="shared" si="198"/>
        <v>-</v>
      </c>
      <c r="R183" s="137" t="str">
        <f t="shared" si="199"/>
        <v>-</v>
      </c>
      <c r="S183" s="137" t="str">
        <f t="shared" si="200"/>
        <v>-</v>
      </c>
      <c r="T183" s="137" t="str">
        <f t="shared" si="201"/>
        <v>-</v>
      </c>
      <c r="U183" s="137" t="str">
        <f t="shared" si="232"/>
        <v>-</v>
      </c>
      <c r="V183" s="137" t="str">
        <f t="shared" si="233"/>
        <v>-</v>
      </c>
      <c r="W183" s="137" t="str">
        <f t="shared" si="202"/>
        <v>-</v>
      </c>
      <c r="X183" s="137" t="str">
        <f t="shared" si="203"/>
        <v>-</v>
      </c>
      <c r="Y183" s="137" t="str">
        <f t="shared" si="204"/>
        <v>-</v>
      </c>
      <c r="Z183" s="137" t="str">
        <f t="shared" si="234"/>
        <v>-</v>
      </c>
      <c r="AA183" s="137" t="str">
        <f t="shared" si="235"/>
        <v>-</v>
      </c>
      <c r="AB183" s="137" t="str">
        <f t="shared" si="236"/>
        <v>-</v>
      </c>
      <c r="AC183" s="137" t="str">
        <f t="shared" si="237"/>
        <v>-</v>
      </c>
      <c r="AD183" s="137" t="str">
        <f t="shared" si="238"/>
        <v>-</v>
      </c>
      <c r="AE183" s="137" t="str">
        <f t="shared" si="239"/>
        <v>-</v>
      </c>
      <c r="AF183" s="137" t="str">
        <f t="shared" si="240"/>
        <v>-</v>
      </c>
      <c r="AG183" s="137" t="str">
        <f t="shared" si="241"/>
        <v>-</v>
      </c>
      <c r="AH183" s="137" t="str">
        <f t="shared" si="242"/>
        <v>-</v>
      </c>
      <c r="AI183" s="137" t="str">
        <f>IF(H183="標準時間",HLOOKUP(G183,'４月基本'!$F$5:$I$15,12,FALSE),IF(H183="短時間",HLOOKUP(G183,'４月基本'!$J$5:$M$15,12,FALSE),"-"))</f>
        <v>-</v>
      </c>
      <c r="AJ183" s="137" t="str">
        <f>IF(H183="標準時間",HLOOKUP(G183,'４月Ⅰ'!$F$5:$I$13,10,FALSE),IF(H183="短時間",HLOOKUP(G183,'４月Ⅰ'!$J$5:$M$13,10,FALSE),"-"))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43"/>
        <v>-</v>
      </c>
      <c r="AN183" s="137">
        <f t="shared" si="205"/>
        <v>0</v>
      </c>
      <c r="AO183" s="138">
        <f t="shared" si="206"/>
        <v>0</v>
      </c>
      <c r="AP183" s="138" t="str">
        <f t="shared" si="207"/>
        <v/>
      </c>
      <c r="AQ183" s="138" t="str">
        <f t="shared" si="208"/>
        <v/>
      </c>
      <c r="AR183" s="138" t="str">
        <f t="shared" si="209"/>
        <v/>
      </c>
      <c r="AS183" s="138" t="str">
        <f t="shared" si="210"/>
        <v/>
      </c>
      <c r="AT183" s="138" t="str">
        <f t="shared" si="211"/>
        <v/>
      </c>
      <c r="AU183" s="138" t="str">
        <f t="shared" si="244"/>
        <v/>
      </c>
      <c r="AV183" s="138" t="str">
        <f t="shared" si="245"/>
        <v/>
      </c>
      <c r="AW183" s="138" t="str">
        <f t="shared" si="212"/>
        <v/>
      </c>
      <c r="AX183" s="138" t="str">
        <f t="shared" si="213"/>
        <v/>
      </c>
      <c r="AY183" s="138" t="str">
        <f t="shared" si="214"/>
        <v/>
      </c>
      <c r="AZ183" s="138" t="str">
        <f t="shared" si="215"/>
        <v/>
      </c>
      <c r="BA183" s="138" t="str">
        <f t="shared" si="216"/>
        <v/>
      </c>
      <c r="BB183" s="138" t="str">
        <f t="shared" si="217"/>
        <v/>
      </c>
      <c r="BC183" s="138" t="str">
        <f t="shared" si="218"/>
        <v/>
      </c>
      <c r="BD183" s="138" t="str">
        <f t="shared" si="219"/>
        <v/>
      </c>
      <c r="BE183" s="138" t="str">
        <f t="shared" si="220"/>
        <v/>
      </c>
      <c r="BF183" s="138" t="str">
        <f t="shared" si="221"/>
        <v/>
      </c>
      <c r="BG183" s="138" t="str">
        <f t="shared" si="222"/>
        <v/>
      </c>
      <c r="BH183" s="138" t="str">
        <f t="shared" si="223"/>
        <v/>
      </c>
      <c r="BI183" s="138" t="str">
        <f t="shared" si="224"/>
        <v/>
      </c>
      <c r="BJ183" s="138" t="str">
        <f t="shared" si="225"/>
        <v/>
      </c>
      <c r="BK183" s="138" t="str">
        <f t="shared" si="226"/>
        <v/>
      </c>
      <c r="BL183" s="138" t="str">
        <f t="shared" si="227"/>
        <v/>
      </c>
      <c r="BM183" s="138" t="str">
        <f t="shared" si="228"/>
        <v/>
      </c>
      <c r="BN183" s="138" t="str">
        <f t="shared" si="229"/>
        <v/>
      </c>
      <c r="BO183" s="138">
        <f t="shared" si="230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31"/>
        <v>-</v>
      </c>
      <c r="J184" s="20" t="str">
        <f>IF(月途中入退所!$N40=$B$2,IF(月途中入退所!S40="","-",月途中入退所!$S40),"-")</f>
        <v>-</v>
      </c>
      <c r="K184" s="186" t="str">
        <f t="shared" si="194"/>
        <v>-</v>
      </c>
      <c r="L184" s="20" t="str">
        <f>IF(月途中入退所!$N40=$B$2,月途中入退所!$T40,"-")</f>
        <v>-</v>
      </c>
      <c r="M184" s="138">
        <f t="shared" si="195"/>
        <v>0</v>
      </c>
      <c r="N184" s="132"/>
      <c r="O184" s="137" t="str">
        <f t="shared" si="196"/>
        <v>-</v>
      </c>
      <c r="P184" s="137" t="str">
        <f t="shared" si="197"/>
        <v>-</v>
      </c>
      <c r="Q184" s="137" t="str">
        <f t="shared" si="198"/>
        <v>-</v>
      </c>
      <c r="R184" s="137" t="str">
        <f t="shared" si="199"/>
        <v>-</v>
      </c>
      <c r="S184" s="137" t="str">
        <f t="shared" si="200"/>
        <v>-</v>
      </c>
      <c r="T184" s="137" t="str">
        <f t="shared" si="201"/>
        <v>-</v>
      </c>
      <c r="U184" s="137" t="str">
        <f t="shared" si="232"/>
        <v>-</v>
      </c>
      <c r="V184" s="137" t="str">
        <f t="shared" si="233"/>
        <v>-</v>
      </c>
      <c r="W184" s="137" t="str">
        <f t="shared" si="202"/>
        <v>-</v>
      </c>
      <c r="X184" s="137" t="str">
        <f t="shared" si="203"/>
        <v>-</v>
      </c>
      <c r="Y184" s="137" t="str">
        <f t="shared" si="204"/>
        <v>-</v>
      </c>
      <c r="Z184" s="137" t="str">
        <f t="shared" si="234"/>
        <v>-</v>
      </c>
      <c r="AA184" s="137" t="str">
        <f t="shared" si="235"/>
        <v>-</v>
      </c>
      <c r="AB184" s="137" t="str">
        <f t="shared" si="236"/>
        <v>-</v>
      </c>
      <c r="AC184" s="137" t="str">
        <f t="shared" si="237"/>
        <v>-</v>
      </c>
      <c r="AD184" s="137" t="str">
        <f t="shared" si="238"/>
        <v>-</v>
      </c>
      <c r="AE184" s="137" t="str">
        <f t="shared" si="239"/>
        <v>-</v>
      </c>
      <c r="AF184" s="137" t="str">
        <f t="shared" si="240"/>
        <v>-</v>
      </c>
      <c r="AG184" s="137" t="str">
        <f t="shared" si="241"/>
        <v>-</v>
      </c>
      <c r="AH184" s="137" t="str">
        <f t="shared" si="242"/>
        <v>-</v>
      </c>
      <c r="AI184" s="137" t="str">
        <f>IF(H184="標準時間",HLOOKUP(G184,'４月基本'!$F$5:$I$15,12,FALSE),IF(H184="短時間",HLOOKUP(G184,'４月基本'!$J$5:$M$15,12,FALSE),"-"))</f>
        <v>-</v>
      </c>
      <c r="AJ184" s="137" t="str">
        <f>IF(H184="標準時間",HLOOKUP(G184,'４月Ⅰ'!$F$5:$I$13,10,FALSE),IF(H184="短時間",HLOOKUP(G184,'４月Ⅰ'!$J$5:$M$13,10,FALSE),"-"))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43"/>
        <v>-</v>
      </c>
      <c r="AN184" s="137">
        <f t="shared" si="205"/>
        <v>0</v>
      </c>
      <c r="AO184" s="138">
        <f t="shared" si="206"/>
        <v>0</v>
      </c>
      <c r="AP184" s="138" t="str">
        <f t="shared" si="207"/>
        <v/>
      </c>
      <c r="AQ184" s="138" t="str">
        <f t="shared" si="208"/>
        <v/>
      </c>
      <c r="AR184" s="138" t="str">
        <f t="shared" si="209"/>
        <v/>
      </c>
      <c r="AS184" s="138" t="str">
        <f t="shared" si="210"/>
        <v/>
      </c>
      <c r="AT184" s="138" t="str">
        <f t="shared" si="211"/>
        <v/>
      </c>
      <c r="AU184" s="138" t="str">
        <f t="shared" si="244"/>
        <v/>
      </c>
      <c r="AV184" s="138" t="str">
        <f t="shared" si="245"/>
        <v/>
      </c>
      <c r="AW184" s="138" t="str">
        <f t="shared" si="212"/>
        <v/>
      </c>
      <c r="AX184" s="138" t="str">
        <f t="shared" si="213"/>
        <v/>
      </c>
      <c r="AY184" s="138" t="str">
        <f t="shared" si="214"/>
        <v/>
      </c>
      <c r="AZ184" s="138" t="str">
        <f t="shared" si="215"/>
        <v/>
      </c>
      <c r="BA184" s="138" t="str">
        <f t="shared" si="216"/>
        <v/>
      </c>
      <c r="BB184" s="138" t="str">
        <f t="shared" si="217"/>
        <v/>
      </c>
      <c r="BC184" s="138" t="str">
        <f t="shared" si="218"/>
        <v/>
      </c>
      <c r="BD184" s="138" t="str">
        <f t="shared" si="219"/>
        <v/>
      </c>
      <c r="BE184" s="138" t="str">
        <f t="shared" si="220"/>
        <v/>
      </c>
      <c r="BF184" s="138" t="str">
        <f t="shared" si="221"/>
        <v/>
      </c>
      <c r="BG184" s="138" t="str">
        <f t="shared" si="222"/>
        <v/>
      </c>
      <c r="BH184" s="138" t="str">
        <f t="shared" si="223"/>
        <v/>
      </c>
      <c r="BI184" s="138" t="str">
        <f t="shared" si="224"/>
        <v/>
      </c>
      <c r="BJ184" s="138" t="str">
        <f t="shared" si="225"/>
        <v/>
      </c>
      <c r="BK184" s="138" t="str">
        <f t="shared" si="226"/>
        <v/>
      </c>
      <c r="BL184" s="138" t="str">
        <f t="shared" si="227"/>
        <v/>
      </c>
      <c r="BM184" s="138" t="str">
        <f t="shared" si="228"/>
        <v/>
      </c>
      <c r="BN184" s="138" t="str">
        <f t="shared" si="229"/>
        <v/>
      </c>
      <c r="BO184" s="138">
        <f t="shared" si="230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31"/>
        <v>-</v>
      </c>
      <c r="J185" s="20" t="str">
        <f>IF(月途中入退所!$N41=$B$2,IF(月途中入退所!S41="","-",月途中入退所!$S41),"-")</f>
        <v>-</v>
      </c>
      <c r="K185" s="186" t="str">
        <f t="shared" si="194"/>
        <v>-</v>
      </c>
      <c r="L185" s="20" t="str">
        <f>IF(月途中入退所!$N41=$B$2,月途中入退所!$T41,"-")</f>
        <v>-</v>
      </c>
      <c r="M185" s="138">
        <f t="shared" si="195"/>
        <v>0</v>
      </c>
      <c r="O185" s="137" t="str">
        <f t="shared" si="196"/>
        <v>-</v>
      </c>
      <c r="P185" s="137" t="str">
        <f t="shared" si="197"/>
        <v>-</v>
      </c>
      <c r="Q185" s="137" t="str">
        <f t="shared" si="198"/>
        <v>-</v>
      </c>
      <c r="R185" s="137" t="str">
        <f t="shared" si="199"/>
        <v>-</v>
      </c>
      <c r="S185" s="137" t="str">
        <f t="shared" si="200"/>
        <v>-</v>
      </c>
      <c r="T185" s="137" t="str">
        <f t="shared" si="201"/>
        <v>-</v>
      </c>
      <c r="U185" s="137" t="str">
        <f t="shared" si="232"/>
        <v>-</v>
      </c>
      <c r="V185" s="137" t="str">
        <f t="shared" si="233"/>
        <v>-</v>
      </c>
      <c r="W185" s="137" t="str">
        <f t="shared" si="202"/>
        <v>-</v>
      </c>
      <c r="X185" s="137" t="str">
        <f t="shared" si="203"/>
        <v>-</v>
      </c>
      <c r="Y185" s="137" t="str">
        <f t="shared" si="204"/>
        <v>-</v>
      </c>
      <c r="Z185" s="137" t="str">
        <f t="shared" si="234"/>
        <v>-</v>
      </c>
      <c r="AA185" s="137" t="str">
        <f t="shared" si="235"/>
        <v>-</v>
      </c>
      <c r="AB185" s="137" t="str">
        <f t="shared" si="236"/>
        <v>-</v>
      </c>
      <c r="AC185" s="137" t="str">
        <f t="shared" si="237"/>
        <v>-</v>
      </c>
      <c r="AD185" s="137" t="str">
        <f t="shared" si="238"/>
        <v>-</v>
      </c>
      <c r="AE185" s="137" t="str">
        <f t="shared" si="239"/>
        <v>-</v>
      </c>
      <c r="AF185" s="137" t="str">
        <f t="shared" si="240"/>
        <v>-</v>
      </c>
      <c r="AG185" s="137" t="str">
        <f t="shared" si="241"/>
        <v>-</v>
      </c>
      <c r="AH185" s="137" t="str">
        <f t="shared" si="242"/>
        <v>-</v>
      </c>
      <c r="AI185" s="137" t="str">
        <f>IF(H185="標準時間",HLOOKUP(G185,'４月基本'!$F$5:$I$15,12,FALSE),IF(H185="短時間",HLOOKUP(G185,'４月基本'!$J$5:$M$15,12,FALSE),"-"))</f>
        <v>-</v>
      </c>
      <c r="AJ185" s="137" t="str">
        <f>IF(H185="標準時間",HLOOKUP(G185,'４月Ⅰ'!$F$5:$I$13,10,FALSE),IF(H185="短時間",HLOOKUP(G185,'４月Ⅰ'!$J$5:$M$13,10,FALSE),"-"))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43"/>
        <v>-</v>
      </c>
      <c r="AN185" s="137">
        <f t="shared" si="205"/>
        <v>0</v>
      </c>
      <c r="AO185" s="138">
        <f t="shared" si="206"/>
        <v>0</v>
      </c>
      <c r="AP185" s="138" t="str">
        <f t="shared" si="207"/>
        <v/>
      </c>
      <c r="AQ185" s="138" t="str">
        <f t="shared" si="208"/>
        <v/>
      </c>
      <c r="AR185" s="138" t="str">
        <f t="shared" si="209"/>
        <v/>
      </c>
      <c r="AS185" s="138" t="str">
        <f t="shared" si="210"/>
        <v/>
      </c>
      <c r="AT185" s="138" t="str">
        <f t="shared" si="211"/>
        <v/>
      </c>
      <c r="AU185" s="138" t="str">
        <f t="shared" si="244"/>
        <v/>
      </c>
      <c r="AV185" s="138" t="str">
        <f t="shared" si="245"/>
        <v/>
      </c>
      <c r="AW185" s="138" t="str">
        <f t="shared" si="212"/>
        <v/>
      </c>
      <c r="AX185" s="138" t="str">
        <f t="shared" si="213"/>
        <v/>
      </c>
      <c r="AY185" s="138" t="str">
        <f t="shared" si="214"/>
        <v/>
      </c>
      <c r="AZ185" s="138" t="str">
        <f t="shared" si="215"/>
        <v/>
      </c>
      <c r="BA185" s="138" t="str">
        <f t="shared" si="216"/>
        <v/>
      </c>
      <c r="BB185" s="138" t="str">
        <f t="shared" si="217"/>
        <v/>
      </c>
      <c r="BC185" s="138" t="str">
        <f t="shared" si="218"/>
        <v/>
      </c>
      <c r="BD185" s="138" t="str">
        <f t="shared" si="219"/>
        <v/>
      </c>
      <c r="BE185" s="138" t="str">
        <f t="shared" si="220"/>
        <v/>
      </c>
      <c r="BF185" s="138" t="str">
        <f t="shared" si="221"/>
        <v/>
      </c>
      <c r="BG185" s="138" t="str">
        <f t="shared" si="222"/>
        <v/>
      </c>
      <c r="BH185" s="138" t="str">
        <f t="shared" si="223"/>
        <v/>
      </c>
      <c r="BI185" s="138" t="str">
        <f t="shared" si="224"/>
        <v/>
      </c>
      <c r="BJ185" s="138" t="str">
        <f t="shared" si="225"/>
        <v/>
      </c>
      <c r="BK185" s="138" t="str">
        <f t="shared" si="226"/>
        <v/>
      </c>
      <c r="BL185" s="138" t="str">
        <f t="shared" si="227"/>
        <v/>
      </c>
      <c r="BM185" s="138" t="str">
        <f t="shared" si="228"/>
        <v/>
      </c>
      <c r="BN185" s="138" t="str">
        <f t="shared" si="229"/>
        <v/>
      </c>
      <c r="BO185" s="138">
        <f t="shared" si="230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31"/>
        <v>-</v>
      </c>
      <c r="J186" s="20" t="str">
        <f>IF(月途中入退所!$N42=$B$2,IF(月途中入退所!S42="","-",月途中入退所!$S42),"-")</f>
        <v>-</v>
      </c>
      <c r="K186" s="186" t="str">
        <f t="shared" si="194"/>
        <v>-</v>
      </c>
      <c r="L186" s="20" t="str">
        <f>IF(月途中入退所!$N42=$B$2,月途中入退所!$T42,"-")</f>
        <v>-</v>
      </c>
      <c r="M186" s="138">
        <f t="shared" si="195"/>
        <v>0</v>
      </c>
      <c r="O186" s="137" t="str">
        <f t="shared" si="196"/>
        <v>-</v>
      </c>
      <c r="P186" s="137" t="str">
        <f t="shared" si="197"/>
        <v>-</v>
      </c>
      <c r="Q186" s="137" t="str">
        <f t="shared" si="198"/>
        <v>-</v>
      </c>
      <c r="R186" s="137" t="str">
        <f t="shared" si="199"/>
        <v>-</v>
      </c>
      <c r="S186" s="137" t="str">
        <f t="shared" si="200"/>
        <v>-</v>
      </c>
      <c r="T186" s="137" t="str">
        <f t="shared" si="201"/>
        <v>-</v>
      </c>
      <c r="U186" s="137" t="str">
        <f t="shared" si="232"/>
        <v>-</v>
      </c>
      <c r="V186" s="137" t="str">
        <f t="shared" si="233"/>
        <v>-</v>
      </c>
      <c r="W186" s="137" t="str">
        <f t="shared" si="202"/>
        <v>-</v>
      </c>
      <c r="X186" s="137" t="str">
        <f t="shared" si="203"/>
        <v>-</v>
      </c>
      <c r="Y186" s="137" t="str">
        <f t="shared" si="204"/>
        <v>-</v>
      </c>
      <c r="Z186" s="137" t="str">
        <f t="shared" si="234"/>
        <v>-</v>
      </c>
      <c r="AA186" s="137" t="str">
        <f t="shared" si="235"/>
        <v>-</v>
      </c>
      <c r="AB186" s="137" t="str">
        <f t="shared" si="236"/>
        <v>-</v>
      </c>
      <c r="AC186" s="137" t="str">
        <f t="shared" si="237"/>
        <v>-</v>
      </c>
      <c r="AD186" s="137" t="str">
        <f t="shared" si="238"/>
        <v>-</v>
      </c>
      <c r="AE186" s="137" t="str">
        <f t="shared" si="239"/>
        <v>-</v>
      </c>
      <c r="AF186" s="137" t="str">
        <f t="shared" si="240"/>
        <v>-</v>
      </c>
      <c r="AG186" s="137" t="str">
        <f t="shared" si="241"/>
        <v>-</v>
      </c>
      <c r="AH186" s="137" t="str">
        <f t="shared" si="242"/>
        <v>-</v>
      </c>
      <c r="AI186" s="137" t="str">
        <f>IF(H186="標準時間",HLOOKUP(G186,'４月基本'!$F$5:$I$15,12,FALSE),IF(H186="短時間",HLOOKUP(G186,'４月基本'!$J$5:$M$15,12,FALSE),"-"))</f>
        <v>-</v>
      </c>
      <c r="AJ186" s="137" t="str">
        <f>IF(H186="標準時間",HLOOKUP(G186,'４月Ⅰ'!$F$5:$I$13,10,FALSE),IF(H186="短時間",HLOOKUP(G186,'４月Ⅰ'!$J$5:$M$13,10,FALSE),"-"))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43"/>
        <v>-</v>
      </c>
      <c r="AN186" s="137">
        <f t="shared" si="205"/>
        <v>0</v>
      </c>
      <c r="AO186" s="138">
        <f t="shared" si="206"/>
        <v>0</v>
      </c>
      <c r="AP186" s="138" t="str">
        <f t="shared" si="207"/>
        <v/>
      </c>
      <c r="AQ186" s="138" t="str">
        <f t="shared" si="208"/>
        <v/>
      </c>
      <c r="AR186" s="138" t="str">
        <f t="shared" si="209"/>
        <v/>
      </c>
      <c r="AS186" s="138" t="str">
        <f t="shared" si="210"/>
        <v/>
      </c>
      <c r="AT186" s="138" t="str">
        <f t="shared" si="211"/>
        <v/>
      </c>
      <c r="AU186" s="138" t="str">
        <f t="shared" si="244"/>
        <v/>
      </c>
      <c r="AV186" s="138" t="str">
        <f t="shared" si="245"/>
        <v/>
      </c>
      <c r="AW186" s="138" t="str">
        <f t="shared" si="212"/>
        <v/>
      </c>
      <c r="AX186" s="138" t="str">
        <f t="shared" si="213"/>
        <v/>
      </c>
      <c r="AY186" s="138" t="str">
        <f t="shared" si="214"/>
        <v/>
      </c>
      <c r="AZ186" s="138" t="str">
        <f t="shared" si="215"/>
        <v/>
      </c>
      <c r="BA186" s="138" t="str">
        <f t="shared" si="216"/>
        <v/>
      </c>
      <c r="BB186" s="138" t="str">
        <f t="shared" si="217"/>
        <v/>
      </c>
      <c r="BC186" s="138" t="str">
        <f t="shared" si="218"/>
        <v/>
      </c>
      <c r="BD186" s="138" t="str">
        <f t="shared" si="219"/>
        <v/>
      </c>
      <c r="BE186" s="138" t="str">
        <f t="shared" si="220"/>
        <v/>
      </c>
      <c r="BF186" s="138" t="str">
        <f t="shared" si="221"/>
        <v/>
      </c>
      <c r="BG186" s="138" t="str">
        <f t="shared" si="222"/>
        <v/>
      </c>
      <c r="BH186" s="138" t="str">
        <f t="shared" si="223"/>
        <v/>
      </c>
      <c r="BI186" s="138" t="str">
        <f t="shared" si="224"/>
        <v/>
      </c>
      <c r="BJ186" s="138" t="str">
        <f t="shared" si="225"/>
        <v/>
      </c>
      <c r="BK186" s="138" t="str">
        <f t="shared" si="226"/>
        <v/>
      </c>
      <c r="BL186" s="138" t="str">
        <f t="shared" si="227"/>
        <v/>
      </c>
      <c r="BM186" s="138" t="str">
        <f t="shared" si="228"/>
        <v/>
      </c>
      <c r="BN186" s="138" t="str">
        <f t="shared" si="229"/>
        <v/>
      </c>
      <c r="BO186" s="138">
        <f t="shared" si="230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31"/>
        <v>-</v>
      </c>
      <c r="J187" s="20" t="str">
        <f>IF(月途中入退所!$N43=$B$2,IF(月途中入退所!S43="","-",月途中入退所!$S43),"-")</f>
        <v>-</v>
      </c>
      <c r="K187" s="186" t="str">
        <f t="shared" si="194"/>
        <v>-</v>
      </c>
      <c r="L187" s="20" t="str">
        <f>IF(月途中入退所!$N43=$B$2,月途中入退所!$T43,"-")</f>
        <v>-</v>
      </c>
      <c r="M187" s="138">
        <f t="shared" si="195"/>
        <v>0</v>
      </c>
      <c r="O187" s="137" t="str">
        <f t="shared" si="196"/>
        <v>-</v>
      </c>
      <c r="P187" s="137" t="str">
        <f t="shared" si="197"/>
        <v>-</v>
      </c>
      <c r="Q187" s="137" t="str">
        <f t="shared" si="198"/>
        <v>-</v>
      </c>
      <c r="R187" s="137" t="str">
        <f t="shared" si="199"/>
        <v>-</v>
      </c>
      <c r="S187" s="137" t="str">
        <f t="shared" si="200"/>
        <v>-</v>
      </c>
      <c r="T187" s="137" t="str">
        <f t="shared" si="201"/>
        <v>-</v>
      </c>
      <c r="U187" s="137" t="str">
        <f t="shared" si="232"/>
        <v>-</v>
      </c>
      <c r="V187" s="137" t="str">
        <f t="shared" si="233"/>
        <v>-</v>
      </c>
      <c r="W187" s="137" t="str">
        <f t="shared" si="202"/>
        <v>-</v>
      </c>
      <c r="X187" s="137" t="str">
        <f t="shared" si="203"/>
        <v>-</v>
      </c>
      <c r="Y187" s="137" t="str">
        <f t="shared" si="204"/>
        <v>-</v>
      </c>
      <c r="Z187" s="137" t="str">
        <f t="shared" si="234"/>
        <v>-</v>
      </c>
      <c r="AA187" s="137" t="str">
        <f t="shared" si="235"/>
        <v>-</v>
      </c>
      <c r="AB187" s="137" t="str">
        <f t="shared" si="236"/>
        <v>-</v>
      </c>
      <c r="AC187" s="137" t="str">
        <f t="shared" si="237"/>
        <v>-</v>
      </c>
      <c r="AD187" s="137" t="str">
        <f t="shared" si="238"/>
        <v>-</v>
      </c>
      <c r="AE187" s="137" t="str">
        <f t="shared" si="239"/>
        <v>-</v>
      </c>
      <c r="AF187" s="137" t="str">
        <f t="shared" si="240"/>
        <v>-</v>
      </c>
      <c r="AG187" s="137" t="str">
        <f t="shared" si="241"/>
        <v>-</v>
      </c>
      <c r="AH187" s="137" t="str">
        <f t="shared" si="242"/>
        <v>-</v>
      </c>
      <c r="AI187" s="137" t="str">
        <f>IF(H187="標準時間",HLOOKUP(G187,'４月基本'!$F$5:$I$15,12,FALSE),IF(H187="短時間",HLOOKUP(G187,'４月基本'!$J$5:$M$15,12,FALSE),"-"))</f>
        <v>-</v>
      </c>
      <c r="AJ187" s="137" t="str">
        <f>IF(H187="標準時間",HLOOKUP(G187,'４月Ⅰ'!$F$5:$I$13,10,FALSE),IF(H187="短時間",HLOOKUP(G187,'４月Ⅰ'!$J$5:$M$13,10,FALSE),"-"))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43"/>
        <v>-</v>
      </c>
      <c r="AN187" s="137">
        <f t="shared" si="205"/>
        <v>0</v>
      </c>
      <c r="AO187" s="138">
        <f t="shared" si="206"/>
        <v>0</v>
      </c>
      <c r="AP187" s="138" t="str">
        <f t="shared" si="207"/>
        <v/>
      </c>
      <c r="AQ187" s="138" t="str">
        <f t="shared" si="208"/>
        <v/>
      </c>
      <c r="AR187" s="138" t="str">
        <f t="shared" si="209"/>
        <v/>
      </c>
      <c r="AS187" s="138" t="str">
        <f t="shared" si="210"/>
        <v/>
      </c>
      <c r="AT187" s="138" t="str">
        <f t="shared" si="211"/>
        <v/>
      </c>
      <c r="AU187" s="138" t="str">
        <f t="shared" si="244"/>
        <v/>
      </c>
      <c r="AV187" s="138" t="str">
        <f t="shared" si="245"/>
        <v/>
      </c>
      <c r="AW187" s="138" t="str">
        <f t="shared" si="212"/>
        <v/>
      </c>
      <c r="AX187" s="138" t="str">
        <f t="shared" si="213"/>
        <v/>
      </c>
      <c r="AY187" s="138" t="str">
        <f t="shared" si="214"/>
        <v/>
      </c>
      <c r="AZ187" s="138" t="str">
        <f t="shared" si="215"/>
        <v/>
      </c>
      <c r="BA187" s="138" t="str">
        <f t="shared" si="216"/>
        <v/>
      </c>
      <c r="BB187" s="138" t="str">
        <f t="shared" si="217"/>
        <v/>
      </c>
      <c r="BC187" s="138" t="str">
        <f t="shared" si="218"/>
        <v/>
      </c>
      <c r="BD187" s="138" t="str">
        <f t="shared" si="219"/>
        <v/>
      </c>
      <c r="BE187" s="138" t="str">
        <f t="shared" si="220"/>
        <v/>
      </c>
      <c r="BF187" s="138" t="str">
        <f t="shared" si="221"/>
        <v/>
      </c>
      <c r="BG187" s="138" t="str">
        <f t="shared" si="222"/>
        <v/>
      </c>
      <c r="BH187" s="138" t="str">
        <f t="shared" si="223"/>
        <v/>
      </c>
      <c r="BI187" s="138" t="str">
        <f t="shared" si="224"/>
        <v/>
      </c>
      <c r="BJ187" s="138" t="str">
        <f t="shared" si="225"/>
        <v/>
      </c>
      <c r="BK187" s="138" t="str">
        <f t="shared" si="226"/>
        <v/>
      </c>
      <c r="BL187" s="138" t="str">
        <f t="shared" si="227"/>
        <v/>
      </c>
      <c r="BM187" s="138" t="str">
        <f t="shared" si="228"/>
        <v/>
      </c>
      <c r="BN187" s="138" t="str">
        <f t="shared" si="229"/>
        <v/>
      </c>
      <c r="BO187" s="138">
        <f t="shared" si="230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31"/>
        <v>-</v>
      </c>
      <c r="J188" s="20" t="str">
        <f>IF(月途中入退所!$N44=$B$2,IF(月途中入退所!S44="","-",月途中入退所!$S44),"-")</f>
        <v>-</v>
      </c>
      <c r="K188" s="186" t="str">
        <f t="shared" si="194"/>
        <v>-</v>
      </c>
      <c r="L188" s="20" t="str">
        <f>IF(月途中入退所!$N44=$B$2,月途中入退所!$T44,"-")</f>
        <v>-</v>
      </c>
      <c r="M188" s="138">
        <f t="shared" si="195"/>
        <v>0</v>
      </c>
      <c r="O188" s="137" t="str">
        <f t="shared" si="196"/>
        <v>-</v>
      </c>
      <c r="P188" s="137" t="str">
        <f t="shared" si="197"/>
        <v>-</v>
      </c>
      <c r="Q188" s="137" t="str">
        <f t="shared" si="198"/>
        <v>-</v>
      </c>
      <c r="R188" s="137" t="str">
        <f t="shared" si="199"/>
        <v>-</v>
      </c>
      <c r="S188" s="137" t="str">
        <f t="shared" si="200"/>
        <v>-</v>
      </c>
      <c r="T188" s="137" t="str">
        <f t="shared" si="201"/>
        <v>-</v>
      </c>
      <c r="U188" s="137" t="str">
        <f t="shared" si="232"/>
        <v>-</v>
      </c>
      <c r="V188" s="137" t="str">
        <f t="shared" si="233"/>
        <v>-</v>
      </c>
      <c r="W188" s="137" t="str">
        <f t="shared" si="202"/>
        <v>-</v>
      </c>
      <c r="X188" s="137" t="str">
        <f t="shared" si="203"/>
        <v>-</v>
      </c>
      <c r="Y188" s="137" t="str">
        <f t="shared" si="204"/>
        <v>-</v>
      </c>
      <c r="Z188" s="137" t="str">
        <f t="shared" si="234"/>
        <v>-</v>
      </c>
      <c r="AA188" s="137" t="str">
        <f t="shared" si="235"/>
        <v>-</v>
      </c>
      <c r="AB188" s="137" t="str">
        <f t="shared" si="236"/>
        <v>-</v>
      </c>
      <c r="AC188" s="137" t="str">
        <f t="shared" si="237"/>
        <v>-</v>
      </c>
      <c r="AD188" s="137" t="str">
        <f t="shared" si="238"/>
        <v>-</v>
      </c>
      <c r="AE188" s="137" t="str">
        <f t="shared" si="239"/>
        <v>-</v>
      </c>
      <c r="AF188" s="137" t="str">
        <f t="shared" si="240"/>
        <v>-</v>
      </c>
      <c r="AG188" s="137" t="str">
        <f t="shared" si="241"/>
        <v>-</v>
      </c>
      <c r="AH188" s="137" t="str">
        <f t="shared" si="242"/>
        <v>-</v>
      </c>
      <c r="AI188" s="137" t="str">
        <f>IF(H188="標準時間",HLOOKUP(G188,'４月基本'!$F$5:$I$15,12,FALSE),IF(H188="短時間",HLOOKUP(G188,'４月基本'!$J$5:$M$15,12,FALSE),"-"))</f>
        <v>-</v>
      </c>
      <c r="AJ188" s="137" t="str">
        <f>IF(H188="標準時間",HLOOKUP(G188,'４月Ⅰ'!$F$5:$I$13,10,FALSE),IF(H188="短時間",HLOOKUP(G188,'４月Ⅰ'!$J$5:$M$13,10,FALSE),"-"))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43"/>
        <v>-</v>
      </c>
      <c r="AN188" s="137">
        <f t="shared" si="205"/>
        <v>0</v>
      </c>
      <c r="AO188" s="138">
        <f t="shared" si="206"/>
        <v>0</v>
      </c>
      <c r="AP188" s="138" t="str">
        <f t="shared" si="207"/>
        <v/>
      </c>
      <c r="AQ188" s="138" t="str">
        <f t="shared" si="208"/>
        <v/>
      </c>
      <c r="AR188" s="138" t="str">
        <f t="shared" si="209"/>
        <v/>
      </c>
      <c r="AS188" s="138" t="str">
        <f t="shared" si="210"/>
        <v/>
      </c>
      <c r="AT188" s="138" t="str">
        <f t="shared" si="211"/>
        <v/>
      </c>
      <c r="AU188" s="138" t="str">
        <f t="shared" si="244"/>
        <v/>
      </c>
      <c r="AV188" s="138" t="str">
        <f t="shared" si="245"/>
        <v/>
      </c>
      <c r="AW188" s="138" t="str">
        <f t="shared" si="212"/>
        <v/>
      </c>
      <c r="AX188" s="138" t="str">
        <f t="shared" si="213"/>
        <v/>
      </c>
      <c r="AY188" s="138" t="str">
        <f t="shared" si="214"/>
        <v/>
      </c>
      <c r="AZ188" s="138" t="str">
        <f t="shared" si="215"/>
        <v/>
      </c>
      <c r="BA188" s="138" t="str">
        <f t="shared" si="216"/>
        <v/>
      </c>
      <c r="BB188" s="138" t="str">
        <f t="shared" si="217"/>
        <v/>
      </c>
      <c r="BC188" s="138" t="str">
        <f t="shared" si="218"/>
        <v/>
      </c>
      <c r="BD188" s="138" t="str">
        <f t="shared" si="219"/>
        <v/>
      </c>
      <c r="BE188" s="138" t="str">
        <f t="shared" si="220"/>
        <v/>
      </c>
      <c r="BF188" s="138" t="str">
        <f t="shared" si="221"/>
        <v/>
      </c>
      <c r="BG188" s="138" t="str">
        <f t="shared" si="222"/>
        <v/>
      </c>
      <c r="BH188" s="138" t="str">
        <f t="shared" si="223"/>
        <v/>
      </c>
      <c r="BI188" s="138" t="str">
        <f t="shared" si="224"/>
        <v/>
      </c>
      <c r="BJ188" s="138" t="str">
        <f t="shared" si="225"/>
        <v/>
      </c>
      <c r="BK188" s="138" t="str">
        <f t="shared" si="226"/>
        <v/>
      </c>
      <c r="BL188" s="138" t="str">
        <f t="shared" si="227"/>
        <v/>
      </c>
      <c r="BM188" s="138" t="str">
        <f t="shared" si="228"/>
        <v/>
      </c>
      <c r="BN188" s="138" t="str">
        <f t="shared" si="229"/>
        <v/>
      </c>
      <c r="BO188" s="138">
        <f t="shared" si="230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31"/>
        <v>-</v>
      </c>
      <c r="J189" s="20" t="str">
        <f>IF(月途中入退所!$N45=$B$2,IF(月途中入退所!S45="","-",月途中入退所!$S45),"-")</f>
        <v>-</v>
      </c>
      <c r="K189" s="186" t="str">
        <f t="shared" si="194"/>
        <v>-</v>
      </c>
      <c r="L189" s="20" t="str">
        <f>IF(月途中入退所!$N45=$B$2,月途中入退所!$T45,"-")</f>
        <v>-</v>
      </c>
      <c r="M189" s="138">
        <f t="shared" si="195"/>
        <v>0</v>
      </c>
      <c r="O189" s="137" t="str">
        <f t="shared" si="196"/>
        <v>-</v>
      </c>
      <c r="P189" s="137" t="str">
        <f t="shared" si="197"/>
        <v>-</v>
      </c>
      <c r="Q189" s="137" t="str">
        <f t="shared" si="198"/>
        <v>-</v>
      </c>
      <c r="R189" s="137" t="str">
        <f t="shared" si="199"/>
        <v>-</v>
      </c>
      <c r="S189" s="137" t="str">
        <f t="shared" si="200"/>
        <v>-</v>
      </c>
      <c r="T189" s="137" t="str">
        <f t="shared" si="201"/>
        <v>-</v>
      </c>
      <c r="U189" s="137" t="str">
        <f t="shared" si="232"/>
        <v>-</v>
      </c>
      <c r="V189" s="137" t="str">
        <f t="shared" si="233"/>
        <v>-</v>
      </c>
      <c r="W189" s="137" t="str">
        <f t="shared" si="202"/>
        <v>-</v>
      </c>
      <c r="X189" s="137" t="str">
        <f t="shared" si="203"/>
        <v>-</v>
      </c>
      <c r="Y189" s="137" t="str">
        <f t="shared" si="204"/>
        <v>-</v>
      </c>
      <c r="Z189" s="137" t="str">
        <f t="shared" si="234"/>
        <v>-</v>
      </c>
      <c r="AA189" s="137" t="str">
        <f t="shared" si="235"/>
        <v>-</v>
      </c>
      <c r="AB189" s="137" t="str">
        <f t="shared" si="236"/>
        <v>-</v>
      </c>
      <c r="AC189" s="137" t="str">
        <f t="shared" si="237"/>
        <v>-</v>
      </c>
      <c r="AD189" s="137" t="str">
        <f t="shared" si="238"/>
        <v>-</v>
      </c>
      <c r="AE189" s="137" t="str">
        <f t="shared" si="239"/>
        <v>-</v>
      </c>
      <c r="AF189" s="137" t="str">
        <f t="shared" si="240"/>
        <v>-</v>
      </c>
      <c r="AG189" s="137" t="str">
        <f t="shared" si="241"/>
        <v>-</v>
      </c>
      <c r="AH189" s="137" t="str">
        <f t="shared" si="242"/>
        <v>-</v>
      </c>
      <c r="AI189" s="137" t="str">
        <f>IF(H189="標準時間",HLOOKUP(G189,'４月基本'!$F$5:$I$15,12,FALSE),IF(H189="短時間",HLOOKUP(G189,'４月基本'!$J$5:$M$15,12,FALSE),"-"))</f>
        <v>-</v>
      </c>
      <c r="AJ189" s="137" t="str">
        <f>IF(H189="標準時間",HLOOKUP(G189,'４月Ⅰ'!$F$5:$I$13,10,FALSE),IF(H189="短時間",HLOOKUP(G189,'４月Ⅰ'!$J$5:$M$13,10,FALSE),"-"))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43"/>
        <v>-</v>
      </c>
      <c r="AN189" s="137">
        <f t="shared" si="205"/>
        <v>0</v>
      </c>
      <c r="AO189" s="138">
        <f t="shared" si="206"/>
        <v>0</v>
      </c>
      <c r="AP189" s="138" t="str">
        <f t="shared" si="207"/>
        <v/>
      </c>
      <c r="AQ189" s="138" t="str">
        <f t="shared" si="208"/>
        <v/>
      </c>
      <c r="AR189" s="138" t="str">
        <f t="shared" si="209"/>
        <v/>
      </c>
      <c r="AS189" s="138" t="str">
        <f t="shared" si="210"/>
        <v/>
      </c>
      <c r="AT189" s="138" t="str">
        <f t="shared" si="211"/>
        <v/>
      </c>
      <c r="AU189" s="138" t="str">
        <f t="shared" si="244"/>
        <v/>
      </c>
      <c r="AV189" s="138" t="str">
        <f t="shared" si="245"/>
        <v/>
      </c>
      <c r="AW189" s="138" t="str">
        <f t="shared" si="212"/>
        <v/>
      </c>
      <c r="AX189" s="138" t="str">
        <f t="shared" si="213"/>
        <v/>
      </c>
      <c r="AY189" s="138" t="str">
        <f t="shared" si="214"/>
        <v/>
      </c>
      <c r="AZ189" s="138" t="str">
        <f t="shared" si="215"/>
        <v/>
      </c>
      <c r="BA189" s="138" t="str">
        <f t="shared" si="216"/>
        <v/>
      </c>
      <c r="BB189" s="138" t="str">
        <f t="shared" si="217"/>
        <v/>
      </c>
      <c r="BC189" s="138" t="str">
        <f t="shared" si="218"/>
        <v/>
      </c>
      <c r="BD189" s="138" t="str">
        <f t="shared" si="219"/>
        <v/>
      </c>
      <c r="BE189" s="138" t="str">
        <f t="shared" si="220"/>
        <v/>
      </c>
      <c r="BF189" s="138" t="str">
        <f t="shared" si="221"/>
        <v/>
      </c>
      <c r="BG189" s="138" t="str">
        <f t="shared" si="222"/>
        <v/>
      </c>
      <c r="BH189" s="138" t="str">
        <f t="shared" si="223"/>
        <v/>
      </c>
      <c r="BI189" s="138" t="str">
        <f t="shared" si="224"/>
        <v/>
      </c>
      <c r="BJ189" s="138" t="str">
        <f t="shared" si="225"/>
        <v/>
      </c>
      <c r="BK189" s="138" t="str">
        <f t="shared" si="226"/>
        <v/>
      </c>
      <c r="BL189" s="138" t="str">
        <f t="shared" si="227"/>
        <v/>
      </c>
      <c r="BM189" s="138" t="str">
        <f t="shared" si="228"/>
        <v/>
      </c>
      <c r="BN189" s="138" t="str">
        <f t="shared" si="229"/>
        <v/>
      </c>
      <c r="BO189" s="138">
        <f t="shared" si="230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31"/>
        <v>-</v>
      </c>
      <c r="J190" s="20" t="str">
        <f>IF(月途中入退所!$N46=$B$2,IF(月途中入退所!S46="","-",月途中入退所!$S46),"-")</f>
        <v>-</v>
      </c>
      <c r="K190" s="186" t="str">
        <f t="shared" si="194"/>
        <v>-</v>
      </c>
      <c r="L190" s="20" t="str">
        <f>IF(月途中入退所!$N46=$B$2,月途中入退所!$T46,"-")</f>
        <v>-</v>
      </c>
      <c r="M190" s="138">
        <f t="shared" si="195"/>
        <v>0</v>
      </c>
      <c r="O190" s="137" t="str">
        <f t="shared" si="196"/>
        <v>-</v>
      </c>
      <c r="P190" s="137" t="str">
        <f t="shared" si="197"/>
        <v>-</v>
      </c>
      <c r="Q190" s="137" t="str">
        <f t="shared" si="198"/>
        <v>-</v>
      </c>
      <c r="R190" s="137" t="str">
        <f t="shared" si="199"/>
        <v>-</v>
      </c>
      <c r="S190" s="137" t="str">
        <f t="shared" si="200"/>
        <v>-</v>
      </c>
      <c r="T190" s="137" t="str">
        <f t="shared" si="201"/>
        <v>-</v>
      </c>
      <c r="U190" s="137" t="str">
        <f t="shared" si="232"/>
        <v>-</v>
      </c>
      <c r="V190" s="137" t="str">
        <f t="shared" si="233"/>
        <v>-</v>
      </c>
      <c r="W190" s="137" t="str">
        <f t="shared" si="202"/>
        <v>-</v>
      </c>
      <c r="X190" s="137" t="str">
        <f t="shared" si="203"/>
        <v>-</v>
      </c>
      <c r="Y190" s="137" t="str">
        <f t="shared" si="204"/>
        <v>-</v>
      </c>
      <c r="Z190" s="137" t="str">
        <f t="shared" si="234"/>
        <v>-</v>
      </c>
      <c r="AA190" s="137" t="str">
        <f t="shared" si="235"/>
        <v>-</v>
      </c>
      <c r="AB190" s="137" t="str">
        <f t="shared" si="236"/>
        <v>-</v>
      </c>
      <c r="AC190" s="137" t="str">
        <f t="shared" si="237"/>
        <v>-</v>
      </c>
      <c r="AD190" s="137" t="str">
        <f t="shared" si="238"/>
        <v>-</v>
      </c>
      <c r="AE190" s="137" t="str">
        <f t="shared" si="239"/>
        <v>-</v>
      </c>
      <c r="AF190" s="137" t="str">
        <f t="shared" si="240"/>
        <v>-</v>
      </c>
      <c r="AG190" s="137" t="str">
        <f t="shared" si="241"/>
        <v>-</v>
      </c>
      <c r="AH190" s="137" t="str">
        <f t="shared" si="242"/>
        <v>-</v>
      </c>
      <c r="AI190" s="137" t="str">
        <f>IF(H190="標準時間",HLOOKUP(G190,'４月基本'!$F$5:$I$15,12,FALSE),IF(H190="短時間",HLOOKUP(G190,'４月基本'!$J$5:$M$15,12,FALSE),"-"))</f>
        <v>-</v>
      </c>
      <c r="AJ190" s="137" t="str">
        <f>IF(H190="標準時間",HLOOKUP(G190,'４月Ⅰ'!$F$5:$I$13,10,FALSE),IF(H190="短時間",HLOOKUP(G190,'４月Ⅰ'!$J$5:$M$13,10,FALSE),"-"))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43"/>
        <v>-</v>
      </c>
      <c r="AN190" s="137">
        <f t="shared" si="205"/>
        <v>0</v>
      </c>
      <c r="AO190" s="138">
        <f t="shared" si="206"/>
        <v>0</v>
      </c>
      <c r="AP190" s="138" t="str">
        <f t="shared" si="207"/>
        <v/>
      </c>
      <c r="AQ190" s="138" t="str">
        <f t="shared" si="208"/>
        <v/>
      </c>
      <c r="AR190" s="138" t="str">
        <f t="shared" si="209"/>
        <v/>
      </c>
      <c r="AS190" s="138" t="str">
        <f t="shared" si="210"/>
        <v/>
      </c>
      <c r="AT190" s="138" t="str">
        <f t="shared" si="211"/>
        <v/>
      </c>
      <c r="AU190" s="138" t="str">
        <f t="shared" si="244"/>
        <v/>
      </c>
      <c r="AV190" s="138" t="str">
        <f t="shared" si="245"/>
        <v/>
      </c>
      <c r="AW190" s="138" t="str">
        <f t="shared" si="212"/>
        <v/>
      </c>
      <c r="AX190" s="138" t="str">
        <f t="shared" si="213"/>
        <v/>
      </c>
      <c r="AY190" s="138" t="str">
        <f t="shared" si="214"/>
        <v/>
      </c>
      <c r="AZ190" s="138" t="str">
        <f t="shared" si="215"/>
        <v/>
      </c>
      <c r="BA190" s="138" t="str">
        <f t="shared" si="216"/>
        <v/>
      </c>
      <c r="BB190" s="138" t="str">
        <f t="shared" si="217"/>
        <v/>
      </c>
      <c r="BC190" s="138" t="str">
        <f t="shared" si="218"/>
        <v/>
      </c>
      <c r="BD190" s="138" t="str">
        <f t="shared" si="219"/>
        <v/>
      </c>
      <c r="BE190" s="138" t="str">
        <f t="shared" si="220"/>
        <v/>
      </c>
      <c r="BF190" s="138" t="str">
        <f t="shared" si="221"/>
        <v/>
      </c>
      <c r="BG190" s="138" t="str">
        <f t="shared" si="222"/>
        <v/>
      </c>
      <c r="BH190" s="138" t="str">
        <f t="shared" si="223"/>
        <v/>
      </c>
      <c r="BI190" s="138" t="str">
        <f t="shared" si="224"/>
        <v/>
      </c>
      <c r="BJ190" s="138" t="str">
        <f t="shared" si="225"/>
        <v/>
      </c>
      <c r="BK190" s="138" t="str">
        <f t="shared" si="226"/>
        <v/>
      </c>
      <c r="BL190" s="138" t="str">
        <f t="shared" si="227"/>
        <v/>
      </c>
      <c r="BM190" s="138" t="str">
        <f t="shared" si="228"/>
        <v/>
      </c>
      <c r="BN190" s="138" t="str">
        <f t="shared" si="229"/>
        <v/>
      </c>
      <c r="BO190" s="138">
        <f t="shared" si="230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31"/>
        <v>-</v>
      </c>
      <c r="J191" s="20" t="str">
        <f>IF(月途中入退所!$N47=$B$2,IF(月途中入退所!S47="","-",月途中入退所!$S47),"-")</f>
        <v>-</v>
      </c>
      <c r="K191" s="186" t="str">
        <f t="shared" si="194"/>
        <v>-</v>
      </c>
      <c r="L191" s="20" t="str">
        <f>IF(月途中入退所!$N47=$B$2,月途中入退所!$T47,"-")</f>
        <v>-</v>
      </c>
      <c r="M191" s="138">
        <f t="shared" si="195"/>
        <v>0</v>
      </c>
      <c r="O191" s="137" t="str">
        <f t="shared" si="196"/>
        <v>-</v>
      </c>
      <c r="P191" s="137" t="str">
        <f t="shared" si="197"/>
        <v>-</v>
      </c>
      <c r="Q191" s="137" t="str">
        <f t="shared" si="198"/>
        <v>-</v>
      </c>
      <c r="R191" s="137" t="str">
        <f t="shared" si="199"/>
        <v>-</v>
      </c>
      <c r="S191" s="137" t="str">
        <f t="shared" si="200"/>
        <v>-</v>
      </c>
      <c r="T191" s="137" t="str">
        <f t="shared" si="201"/>
        <v>-</v>
      </c>
      <c r="U191" s="137" t="str">
        <f t="shared" si="232"/>
        <v>-</v>
      </c>
      <c r="V191" s="137" t="str">
        <f t="shared" si="233"/>
        <v>-</v>
      </c>
      <c r="W191" s="137" t="str">
        <f t="shared" si="202"/>
        <v>-</v>
      </c>
      <c r="X191" s="137" t="str">
        <f t="shared" si="203"/>
        <v>-</v>
      </c>
      <c r="Y191" s="137" t="str">
        <f t="shared" si="204"/>
        <v>-</v>
      </c>
      <c r="Z191" s="137" t="str">
        <f t="shared" si="234"/>
        <v>-</v>
      </c>
      <c r="AA191" s="137" t="str">
        <f t="shared" si="235"/>
        <v>-</v>
      </c>
      <c r="AB191" s="137" t="str">
        <f t="shared" si="236"/>
        <v>-</v>
      </c>
      <c r="AC191" s="137" t="str">
        <f t="shared" si="237"/>
        <v>-</v>
      </c>
      <c r="AD191" s="137" t="str">
        <f t="shared" si="238"/>
        <v>-</v>
      </c>
      <c r="AE191" s="137" t="str">
        <f t="shared" si="239"/>
        <v>-</v>
      </c>
      <c r="AF191" s="137" t="str">
        <f t="shared" si="240"/>
        <v>-</v>
      </c>
      <c r="AG191" s="137" t="str">
        <f t="shared" si="241"/>
        <v>-</v>
      </c>
      <c r="AH191" s="137" t="str">
        <f t="shared" si="242"/>
        <v>-</v>
      </c>
      <c r="AI191" s="137" t="str">
        <f>IF(H191="標準時間",HLOOKUP(G191,'４月基本'!$F$5:$I$15,12,FALSE),IF(H191="短時間",HLOOKUP(G191,'４月基本'!$J$5:$M$15,12,FALSE),"-"))</f>
        <v>-</v>
      </c>
      <c r="AJ191" s="137" t="str">
        <f>IF(H191="標準時間",HLOOKUP(G191,'４月Ⅰ'!$F$5:$I$13,10,FALSE),IF(H191="短時間",HLOOKUP(G191,'４月Ⅰ'!$J$5:$M$13,10,FALSE),"-"))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43"/>
        <v>-</v>
      </c>
      <c r="AN191" s="137">
        <f t="shared" si="205"/>
        <v>0</v>
      </c>
      <c r="AO191" s="138">
        <f t="shared" si="206"/>
        <v>0</v>
      </c>
      <c r="AP191" s="138" t="str">
        <f t="shared" si="207"/>
        <v/>
      </c>
      <c r="AQ191" s="138" t="str">
        <f t="shared" si="208"/>
        <v/>
      </c>
      <c r="AR191" s="138" t="str">
        <f t="shared" si="209"/>
        <v/>
      </c>
      <c r="AS191" s="138" t="str">
        <f t="shared" si="210"/>
        <v/>
      </c>
      <c r="AT191" s="138" t="str">
        <f t="shared" si="211"/>
        <v/>
      </c>
      <c r="AU191" s="138" t="str">
        <f t="shared" si="244"/>
        <v/>
      </c>
      <c r="AV191" s="138" t="str">
        <f t="shared" si="245"/>
        <v/>
      </c>
      <c r="AW191" s="138" t="str">
        <f t="shared" si="212"/>
        <v/>
      </c>
      <c r="AX191" s="138" t="str">
        <f t="shared" si="213"/>
        <v/>
      </c>
      <c r="AY191" s="138" t="str">
        <f t="shared" si="214"/>
        <v/>
      </c>
      <c r="AZ191" s="138" t="str">
        <f t="shared" si="215"/>
        <v/>
      </c>
      <c r="BA191" s="138" t="str">
        <f t="shared" si="216"/>
        <v/>
      </c>
      <c r="BB191" s="138" t="str">
        <f t="shared" si="217"/>
        <v/>
      </c>
      <c r="BC191" s="138" t="str">
        <f t="shared" si="218"/>
        <v/>
      </c>
      <c r="BD191" s="138" t="str">
        <f t="shared" si="219"/>
        <v/>
      </c>
      <c r="BE191" s="138" t="str">
        <f t="shared" si="220"/>
        <v/>
      </c>
      <c r="BF191" s="138" t="str">
        <f t="shared" si="221"/>
        <v/>
      </c>
      <c r="BG191" s="138" t="str">
        <f t="shared" si="222"/>
        <v/>
      </c>
      <c r="BH191" s="138" t="str">
        <f t="shared" si="223"/>
        <v/>
      </c>
      <c r="BI191" s="138" t="str">
        <f t="shared" si="224"/>
        <v/>
      </c>
      <c r="BJ191" s="138" t="str">
        <f t="shared" si="225"/>
        <v/>
      </c>
      <c r="BK191" s="138" t="str">
        <f t="shared" si="226"/>
        <v/>
      </c>
      <c r="BL191" s="138" t="str">
        <f t="shared" si="227"/>
        <v/>
      </c>
      <c r="BM191" s="138" t="str">
        <f t="shared" si="228"/>
        <v/>
      </c>
      <c r="BN191" s="138" t="str">
        <f t="shared" si="229"/>
        <v/>
      </c>
      <c r="BO191" s="138">
        <f t="shared" si="230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31"/>
        <v>-</v>
      </c>
      <c r="J192" s="20" t="str">
        <f>IF(月途中入退所!$N48=$B$2,IF(月途中入退所!S48="","-",月途中入退所!$S48),"-")</f>
        <v>-</v>
      </c>
      <c r="K192" s="186" t="str">
        <f t="shared" si="194"/>
        <v>-</v>
      </c>
      <c r="L192" s="20" t="str">
        <f>IF(月途中入退所!$N48=$B$2,月途中入退所!$T48,"-")</f>
        <v>-</v>
      </c>
      <c r="M192" s="138">
        <f t="shared" si="195"/>
        <v>0</v>
      </c>
      <c r="O192" s="137" t="str">
        <f t="shared" si="196"/>
        <v>-</v>
      </c>
      <c r="P192" s="137" t="str">
        <f t="shared" si="197"/>
        <v>-</v>
      </c>
      <c r="Q192" s="137" t="str">
        <f t="shared" si="198"/>
        <v>-</v>
      </c>
      <c r="R192" s="137" t="str">
        <f t="shared" si="199"/>
        <v>-</v>
      </c>
      <c r="S192" s="137" t="str">
        <f t="shared" si="200"/>
        <v>-</v>
      </c>
      <c r="T192" s="137" t="str">
        <f t="shared" si="201"/>
        <v>-</v>
      </c>
      <c r="U192" s="137" t="str">
        <f t="shared" si="232"/>
        <v>-</v>
      </c>
      <c r="V192" s="137" t="str">
        <f t="shared" si="233"/>
        <v>-</v>
      </c>
      <c r="W192" s="137" t="str">
        <f t="shared" si="202"/>
        <v>-</v>
      </c>
      <c r="X192" s="137" t="str">
        <f t="shared" si="203"/>
        <v>-</v>
      </c>
      <c r="Y192" s="137" t="str">
        <f t="shared" si="204"/>
        <v>-</v>
      </c>
      <c r="Z192" s="137" t="str">
        <f t="shared" si="234"/>
        <v>-</v>
      </c>
      <c r="AA192" s="137" t="str">
        <f t="shared" si="235"/>
        <v>-</v>
      </c>
      <c r="AB192" s="137" t="str">
        <f t="shared" si="236"/>
        <v>-</v>
      </c>
      <c r="AC192" s="137" t="str">
        <f t="shared" si="237"/>
        <v>-</v>
      </c>
      <c r="AD192" s="137" t="str">
        <f t="shared" si="238"/>
        <v>-</v>
      </c>
      <c r="AE192" s="137" t="str">
        <f t="shared" si="239"/>
        <v>-</v>
      </c>
      <c r="AF192" s="137" t="str">
        <f t="shared" si="240"/>
        <v>-</v>
      </c>
      <c r="AG192" s="137" t="str">
        <f t="shared" si="241"/>
        <v>-</v>
      </c>
      <c r="AH192" s="137" t="str">
        <f t="shared" si="242"/>
        <v>-</v>
      </c>
      <c r="AI192" s="137" t="str">
        <f>IF(H192="標準時間",HLOOKUP(G192,'４月基本'!$F$5:$I$15,12,FALSE),IF(H192="短時間",HLOOKUP(G192,'４月基本'!$J$5:$M$15,12,FALSE),"-"))</f>
        <v>-</v>
      </c>
      <c r="AJ192" s="137" t="str">
        <f>IF(H192="標準時間",HLOOKUP(G192,'４月Ⅰ'!$F$5:$I$13,10,FALSE),IF(H192="短時間",HLOOKUP(G192,'４月Ⅰ'!$J$5:$M$13,10,FALSE),"-"))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43"/>
        <v>-</v>
      </c>
      <c r="AN192" s="137">
        <f t="shared" si="205"/>
        <v>0</v>
      </c>
      <c r="AO192" s="138">
        <f t="shared" si="206"/>
        <v>0</v>
      </c>
      <c r="AP192" s="138" t="str">
        <f t="shared" si="207"/>
        <v/>
      </c>
      <c r="AQ192" s="138" t="str">
        <f t="shared" si="208"/>
        <v/>
      </c>
      <c r="AR192" s="138" t="str">
        <f t="shared" si="209"/>
        <v/>
      </c>
      <c r="AS192" s="138" t="str">
        <f t="shared" si="210"/>
        <v/>
      </c>
      <c r="AT192" s="138" t="str">
        <f t="shared" si="211"/>
        <v/>
      </c>
      <c r="AU192" s="138" t="str">
        <f t="shared" si="244"/>
        <v/>
      </c>
      <c r="AV192" s="138" t="str">
        <f t="shared" si="245"/>
        <v/>
      </c>
      <c r="AW192" s="138" t="str">
        <f t="shared" si="212"/>
        <v/>
      </c>
      <c r="AX192" s="138" t="str">
        <f t="shared" si="213"/>
        <v/>
      </c>
      <c r="AY192" s="138" t="str">
        <f t="shared" si="214"/>
        <v/>
      </c>
      <c r="AZ192" s="138" t="str">
        <f t="shared" si="215"/>
        <v/>
      </c>
      <c r="BA192" s="138" t="str">
        <f t="shared" si="216"/>
        <v/>
      </c>
      <c r="BB192" s="138" t="str">
        <f t="shared" si="217"/>
        <v/>
      </c>
      <c r="BC192" s="138" t="str">
        <f t="shared" si="218"/>
        <v/>
      </c>
      <c r="BD192" s="138" t="str">
        <f t="shared" si="219"/>
        <v/>
      </c>
      <c r="BE192" s="138" t="str">
        <f t="shared" si="220"/>
        <v/>
      </c>
      <c r="BF192" s="138" t="str">
        <f t="shared" si="221"/>
        <v/>
      </c>
      <c r="BG192" s="138" t="str">
        <f t="shared" si="222"/>
        <v/>
      </c>
      <c r="BH192" s="138" t="str">
        <f t="shared" si="223"/>
        <v/>
      </c>
      <c r="BI192" s="138" t="str">
        <f t="shared" si="224"/>
        <v/>
      </c>
      <c r="BJ192" s="138" t="str">
        <f t="shared" si="225"/>
        <v/>
      </c>
      <c r="BK192" s="138" t="str">
        <f t="shared" si="226"/>
        <v/>
      </c>
      <c r="BL192" s="138" t="str">
        <f t="shared" si="227"/>
        <v/>
      </c>
      <c r="BM192" s="138" t="str">
        <f t="shared" si="228"/>
        <v/>
      </c>
      <c r="BN192" s="138" t="str">
        <f t="shared" si="229"/>
        <v/>
      </c>
      <c r="BO192" s="138">
        <f t="shared" si="230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31"/>
        <v>-</v>
      </c>
      <c r="J193" s="20" t="str">
        <f>IF(月途中入退所!$N49=$B$2,IF(月途中入退所!S49="","-",月途中入退所!$S49),"-")</f>
        <v>-</v>
      </c>
      <c r="K193" s="186" t="str">
        <f t="shared" si="194"/>
        <v>-</v>
      </c>
      <c r="L193" s="20" t="str">
        <f>IF(月途中入退所!$N49=$B$2,月途中入退所!$T49,"-")</f>
        <v>-</v>
      </c>
      <c r="M193" s="138">
        <f t="shared" si="195"/>
        <v>0</v>
      </c>
      <c r="O193" s="137" t="str">
        <f t="shared" si="196"/>
        <v>-</v>
      </c>
      <c r="P193" s="137" t="str">
        <f t="shared" si="197"/>
        <v>-</v>
      </c>
      <c r="Q193" s="137" t="str">
        <f t="shared" si="198"/>
        <v>-</v>
      </c>
      <c r="R193" s="137" t="str">
        <f t="shared" si="199"/>
        <v>-</v>
      </c>
      <c r="S193" s="137" t="str">
        <f t="shared" si="200"/>
        <v>-</v>
      </c>
      <c r="T193" s="137" t="str">
        <f t="shared" si="201"/>
        <v>-</v>
      </c>
      <c r="U193" s="137" t="str">
        <f t="shared" si="232"/>
        <v>-</v>
      </c>
      <c r="V193" s="137" t="str">
        <f t="shared" si="233"/>
        <v>-</v>
      </c>
      <c r="W193" s="137" t="str">
        <f t="shared" si="202"/>
        <v>-</v>
      </c>
      <c r="X193" s="137" t="str">
        <f t="shared" si="203"/>
        <v>-</v>
      </c>
      <c r="Y193" s="137" t="str">
        <f t="shared" si="204"/>
        <v>-</v>
      </c>
      <c r="Z193" s="137" t="str">
        <f t="shared" si="234"/>
        <v>-</v>
      </c>
      <c r="AA193" s="137" t="str">
        <f t="shared" si="235"/>
        <v>-</v>
      </c>
      <c r="AB193" s="137" t="str">
        <f t="shared" si="236"/>
        <v>-</v>
      </c>
      <c r="AC193" s="137" t="str">
        <f t="shared" si="237"/>
        <v>-</v>
      </c>
      <c r="AD193" s="137" t="str">
        <f t="shared" si="238"/>
        <v>-</v>
      </c>
      <c r="AE193" s="137" t="str">
        <f t="shared" si="239"/>
        <v>-</v>
      </c>
      <c r="AF193" s="137" t="str">
        <f t="shared" si="240"/>
        <v>-</v>
      </c>
      <c r="AG193" s="137" t="str">
        <f t="shared" si="241"/>
        <v>-</v>
      </c>
      <c r="AH193" s="137" t="str">
        <f t="shared" si="242"/>
        <v>-</v>
      </c>
      <c r="AI193" s="137" t="str">
        <f>IF(H193="標準時間",HLOOKUP(G193,'４月基本'!$F$5:$I$15,12,FALSE),IF(H193="短時間",HLOOKUP(G193,'４月基本'!$J$5:$M$15,12,FALSE),"-"))</f>
        <v>-</v>
      </c>
      <c r="AJ193" s="137" t="str">
        <f>IF(H193="標準時間",HLOOKUP(G193,'４月Ⅰ'!$F$5:$I$13,10,FALSE),IF(H193="短時間",HLOOKUP(G193,'４月Ⅰ'!$J$5:$M$13,10,FALSE),"-"))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43"/>
        <v>-</v>
      </c>
      <c r="AN193" s="137">
        <f t="shared" si="205"/>
        <v>0</v>
      </c>
      <c r="AO193" s="138">
        <f t="shared" si="206"/>
        <v>0</v>
      </c>
      <c r="AP193" s="138" t="str">
        <f t="shared" si="207"/>
        <v/>
      </c>
      <c r="AQ193" s="138" t="str">
        <f t="shared" si="208"/>
        <v/>
      </c>
      <c r="AR193" s="138" t="str">
        <f t="shared" si="209"/>
        <v/>
      </c>
      <c r="AS193" s="138" t="str">
        <f t="shared" si="210"/>
        <v/>
      </c>
      <c r="AT193" s="138" t="str">
        <f t="shared" si="211"/>
        <v/>
      </c>
      <c r="AU193" s="138" t="str">
        <f t="shared" si="244"/>
        <v/>
      </c>
      <c r="AV193" s="138" t="str">
        <f t="shared" si="245"/>
        <v/>
      </c>
      <c r="AW193" s="138" t="str">
        <f t="shared" si="212"/>
        <v/>
      </c>
      <c r="AX193" s="138" t="str">
        <f t="shared" si="213"/>
        <v/>
      </c>
      <c r="AY193" s="138" t="str">
        <f t="shared" si="214"/>
        <v/>
      </c>
      <c r="AZ193" s="138" t="str">
        <f t="shared" si="215"/>
        <v/>
      </c>
      <c r="BA193" s="138" t="str">
        <f t="shared" si="216"/>
        <v/>
      </c>
      <c r="BB193" s="138" t="str">
        <f t="shared" si="217"/>
        <v/>
      </c>
      <c r="BC193" s="138" t="str">
        <f t="shared" si="218"/>
        <v/>
      </c>
      <c r="BD193" s="138" t="str">
        <f t="shared" si="219"/>
        <v/>
      </c>
      <c r="BE193" s="138" t="str">
        <f t="shared" si="220"/>
        <v/>
      </c>
      <c r="BF193" s="138" t="str">
        <f t="shared" si="221"/>
        <v/>
      </c>
      <c r="BG193" s="138" t="str">
        <f t="shared" si="222"/>
        <v/>
      </c>
      <c r="BH193" s="138" t="str">
        <f t="shared" si="223"/>
        <v/>
      </c>
      <c r="BI193" s="138" t="str">
        <f t="shared" si="224"/>
        <v/>
      </c>
      <c r="BJ193" s="138" t="str">
        <f t="shared" si="225"/>
        <v/>
      </c>
      <c r="BK193" s="138" t="str">
        <f t="shared" si="226"/>
        <v/>
      </c>
      <c r="BL193" s="138" t="str">
        <f t="shared" si="227"/>
        <v/>
      </c>
      <c r="BM193" s="138" t="str">
        <f t="shared" si="228"/>
        <v/>
      </c>
      <c r="BN193" s="138" t="str">
        <f t="shared" si="229"/>
        <v/>
      </c>
      <c r="BO193" s="138">
        <f t="shared" si="230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31"/>
        <v>-</v>
      </c>
      <c r="J194" s="20" t="str">
        <f>IF(月途中入退所!$N50=$B$2,IF(月途中入退所!S50="","-",月途中入退所!$S50),"-")</f>
        <v>-</v>
      </c>
      <c r="K194" s="186" t="str">
        <f t="shared" si="194"/>
        <v>-</v>
      </c>
      <c r="L194" s="20" t="str">
        <f>IF(月途中入退所!$N50=$B$2,月途中入退所!$T50,"-")</f>
        <v>-</v>
      </c>
      <c r="M194" s="138">
        <f t="shared" si="195"/>
        <v>0</v>
      </c>
      <c r="O194" s="137" t="str">
        <f t="shared" si="196"/>
        <v>-</v>
      </c>
      <c r="P194" s="137" t="str">
        <f t="shared" si="197"/>
        <v>-</v>
      </c>
      <c r="Q194" s="137" t="str">
        <f t="shared" si="198"/>
        <v>-</v>
      </c>
      <c r="R194" s="137" t="str">
        <f t="shared" si="199"/>
        <v>-</v>
      </c>
      <c r="S194" s="137" t="str">
        <f t="shared" si="200"/>
        <v>-</v>
      </c>
      <c r="T194" s="137" t="str">
        <f t="shared" si="201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202"/>
        <v>-</v>
      </c>
      <c r="X194" s="137" t="str">
        <f t="shared" si="203"/>
        <v>-</v>
      </c>
      <c r="Y194" s="137" t="str">
        <f t="shared" si="204"/>
        <v>-</v>
      </c>
      <c r="Z194" s="137" t="str">
        <f t="shared" si="234"/>
        <v>-</v>
      </c>
      <c r="AA194" s="137" t="str">
        <f t="shared" si="235"/>
        <v>-</v>
      </c>
      <c r="AB194" s="137" t="str">
        <f t="shared" si="236"/>
        <v>-</v>
      </c>
      <c r="AC194" s="137" t="str">
        <f t="shared" si="237"/>
        <v>-</v>
      </c>
      <c r="AD194" s="137" t="str">
        <f t="shared" si="238"/>
        <v>-</v>
      </c>
      <c r="AE194" s="137" t="str">
        <f t="shared" si="239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41"/>
        <v>-</v>
      </c>
      <c r="AH194" s="137" t="str">
        <f t="shared" si="242"/>
        <v>-</v>
      </c>
      <c r="AI194" s="137" t="str">
        <f>IF(H194="標準時間",HLOOKUP(G194,'４月基本'!$F$5:$I$15,12,FALSE),IF(H194="短時間",HLOOKUP(G194,'４月基本'!$J$5:$M$15,12,FALSE),"-"))</f>
        <v>-</v>
      </c>
      <c r="AJ194" s="137" t="str">
        <f>IF(H194="標準時間",HLOOKUP(G194,'４月Ⅰ'!$F$5:$I$13,10,FALSE),IF(H194="短時間",HLOOKUP(G194,'４月Ⅰ'!$J$5:$M$13,10,FALSE),"-"))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43"/>
        <v>-</v>
      </c>
      <c r="AN194" s="137">
        <f t="shared" si="205"/>
        <v>0</v>
      </c>
      <c r="AO194" s="138">
        <f t="shared" si="206"/>
        <v>0</v>
      </c>
      <c r="AP194" s="138" t="str">
        <f t="shared" si="207"/>
        <v/>
      </c>
      <c r="AQ194" s="138" t="str">
        <f t="shared" si="208"/>
        <v/>
      </c>
      <c r="AR194" s="138" t="str">
        <f t="shared" si="209"/>
        <v/>
      </c>
      <c r="AS194" s="138" t="str">
        <f t="shared" si="210"/>
        <v/>
      </c>
      <c r="AT194" s="138" t="str">
        <f t="shared" si="211"/>
        <v/>
      </c>
      <c r="AU194" s="138" t="str">
        <f t="shared" si="244"/>
        <v/>
      </c>
      <c r="AV194" s="138" t="str">
        <f t="shared" si="245"/>
        <v/>
      </c>
      <c r="AW194" s="138" t="str">
        <f t="shared" si="212"/>
        <v/>
      </c>
      <c r="AX194" s="138" t="str">
        <f t="shared" si="213"/>
        <v/>
      </c>
      <c r="AY194" s="138" t="str">
        <f t="shared" si="214"/>
        <v/>
      </c>
      <c r="AZ194" s="138" t="str">
        <f t="shared" si="215"/>
        <v/>
      </c>
      <c r="BA194" s="138" t="str">
        <f t="shared" si="216"/>
        <v/>
      </c>
      <c r="BB194" s="138" t="str">
        <f t="shared" si="217"/>
        <v/>
      </c>
      <c r="BC194" s="138" t="str">
        <f t="shared" si="218"/>
        <v/>
      </c>
      <c r="BD194" s="138" t="str">
        <f t="shared" si="219"/>
        <v/>
      </c>
      <c r="BE194" s="138" t="str">
        <f t="shared" si="220"/>
        <v/>
      </c>
      <c r="BF194" s="138" t="str">
        <f t="shared" si="221"/>
        <v/>
      </c>
      <c r="BG194" s="138" t="str">
        <f t="shared" si="222"/>
        <v/>
      </c>
      <c r="BH194" s="138" t="str">
        <f t="shared" si="223"/>
        <v/>
      </c>
      <c r="BI194" s="138" t="str">
        <f t="shared" si="224"/>
        <v/>
      </c>
      <c r="BJ194" s="138" t="str">
        <f t="shared" si="225"/>
        <v/>
      </c>
      <c r="BK194" s="138" t="str">
        <f t="shared" si="226"/>
        <v/>
      </c>
      <c r="BL194" s="138" t="str">
        <f t="shared" si="227"/>
        <v/>
      </c>
      <c r="BM194" s="138" t="str">
        <f t="shared" si="228"/>
        <v/>
      </c>
      <c r="BN194" s="138" t="str">
        <f t="shared" si="229"/>
        <v/>
      </c>
      <c r="BO194" s="138">
        <f t="shared" si="230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46">SUM(AP151:AP170)+SUM(AP175:AP194)</f>
        <v>0</v>
      </c>
      <c r="AQ196" s="138">
        <f t="shared" si="246"/>
        <v>0</v>
      </c>
      <c r="AR196" s="138">
        <f t="shared" si="246"/>
        <v>0</v>
      </c>
      <c r="AS196" s="138">
        <f t="shared" si="246"/>
        <v>0</v>
      </c>
      <c r="AT196" s="138">
        <f t="shared" ref="AT196:BO196" si="247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48">SUM(AY151:AY170)+SUM(AY175:AY194)</f>
        <v>0</v>
      </c>
      <c r="AX196" s="138">
        <f t="shared" si="248"/>
        <v>0</v>
      </c>
      <c r="AY196" s="138">
        <f t="shared" si="248"/>
        <v>0</v>
      </c>
      <c r="AZ196" s="138">
        <f t="shared" si="247"/>
        <v>0</v>
      </c>
      <c r="BA196" s="138">
        <f t="shared" si="247"/>
        <v>0</v>
      </c>
      <c r="BB196" s="138">
        <f t="shared" si="247"/>
        <v>0</v>
      </c>
      <c r="BC196" s="138">
        <f t="shared" si="247"/>
        <v>0</v>
      </c>
      <c r="BD196" s="138">
        <f t="shared" si="247"/>
        <v>0</v>
      </c>
      <c r="BE196" s="138">
        <f t="shared" si="247"/>
        <v>0</v>
      </c>
      <c r="BF196" s="138">
        <f t="shared" si="247"/>
        <v>0</v>
      </c>
      <c r="BG196" s="138">
        <f t="shared" si="247"/>
        <v>0</v>
      </c>
      <c r="BH196" s="138">
        <f t="shared" si="247"/>
        <v>0</v>
      </c>
      <c r="BI196" s="138">
        <f t="shared" si="247"/>
        <v>0</v>
      </c>
      <c r="BJ196" s="138">
        <f t="shared" si="247"/>
        <v>0</v>
      </c>
      <c r="BK196" s="138">
        <f t="shared" si="247"/>
        <v>0</v>
      </c>
      <c r="BL196" s="138">
        <f t="shared" si="247"/>
        <v>0</v>
      </c>
      <c r="BM196" s="138">
        <f t="shared" si="247"/>
        <v>0</v>
      </c>
      <c r="BN196" s="138">
        <f t="shared" si="247"/>
        <v>0</v>
      </c>
      <c r="BO196" s="138">
        <f t="shared" si="247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49">SUM(AP99:AP118)+SUM(AP123:AP142)+SUM(AP151:AP170)+SUM(AP175:AP194)</f>
        <v>0</v>
      </c>
      <c r="AQ200" s="138">
        <f t="shared" si="249"/>
        <v>0</v>
      </c>
      <c r="AR200" s="138">
        <f t="shared" si="249"/>
        <v>0</v>
      </c>
      <c r="AS200" s="138">
        <f t="shared" si="249"/>
        <v>0</v>
      </c>
      <c r="AT200" s="138">
        <f t="shared" si="249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50">SUM(AY99:AY118)+SUM(AY123:AY142)+SUM(AY151:AY170)+SUM(AY175:AY194)</f>
        <v>0</v>
      </c>
      <c r="AX200" s="138">
        <f t="shared" si="250"/>
        <v>0</v>
      </c>
      <c r="AY200" s="138">
        <f t="shared" si="250"/>
        <v>0</v>
      </c>
      <c r="AZ200" s="138">
        <f t="shared" si="249"/>
        <v>0</v>
      </c>
      <c r="BA200" s="138">
        <f t="shared" si="249"/>
        <v>0</v>
      </c>
      <c r="BB200" s="138">
        <f t="shared" si="249"/>
        <v>0</v>
      </c>
      <c r="BC200" s="138">
        <f t="shared" si="249"/>
        <v>0</v>
      </c>
      <c r="BD200" s="138">
        <f t="shared" si="249"/>
        <v>0</v>
      </c>
      <c r="BE200" s="138">
        <f t="shared" si="249"/>
        <v>0</v>
      </c>
      <c r="BF200" s="138">
        <f t="shared" si="249"/>
        <v>0</v>
      </c>
      <c r="BG200" s="138">
        <f t="shared" si="249"/>
        <v>0</v>
      </c>
      <c r="BH200" s="138">
        <f t="shared" si="249"/>
        <v>0</v>
      </c>
      <c r="BI200" s="138">
        <f t="shared" si="249"/>
        <v>0</v>
      </c>
      <c r="BJ200" s="138">
        <f t="shared" si="249"/>
        <v>0</v>
      </c>
      <c r="BK200" s="138">
        <f t="shared" si="249"/>
        <v>0</v>
      </c>
      <c r="BL200" s="138">
        <f t="shared" si="249"/>
        <v>0</v>
      </c>
      <c r="BM200" s="138">
        <f t="shared" si="249"/>
        <v>0</v>
      </c>
      <c r="BN200" s="138">
        <f t="shared" si="249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 ht="12.75" customHeight="1">
      <c r="AA204" s="132"/>
    </row>
    <row r="205" spans="6:67" ht="12.75" customHeight="1">
      <c r="AA205" s="132"/>
    </row>
    <row r="206" spans="6:67" ht="12.75" customHeight="1">
      <c r="AA206" s="132"/>
    </row>
    <row r="207" spans="6:67" ht="12.75" customHeight="1">
      <c r="AA207" s="132"/>
    </row>
    <row r="208" spans="6:67" ht="12.75" customHeight="1">
      <c r="AA208" s="132"/>
    </row>
    <row r="209" spans="25:27" ht="12.75" customHeight="1">
      <c r="AA209" s="132"/>
    </row>
    <row r="210" spans="25:27" ht="12.75" customHeight="1">
      <c r="AA210" s="132"/>
    </row>
    <row r="211" spans="25:27" ht="12.75" customHeight="1">
      <c r="AA211" s="132"/>
    </row>
    <row r="212" spans="25:27" ht="12.75" customHeight="1">
      <c r="AA212" s="132"/>
    </row>
    <row r="213" spans="25:27" ht="12.75" customHeight="1">
      <c r="AA213" s="132"/>
    </row>
    <row r="214" spans="25:27" ht="12.75" customHeight="1">
      <c r="Y214" s="132"/>
    </row>
    <row r="215" spans="25:27" ht="12.75" customHeight="1">
      <c r="Y215" s="132"/>
    </row>
  </sheetData>
  <sheetProtection algorithmName="SHA-512" hashValue="O3Zy31Xew4ua53sEu/wfpfGNdpss/w8brsMEq8jJjkXX/lVEy/IgH7YssQajHsdVB6yfB2nXKjQRNC89gxlI6Q==" saltValue="cSxuBsDHlTPljnmXyWqx+w==" spinCount="100000" sheet="1" objects="1" scenarios="1"/>
  <mergeCells count="213">
    <mergeCell ref="W173:Z173"/>
    <mergeCell ref="AW173:AZ173"/>
    <mergeCell ref="AW149:AZ149"/>
    <mergeCell ref="AW121:AZ121"/>
    <mergeCell ref="AW97:AZ97"/>
    <mergeCell ref="S121:T121"/>
    <mergeCell ref="AA121:AA122"/>
    <mergeCell ref="AB121:AB122"/>
    <mergeCell ref="AC121:AD121"/>
    <mergeCell ref="AM149:AM150"/>
    <mergeCell ref="AA149:AA150"/>
    <mergeCell ref="AB149:AB150"/>
    <mergeCell ref="AC149:AD149"/>
    <mergeCell ref="AA97:AA98"/>
    <mergeCell ref="AB97:AB98"/>
    <mergeCell ref="AM97:AM98"/>
    <mergeCell ref="AI97:AJ97"/>
    <mergeCell ref="AK97:AL97"/>
    <mergeCell ref="AI121:AJ121"/>
    <mergeCell ref="AK121:AL121"/>
    <mergeCell ref="AG121:AH121"/>
    <mergeCell ref="AM121:AM122"/>
    <mergeCell ref="S149:T149"/>
    <mergeCell ref="AE121:AF121"/>
    <mergeCell ref="AE149:AF149"/>
    <mergeCell ref="W97:Z97"/>
    <mergeCell ref="AN97:AN98"/>
    <mergeCell ref="AN121:AN122"/>
    <mergeCell ref="AN149:AN150"/>
    <mergeCell ref="W121:Z121"/>
    <mergeCell ref="W149:Z149"/>
    <mergeCell ref="BK121:BL121"/>
    <mergeCell ref="BN121:BN122"/>
    <mergeCell ref="BM121:BM122"/>
    <mergeCell ref="BG149:BH149"/>
    <mergeCell ref="BM149:BM150"/>
    <mergeCell ref="BO121:BO122"/>
    <mergeCell ref="AO120:BO120"/>
    <mergeCell ref="AI149:AJ149"/>
    <mergeCell ref="AK149:AL149"/>
    <mergeCell ref="AU121:AV121"/>
    <mergeCell ref="AO149:AR149"/>
    <mergeCell ref="BC149:BD149"/>
    <mergeCell ref="BC121:BD121"/>
    <mergeCell ref="AS121:AT121"/>
    <mergeCell ref="BA121:BA122"/>
    <mergeCell ref="BI121:BJ121"/>
    <mergeCell ref="BG121:BH121"/>
    <mergeCell ref="BI149:BJ149"/>
    <mergeCell ref="BB121:BB122"/>
    <mergeCell ref="AO121:AR121"/>
    <mergeCell ref="BE121:BF121"/>
    <mergeCell ref="BG173:BH173"/>
    <mergeCell ref="BM173:BM174"/>
    <mergeCell ref="BB173:BB174"/>
    <mergeCell ref="BC173:BD173"/>
    <mergeCell ref="AO173:AR173"/>
    <mergeCell ref="AS149:AT149"/>
    <mergeCell ref="BA149:BA150"/>
    <mergeCell ref="BB149:BB150"/>
    <mergeCell ref="BA173:BA174"/>
    <mergeCell ref="BE149:BF149"/>
    <mergeCell ref="BE173:BF173"/>
    <mergeCell ref="BI173:BJ173"/>
    <mergeCell ref="BK173:BL173"/>
    <mergeCell ref="AS173:AT173"/>
    <mergeCell ref="AU149:AV149"/>
    <mergeCell ref="BN173:BN174"/>
    <mergeCell ref="AO148:BO148"/>
    <mergeCell ref="AO172:BO172"/>
    <mergeCell ref="AU173:AV173"/>
    <mergeCell ref="BO173:BO174"/>
    <mergeCell ref="BK149:BL149"/>
    <mergeCell ref="BN149:BN150"/>
    <mergeCell ref="BO149:BO150"/>
    <mergeCell ref="K172:K174"/>
    <mergeCell ref="L172:L174"/>
    <mergeCell ref="M172:M174"/>
    <mergeCell ref="S173:T173"/>
    <mergeCell ref="AA173:AA174"/>
    <mergeCell ref="AB173:AB174"/>
    <mergeCell ref="AC173:AD173"/>
    <mergeCell ref="AG173:AH173"/>
    <mergeCell ref="AM173:AM174"/>
    <mergeCell ref="O173:R173"/>
    <mergeCell ref="AE173:AF173"/>
    <mergeCell ref="O172:AN172"/>
    <mergeCell ref="U173:V173"/>
    <mergeCell ref="AI173:AJ173"/>
    <mergeCell ref="AK173:AL173"/>
    <mergeCell ref="AN173:AN174"/>
    <mergeCell ref="F172:F174"/>
    <mergeCell ref="G172:G174"/>
    <mergeCell ref="H172:H174"/>
    <mergeCell ref="I172:I174"/>
    <mergeCell ref="J172:J174"/>
    <mergeCell ref="F120:F122"/>
    <mergeCell ref="G120:G122"/>
    <mergeCell ref="H120:H122"/>
    <mergeCell ref="I120:I122"/>
    <mergeCell ref="J120:J122"/>
    <mergeCell ref="F148:F150"/>
    <mergeCell ref="G148:G150"/>
    <mergeCell ref="H148:H150"/>
    <mergeCell ref="I148:I150"/>
    <mergeCell ref="J148:J150"/>
    <mergeCell ref="Y4:Y5"/>
    <mergeCell ref="AA57:AB57"/>
    <mergeCell ref="Y39:Y40"/>
    <mergeCell ref="U48:X48"/>
    <mergeCell ref="Y48:Y49"/>
    <mergeCell ref="U39:X39"/>
    <mergeCell ref="AA49:AB49"/>
    <mergeCell ref="Y13:Y14"/>
    <mergeCell ref="Q4:T4"/>
    <mergeCell ref="U4:X4"/>
    <mergeCell ref="U13:X13"/>
    <mergeCell ref="Q13:T13"/>
    <mergeCell ref="D43:D44"/>
    <mergeCell ref="D48:D49"/>
    <mergeCell ref="P4:P5"/>
    <mergeCell ref="O22:O27"/>
    <mergeCell ref="O4:O11"/>
    <mergeCell ref="P48:P49"/>
    <mergeCell ref="P39:P40"/>
    <mergeCell ref="T22:T28"/>
    <mergeCell ref="O48:O55"/>
    <mergeCell ref="O39:O46"/>
    <mergeCell ref="C41:D42"/>
    <mergeCell ref="Q48:T48"/>
    <mergeCell ref="Q39:T39"/>
    <mergeCell ref="O13:O20"/>
    <mergeCell ref="P13:P14"/>
    <mergeCell ref="C23:C35"/>
    <mergeCell ref="C36:E36"/>
    <mergeCell ref="D45:D46"/>
    <mergeCell ref="C43:C53"/>
    <mergeCell ref="D54:D55"/>
    <mergeCell ref="C54:C59"/>
    <mergeCell ref="O57:O62"/>
    <mergeCell ref="D52:D53"/>
    <mergeCell ref="T57:T63"/>
    <mergeCell ref="G96:G98"/>
    <mergeCell ref="H96:H98"/>
    <mergeCell ref="B2:D2"/>
    <mergeCell ref="E39:E40"/>
    <mergeCell ref="F39:I39"/>
    <mergeCell ref="J39:M39"/>
    <mergeCell ref="D19:D20"/>
    <mergeCell ref="F4:I4"/>
    <mergeCell ref="J4:M4"/>
    <mergeCell ref="E4:E5"/>
    <mergeCell ref="D8:D9"/>
    <mergeCell ref="D13:D14"/>
    <mergeCell ref="D17:D18"/>
    <mergeCell ref="C4:D5"/>
    <mergeCell ref="C6:D7"/>
    <mergeCell ref="C39:D40"/>
    <mergeCell ref="C19:C22"/>
    <mergeCell ref="C8:C18"/>
    <mergeCell ref="B4:B36"/>
    <mergeCell ref="D10:D11"/>
    <mergeCell ref="B39:B73"/>
    <mergeCell ref="C60:C72"/>
    <mergeCell ref="D56:D57"/>
    <mergeCell ref="C73:E73"/>
    <mergeCell ref="O97:R97"/>
    <mergeCell ref="AO96:BO96"/>
    <mergeCell ref="AU97:AV97"/>
    <mergeCell ref="AS97:AT97"/>
    <mergeCell ref="BA97:BA98"/>
    <mergeCell ref="BB97:BB98"/>
    <mergeCell ref="BC97:BD97"/>
    <mergeCell ref="AO97:AR97"/>
    <mergeCell ref="I96:I98"/>
    <mergeCell ref="J96:J98"/>
    <mergeCell ref="S97:T97"/>
    <mergeCell ref="K96:K98"/>
    <mergeCell ref="L96:L98"/>
    <mergeCell ref="M96:M98"/>
    <mergeCell ref="O96:AN96"/>
    <mergeCell ref="AG97:AH97"/>
    <mergeCell ref="BM97:BM98"/>
    <mergeCell ref="BN97:BN98"/>
    <mergeCell ref="BE97:BF97"/>
    <mergeCell ref="BO97:BO98"/>
    <mergeCell ref="BI97:BJ97"/>
    <mergeCell ref="BK97:BL97"/>
    <mergeCell ref="BG97:BH97"/>
    <mergeCell ref="E83:E84"/>
    <mergeCell ref="F83:I83"/>
    <mergeCell ref="F77:I77"/>
    <mergeCell ref="E77:E78"/>
    <mergeCell ref="O120:AN120"/>
    <mergeCell ref="O148:AN148"/>
    <mergeCell ref="U149:V149"/>
    <mergeCell ref="U121:V121"/>
    <mergeCell ref="U97:V97"/>
    <mergeCell ref="AG149:AH149"/>
    <mergeCell ref="AE97:AF97"/>
    <mergeCell ref="K148:K150"/>
    <mergeCell ref="L148:L150"/>
    <mergeCell ref="M148:M150"/>
    <mergeCell ref="K120:K122"/>
    <mergeCell ref="L120:L122"/>
    <mergeCell ref="M120:M122"/>
    <mergeCell ref="O121:R121"/>
    <mergeCell ref="O149:R149"/>
    <mergeCell ref="F96:F98"/>
    <mergeCell ref="J83:M83"/>
    <mergeCell ref="E89:G89"/>
    <mergeCell ref="J77:M77"/>
    <mergeCell ref="AC97:AD97"/>
  </mergeCells>
  <phoneticPr fontId="1"/>
  <printOptions headings="1"/>
  <pageMargins left="0.70866141732283472" right="0.70866141732283472" top="0.74803149606299213" bottom="0.74803149606299213" header="0.31496062992125984" footer="0.31496062992125984"/>
  <pageSetup paperSize="8" scale="47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6E0A0-A182-4E7F-A58B-4FD87BDDFE16}">
  <sheetPr>
    <tabColor theme="3" tint="0.59999389629810485"/>
  </sheetPr>
  <dimension ref="B1:CM215"/>
  <sheetViews>
    <sheetView topLeftCell="S79"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492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Gxjb3kAKL8MluUaQQr9vOc5aEETU9s+cv1ggOUEKAatxD8/RXUxYTLVEmMJD/KqKTGg/ZZQz+dcqOCTDRh7QYQ==" saltValue="x3EWstTj55B7KVxuBzBYew==" spinCount="100000" sheet="1" objects="1" scenarios="1"/>
  <mergeCells count="213">
    <mergeCell ref="W121:Z121"/>
    <mergeCell ref="W149:Z149"/>
    <mergeCell ref="W173:Z173"/>
    <mergeCell ref="AW173:AZ173"/>
    <mergeCell ref="AW149:AZ149"/>
    <mergeCell ref="AW121:AZ121"/>
    <mergeCell ref="AW97:AZ97"/>
    <mergeCell ref="F39:I39"/>
    <mergeCell ref="J39:M39"/>
    <mergeCell ref="O39:O46"/>
    <mergeCell ref="P39:P40"/>
    <mergeCell ref="Q39:T39"/>
    <mergeCell ref="AN97:AN98"/>
    <mergeCell ref="F96:F98"/>
    <mergeCell ref="G96:G98"/>
    <mergeCell ref="H96:H98"/>
    <mergeCell ref="AE149:AF149"/>
    <mergeCell ref="J148:J150"/>
    <mergeCell ref="K148:K150"/>
    <mergeCell ref="I96:I98"/>
    <mergeCell ref="J96:J98"/>
    <mergeCell ref="K96:K98"/>
    <mergeCell ref="M172:M174"/>
    <mergeCell ref="U39:X39"/>
    <mergeCell ref="D45:D46"/>
    <mergeCell ref="C43:C53"/>
    <mergeCell ref="AA49:AB49"/>
    <mergeCell ref="AA57:AB57"/>
    <mergeCell ref="L96:L98"/>
    <mergeCell ref="M96:M98"/>
    <mergeCell ref="S97:T97"/>
    <mergeCell ref="C41:D42"/>
    <mergeCell ref="D43:D44"/>
    <mergeCell ref="D48:D49"/>
    <mergeCell ref="O48:O55"/>
    <mergeCell ref="P48:P49"/>
    <mergeCell ref="E77:E78"/>
    <mergeCell ref="F77:I77"/>
    <mergeCell ref="J77:M77"/>
    <mergeCell ref="E83:E84"/>
    <mergeCell ref="F83:I83"/>
    <mergeCell ref="J83:M83"/>
    <mergeCell ref="E89:G89"/>
    <mergeCell ref="D54:D55"/>
    <mergeCell ref="D56:D57"/>
    <mergeCell ref="C54:C59"/>
    <mergeCell ref="W97:Z97"/>
    <mergeCell ref="BN173:BN174"/>
    <mergeCell ref="AO173:AR173"/>
    <mergeCell ref="AO149:AR149"/>
    <mergeCell ref="AM97:AM98"/>
    <mergeCell ref="AG97:AH97"/>
    <mergeCell ref="BM97:BM98"/>
    <mergeCell ref="BN97:BN98"/>
    <mergeCell ref="BI97:BJ97"/>
    <mergeCell ref="BK97:BL97"/>
    <mergeCell ref="BK121:BL121"/>
    <mergeCell ref="AS173:AT173"/>
    <mergeCell ref="BA173:BA174"/>
    <mergeCell ref="BE173:BF173"/>
    <mergeCell ref="BK149:BL149"/>
    <mergeCell ref="BM173:BM174"/>
    <mergeCell ref="BE149:BF149"/>
    <mergeCell ref="AO121:AR121"/>
    <mergeCell ref="AN149:AN150"/>
    <mergeCell ref="AN173:AN174"/>
    <mergeCell ref="AI149:AJ149"/>
    <mergeCell ref="AK149:AL149"/>
    <mergeCell ref="AM149:AM150"/>
    <mergeCell ref="BO97:BO98"/>
    <mergeCell ref="BB97:BB98"/>
    <mergeCell ref="BC97:BD97"/>
    <mergeCell ref="AS97:AT97"/>
    <mergeCell ref="BA97:BA98"/>
    <mergeCell ref="AA97:AA98"/>
    <mergeCell ref="AE97:AF97"/>
    <mergeCell ref="BE97:BF97"/>
    <mergeCell ref="AB97:AB98"/>
    <mergeCell ref="AC97:AD97"/>
    <mergeCell ref="AO97:AR97"/>
    <mergeCell ref="AI97:AJ97"/>
    <mergeCell ref="AK97:AL97"/>
    <mergeCell ref="AC173:AD173"/>
    <mergeCell ref="AG173:AH173"/>
    <mergeCell ref="AI173:AJ173"/>
    <mergeCell ref="AK173:AL173"/>
    <mergeCell ref="AM173:AM174"/>
    <mergeCell ref="AA149:AA150"/>
    <mergeCell ref="AE173:AF173"/>
    <mergeCell ref="AA173:AA174"/>
    <mergeCell ref="AB149:AB150"/>
    <mergeCell ref="AC149:AD149"/>
    <mergeCell ref="AG149:AH149"/>
    <mergeCell ref="O13:O20"/>
    <mergeCell ref="P13:P14"/>
    <mergeCell ref="Q13:T13"/>
    <mergeCell ref="L148:L150"/>
    <mergeCell ref="M148:M150"/>
    <mergeCell ref="S149:T149"/>
    <mergeCell ref="O149:R149"/>
    <mergeCell ref="Q48:T48"/>
    <mergeCell ref="O57:O62"/>
    <mergeCell ref="T57:T63"/>
    <mergeCell ref="T22:T28"/>
    <mergeCell ref="O22:O27"/>
    <mergeCell ref="U4:X4"/>
    <mergeCell ref="Y4:Y5"/>
    <mergeCell ref="C6:D7"/>
    <mergeCell ref="D8:D9"/>
    <mergeCell ref="D13:D14"/>
    <mergeCell ref="J4:M4"/>
    <mergeCell ref="O4:O11"/>
    <mergeCell ref="P4:P5"/>
    <mergeCell ref="F120:F122"/>
    <mergeCell ref="G120:G122"/>
    <mergeCell ref="H120:H122"/>
    <mergeCell ref="I120:I122"/>
    <mergeCell ref="J120:J122"/>
    <mergeCell ref="K120:K122"/>
    <mergeCell ref="L120:L122"/>
    <mergeCell ref="M120:M122"/>
    <mergeCell ref="S121:T121"/>
    <mergeCell ref="Y39:Y40"/>
    <mergeCell ref="Y48:Y49"/>
    <mergeCell ref="D52:D53"/>
    <mergeCell ref="C73:E73"/>
    <mergeCell ref="U48:X48"/>
    <mergeCell ref="C39:D40"/>
    <mergeCell ref="E39:E40"/>
    <mergeCell ref="B2:D2"/>
    <mergeCell ref="C4:D5"/>
    <mergeCell ref="E4:E5"/>
    <mergeCell ref="F4:I4"/>
    <mergeCell ref="C19:C22"/>
    <mergeCell ref="D17:D18"/>
    <mergeCell ref="D19:D20"/>
    <mergeCell ref="C36:E36"/>
    <mergeCell ref="C23:C35"/>
    <mergeCell ref="C8:C18"/>
    <mergeCell ref="B4:B36"/>
    <mergeCell ref="D10:D11"/>
    <mergeCell ref="Q4:T4"/>
    <mergeCell ref="U13:X13"/>
    <mergeCell ref="Y13:Y14"/>
    <mergeCell ref="F172:F174"/>
    <mergeCell ref="G172:G174"/>
    <mergeCell ref="H172:H174"/>
    <mergeCell ref="BG97:BH97"/>
    <mergeCell ref="BO121:BO122"/>
    <mergeCell ref="BA121:BA122"/>
    <mergeCell ref="BB121:BB122"/>
    <mergeCell ref="BC121:BD121"/>
    <mergeCell ref="BG121:BH121"/>
    <mergeCell ref="BI121:BJ121"/>
    <mergeCell ref="O121:R121"/>
    <mergeCell ref="AG121:AH121"/>
    <mergeCell ref="BM121:BM122"/>
    <mergeCell ref="BN121:BN122"/>
    <mergeCell ref="AK121:AL121"/>
    <mergeCell ref="AM121:AM122"/>
    <mergeCell ref="AN121:AN122"/>
    <mergeCell ref="AS121:AT121"/>
    <mergeCell ref="AI121:AJ121"/>
    <mergeCell ref="AA121:AA122"/>
    <mergeCell ref="F148:F150"/>
    <mergeCell ref="AO96:BO96"/>
    <mergeCell ref="AO120:BO120"/>
    <mergeCell ref="AO148:BO148"/>
    <mergeCell ref="AO172:BO172"/>
    <mergeCell ref="AU173:AV173"/>
    <mergeCell ref="AU149:AV149"/>
    <mergeCell ref="AU121:AV121"/>
    <mergeCell ref="AU97:AV97"/>
    <mergeCell ref="BG149:BH149"/>
    <mergeCell ref="BI149:BJ149"/>
    <mergeCell ref="BE121:BF121"/>
    <mergeCell ref="BO173:BO174"/>
    <mergeCell ref="BM149:BM150"/>
    <mergeCell ref="BN149:BN150"/>
    <mergeCell ref="AS149:AT149"/>
    <mergeCell ref="BA149:BA150"/>
    <mergeCell ref="BB149:BB150"/>
    <mergeCell ref="BC149:BD149"/>
    <mergeCell ref="BK173:BL173"/>
    <mergeCell ref="BO149:BO150"/>
    <mergeCell ref="BB173:BB174"/>
    <mergeCell ref="BC173:BD173"/>
    <mergeCell ref="BG173:BH173"/>
    <mergeCell ref="BI173:BJ173"/>
    <mergeCell ref="B39:B73"/>
    <mergeCell ref="O96:AN96"/>
    <mergeCell ref="O120:AN120"/>
    <mergeCell ref="O148:AN148"/>
    <mergeCell ref="O172:AN172"/>
    <mergeCell ref="U173:V173"/>
    <mergeCell ref="U149:V149"/>
    <mergeCell ref="U121:V121"/>
    <mergeCell ref="U97:V97"/>
    <mergeCell ref="AB173:AB174"/>
    <mergeCell ref="O97:R97"/>
    <mergeCell ref="C60:C72"/>
    <mergeCell ref="G148:G150"/>
    <mergeCell ref="H148:H150"/>
    <mergeCell ref="I148:I150"/>
    <mergeCell ref="AB121:AB122"/>
    <mergeCell ref="AC121:AD121"/>
    <mergeCell ref="AE121:AF121"/>
    <mergeCell ref="I172:I174"/>
    <mergeCell ref="J172:J174"/>
    <mergeCell ref="K172:K174"/>
    <mergeCell ref="L172:L174"/>
    <mergeCell ref="S173:T173"/>
    <mergeCell ref="O173:R173"/>
  </mergeCells>
  <phoneticPr fontId="1"/>
  <printOptions headings="1"/>
  <pageMargins left="0.23622047244094491" right="0.23622047244094491" top="0.74803149606299213" bottom="0.74803149606299213" header="0.31496062992125984" footer="0.31496062992125984"/>
  <pageSetup paperSize="8" scale="4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36D9B-6B9F-45DF-B418-A8B1094B029A}">
  <sheetPr>
    <tabColor theme="3" tint="0.59999389629810485"/>
  </sheetPr>
  <dimension ref="B1:CM215"/>
  <sheetViews>
    <sheetView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493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WN6BN6F9EYlrzngr6j4TwvbNMBwmtv9kjUPitNhWRp4j5Lit83J5XLxyi4V9AOjJtXEf0V4S+sO6Sd1SzyNzGg==" saltValue="JV7ZtnrepEH4KJhKl4kfoQ==" spinCount="100000" sheet="1" objects="1" scenarios="1"/>
  <mergeCells count="213">
    <mergeCell ref="W97:Z97"/>
    <mergeCell ref="W121:Z121"/>
    <mergeCell ref="W149:Z149"/>
    <mergeCell ref="W173:Z173"/>
    <mergeCell ref="AW173:AZ173"/>
    <mergeCell ref="AW149:AZ149"/>
    <mergeCell ref="AW121:AZ121"/>
    <mergeCell ref="AW97:AZ97"/>
    <mergeCell ref="AO149:AR149"/>
    <mergeCell ref="AN121:AN122"/>
    <mergeCell ref="AM149:AM150"/>
    <mergeCell ref="AN149:AN150"/>
    <mergeCell ref="AG149:AH149"/>
    <mergeCell ref="AI149:AJ149"/>
    <mergeCell ref="AK149:AL149"/>
    <mergeCell ref="AO173:AR173"/>
    <mergeCell ref="AS97:AT97"/>
    <mergeCell ref="AA173:AA174"/>
    <mergeCell ref="AM173:AM174"/>
    <mergeCell ref="AN173:AN174"/>
    <mergeCell ref="AB173:AB174"/>
    <mergeCell ref="AC173:AD173"/>
    <mergeCell ref="AG173:AH173"/>
    <mergeCell ref="AI173:AJ173"/>
    <mergeCell ref="F120:F122"/>
    <mergeCell ref="G120:G122"/>
    <mergeCell ref="AE149:AF149"/>
    <mergeCell ref="G148:G150"/>
    <mergeCell ref="H148:H150"/>
    <mergeCell ref="I148:I150"/>
    <mergeCell ref="J148:J150"/>
    <mergeCell ref="O149:R149"/>
    <mergeCell ref="M148:M150"/>
    <mergeCell ref="O121:R121"/>
    <mergeCell ref="S149:T149"/>
    <mergeCell ref="AA149:AA150"/>
    <mergeCell ref="AB149:AB150"/>
    <mergeCell ref="AC149:AD149"/>
    <mergeCell ref="BO97:BO98"/>
    <mergeCell ref="BG97:BH97"/>
    <mergeCell ref="BI97:BJ97"/>
    <mergeCell ref="BK97:BL97"/>
    <mergeCell ref="BO121:BO122"/>
    <mergeCell ref="BG121:BH121"/>
    <mergeCell ref="BI121:BJ121"/>
    <mergeCell ref="BC97:BD97"/>
    <mergeCell ref="AO148:BO148"/>
    <mergeCell ref="AO121:AR121"/>
    <mergeCell ref="AO97:AR97"/>
    <mergeCell ref="AU97:AV97"/>
    <mergeCell ref="BN149:BN150"/>
    <mergeCell ref="BC149:BD149"/>
    <mergeCell ref="BG149:BH149"/>
    <mergeCell ref="BI149:BJ149"/>
    <mergeCell ref="BE97:BF97"/>
    <mergeCell ref="BE121:BF121"/>
    <mergeCell ref="BE149:BF149"/>
    <mergeCell ref="BM97:BM98"/>
    <mergeCell ref="BN97:BN98"/>
    <mergeCell ref="BK149:BL149"/>
    <mergeCell ref="BM149:BM150"/>
    <mergeCell ref="BN173:BN174"/>
    <mergeCell ref="AS121:AT121"/>
    <mergeCell ref="AS149:AT149"/>
    <mergeCell ref="BB149:BB150"/>
    <mergeCell ref="BA121:BA122"/>
    <mergeCell ref="BB121:BB122"/>
    <mergeCell ref="BC121:BD121"/>
    <mergeCell ref="AO172:BO172"/>
    <mergeCell ref="AU173:AV173"/>
    <mergeCell ref="AU149:AV149"/>
    <mergeCell ref="AU121:AV121"/>
    <mergeCell ref="BA149:BA150"/>
    <mergeCell ref="BO173:BO174"/>
    <mergeCell ref="BA173:BA174"/>
    <mergeCell ref="BB173:BB174"/>
    <mergeCell ref="BC173:BD173"/>
    <mergeCell ref="BG173:BH173"/>
    <mergeCell ref="BI173:BJ173"/>
    <mergeCell ref="BK173:BL173"/>
    <mergeCell ref="BM173:BM174"/>
    <mergeCell ref="AS173:AT173"/>
    <mergeCell ref="BE173:BF173"/>
    <mergeCell ref="BO149:BO150"/>
    <mergeCell ref="BN121:BN122"/>
    <mergeCell ref="F172:F174"/>
    <mergeCell ref="G172:G174"/>
    <mergeCell ref="H172:H174"/>
    <mergeCell ref="I172:I174"/>
    <mergeCell ref="J172:J174"/>
    <mergeCell ref="K172:K174"/>
    <mergeCell ref="L172:L174"/>
    <mergeCell ref="M172:M174"/>
    <mergeCell ref="S173:T173"/>
    <mergeCell ref="O173:R173"/>
    <mergeCell ref="AK173:AL173"/>
    <mergeCell ref="AE173:AF173"/>
    <mergeCell ref="F148:F150"/>
    <mergeCell ref="BA97:BA98"/>
    <mergeCell ref="AG97:AH97"/>
    <mergeCell ref="E83:E84"/>
    <mergeCell ref="H120:H122"/>
    <mergeCell ref="I120:I122"/>
    <mergeCell ref="J120:J122"/>
    <mergeCell ref="K120:K122"/>
    <mergeCell ref="L120:L122"/>
    <mergeCell ref="M120:M122"/>
    <mergeCell ref="S121:T121"/>
    <mergeCell ref="AI121:AJ121"/>
    <mergeCell ref="AK121:AL121"/>
    <mergeCell ref="AM121:AM122"/>
    <mergeCell ref="AE121:AF121"/>
    <mergeCell ref="AO96:BO96"/>
    <mergeCell ref="AO120:BO120"/>
    <mergeCell ref="O97:R97"/>
    <mergeCell ref="AI97:AJ97"/>
    <mergeCell ref="AK97:AL97"/>
    <mergeCell ref="AM97:AM98"/>
    <mergeCell ref="AN97:AN98"/>
    <mergeCell ref="AE97:AF97"/>
    <mergeCell ref="BB97:BB98"/>
    <mergeCell ref="C43:C53"/>
    <mergeCell ref="BK121:BL121"/>
    <mergeCell ref="BM121:BM122"/>
    <mergeCell ref="AA49:AB49"/>
    <mergeCell ref="AA57:AB57"/>
    <mergeCell ref="F96:F98"/>
    <mergeCell ref="G96:G98"/>
    <mergeCell ref="H96:H98"/>
    <mergeCell ref="I96:I98"/>
    <mergeCell ref="J96:J98"/>
    <mergeCell ref="K96:K98"/>
    <mergeCell ref="L96:L98"/>
    <mergeCell ref="M96:M98"/>
    <mergeCell ref="P48:P49"/>
    <mergeCell ref="Q48:T48"/>
    <mergeCell ref="T57:T63"/>
    <mergeCell ref="S97:T97"/>
    <mergeCell ref="AA97:AA98"/>
    <mergeCell ref="AB97:AB98"/>
    <mergeCell ref="AC97:AD97"/>
    <mergeCell ref="E89:G89"/>
    <mergeCell ref="O57:O62"/>
    <mergeCell ref="C73:E73"/>
    <mergeCell ref="C39:D40"/>
    <mergeCell ref="E39:E40"/>
    <mergeCell ref="F39:I39"/>
    <mergeCell ref="D54:D55"/>
    <mergeCell ref="D56:D57"/>
    <mergeCell ref="C54:C59"/>
    <mergeCell ref="E77:E78"/>
    <mergeCell ref="F77:I77"/>
    <mergeCell ref="Y13:Y14"/>
    <mergeCell ref="U4:X4"/>
    <mergeCell ref="Y4:Y5"/>
    <mergeCell ref="J4:M4"/>
    <mergeCell ref="O4:O11"/>
    <mergeCell ref="U48:X48"/>
    <mergeCell ref="T22:T28"/>
    <mergeCell ref="J39:M39"/>
    <mergeCell ref="O39:O46"/>
    <mergeCell ref="P39:P40"/>
    <mergeCell ref="Q39:T39"/>
    <mergeCell ref="O22:O27"/>
    <mergeCell ref="U39:X39"/>
    <mergeCell ref="Y39:Y40"/>
    <mergeCell ref="Y48:Y49"/>
    <mergeCell ref="U13:X13"/>
    <mergeCell ref="P4:P5"/>
    <mergeCell ref="Q4:T4"/>
    <mergeCell ref="O13:O20"/>
    <mergeCell ref="P13:P14"/>
    <mergeCell ref="Q13:T13"/>
    <mergeCell ref="O48:O55"/>
    <mergeCell ref="B2:D2"/>
    <mergeCell ref="C4:D5"/>
    <mergeCell ref="E4:E5"/>
    <mergeCell ref="F4:I4"/>
    <mergeCell ref="C19:C22"/>
    <mergeCell ref="D17:D18"/>
    <mergeCell ref="D19:D20"/>
    <mergeCell ref="C6:D7"/>
    <mergeCell ref="D8:D9"/>
    <mergeCell ref="D13:D14"/>
    <mergeCell ref="C8:C18"/>
    <mergeCell ref="B4:B36"/>
    <mergeCell ref="D10:D11"/>
    <mergeCell ref="C36:E36"/>
    <mergeCell ref="C23:C35"/>
    <mergeCell ref="B39:B73"/>
    <mergeCell ref="O96:AN96"/>
    <mergeCell ref="O120:AN120"/>
    <mergeCell ref="O148:AN148"/>
    <mergeCell ref="O172:AN172"/>
    <mergeCell ref="U173:V173"/>
    <mergeCell ref="U149:V149"/>
    <mergeCell ref="U121:V121"/>
    <mergeCell ref="U97:V97"/>
    <mergeCell ref="K148:K150"/>
    <mergeCell ref="L148:L150"/>
    <mergeCell ref="AA121:AA122"/>
    <mergeCell ref="AB121:AB122"/>
    <mergeCell ref="AC121:AD121"/>
    <mergeCell ref="AG121:AH121"/>
    <mergeCell ref="D45:D46"/>
    <mergeCell ref="C60:C72"/>
    <mergeCell ref="F83:I83"/>
    <mergeCell ref="J83:M83"/>
    <mergeCell ref="C41:D42"/>
    <mergeCell ref="D43:D44"/>
    <mergeCell ref="D48:D49"/>
    <mergeCell ref="D52:D53"/>
    <mergeCell ref="J77:M77"/>
  </mergeCells>
  <phoneticPr fontId="1"/>
  <pageMargins left="0.7" right="0.7" top="0.75" bottom="0.75" header="0.3" footer="0.3"/>
  <pageSetup paperSize="9" scale="30" orientation="portrait" horizont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E7359-2545-480E-8ECD-AAFDD836C5A6}">
  <sheetPr>
    <tabColor theme="3" tint="0.59999389629810485"/>
  </sheetPr>
  <dimension ref="B1:CM215"/>
  <sheetViews>
    <sheetView topLeftCell="K117"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494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g7tsxkCcxnvEXbP+U4mxs6J+vuK09vtOT6r8DJUq4efFhnC06hpR6zmJZpOrP8W9oWJI3RamoNHOBd2VF64rDQ==" saltValue="tbai4yxtTdh4NPN63QhlAA==" spinCount="100000" sheet="1" objects="1" scenarios="1"/>
  <mergeCells count="213">
    <mergeCell ref="W149:Z149"/>
    <mergeCell ref="W173:Z173"/>
    <mergeCell ref="AW173:AZ173"/>
    <mergeCell ref="AW149:AZ149"/>
    <mergeCell ref="AW121:AZ121"/>
    <mergeCell ref="AW97:AZ97"/>
    <mergeCell ref="E77:E78"/>
    <mergeCell ref="F77:I77"/>
    <mergeCell ref="J77:M77"/>
    <mergeCell ref="E83:E84"/>
    <mergeCell ref="F83:I83"/>
    <mergeCell ref="J83:M83"/>
    <mergeCell ref="E89:G89"/>
    <mergeCell ref="AO149:AR149"/>
    <mergeCell ref="AK121:AL121"/>
    <mergeCell ref="AM121:AM122"/>
    <mergeCell ref="AN121:AN122"/>
    <mergeCell ref="AO148:BO148"/>
    <mergeCell ref="AA173:AA174"/>
    <mergeCell ref="AB173:AB174"/>
    <mergeCell ref="BG149:BH149"/>
    <mergeCell ref="BI149:BJ149"/>
    <mergeCell ref="BE149:BF149"/>
    <mergeCell ref="L96:L98"/>
    <mergeCell ref="M96:M98"/>
    <mergeCell ref="S97:T97"/>
    <mergeCell ref="AN97:AN98"/>
    <mergeCell ref="AG97:AH97"/>
    <mergeCell ref="AS97:AT97"/>
    <mergeCell ref="W97:Z97"/>
    <mergeCell ref="AO96:BO96"/>
    <mergeCell ref="AC97:AD97"/>
    <mergeCell ref="AE97:AF97"/>
    <mergeCell ref="C41:D42"/>
    <mergeCell ref="D43:D44"/>
    <mergeCell ref="D48:D49"/>
    <mergeCell ref="O48:O55"/>
    <mergeCell ref="P48:P49"/>
    <mergeCell ref="Y39:Y40"/>
    <mergeCell ref="Q48:T48"/>
    <mergeCell ref="Y48:Y49"/>
    <mergeCell ref="O57:O62"/>
    <mergeCell ref="D52:D53"/>
    <mergeCell ref="T57:T63"/>
    <mergeCell ref="C39:D40"/>
    <mergeCell ref="E39:E40"/>
    <mergeCell ref="F39:I39"/>
    <mergeCell ref="J39:M39"/>
    <mergeCell ref="O39:O46"/>
    <mergeCell ref="P39:P40"/>
    <mergeCell ref="Q39:T39"/>
    <mergeCell ref="U39:X39"/>
    <mergeCell ref="D45:D46"/>
    <mergeCell ref="C43:C53"/>
    <mergeCell ref="BE173:BF173"/>
    <mergeCell ref="AO120:BO120"/>
    <mergeCell ref="AA49:AB49"/>
    <mergeCell ref="AA57:AB57"/>
    <mergeCell ref="AS173:AT173"/>
    <mergeCell ref="BA173:BA174"/>
    <mergeCell ref="AC173:AD173"/>
    <mergeCell ref="AG173:AH173"/>
    <mergeCell ref="AI173:AJ173"/>
    <mergeCell ref="AK173:AL173"/>
    <mergeCell ref="AM173:AM174"/>
    <mergeCell ref="AO173:AR173"/>
    <mergeCell ref="AE173:AF173"/>
    <mergeCell ref="AO172:BO172"/>
    <mergeCell ref="AU173:AV173"/>
    <mergeCell ref="BG121:BH121"/>
    <mergeCell ref="BI121:BJ121"/>
    <mergeCell ref="BM121:BM122"/>
    <mergeCell ref="BM97:BM98"/>
    <mergeCell ref="BN97:BN98"/>
    <mergeCell ref="BO97:BO98"/>
    <mergeCell ref="AS121:AT121"/>
    <mergeCell ref="BE121:BF121"/>
    <mergeCell ref="AO121:AR121"/>
    <mergeCell ref="M172:M174"/>
    <mergeCell ref="S173:T173"/>
    <mergeCell ref="O173:R173"/>
    <mergeCell ref="BK149:BL149"/>
    <mergeCell ref="BM173:BM174"/>
    <mergeCell ref="BN173:BN174"/>
    <mergeCell ref="BO173:BO174"/>
    <mergeCell ref="BM149:BM150"/>
    <mergeCell ref="BN149:BN150"/>
    <mergeCell ref="AS149:AT149"/>
    <mergeCell ref="BA149:BA150"/>
    <mergeCell ref="BB149:BB150"/>
    <mergeCell ref="BC149:BD149"/>
    <mergeCell ref="BK173:BL173"/>
    <mergeCell ref="BO149:BO150"/>
    <mergeCell ref="BB173:BB174"/>
    <mergeCell ref="BC173:BD173"/>
    <mergeCell ref="BG173:BH173"/>
    <mergeCell ref="BI173:BJ173"/>
    <mergeCell ref="AI149:AJ149"/>
    <mergeCell ref="AK149:AL149"/>
    <mergeCell ref="AM149:AM150"/>
    <mergeCell ref="AN173:AN174"/>
    <mergeCell ref="AC149:AD149"/>
    <mergeCell ref="T22:T28"/>
    <mergeCell ref="O22:O27"/>
    <mergeCell ref="BK121:BL121"/>
    <mergeCell ref="BO121:BO122"/>
    <mergeCell ref="BA121:BA122"/>
    <mergeCell ref="BB121:BB122"/>
    <mergeCell ref="BC121:BD121"/>
    <mergeCell ref="AE149:AF149"/>
    <mergeCell ref="BN121:BN122"/>
    <mergeCell ref="U48:X48"/>
    <mergeCell ref="AU149:AV149"/>
    <mergeCell ref="AU121:AV121"/>
    <mergeCell ref="AU97:AV97"/>
    <mergeCell ref="BB97:BB98"/>
    <mergeCell ref="BC97:BD97"/>
    <mergeCell ref="BG97:BH97"/>
    <mergeCell ref="BI97:BJ97"/>
    <mergeCell ref="BE97:BF97"/>
    <mergeCell ref="AO97:AR97"/>
    <mergeCell ref="BK97:BL97"/>
    <mergeCell ref="BA97:BA98"/>
    <mergeCell ref="AA97:AA98"/>
    <mergeCell ref="AB97:AB98"/>
    <mergeCell ref="W121:Z121"/>
    <mergeCell ref="B2:D2"/>
    <mergeCell ref="C4:D5"/>
    <mergeCell ref="E4:E5"/>
    <mergeCell ref="F4:I4"/>
    <mergeCell ref="C19:C22"/>
    <mergeCell ref="D17:D18"/>
    <mergeCell ref="D19:D20"/>
    <mergeCell ref="C36:E36"/>
    <mergeCell ref="C23:C35"/>
    <mergeCell ref="C6:D7"/>
    <mergeCell ref="D8:D9"/>
    <mergeCell ref="D13:D14"/>
    <mergeCell ref="C8:C18"/>
    <mergeCell ref="B4:B36"/>
    <mergeCell ref="D10:D11"/>
    <mergeCell ref="F172:F174"/>
    <mergeCell ref="G172:G174"/>
    <mergeCell ref="H172:H174"/>
    <mergeCell ref="I172:I174"/>
    <mergeCell ref="J172:J174"/>
    <mergeCell ref="K172:K174"/>
    <mergeCell ref="L172:L174"/>
    <mergeCell ref="C60:C72"/>
    <mergeCell ref="K120:K122"/>
    <mergeCell ref="L120:L122"/>
    <mergeCell ref="L148:L150"/>
    <mergeCell ref="F148:F150"/>
    <mergeCell ref="G148:G150"/>
    <mergeCell ref="H148:H150"/>
    <mergeCell ref="I148:I150"/>
    <mergeCell ref="J148:J150"/>
    <mergeCell ref="K148:K150"/>
    <mergeCell ref="F96:F98"/>
    <mergeCell ref="G96:G98"/>
    <mergeCell ref="H96:H98"/>
    <mergeCell ref="I96:I98"/>
    <mergeCell ref="J96:J98"/>
    <mergeCell ref="K96:K98"/>
    <mergeCell ref="C73:E73"/>
    <mergeCell ref="B39:B73"/>
    <mergeCell ref="O96:AN96"/>
    <mergeCell ref="O120:AN120"/>
    <mergeCell ref="O148:AN148"/>
    <mergeCell ref="M120:M122"/>
    <mergeCell ref="S121:T121"/>
    <mergeCell ref="D54:D55"/>
    <mergeCell ref="D56:D57"/>
    <mergeCell ref="C54:C59"/>
    <mergeCell ref="AI97:AJ97"/>
    <mergeCell ref="AK97:AL97"/>
    <mergeCell ref="AM97:AM98"/>
    <mergeCell ref="O97:R97"/>
    <mergeCell ref="O121:R121"/>
    <mergeCell ref="AG121:AH121"/>
    <mergeCell ref="F120:F122"/>
    <mergeCell ref="G120:G122"/>
    <mergeCell ref="H120:H122"/>
    <mergeCell ref="I120:I122"/>
    <mergeCell ref="J120:J122"/>
    <mergeCell ref="M148:M150"/>
    <mergeCell ref="S149:T149"/>
    <mergeCell ref="O149:R149"/>
    <mergeCell ref="AI121:AJ121"/>
    <mergeCell ref="Y13:Y14"/>
    <mergeCell ref="U4:X4"/>
    <mergeCell ref="Y4:Y5"/>
    <mergeCell ref="J4:M4"/>
    <mergeCell ref="O172:AN172"/>
    <mergeCell ref="U173:V173"/>
    <mergeCell ref="U149:V149"/>
    <mergeCell ref="U121:V121"/>
    <mergeCell ref="U97:V97"/>
    <mergeCell ref="O4:O11"/>
    <mergeCell ref="P4:P5"/>
    <mergeCell ref="Q4:T4"/>
    <mergeCell ref="O13:O20"/>
    <mergeCell ref="P13:P14"/>
    <mergeCell ref="Q13:T13"/>
    <mergeCell ref="U13:X13"/>
    <mergeCell ref="AN149:AN150"/>
    <mergeCell ref="AB121:AB122"/>
    <mergeCell ref="AC121:AD121"/>
    <mergeCell ref="AA149:AA150"/>
    <mergeCell ref="AB149:AB150"/>
    <mergeCell ref="AA121:AA122"/>
    <mergeCell ref="AE121:AF121"/>
    <mergeCell ref="AG149:AH149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0F34-0951-4B5D-BB2F-AC64938D4F1F}">
  <sheetPr>
    <tabColor theme="3" tint="0.59999389629810485"/>
  </sheetPr>
  <dimension ref="B1:CM215"/>
  <sheetViews>
    <sheetView topLeftCell="AC148"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495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z09EuE+nnNjD7yQcBp+9z6nyXoGe+AYZ/JCBPoqUIQr85lPqMsta+rHi1fBLs7TLZk8uUKCyDZEmf7yockYABA==" saltValue="3RteMdlSf5M+K90VTk01KA==" spinCount="100000" sheet="1" objects="1" scenarios="1"/>
  <mergeCells count="213">
    <mergeCell ref="W121:Z121"/>
    <mergeCell ref="W149:Z149"/>
    <mergeCell ref="W173:Z173"/>
    <mergeCell ref="AW173:AZ173"/>
    <mergeCell ref="AW149:AZ149"/>
    <mergeCell ref="AW121:AZ121"/>
    <mergeCell ref="AW97:AZ97"/>
    <mergeCell ref="F39:I39"/>
    <mergeCell ref="J39:M39"/>
    <mergeCell ref="O39:O46"/>
    <mergeCell ref="P39:P40"/>
    <mergeCell ref="Q39:T39"/>
    <mergeCell ref="AN97:AN98"/>
    <mergeCell ref="F96:F98"/>
    <mergeCell ref="G96:G98"/>
    <mergeCell ref="H96:H98"/>
    <mergeCell ref="AE149:AF149"/>
    <mergeCell ref="J148:J150"/>
    <mergeCell ref="K148:K150"/>
    <mergeCell ref="I96:I98"/>
    <mergeCell ref="J96:J98"/>
    <mergeCell ref="K96:K98"/>
    <mergeCell ref="M172:M174"/>
    <mergeCell ref="U39:X39"/>
    <mergeCell ref="D45:D46"/>
    <mergeCell ref="C43:C53"/>
    <mergeCell ref="AA49:AB49"/>
    <mergeCell ref="AA57:AB57"/>
    <mergeCell ref="L96:L98"/>
    <mergeCell ref="M96:M98"/>
    <mergeCell ref="S97:T97"/>
    <mergeCell ref="C41:D42"/>
    <mergeCell ref="D43:D44"/>
    <mergeCell ref="D48:D49"/>
    <mergeCell ref="O48:O55"/>
    <mergeCell ref="P48:P49"/>
    <mergeCell ref="E77:E78"/>
    <mergeCell ref="F77:I77"/>
    <mergeCell ref="J77:M77"/>
    <mergeCell ref="E83:E84"/>
    <mergeCell ref="F83:I83"/>
    <mergeCell ref="J83:M83"/>
    <mergeCell ref="E89:G89"/>
    <mergeCell ref="D54:D55"/>
    <mergeCell ref="D56:D57"/>
    <mergeCell ref="C54:C59"/>
    <mergeCell ref="W97:Z97"/>
    <mergeCell ref="BN173:BN174"/>
    <mergeCell ref="AO173:AR173"/>
    <mergeCell ref="AO149:AR149"/>
    <mergeCell ref="AM97:AM98"/>
    <mergeCell ref="AG97:AH97"/>
    <mergeCell ref="BM97:BM98"/>
    <mergeCell ref="BN97:BN98"/>
    <mergeCell ref="BI97:BJ97"/>
    <mergeCell ref="BK97:BL97"/>
    <mergeCell ref="BK121:BL121"/>
    <mergeCell ref="AS173:AT173"/>
    <mergeCell ref="BA173:BA174"/>
    <mergeCell ref="BE173:BF173"/>
    <mergeCell ref="BK149:BL149"/>
    <mergeCell ref="BM173:BM174"/>
    <mergeCell ref="BE149:BF149"/>
    <mergeCell ref="AO121:AR121"/>
    <mergeCell ref="AN149:AN150"/>
    <mergeCell ref="AN173:AN174"/>
    <mergeCell ref="AI149:AJ149"/>
    <mergeCell ref="AK149:AL149"/>
    <mergeCell ref="AM149:AM150"/>
    <mergeCell ref="BO97:BO98"/>
    <mergeCell ref="BB97:BB98"/>
    <mergeCell ref="BC97:BD97"/>
    <mergeCell ref="AS97:AT97"/>
    <mergeCell ref="BA97:BA98"/>
    <mergeCell ref="AA97:AA98"/>
    <mergeCell ref="AE97:AF97"/>
    <mergeCell ref="BE97:BF97"/>
    <mergeCell ref="AB97:AB98"/>
    <mergeCell ref="AC97:AD97"/>
    <mergeCell ref="AO97:AR97"/>
    <mergeCell ref="AI97:AJ97"/>
    <mergeCell ref="AK97:AL97"/>
    <mergeCell ref="AC173:AD173"/>
    <mergeCell ref="AG173:AH173"/>
    <mergeCell ref="AI173:AJ173"/>
    <mergeCell ref="AK173:AL173"/>
    <mergeCell ref="AM173:AM174"/>
    <mergeCell ref="AA149:AA150"/>
    <mergeCell ref="AE173:AF173"/>
    <mergeCell ref="AA173:AA174"/>
    <mergeCell ref="AB149:AB150"/>
    <mergeCell ref="AC149:AD149"/>
    <mergeCell ref="AG149:AH149"/>
    <mergeCell ref="O13:O20"/>
    <mergeCell ref="P13:P14"/>
    <mergeCell ref="Q13:T13"/>
    <mergeCell ref="L148:L150"/>
    <mergeCell ref="M148:M150"/>
    <mergeCell ref="S149:T149"/>
    <mergeCell ref="O149:R149"/>
    <mergeCell ref="Q48:T48"/>
    <mergeCell ref="O57:O62"/>
    <mergeCell ref="T57:T63"/>
    <mergeCell ref="T22:T28"/>
    <mergeCell ref="O22:O27"/>
    <mergeCell ref="U4:X4"/>
    <mergeCell ref="Y4:Y5"/>
    <mergeCell ref="C6:D7"/>
    <mergeCell ref="D8:D9"/>
    <mergeCell ref="D13:D14"/>
    <mergeCell ref="J4:M4"/>
    <mergeCell ref="O4:O11"/>
    <mergeCell ref="P4:P5"/>
    <mergeCell ref="F120:F122"/>
    <mergeCell ref="G120:G122"/>
    <mergeCell ref="H120:H122"/>
    <mergeCell ref="I120:I122"/>
    <mergeCell ref="J120:J122"/>
    <mergeCell ref="K120:K122"/>
    <mergeCell ref="L120:L122"/>
    <mergeCell ref="M120:M122"/>
    <mergeCell ref="S121:T121"/>
    <mergeCell ref="Y39:Y40"/>
    <mergeCell ref="Y48:Y49"/>
    <mergeCell ref="D52:D53"/>
    <mergeCell ref="C73:E73"/>
    <mergeCell ref="U48:X48"/>
    <mergeCell ref="C39:D40"/>
    <mergeCell ref="E39:E40"/>
    <mergeCell ref="B2:D2"/>
    <mergeCell ref="C4:D5"/>
    <mergeCell ref="E4:E5"/>
    <mergeCell ref="F4:I4"/>
    <mergeCell ref="C19:C22"/>
    <mergeCell ref="D17:D18"/>
    <mergeCell ref="D19:D20"/>
    <mergeCell ref="C36:E36"/>
    <mergeCell ref="C23:C35"/>
    <mergeCell ref="C8:C18"/>
    <mergeCell ref="B4:B36"/>
    <mergeCell ref="D10:D11"/>
    <mergeCell ref="Q4:T4"/>
    <mergeCell ref="U13:X13"/>
    <mergeCell ref="Y13:Y14"/>
    <mergeCell ref="F172:F174"/>
    <mergeCell ref="G172:G174"/>
    <mergeCell ref="H172:H174"/>
    <mergeCell ref="BG97:BH97"/>
    <mergeCell ref="BO121:BO122"/>
    <mergeCell ref="BA121:BA122"/>
    <mergeCell ref="BB121:BB122"/>
    <mergeCell ref="BC121:BD121"/>
    <mergeCell ref="BG121:BH121"/>
    <mergeCell ref="BI121:BJ121"/>
    <mergeCell ref="O121:R121"/>
    <mergeCell ref="AG121:AH121"/>
    <mergeCell ref="BM121:BM122"/>
    <mergeCell ref="BN121:BN122"/>
    <mergeCell ref="AK121:AL121"/>
    <mergeCell ref="AM121:AM122"/>
    <mergeCell ref="AN121:AN122"/>
    <mergeCell ref="AS121:AT121"/>
    <mergeCell ref="AI121:AJ121"/>
    <mergeCell ref="AA121:AA122"/>
    <mergeCell ref="F148:F150"/>
    <mergeCell ref="AO96:BO96"/>
    <mergeCell ref="AO120:BO120"/>
    <mergeCell ref="AO148:BO148"/>
    <mergeCell ref="AO172:BO172"/>
    <mergeCell ref="AU173:AV173"/>
    <mergeCell ref="AU149:AV149"/>
    <mergeCell ref="AU121:AV121"/>
    <mergeCell ref="AU97:AV97"/>
    <mergeCell ref="BG149:BH149"/>
    <mergeCell ref="BI149:BJ149"/>
    <mergeCell ref="BE121:BF121"/>
    <mergeCell ref="BO173:BO174"/>
    <mergeCell ref="BM149:BM150"/>
    <mergeCell ref="BN149:BN150"/>
    <mergeCell ref="AS149:AT149"/>
    <mergeCell ref="BA149:BA150"/>
    <mergeCell ref="BB149:BB150"/>
    <mergeCell ref="BC149:BD149"/>
    <mergeCell ref="BK173:BL173"/>
    <mergeCell ref="BO149:BO150"/>
    <mergeCell ref="BB173:BB174"/>
    <mergeCell ref="BC173:BD173"/>
    <mergeCell ref="BG173:BH173"/>
    <mergeCell ref="BI173:BJ173"/>
    <mergeCell ref="B39:B73"/>
    <mergeCell ref="O96:AN96"/>
    <mergeCell ref="O120:AN120"/>
    <mergeCell ref="O148:AN148"/>
    <mergeCell ref="O172:AN172"/>
    <mergeCell ref="U173:V173"/>
    <mergeCell ref="U149:V149"/>
    <mergeCell ref="U121:V121"/>
    <mergeCell ref="U97:V97"/>
    <mergeCell ref="AB173:AB174"/>
    <mergeCell ref="O97:R97"/>
    <mergeCell ref="C60:C72"/>
    <mergeCell ref="G148:G150"/>
    <mergeCell ref="H148:H150"/>
    <mergeCell ref="I148:I150"/>
    <mergeCell ref="AB121:AB122"/>
    <mergeCell ref="AC121:AD121"/>
    <mergeCell ref="AE121:AF121"/>
    <mergeCell ref="I172:I174"/>
    <mergeCell ref="J172:J174"/>
    <mergeCell ref="K172:K174"/>
    <mergeCell ref="L172:L174"/>
    <mergeCell ref="S173:T173"/>
    <mergeCell ref="O173:R173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8251E-6EDE-4AFA-9A05-9C254EECFF9E}">
  <sheetPr>
    <tabColor theme="3" tint="0.59999389629810485"/>
  </sheetPr>
  <dimension ref="B1:CM215"/>
  <sheetViews>
    <sheetView topLeftCell="K79"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496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c40HRKG4G3+dF2z1+4zj6Hp/TUd4PKhd4tmR9G9y4eNljzqT07Re7cIqfbV0o9enmjQHHZMHEcHk+DMIOD9A0g==" saltValue="/i350QzXO5bC48HUbkXAzg==" spinCount="100000" sheet="1" objects="1" scenarios="1"/>
  <mergeCells count="213">
    <mergeCell ref="W121:Z121"/>
    <mergeCell ref="W149:Z149"/>
    <mergeCell ref="W173:Z173"/>
    <mergeCell ref="AW173:AZ173"/>
    <mergeCell ref="AW149:AZ149"/>
    <mergeCell ref="AW121:AZ121"/>
    <mergeCell ref="AW97:AZ97"/>
    <mergeCell ref="P48:P49"/>
    <mergeCell ref="E83:E84"/>
    <mergeCell ref="F83:I83"/>
    <mergeCell ref="J83:M83"/>
    <mergeCell ref="C73:E73"/>
    <mergeCell ref="E77:E78"/>
    <mergeCell ref="AO97:AR97"/>
    <mergeCell ref="F96:F98"/>
    <mergeCell ref="G96:G98"/>
    <mergeCell ref="H96:H98"/>
    <mergeCell ref="I96:I98"/>
    <mergeCell ref="J96:J98"/>
    <mergeCell ref="K96:K98"/>
    <mergeCell ref="L96:L98"/>
    <mergeCell ref="M96:M98"/>
    <mergeCell ref="S97:T97"/>
    <mergeCell ref="W97:Z97"/>
    <mergeCell ref="AS97:AT97"/>
    <mergeCell ref="AN173:AN174"/>
    <mergeCell ref="AS173:AT173"/>
    <mergeCell ref="BA173:BA174"/>
    <mergeCell ref="AE97:AF97"/>
    <mergeCell ref="AA49:AB49"/>
    <mergeCell ref="AA57:AB57"/>
    <mergeCell ref="AN97:AN98"/>
    <mergeCell ref="AC97:AD97"/>
    <mergeCell ref="AG97:AH97"/>
    <mergeCell ref="AI97:AJ97"/>
    <mergeCell ref="AK97:AL97"/>
    <mergeCell ref="AM97:AM98"/>
    <mergeCell ref="AA97:AA98"/>
    <mergeCell ref="AB97:AB98"/>
    <mergeCell ref="AG121:AH121"/>
    <mergeCell ref="AA149:AA150"/>
    <mergeCell ref="AB149:AB150"/>
    <mergeCell ref="AC149:AD149"/>
    <mergeCell ref="AG149:AH149"/>
    <mergeCell ref="AK121:AL121"/>
    <mergeCell ref="AB121:AB122"/>
    <mergeCell ref="AC121:AD121"/>
    <mergeCell ref="AM121:AM122"/>
    <mergeCell ref="BB173:BB174"/>
    <mergeCell ref="BC173:BD173"/>
    <mergeCell ref="BE97:BF97"/>
    <mergeCell ref="BO121:BO122"/>
    <mergeCell ref="BA121:BA122"/>
    <mergeCell ref="BB121:BB122"/>
    <mergeCell ref="BC121:BD121"/>
    <mergeCell ref="BG121:BH121"/>
    <mergeCell ref="BI121:BJ121"/>
    <mergeCell ref="BO149:BO150"/>
    <mergeCell ref="BI149:BJ149"/>
    <mergeCell ref="BM97:BM98"/>
    <mergeCell ref="BN97:BN98"/>
    <mergeCell ref="BO97:BO98"/>
    <mergeCell ref="BB97:BB98"/>
    <mergeCell ref="BC97:BD97"/>
    <mergeCell ref="BG97:BH97"/>
    <mergeCell ref="BI97:BJ97"/>
    <mergeCell ref="BK97:BL97"/>
    <mergeCell ref="BA97:BA98"/>
    <mergeCell ref="BN173:BN174"/>
    <mergeCell ref="BK121:BL121"/>
    <mergeCell ref="BM121:BM122"/>
    <mergeCell ref="BN121:BN122"/>
    <mergeCell ref="BI173:BJ173"/>
    <mergeCell ref="AA121:AA122"/>
    <mergeCell ref="AS121:AT121"/>
    <mergeCell ref="AI121:AJ121"/>
    <mergeCell ref="AI149:AJ149"/>
    <mergeCell ref="AK149:AL149"/>
    <mergeCell ref="AM149:AM150"/>
    <mergeCell ref="AN149:AN150"/>
    <mergeCell ref="BM173:BM174"/>
    <mergeCell ref="AE121:AF121"/>
    <mergeCell ref="AE149:AF149"/>
    <mergeCell ref="AE173:AF173"/>
    <mergeCell ref="AO121:AR121"/>
    <mergeCell ref="AO149:AR149"/>
    <mergeCell ref="AN121:AN122"/>
    <mergeCell ref="AA173:AA174"/>
    <mergeCell ref="AB173:AB174"/>
    <mergeCell ref="AC173:AD173"/>
    <mergeCell ref="AG173:AH173"/>
    <mergeCell ref="AI173:AJ173"/>
    <mergeCell ref="AK173:AL173"/>
    <mergeCell ref="AM173:AM174"/>
    <mergeCell ref="BG149:BH149"/>
    <mergeCell ref="AO173:AR173"/>
    <mergeCell ref="F172:F174"/>
    <mergeCell ref="G172:G174"/>
    <mergeCell ref="H172:H174"/>
    <mergeCell ref="I172:I174"/>
    <mergeCell ref="J172:J174"/>
    <mergeCell ref="K172:K174"/>
    <mergeCell ref="L172:L174"/>
    <mergeCell ref="M172:M174"/>
    <mergeCell ref="S173:T173"/>
    <mergeCell ref="O173:R173"/>
    <mergeCell ref="O172:AN172"/>
    <mergeCell ref="U173:V173"/>
    <mergeCell ref="F148:F150"/>
    <mergeCell ref="G148:G150"/>
    <mergeCell ref="H148:H150"/>
    <mergeCell ref="I148:I150"/>
    <mergeCell ref="J148:J150"/>
    <mergeCell ref="K148:K150"/>
    <mergeCell ref="L148:L150"/>
    <mergeCell ref="M148:M150"/>
    <mergeCell ref="S149:T149"/>
    <mergeCell ref="O149:R149"/>
    <mergeCell ref="Q39:T39"/>
    <mergeCell ref="O22:O27"/>
    <mergeCell ref="C39:D40"/>
    <mergeCell ref="E39:E40"/>
    <mergeCell ref="F120:F122"/>
    <mergeCell ref="G120:G122"/>
    <mergeCell ref="H120:H122"/>
    <mergeCell ref="I120:I122"/>
    <mergeCell ref="J120:J122"/>
    <mergeCell ref="K120:K122"/>
    <mergeCell ref="L120:L122"/>
    <mergeCell ref="M120:M122"/>
    <mergeCell ref="S121:T121"/>
    <mergeCell ref="O121:R121"/>
    <mergeCell ref="F77:I77"/>
    <mergeCell ref="J77:M77"/>
    <mergeCell ref="O97:R97"/>
    <mergeCell ref="F39:I39"/>
    <mergeCell ref="E89:G89"/>
    <mergeCell ref="C41:D42"/>
    <mergeCell ref="D43:D44"/>
    <mergeCell ref="D48:D49"/>
    <mergeCell ref="O48:O55"/>
    <mergeCell ref="B2:D2"/>
    <mergeCell ref="C4:D5"/>
    <mergeCell ref="E4:E5"/>
    <mergeCell ref="F4:I4"/>
    <mergeCell ref="C19:C22"/>
    <mergeCell ref="D17:D18"/>
    <mergeCell ref="D19:D20"/>
    <mergeCell ref="C36:E36"/>
    <mergeCell ref="U4:X4"/>
    <mergeCell ref="C6:D7"/>
    <mergeCell ref="D8:D9"/>
    <mergeCell ref="D13:D14"/>
    <mergeCell ref="J4:M4"/>
    <mergeCell ref="O4:O11"/>
    <mergeCell ref="P4:P5"/>
    <mergeCell ref="Q4:T4"/>
    <mergeCell ref="O13:O20"/>
    <mergeCell ref="P13:P14"/>
    <mergeCell ref="C23:C35"/>
    <mergeCell ref="Q13:T13"/>
    <mergeCell ref="U13:X13"/>
    <mergeCell ref="T22:T28"/>
    <mergeCell ref="C8:C18"/>
    <mergeCell ref="B4:B36"/>
    <mergeCell ref="D10:D11"/>
    <mergeCell ref="D45:D46"/>
    <mergeCell ref="C43:C53"/>
    <mergeCell ref="B39:B73"/>
    <mergeCell ref="O96:AN96"/>
    <mergeCell ref="O120:AN120"/>
    <mergeCell ref="O148:AN148"/>
    <mergeCell ref="Y4:Y5"/>
    <mergeCell ref="D54:D55"/>
    <mergeCell ref="D56:D57"/>
    <mergeCell ref="C54:C59"/>
    <mergeCell ref="Y13:Y14"/>
    <mergeCell ref="Y39:Y40"/>
    <mergeCell ref="Q48:T48"/>
    <mergeCell ref="Y48:Y49"/>
    <mergeCell ref="O57:O62"/>
    <mergeCell ref="D52:D53"/>
    <mergeCell ref="U48:X48"/>
    <mergeCell ref="T57:T63"/>
    <mergeCell ref="U39:X39"/>
    <mergeCell ref="C60:C72"/>
    <mergeCell ref="J39:M39"/>
    <mergeCell ref="O39:O46"/>
    <mergeCell ref="P39:P40"/>
    <mergeCell ref="U149:V149"/>
    <mergeCell ref="U121:V121"/>
    <mergeCell ref="U97:V97"/>
    <mergeCell ref="AO96:BO96"/>
    <mergeCell ref="AO120:BO120"/>
    <mergeCell ref="AO148:BO148"/>
    <mergeCell ref="AO172:BO172"/>
    <mergeCell ref="AU173:AV173"/>
    <mergeCell ref="AU149:AV149"/>
    <mergeCell ref="AU121:AV121"/>
    <mergeCell ref="AU97:AV97"/>
    <mergeCell ref="BK149:BL149"/>
    <mergeCell ref="BE121:BF121"/>
    <mergeCell ref="BO173:BO174"/>
    <mergeCell ref="BM149:BM150"/>
    <mergeCell ref="BN149:BN150"/>
    <mergeCell ref="AS149:AT149"/>
    <mergeCell ref="BA149:BA150"/>
    <mergeCell ref="BB149:BB150"/>
    <mergeCell ref="BC149:BD149"/>
    <mergeCell ref="BK173:BL173"/>
    <mergeCell ref="BE149:BF149"/>
    <mergeCell ref="BE173:BF173"/>
    <mergeCell ref="BG173:BH173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F09DE-3E2B-400B-B451-3F379AF60275}">
  <sheetPr>
    <tabColor theme="3" tint="0.59999389629810485"/>
  </sheetPr>
  <dimension ref="B1:CM215"/>
  <sheetViews>
    <sheetView topLeftCell="J79"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25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38FxpOzcfqlDJ20EwDDwEkjSCAyH6L4bADUe9kt4qe2RXxN62ZfZQIdHrCO5iehpGm2xJcnHr2pr0xxptugtuw==" saltValue="zsxn1+PwQ8LkQaP/iXNV3A==" spinCount="100000" sheet="1" objects="1" scenarios="1"/>
  <mergeCells count="213">
    <mergeCell ref="W121:Z121"/>
    <mergeCell ref="W149:Z149"/>
    <mergeCell ref="W173:Z173"/>
    <mergeCell ref="AW173:AZ173"/>
    <mergeCell ref="AW149:AZ149"/>
    <mergeCell ref="AW121:AZ121"/>
    <mergeCell ref="AW97:AZ97"/>
    <mergeCell ref="F39:I39"/>
    <mergeCell ref="J39:M39"/>
    <mergeCell ref="O39:O46"/>
    <mergeCell ref="P39:P40"/>
    <mergeCell ref="Q39:T39"/>
    <mergeCell ref="AN97:AN98"/>
    <mergeCell ref="F96:F98"/>
    <mergeCell ref="G96:G98"/>
    <mergeCell ref="H96:H98"/>
    <mergeCell ref="AE149:AF149"/>
    <mergeCell ref="J148:J150"/>
    <mergeCell ref="K148:K150"/>
    <mergeCell ref="I96:I98"/>
    <mergeCell ref="J96:J98"/>
    <mergeCell ref="K96:K98"/>
    <mergeCell ref="M172:M174"/>
    <mergeCell ref="U39:X39"/>
    <mergeCell ref="D45:D46"/>
    <mergeCell ref="C43:C53"/>
    <mergeCell ref="AA49:AB49"/>
    <mergeCell ref="AA57:AB57"/>
    <mergeCell ref="L96:L98"/>
    <mergeCell ref="M96:M98"/>
    <mergeCell ref="S97:T97"/>
    <mergeCell ref="C41:D42"/>
    <mergeCell ref="D43:D44"/>
    <mergeCell ref="D48:D49"/>
    <mergeCell ref="O48:O55"/>
    <mergeCell ref="P48:P49"/>
    <mergeCell ref="E77:E78"/>
    <mergeCell ref="F77:I77"/>
    <mergeCell ref="J77:M77"/>
    <mergeCell ref="E83:E84"/>
    <mergeCell ref="F83:I83"/>
    <mergeCell ref="J83:M83"/>
    <mergeCell ref="E89:G89"/>
    <mergeCell ref="D54:D55"/>
    <mergeCell ref="D56:D57"/>
    <mergeCell ref="C54:C59"/>
    <mergeCell ref="W97:Z97"/>
    <mergeCell ref="BN173:BN174"/>
    <mergeCell ref="AO173:AR173"/>
    <mergeCell ref="AO149:AR149"/>
    <mergeCell ref="AM97:AM98"/>
    <mergeCell ref="AG97:AH97"/>
    <mergeCell ref="BM97:BM98"/>
    <mergeCell ref="BN97:BN98"/>
    <mergeCell ref="BI97:BJ97"/>
    <mergeCell ref="BK97:BL97"/>
    <mergeCell ref="BK121:BL121"/>
    <mergeCell ref="AS173:AT173"/>
    <mergeCell ref="BA173:BA174"/>
    <mergeCell ref="BE173:BF173"/>
    <mergeCell ref="BK149:BL149"/>
    <mergeCell ref="BM173:BM174"/>
    <mergeCell ref="BE149:BF149"/>
    <mergeCell ref="AO121:AR121"/>
    <mergeCell ref="AN149:AN150"/>
    <mergeCell ref="AN173:AN174"/>
    <mergeCell ref="AI149:AJ149"/>
    <mergeCell ref="AK149:AL149"/>
    <mergeCell ref="AM149:AM150"/>
    <mergeCell ref="BO97:BO98"/>
    <mergeCell ref="BB97:BB98"/>
    <mergeCell ref="BC97:BD97"/>
    <mergeCell ref="AS97:AT97"/>
    <mergeCell ref="BA97:BA98"/>
    <mergeCell ref="AA97:AA98"/>
    <mergeCell ref="AE97:AF97"/>
    <mergeCell ref="BE97:BF97"/>
    <mergeCell ref="AB97:AB98"/>
    <mergeCell ref="AC97:AD97"/>
    <mergeCell ref="AO97:AR97"/>
    <mergeCell ref="AI97:AJ97"/>
    <mergeCell ref="AK97:AL97"/>
    <mergeCell ref="AC173:AD173"/>
    <mergeCell ref="AG173:AH173"/>
    <mergeCell ref="AI173:AJ173"/>
    <mergeCell ref="AK173:AL173"/>
    <mergeCell ref="AM173:AM174"/>
    <mergeCell ref="AA149:AA150"/>
    <mergeCell ref="AE173:AF173"/>
    <mergeCell ref="AA173:AA174"/>
    <mergeCell ref="AB149:AB150"/>
    <mergeCell ref="AC149:AD149"/>
    <mergeCell ref="AG149:AH149"/>
    <mergeCell ref="O13:O20"/>
    <mergeCell ref="P13:P14"/>
    <mergeCell ref="Q13:T13"/>
    <mergeCell ref="L148:L150"/>
    <mergeCell ref="M148:M150"/>
    <mergeCell ref="S149:T149"/>
    <mergeCell ref="O149:R149"/>
    <mergeCell ref="Q48:T48"/>
    <mergeCell ref="O57:O62"/>
    <mergeCell ref="T57:T63"/>
    <mergeCell ref="T22:T28"/>
    <mergeCell ref="O22:O27"/>
    <mergeCell ref="U4:X4"/>
    <mergeCell ref="Y4:Y5"/>
    <mergeCell ref="C6:D7"/>
    <mergeCell ref="D8:D9"/>
    <mergeCell ref="D13:D14"/>
    <mergeCell ref="J4:M4"/>
    <mergeCell ref="O4:O11"/>
    <mergeCell ref="P4:P5"/>
    <mergeCell ref="F120:F122"/>
    <mergeCell ref="G120:G122"/>
    <mergeCell ref="H120:H122"/>
    <mergeCell ref="I120:I122"/>
    <mergeCell ref="J120:J122"/>
    <mergeCell ref="K120:K122"/>
    <mergeCell ref="L120:L122"/>
    <mergeCell ref="M120:M122"/>
    <mergeCell ref="S121:T121"/>
    <mergeCell ref="Y39:Y40"/>
    <mergeCell ref="Y48:Y49"/>
    <mergeCell ref="D52:D53"/>
    <mergeCell ref="C73:E73"/>
    <mergeCell ref="U48:X48"/>
    <mergeCell ref="C39:D40"/>
    <mergeCell ref="E39:E40"/>
    <mergeCell ref="B2:D2"/>
    <mergeCell ref="C4:D5"/>
    <mergeCell ref="E4:E5"/>
    <mergeCell ref="F4:I4"/>
    <mergeCell ref="C19:C22"/>
    <mergeCell ref="D17:D18"/>
    <mergeCell ref="D19:D20"/>
    <mergeCell ref="C36:E36"/>
    <mergeCell ref="C23:C35"/>
    <mergeCell ref="C8:C18"/>
    <mergeCell ref="B4:B36"/>
    <mergeCell ref="D10:D11"/>
    <mergeCell ref="Q4:T4"/>
    <mergeCell ref="U13:X13"/>
    <mergeCell ref="Y13:Y14"/>
    <mergeCell ref="F172:F174"/>
    <mergeCell ref="G172:G174"/>
    <mergeCell ref="H172:H174"/>
    <mergeCell ref="BG97:BH97"/>
    <mergeCell ref="BO121:BO122"/>
    <mergeCell ref="BA121:BA122"/>
    <mergeCell ref="BB121:BB122"/>
    <mergeCell ref="BC121:BD121"/>
    <mergeCell ref="BG121:BH121"/>
    <mergeCell ref="BI121:BJ121"/>
    <mergeCell ref="O121:R121"/>
    <mergeCell ref="AG121:AH121"/>
    <mergeCell ref="BM121:BM122"/>
    <mergeCell ref="BN121:BN122"/>
    <mergeCell ref="AK121:AL121"/>
    <mergeCell ref="AM121:AM122"/>
    <mergeCell ref="AN121:AN122"/>
    <mergeCell ref="AS121:AT121"/>
    <mergeCell ref="AI121:AJ121"/>
    <mergeCell ref="AA121:AA122"/>
    <mergeCell ref="F148:F150"/>
    <mergeCell ref="AO96:BO96"/>
    <mergeCell ref="AO120:BO120"/>
    <mergeCell ref="AO148:BO148"/>
    <mergeCell ref="AO172:BO172"/>
    <mergeCell ref="AU173:AV173"/>
    <mergeCell ref="AU149:AV149"/>
    <mergeCell ref="AU121:AV121"/>
    <mergeCell ref="AU97:AV97"/>
    <mergeCell ref="BG149:BH149"/>
    <mergeCell ref="BI149:BJ149"/>
    <mergeCell ref="BE121:BF121"/>
    <mergeCell ref="BO173:BO174"/>
    <mergeCell ref="BM149:BM150"/>
    <mergeCell ref="BN149:BN150"/>
    <mergeCell ref="AS149:AT149"/>
    <mergeCell ref="BA149:BA150"/>
    <mergeCell ref="BB149:BB150"/>
    <mergeCell ref="BC149:BD149"/>
    <mergeCell ref="BK173:BL173"/>
    <mergeCell ref="BO149:BO150"/>
    <mergeCell ref="BB173:BB174"/>
    <mergeCell ref="BC173:BD173"/>
    <mergeCell ref="BG173:BH173"/>
    <mergeCell ref="BI173:BJ173"/>
    <mergeCell ref="B39:B73"/>
    <mergeCell ref="O96:AN96"/>
    <mergeCell ref="O120:AN120"/>
    <mergeCell ref="O148:AN148"/>
    <mergeCell ref="O172:AN172"/>
    <mergeCell ref="U173:V173"/>
    <mergeCell ref="U149:V149"/>
    <mergeCell ref="U121:V121"/>
    <mergeCell ref="U97:V97"/>
    <mergeCell ref="AB173:AB174"/>
    <mergeCell ref="O97:R97"/>
    <mergeCell ref="C60:C72"/>
    <mergeCell ref="G148:G150"/>
    <mergeCell ref="H148:H150"/>
    <mergeCell ref="I148:I150"/>
    <mergeCell ref="AB121:AB122"/>
    <mergeCell ref="AC121:AD121"/>
    <mergeCell ref="AE121:AF121"/>
    <mergeCell ref="I172:I174"/>
    <mergeCell ref="J172:J174"/>
    <mergeCell ref="K172:K174"/>
    <mergeCell ref="L172:L174"/>
    <mergeCell ref="S173:T173"/>
    <mergeCell ref="O173:R173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D3707-954F-4BEB-9F01-148C59999A89}">
  <sheetPr>
    <tabColor theme="3" tint="0.59999389629810485"/>
  </sheetPr>
  <dimension ref="B1:CM215"/>
  <sheetViews>
    <sheetView topLeftCell="T125"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26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JwLCcs9qvKGpfucpp0Iwl1mSJym/Oik8lbNwjsLbHO80W6GdGN0artoBkaBgnH8t2p7zVyjqx0hJvq+XfCtOng==" saltValue="Asb416csdEqh+k2NiWLZwA==" spinCount="100000" sheet="1" objects="1" scenarios="1"/>
  <mergeCells count="213">
    <mergeCell ref="B39:B73"/>
    <mergeCell ref="E89:G89"/>
    <mergeCell ref="AO121:AR121"/>
    <mergeCell ref="AO149:AR149"/>
    <mergeCell ref="AG149:AH149"/>
    <mergeCell ref="AI149:AJ149"/>
    <mergeCell ref="AK149:AL149"/>
    <mergeCell ref="AM149:AM150"/>
    <mergeCell ref="O149:R149"/>
    <mergeCell ref="AA149:AA150"/>
    <mergeCell ref="AB149:AB150"/>
    <mergeCell ref="F148:F150"/>
    <mergeCell ref="G148:G150"/>
    <mergeCell ref="H148:H150"/>
    <mergeCell ref="I148:I150"/>
    <mergeCell ref="J148:J150"/>
    <mergeCell ref="J83:M83"/>
    <mergeCell ref="BM149:BM150"/>
    <mergeCell ref="BN149:BN150"/>
    <mergeCell ref="BO149:BO150"/>
    <mergeCell ref="BG173:BH173"/>
    <mergeCell ref="BB149:BB150"/>
    <mergeCell ref="BC149:BD149"/>
    <mergeCell ref="BG149:BH149"/>
    <mergeCell ref="BI149:BJ149"/>
    <mergeCell ref="BK149:BL149"/>
    <mergeCell ref="BE149:BF149"/>
    <mergeCell ref="BE173:BF173"/>
    <mergeCell ref="AO172:BO172"/>
    <mergeCell ref="BM173:BM174"/>
    <mergeCell ref="BN173:BN174"/>
    <mergeCell ref="BO173:BO174"/>
    <mergeCell ref="BA173:BA174"/>
    <mergeCell ref="BB173:BB174"/>
    <mergeCell ref="BK173:BL173"/>
    <mergeCell ref="BA149:BA150"/>
    <mergeCell ref="AW173:AZ173"/>
    <mergeCell ref="F120:F122"/>
    <mergeCell ref="G120:G122"/>
    <mergeCell ref="H120:H122"/>
    <mergeCell ref="I120:I122"/>
    <mergeCell ref="J120:J122"/>
    <mergeCell ref="K120:K122"/>
    <mergeCell ref="L120:L122"/>
    <mergeCell ref="M120:M122"/>
    <mergeCell ref="S121:T121"/>
    <mergeCell ref="AE121:AF121"/>
    <mergeCell ref="AE149:AF149"/>
    <mergeCell ref="AE173:AF173"/>
    <mergeCell ref="AK173:AL173"/>
    <mergeCell ref="AM173:AM174"/>
    <mergeCell ref="AA173:AA174"/>
    <mergeCell ref="AB173:AB174"/>
    <mergeCell ref="AC173:AD173"/>
    <mergeCell ref="O148:AN148"/>
    <mergeCell ref="AU173:AV173"/>
    <mergeCell ref="BC173:BD173"/>
    <mergeCell ref="AO173:AR173"/>
    <mergeCell ref="AU149:AV149"/>
    <mergeCell ref="AW149:AZ149"/>
    <mergeCell ref="AW121:AZ121"/>
    <mergeCell ref="AW97:AZ97"/>
    <mergeCell ref="AO148:BO148"/>
    <mergeCell ref="BG121:BH121"/>
    <mergeCell ref="F172:F174"/>
    <mergeCell ref="G172:G174"/>
    <mergeCell ref="H172:H174"/>
    <mergeCell ref="I172:I174"/>
    <mergeCell ref="J172:J174"/>
    <mergeCell ref="K172:K174"/>
    <mergeCell ref="L172:L174"/>
    <mergeCell ref="M172:M174"/>
    <mergeCell ref="S173:T173"/>
    <mergeCell ref="O173:R173"/>
    <mergeCell ref="O172:AN172"/>
    <mergeCell ref="U173:V173"/>
    <mergeCell ref="AG173:AH173"/>
    <mergeCell ref="AI173:AJ173"/>
    <mergeCell ref="AN173:AN174"/>
    <mergeCell ref="W173:Z173"/>
    <mergeCell ref="AS173:AT173"/>
    <mergeCell ref="BI173:BJ173"/>
    <mergeCell ref="U39:X39"/>
    <mergeCell ref="Y39:Y40"/>
    <mergeCell ref="K148:K150"/>
    <mergeCell ref="L148:L150"/>
    <mergeCell ref="M148:M150"/>
    <mergeCell ref="AK97:AL97"/>
    <mergeCell ref="AM97:AM98"/>
    <mergeCell ref="AN97:AN98"/>
    <mergeCell ref="AS97:AT97"/>
    <mergeCell ref="AM121:AM122"/>
    <mergeCell ref="AN121:AN122"/>
    <mergeCell ref="U149:V149"/>
    <mergeCell ref="S149:T149"/>
    <mergeCell ref="AC149:AD149"/>
    <mergeCell ref="AN149:AN150"/>
    <mergeCell ref="W121:Z121"/>
    <mergeCell ref="W149:Z149"/>
    <mergeCell ref="AS149:AT149"/>
    <mergeCell ref="C41:D42"/>
    <mergeCell ref="BM97:BM98"/>
    <mergeCell ref="BN97:BN98"/>
    <mergeCell ref="BO97:BO98"/>
    <mergeCell ref="BG97:BH97"/>
    <mergeCell ref="BO121:BO122"/>
    <mergeCell ref="BK97:BL97"/>
    <mergeCell ref="BK121:BL121"/>
    <mergeCell ref="BM121:BM122"/>
    <mergeCell ref="BN121:BN122"/>
    <mergeCell ref="AS121:AT121"/>
    <mergeCell ref="BA121:BA122"/>
    <mergeCell ref="BB121:BB122"/>
    <mergeCell ref="BC121:BD121"/>
    <mergeCell ref="O120:AN120"/>
    <mergeCell ref="BI97:BJ97"/>
    <mergeCell ref="E77:E78"/>
    <mergeCell ref="F77:I77"/>
    <mergeCell ref="J77:M77"/>
    <mergeCell ref="O97:R97"/>
    <mergeCell ref="F96:F98"/>
    <mergeCell ref="G96:G98"/>
    <mergeCell ref="D45:D46"/>
    <mergeCell ref="C43:C53"/>
    <mergeCell ref="AO120:BO120"/>
    <mergeCell ref="AU121:AV121"/>
    <mergeCell ref="AU97:AV97"/>
    <mergeCell ref="AI121:AJ121"/>
    <mergeCell ref="AK121:AL121"/>
    <mergeCell ref="BE97:BF97"/>
    <mergeCell ref="AA49:AB49"/>
    <mergeCell ref="AA57:AB57"/>
    <mergeCell ref="O121:R121"/>
    <mergeCell ref="U121:V121"/>
    <mergeCell ref="BI121:BJ121"/>
    <mergeCell ref="BE121:BF121"/>
    <mergeCell ref="AI97:AJ97"/>
    <mergeCell ref="AA121:AA122"/>
    <mergeCell ref="AB121:AB122"/>
    <mergeCell ref="AC121:AD121"/>
    <mergeCell ref="AG121:AH121"/>
    <mergeCell ref="BA97:BA98"/>
    <mergeCell ref="BB97:BB98"/>
    <mergeCell ref="H96:H98"/>
    <mergeCell ref="I96:I98"/>
    <mergeCell ref="J96:J98"/>
    <mergeCell ref="K96:K98"/>
    <mergeCell ref="E83:E84"/>
    <mergeCell ref="F83:I83"/>
    <mergeCell ref="L96:L98"/>
    <mergeCell ref="M96:M98"/>
    <mergeCell ref="BC97:BD97"/>
    <mergeCell ref="S97:T97"/>
    <mergeCell ref="AO97:AR97"/>
    <mergeCell ref="W97:Z97"/>
    <mergeCell ref="AA97:AA98"/>
    <mergeCell ref="AB97:AB98"/>
    <mergeCell ref="AC97:AD97"/>
    <mergeCell ref="AG97:AH97"/>
    <mergeCell ref="U97:V97"/>
    <mergeCell ref="O96:AN96"/>
    <mergeCell ref="AE97:AF97"/>
    <mergeCell ref="AO96:BO96"/>
    <mergeCell ref="C73:E73"/>
    <mergeCell ref="Y48:Y49"/>
    <mergeCell ref="D52:D53"/>
    <mergeCell ref="U48:X48"/>
    <mergeCell ref="T57:T63"/>
    <mergeCell ref="C60:C72"/>
    <mergeCell ref="D54:D55"/>
    <mergeCell ref="D56:D57"/>
    <mergeCell ref="C54:C59"/>
    <mergeCell ref="O48:O55"/>
    <mergeCell ref="P48:P49"/>
    <mergeCell ref="O57:O62"/>
    <mergeCell ref="U4:X4"/>
    <mergeCell ref="Y4:Y5"/>
    <mergeCell ref="C6:D7"/>
    <mergeCell ref="D8:D9"/>
    <mergeCell ref="D13:D14"/>
    <mergeCell ref="J4:M4"/>
    <mergeCell ref="C23:C35"/>
    <mergeCell ref="C8:C18"/>
    <mergeCell ref="D10:D11"/>
    <mergeCell ref="O13:O20"/>
    <mergeCell ref="P13:P14"/>
    <mergeCell ref="Q13:T13"/>
    <mergeCell ref="U13:X13"/>
    <mergeCell ref="Y13:Y14"/>
    <mergeCell ref="B2:D2"/>
    <mergeCell ref="C4:D5"/>
    <mergeCell ref="E4:E5"/>
    <mergeCell ref="F4:I4"/>
    <mergeCell ref="Q48:T48"/>
    <mergeCell ref="T22:T28"/>
    <mergeCell ref="C39:D40"/>
    <mergeCell ref="E39:E40"/>
    <mergeCell ref="F39:I39"/>
    <mergeCell ref="J39:M39"/>
    <mergeCell ref="O39:O46"/>
    <mergeCell ref="P39:P40"/>
    <mergeCell ref="Q39:T39"/>
    <mergeCell ref="O22:O27"/>
    <mergeCell ref="C36:E36"/>
    <mergeCell ref="C19:C22"/>
    <mergeCell ref="D17:D18"/>
    <mergeCell ref="D19:D20"/>
    <mergeCell ref="O4:O11"/>
    <mergeCell ref="P4:P5"/>
    <mergeCell ref="Q4:T4"/>
    <mergeCell ref="D43:D44"/>
    <mergeCell ref="D48:D49"/>
    <mergeCell ref="B4:B36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8A38D-F3E0-4929-80D7-5787BB1E221A}">
  <sheetPr>
    <tabColor rgb="FFFFCCFF"/>
  </sheetPr>
  <dimension ref="B1:AH50"/>
  <sheetViews>
    <sheetView zoomScaleNormal="100" workbookViewId="0">
      <selection activeCell="L23" sqref="L23"/>
    </sheetView>
  </sheetViews>
  <sheetFormatPr defaultColWidth="7.19921875" defaultRowHeight="16.2"/>
  <cols>
    <col min="1" max="1" width="0.69921875" style="14" customWidth="1"/>
    <col min="2" max="2" width="9" style="14" customWidth="1"/>
    <col min="3" max="17" width="10.59765625" style="14" customWidth="1"/>
    <col min="18" max="18" width="8.8984375" style="15" hidden="1" customWidth="1"/>
    <col min="19" max="20" width="8.8984375" style="23" hidden="1" customWidth="1"/>
    <col min="21" max="30" width="8.8984375" style="22" hidden="1" customWidth="1"/>
    <col min="31" max="31" width="10.59765625" style="23" hidden="1" customWidth="1"/>
    <col min="32" max="32" width="10.59765625" style="14" customWidth="1"/>
    <col min="33" max="34" width="10.59765625" style="15" customWidth="1"/>
    <col min="35" max="36" width="10.59765625" style="14" customWidth="1"/>
    <col min="37" max="16384" width="7.19921875" style="14"/>
  </cols>
  <sheetData>
    <row r="1" spans="2:34" ht="7.5" customHeight="1"/>
    <row r="2" spans="2:34" ht="15" customHeight="1">
      <c r="B2" s="20" t="s">
        <v>34</v>
      </c>
      <c r="C2" s="459" t="str">
        <f>IF(基本情報!C2="","",基本情報!C2)</f>
        <v/>
      </c>
      <c r="D2" s="462"/>
      <c r="E2" s="460"/>
      <c r="F2" s="343"/>
      <c r="G2" s="23"/>
      <c r="R2" s="15" t="s">
        <v>45</v>
      </c>
      <c r="S2" s="23" t="s">
        <v>325</v>
      </c>
      <c r="T2" s="23" t="s">
        <v>325</v>
      </c>
      <c r="U2" s="23" t="s">
        <v>294</v>
      </c>
      <c r="V2" s="23" t="s">
        <v>63</v>
      </c>
      <c r="W2" s="23" t="s">
        <v>66</v>
      </c>
      <c r="X2" s="23" t="s">
        <v>69</v>
      </c>
      <c r="Y2" s="23" t="s">
        <v>292</v>
      </c>
      <c r="Z2" s="23" t="s">
        <v>106</v>
      </c>
      <c r="AA2" s="23" t="s">
        <v>296</v>
      </c>
      <c r="AB2" s="23" t="s">
        <v>646</v>
      </c>
      <c r="AC2" s="23" t="s">
        <v>298</v>
      </c>
      <c r="AD2" s="23" t="s">
        <v>44</v>
      </c>
      <c r="AE2" s="23" t="s">
        <v>354</v>
      </c>
      <c r="AG2" s="14"/>
      <c r="AH2" s="14"/>
    </row>
    <row r="3" spans="2:34" ht="15" customHeight="1">
      <c r="B3" s="493" t="s">
        <v>339</v>
      </c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163"/>
      <c r="Q3" s="163"/>
      <c r="R3" s="23"/>
      <c r="U3" s="163"/>
      <c r="V3" s="163"/>
      <c r="W3" s="163"/>
      <c r="X3" s="163"/>
      <c r="Y3" s="163"/>
      <c r="Z3" s="23"/>
      <c r="AA3" s="23"/>
      <c r="AB3" s="23"/>
      <c r="AC3" s="23"/>
      <c r="AE3" s="22"/>
      <c r="AG3" s="14"/>
      <c r="AH3" s="14"/>
    </row>
    <row r="4" spans="2:34" s="15" customFormat="1" ht="15" customHeight="1">
      <c r="B4" s="493" t="s">
        <v>421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163"/>
      <c r="Q4" s="163"/>
      <c r="R4" s="23" t="s">
        <v>338</v>
      </c>
      <c r="S4" s="23" t="s">
        <v>289</v>
      </c>
      <c r="T4" s="23" t="s">
        <v>299</v>
      </c>
      <c r="U4" s="23" t="s">
        <v>295</v>
      </c>
      <c r="V4" s="344" t="s">
        <v>186</v>
      </c>
      <c r="W4" s="344" t="s">
        <v>67</v>
      </c>
      <c r="X4" s="344" t="s">
        <v>327</v>
      </c>
      <c r="Y4" s="23" t="s">
        <v>8</v>
      </c>
      <c r="Z4" s="23" t="s">
        <v>70</v>
      </c>
      <c r="AA4" s="23" t="s">
        <v>297</v>
      </c>
      <c r="AB4" s="23" t="s">
        <v>644</v>
      </c>
      <c r="AC4" s="23" t="s">
        <v>8</v>
      </c>
      <c r="AD4" s="23" t="s">
        <v>104</v>
      </c>
      <c r="AE4" s="23" t="s">
        <v>355</v>
      </c>
    </row>
    <row r="5" spans="2:34" ht="15" customHeight="1">
      <c r="B5" s="12" t="s">
        <v>55</v>
      </c>
      <c r="K5" s="13" t="s">
        <v>341</v>
      </c>
      <c r="S5" s="23" t="s">
        <v>290</v>
      </c>
      <c r="T5" s="23" t="s">
        <v>300</v>
      </c>
      <c r="V5" s="344" t="s">
        <v>187</v>
      </c>
      <c r="W5" s="344" t="s">
        <v>68</v>
      </c>
      <c r="X5" s="344" t="s">
        <v>328</v>
      </c>
      <c r="Y5" s="23" t="s">
        <v>9</v>
      </c>
      <c r="Z5" s="23" t="s">
        <v>71</v>
      </c>
      <c r="AA5" s="23" t="s">
        <v>648</v>
      </c>
      <c r="AB5" s="23" t="s">
        <v>645</v>
      </c>
      <c r="AC5" s="23" t="s">
        <v>9</v>
      </c>
      <c r="AD5" s="23" t="s">
        <v>105</v>
      </c>
      <c r="AE5" s="23" t="s">
        <v>154</v>
      </c>
      <c r="AG5" s="14"/>
      <c r="AH5" s="14"/>
    </row>
    <row r="6" spans="2:34" s="15" customFormat="1" ht="30" customHeight="1">
      <c r="B6" s="345"/>
      <c r="C6" s="414" t="s">
        <v>629</v>
      </c>
      <c r="D6" s="415" t="s">
        <v>630</v>
      </c>
      <c r="E6" s="239" t="s">
        <v>56</v>
      </c>
      <c r="F6" s="20" t="s">
        <v>52</v>
      </c>
      <c r="G6" s="239" t="s">
        <v>57</v>
      </c>
      <c r="H6" s="239" t="s">
        <v>42</v>
      </c>
      <c r="I6" s="412" t="s">
        <v>631</v>
      </c>
      <c r="J6" s="412" t="s">
        <v>489</v>
      </c>
      <c r="K6" s="345"/>
      <c r="L6" s="143" t="s">
        <v>2</v>
      </c>
      <c r="M6" s="143" t="s">
        <v>43</v>
      </c>
      <c r="N6" s="143" t="s">
        <v>44</v>
      </c>
      <c r="O6" s="416" t="s">
        <v>632</v>
      </c>
      <c r="P6" s="219"/>
      <c r="Q6" s="219"/>
      <c r="R6" s="219"/>
      <c r="S6" s="219"/>
      <c r="T6" s="219"/>
      <c r="U6" s="219"/>
      <c r="V6" s="344" t="s">
        <v>188</v>
      </c>
      <c r="W6" s="344"/>
      <c r="X6" s="344" t="s">
        <v>329</v>
      </c>
      <c r="Y6" s="344"/>
      <c r="Z6" s="23" t="s">
        <v>72</v>
      </c>
      <c r="AA6" s="23" t="s">
        <v>79</v>
      </c>
      <c r="AB6" s="23"/>
      <c r="AC6" s="23" t="s">
        <v>74</v>
      </c>
      <c r="AD6" s="23" t="s">
        <v>340</v>
      </c>
      <c r="AE6" s="23" t="s">
        <v>155</v>
      </c>
    </row>
    <row r="7" spans="2:34" ht="15" customHeight="1">
      <c r="B7" s="345" t="s">
        <v>324</v>
      </c>
      <c r="C7" s="24"/>
      <c r="D7" s="24"/>
      <c r="E7" s="24"/>
      <c r="F7" s="24"/>
      <c r="G7" s="24"/>
      <c r="H7" s="24"/>
      <c r="I7" s="346"/>
      <c r="J7" s="346"/>
      <c r="K7" s="345" t="s">
        <v>325</v>
      </c>
      <c r="L7" s="108"/>
      <c r="M7" s="108"/>
      <c r="N7" s="346"/>
      <c r="O7" s="346"/>
      <c r="P7" s="23"/>
      <c r="Q7" s="23"/>
      <c r="R7" s="219"/>
      <c r="S7" s="219"/>
      <c r="T7" s="219"/>
      <c r="U7" s="219"/>
      <c r="V7" s="344" t="s">
        <v>189</v>
      </c>
      <c r="W7" s="344"/>
      <c r="X7" s="344" t="s">
        <v>330</v>
      </c>
      <c r="Y7" s="344"/>
      <c r="Z7" s="23" t="s">
        <v>73</v>
      </c>
      <c r="AA7" s="23"/>
      <c r="AB7" s="23"/>
      <c r="AC7" s="23"/>
      <c r="AD7" s="23" t="s">
        <v>302</v>
      </c>
      <c r="AE7" s="23" t="s">
        <v>156</v>
      </c>
      <c r="AG7" s="14"/>
      <c r="AH7" s="14"/>
    </row>
    <row r="8" spans="2:34" ht="15" customHeight="1">
      <c r="B8" s="345" t="s">
        <v>291</v>
      </c>
      <c r="C8" s="346"/>
      <c r="D8" s="346"/>
      <c r="E8" s="24"/>
      <c r="F8" s="346"/>
      <c r="G8" s="24"/>
      <c r="H8" s="24"/>
      <c r="I8" s="346"/>
      <c r="J8" s="346"/>
      <c r="K8" s="345" t="s">
        <v>301</v>
      </c>
      <c r="L8" s="346"/>
      <c r="M8" s="346"/>
      <c r="N8" s="346"/>
      <c r="O8" s="346"/>
      <c r="P8" s="23"/>
      <c r="Q8" s="23"/>
      <c r="R8" s="23"/>
      <c r="U8" s="23"/>
      <c r="V8" s="344" t="s">
        <v>190</v>
      </c>
      <c r="W8" s="344"/>
      <c r="X8" s="344" t="s">
        <v>331</v>
      </c>
      <c r="Y8" s="344"/>
      <c r="Z8" s="23" t="s">
        <v>78</v>
      </c>
      <c r="AA8" s="23"/>
      <c r="AB8" s="23"/>
      <c r="AC8" s="23"/>
      <c r="AE8" s="23" t="s">
        <v>132</v>
      </c>
      <c r="AG8" s="14"/>
      <c r="AH8" s="14"/>
    </row>
    <row r="9" spans="2:34" s="15" customFormat="1" ht="15" customHeight="1">
      <c r="B9" s="347" t="s">
        <v>19</v>
      </c>
      <c r="C9" s="61" t="str">
        <f t="shared" ref="C9:H9" si="0">IF(C7="年間を通じて加算","〇","")</f>
        <v/>
      </c>
      <c r="D9" s="61" t="str">
        <f t="shared" si="0"/>
        <v/>
      </c>
      <c r="E9" s="61" t="str">
        <f t="shared" si="0"/>
        <v/>
      </c>
      <c r="F9" s="61" t="str">
        <f t="shared" si="0"/>
        <v/>
      </c>
      <c r="G9" s="61" t="str">
        <f t="shared" si="0"/>
        <v/>
      </c>
      <c r="H9" s="61" t="str">
        <f t="shared" si="0"/>
        <v/>
      </c>
      <c r="I9" s="41"/>
      <c r="J9" s="486" t="s">
        <v>423</v>
      </c>
      <c r="K9" s="347" t="s">
        <v>19</v>
      </c>
      <c r="L9" s="77" t="str">
        <f>IF(L7="年間を通じて減算","〇","")</f>
        <v/>
      </c>
      <c r="M9" s="77" t="str">
        <f>IF(M7="年間を通じて減算","〇","")</f>
        <v/>
      </c>
      <c r="N9" s="24"/>
      <c r="O9" s="24"/>
      <c r="P9" s="62"/>
      <c r="Q9" s="62"/>
      <c r="R9" s="348"/>
      <c r="S9" s="348"/>
      <c r="T9" s="348"/>
      <c r="U9" s="348"/>
      <c r="V9" s="349" t="s">
        <v>191</v>
      </c>
      <c r="W9" s="349"/>
      <c r="X9" s="349" t="s">
        <v>332</v>
      </c>
      <c r="Y9" s="349"/>
      <c r="Z9" s="132"/>
      <c r="AA9" s="132"/>
      <c r="AB9" s="132"/>
      <c r="AC9" s="132"/>
      <c r="AD9" s="23"/>
      <c r="AE9" s="23" t="s">
        <v>133</v>
      </c>
    </row>
    <row r="10" spans="2:34" ht="15" customHeight="1">
      <c r="B10" s="347" t="s">
        <v>20</v>
      </c>
      <c r="C10" s="61" t="str">
        <f t="shared" ref="C10:D20" si="1">IF(C9="","",C9)</f>
        <v/>
      </c>
      <c r="D10" s="61" t="str">
        <f t="shared" si="1"/>
        <v/>
      </c>
      <c r="E10" s="61" t="str">
        <f t="shared" ref="E10:E20" si="2">IF(E9="","",E9)</f>
        <v/>
      </c>
      <c r="F10" s="61" t="str">
        <f t="shared" ref="F10:F20" si="3">IF(F9="","",F9)</f>
        <v/>
      </c>
      <c r="G10" s="61" t="str">
        <f t="shared" ref="G10:G20" si="4">IF(G9="","",G9)</f>
        <v/>
      </c>
      <c r="H10" s="61" t="str">
        <f t="shared" ref="H10:H20" si="5">IF(H9="","",H9)</f>
        <v/>
      </c>
      <c r="I10" s="41"/>
      <c r="J10" s="487"/>
      <c r="K10" s="347" t="s">
        <v>20</v>
      </c>
      <c r="L10" s="77" t="str">
        <f t="shared" ref="L10:L20" si="6">IF(L9="","",L9)</f>
        <v/>
      </c>
      <c r="M10" s="77" t="str">
        <f t="shared" ref="M10:M20" si="7">IF(M9="","",M9)</f>
        <v/>
      </c>
      <c r="N10" s="24"/>
      <c r="O10" s="24"/>
      <c r="P10" s="62"/>
      <c r="Q10" s="62"/>
      <c r="R10" s="348"/>
      <c r="S10" s="348"/>
      <c r="T10" s="348"/>
      <c r="U10" s="348"/>
      <c r="V10" s="349" t="s">
        <v>192</v>
      </c>
      <c r="W10" s="349"/>
      <c r="X10" s="349" t="s">
        <v>333</v>
      </c>
      <c r="Y10" s="349"/>
      <c r="Z10" s="132"/>
      <c r="AA10" s="132"/>
      <c r="AB10" s="132"/>
      <c r="AC10" s="132"/>
      <c r="AD10" s="350"/>
      <c r="AE10" s="23" t="s">
        <v>134</v>
      </c>
      <c r="AG10" s="14"/>
      <c r="AH10" s="14"/>
    </row>
    <row r="11" spans="2:34" ht="15" customHeight="1">
      <c r="B11" s="347" t="s">
        <v>21</v>
      </c>
      <c r="C11" s="61" t="str">
        <f t="shared" si="1"/>
        <v/>
      </c>
      <c r="D11" s="61" t="str">
        <f t="shared" si="1"/>
        <v/>
      </c>
      <c r="E11" s="61" t="str">
        <f t="shared" si="2"/>
        <v/>
      </c>
      <c r="F11" s="61" t="str">
        <f t="shared" si="3"/>
        <v/>
      </c>
      <c r="G11" s="61" t="str">
        <f t="shared" si="4"/>
        <v/>
      </c>
      <c r="H11" s="61" t="str">
        <f t="shared" si="5"/>
        <v/>
      </c>
      <c r="I11" s="41"/>
      <c r="J11" s="487"/>
      <c r="K11" s="347" t="s">
        <v>21</v>
      </c>
      <c r="L11" s="77" t="str">
        <f t="shared" si="6"/>
        <v/>
      </c>
      <c r="M11" s="77" t="str">
        <f t="shared" si="7"/>
        <v/>
      </c>
      <c r="N11" s="24"/>
      <c r="O11" s="24"/>
      <c r="P11" s="62"/>
      <c r="Q11" s="62"/>
      <c r="R11" s="348"/>
      <c r="S11" s="348"/>
      <c r="T11" s="348"/>
      <c r="U11" s="348"/>
      <c r="V11" s="349" t="s">
        <v>193</v>
      </c>
      <c r="W11" s="349"/>
      <c r="X11" s="349" t="s">
        <v>334</v>
      </c>
      <c r="Y11" s="349"/>
      <c r="Z11" s="132"/>
      <c r="AA11" s="132"/>
      <c r="AB11" s="132"/>
      <c r="AC11" s="132"/>
      <c r="AD11" s="350"/>
      <c r="AE11" s="23" t="s">
        <v>135</v>
      </c>
      <c r="AG11" s="14"/>
      <c r="AH11" s="14"/>
    </row>
    <row r="12" spans="2:34" ht="15" customHeight="1">
      <c r="B12" s="347" t="s">
        <v>22</v>
      </c>
      <c r="C12" s="61" t="str">
        <f t="shared" si="1"/>
        <v/>
      </c>
      <c r="D12" s="61" t="str">
        <f t="shared" si="1"/>
        <v/>
      </c>
      <c r="E12" s="61" t="str">
        <f t="shared" si="2"/>
        <v/>
      </c>
      <c r="F12" s="61" t="str">
        <f t="shared" si="3"/>
        <v/>
      </c>
      <c r="G12" s="61" t="str">
        <f t="shared" si="4"/>
        <v/>
      </c>
      <c r="H12" s="61" t="str">
        <f t="shared" si="5"/>
        <v/>
      </c>
      <c r="I12" s="41"/>
      <c r="J12" s="487"/>
      <c r="K12" s="347" t="s">
        <v>22</v>
      </c>
      <c r="L12" s="77" t="str">
        <f t="shared" si="6"/>
        <v/>
      </c>
      <c r="M12" s="77" t="str">
        <f t="shared" si="7"/>
        <v/>
      </c>
      <c r="N12" s="24"/>
      <c r="O12" s="24"/>
      <c r="P12" s="62"/>
      <c r="Q12" s="62"/>
      <c r="R12" s="348"/>
      <c r="S12" s="348"/>
      <c r="T12" s="348"/>
      <c r="U12" s="348"/>
      <c r="V12" s="349" t="s">
        <v>194</v>
      </c>
      <c r="W12" s="349"/>
      <c r="X12" s="349"/>
      <c r="Y12" s="349"/>
      <c r="Z12" s="132"/>
      <c r="AA12" s="132"/>
      <c r="AB12" s="132"/>
      <c r="AC12" s="132"/>
      <c r="AD12" s="350"/>
      <c r="AE12" s="23" t="s">
        <v>136</v>
      </c>
      <c r="AG12" s="14"/>
      <c r="AH12" s="14"/>
    </row>
    <row r="13" spans="2:34" ht="15" customHeight="1">
      <c r="B13" s="347" t="s">
        <v>23</v>
      </c>
      <c r="C13" s="61" t="str">
        <f t="shared" si="1"/>
        <v/>
      </c>
      <c r="D13" s="61" t="str">
        <f t="shared" si="1"/>
        <v/>
      </c>
      <c r="E13" s="61" t="str">
        <f t="shared" si="2"/>
        <v/>
      </c>
      <c r="F13" s="61" t="str">
        <f t="shared" si="3"/>
        <v/>
      </c>
      <c r="G13" s="61" t="str">
        <f t="shared" si="4"/>
        <v/>
      </c>
      <c r="H13" s="61" t="str">
        <f t="shared" si="5"/>
        <v/>
      </c>
      <c r="I13" s="41"/>
      <c r="J13" s="487"/>
      <c r="K13" s="347" t="s">
        <v>23</v>
      </c>
      <c r="L13" s="77" t="str">
        <f t="shared" si="6"/>
        <v/>
      </c>
      <c r="M13" s="77" t="str">
        <f t="shared" si="7"/>
        <v/>
      </c>
      <c r="N13" s="24"/>
      <c r="O13" s="24"/>
      <c r="P13" s="62"/>
      <c r="Q13" s="62"/>
      <c r="R13" s="348"/>
      <c r="S13" s="348"/>
      <c r="T13" s="348"/>
      <c r="U13" s="348"/>
      <c r="V13" s="349" t="s">
        <v>195</v>
      </c>
      <c r="W13" s="349"/>
      <c r="X13" s="349"/>
      <c r="Y13" s="349"/>
      <c r="AD13" s="350"/>
      <c r="AE13" s="23" t="s">
        <v>137</v>
      </c>
      <c r="AG13" s="14"/>
      <c r="AH13" s="14"/>
    </row>
    <row r="14" spans="2:34" ht="15" customHeight="1">
      <c r="B14" s="347" t="s">
        <v>24</v>
      </c>
      <c r="C14" s="61" t="str">
        <f t="shared" si="1"/>
        <v/>
      </c>
      <c r="D14" s="61" t="str">
        <f t="shared" si="1"/>
        <v/>
      </c>
      <c r="E14" s="61" t="str">
        <f t="shared" si="2"/>
        <v/>
      </c>
      <c r="F14" s="61" t="str">
        <f t="shared" si="3"/>
        <v/>
      </c>
      <c r="G14" s="61" t="str">
        <f t="shared" si="4"/>
        <v/>
      </c>
      <c r="H14" s="61" t="str">
        <f t="shared" si="5"/>
        <v/>
      </c>
      <c r="I14" s="41"/>
      <c r="J14" s="487"/>
      <c r="K14" s="347" t="s">
        <v>24</v>
      </c>
      <c r="L14" s="77" t="str">
        <f t="shared" si="6"/>
        <v/>
      </c>
      <c r="M14" s="77" t="str">
        <f t="shared" si="7"/>
        <v/>
      </c>
      <c r="N14" s="24"/>
      <c r="O14" s="24"/>
      <c r="P14" s="62"/>
      <c r="Q14" s="62"/>
      <c r="R14" s="348"/>
      <c r="S14" s="348"/>
      <c r="T14" s="348"/>
      <c r="U14" s="348"/>
      <c r="V14" s="349" t="s">
        <v>196</v>
      </c>
      <c r="W14" s="349"/>
      <c r="X14" s="349"/>
      <c r="Y14" s="349"/>
      <c r="AD14" s="350"/>
      <c r="AE14" s="23" t="s">
        <v>138</v>
      </c>
      <c r="AG14" s="14"/>
      <c r="AH14" s="14"/>
    </row>
    <row r="15" spans="2:34" ht="15" customHeight="1">
      <c r="B15" s="347" t="s">
        <v>224</v>
      </c>
      <c r="C15" s="61" t="str">
        <f t="shared" si="1"/>
        <v/>
      </c>
      <c r="D15" s="61" t="str">
        <f t="shared" si="1"/>
        <v/>
      </c>
      <c r="E15" s="61" t="str">
        <f t="shared" si="2"/>
        <v/>
      </c>
      <c r="F15" s="61" t="str">
        <f t="shared" si="3"/>
        <v/>
      </c>
      <c r="G15" s="61" t="str">
        <f t="shared" si="4"/>
        <v/>
      </c>
      <c r="H15" s="61" t="str">
        <f t="shared" si="5"/>
        <v/>
      </c>
      <c r="I15" s="41"/>
      <c r="J15" s="487"/>
      <c r="K15" s="347" t="s">
        <v>224</v>
      </c>
      <c r="L15" s="77" t="str">
        <f t="shared" si="6"/>
        <v/>
      </c>
      <c r="M15" s="77" t="str">
        <f t="shared" si="7"/>
        <v/>
      </c>
      <c r="N15" s="24"/>
      <c r="O15" s="24"/>
      <c r="P15" s="62"/>
      <c r="Q15" s="62"/>
      <c r="R15" s="348"/>
      <c r="S15" s="348"/>
      <c r="T15" s="348"/>
      <c r="U15" s="348"/>
      <c r="V15" s="349" t="s">
        <v>197</v>
      </c>
      <c r="W15" s="349"/>
      <c r="X15" s="349"/>
      <c r="Y15" s="349"/>
      <c r="AD15" s="350"/>
      <c r="AE15" s="23" t="s">
        <v>139</v>
      </c>
      <c r="AG15" s="14"/>
      <c r="AH15" s="14"/>
    </row>
    <row r="16" spans="2:34" ht="15" customHeight="1">
      <c r="B16" s="347" t="s">
        <v>225</v>
      </c>
      <c r="C16" s="61" t="str">
        <f t="shared" si="1"/>
        <v/>
      </c>
      <c r="D16" s="61" t="str">
        <f t="shared" si="1"/>
        <v/>
      </c>
      <c r="E16" s="61" t="str">
        <f t="shared" si="2"/>
        <v/>
      </c>
      <c r="F16" s="61" t="str">
        <f t="shared" si="3"/>
        <v/>
      </c>
      <c r="G16" s="61" t="str">
        <f t="shared" si="4"/>
        <v/>
      </c>
      <c r="H16" s="61" t="str">
        <f t="shared" si="5"/>
        <v/>
      </c>
      <c r="I16" s="41"/>
      <c r="J16" s="487"/>
      <c r="K16" s="347" t="s">
        <v>225</v>
      </c>
      <c r="L16" s="77" t="str">
        <f t="shared" si="6"/>
        <v/>
      </c>
      <c r="M16" s="77" t="str">
        <f t="shared" si="7"/>
        <v/>
      </c>
      <c r="N16" s="24"/>
      <c r="O16" s="24"/>
      <c r="P16" s="62"/>
      <c r="Q16" s="62"/>
      <c r="R16" s="348"/>
      <c r="S16" s="348"/>
      <c r="T16" s="348"/>
      <c r="U16" s="348"/>
      <c r="V16" s="349" t="s">
        <v>345</v>
      </c>
      <c r="W16" s="349"/>
      <c r="X16" s="349"/>
      <c r="Y16" s="349"/>
      <c r="AE16" s="23" t="s">
        <v>140</v>
      </c>
      <c r="AG16" s="14"/>
      <c r="AH16" s="14"/>
    </row>
    <row r="17" spans="2:34" ht="15" customHeight="1">
      <c r="B17" s="347" t="s">
        <v>226</v>
      </c>
      <c r="C17" s="61" t="str">
        <f t="shared" si="1"/>
        <v/>
      </c>
      <c r="D17" s="61" t="str">
        <f t="shared" si="1"/>
        <v/>
      </c>
      <c r="E17" s="61" t="str">
        <f t="shared" si="2"/>
        <v/>
      </c>
      <c r="F17" s="61" t="str">
        <f t="shared" si="3"/>
        <v/>
      </c>
      <c r="G17" s="61" t="str">
        <f t="shared" si="4"/>
        <v/>
      </c>
      <c r="H17" s="61" t="str">
        <f t="shared" si="5"/>
        <v/>
      </c>
      <c r="I17" s="41"/>
      <c r="J17" s="487"/>
      <c r="K17" s="347" t="s">
        <v>226</v>
      </c>
      <c r="L17" s="77" t="str">
        <f t="shared" si="6"/>
        <v/>
      </c>
      <c r="M17" s="77" t="str">
        <f t="shared" si="7"/>
        <v/>
      </c>
      <c r="N17" s="24"/>
      <c r="O17" s="24"/>
      <c r="P17" s="62"/>
      <c r="Q17" s="62"/>
      <c r="R17" s="348"/>
      <c r="S17" s="348"/>
      <c r="T17" s="348"/>
      <c r="U17" s="348"/>
      <c r="V17" s="349" t="s">
        <v>303</v>
      </c>
      <c r="W17" s="349"/>
      <c r="X17" s="349"/>
      <c r="Y17" s="349"/>
      <c r="AE17" s="23" t="s">
        <v>141</v>
      </c>
    </row>
    <row r="18" spans="2:34" ht="15" customHeight="1">
      <c r="B18" s="347" t="s">
        <v>28</v>
      </c>
      <c r="C18" s="61" t="str">
        <f t="shared" si="1"/>
        <v/>
      </c>
      <c r="D18" s="61" t="str">
        <f t="shared" si="1"/>
        <v/>
      </c>
      <c r="E18" s="61" t="str">
        <f t="shared" si="2"/>
        <v/>
      </c>
      <c r="F18" s="61" t="str">
        <f t="shared" si="3"/>
        <v/>
      </c>
      <c r="G18" s="61" t="str">
        <f t="shared" si="4"/>
        <v/>
      </c>
      <c r="H18" s="61" t="str">
        <f t="shared" si="5"/>
        <v/>
      </c>
      <c r="I18" s="41"/>
      <c r="J18" s="487"/>
      <c r="K18" s="347" t="s">
        <v>28</v>
      </c>
      <c r="L18" s="77" t="str">
        <f t="shared" si="6"/>
        <v/>
      </c>
      <c r="M18" s="77" t="str">
        <f t="shared" si="7"/>
        <v/>
      </c>
      <c r="N18" s="24"/>
      <c r="O18" s="24"/>
      <c r="P18" s="62"/>
      <c r="Q18" s="62"/>
      <c r="R18" s="348"/>
      <c r="S18" s="348"/>
      <c r="T18" s="348"/>
      <c r="U18" s="348"/>
      <c r="V18" s="348"/>
      <c r="W18" s="348"/>
      <c r="X18" s="348"/>
      <c r="Y18" s="348"/>
      <c r="AE18" s="23" t="s">
        <v>142</v>
      </c>
    </row>
    <row r="19" spans="2:34" ht="15" customHeight="1">
      <c r="B19" s="347" t="s">
        <v>29</v>
      </c>
      <c r="C19" s="61" t="str">
        <f t="shared" si="1"/>
        <v/>
      </c>
      <c r="D19" s="61" t="str">
        <f t="shared" si="1"/>
        <v/>
      </c>
      <c r="E19" s="61" t="str">
        <f t="shared" si="2"/>
        <v/>
      </c>
      <c r="F19" s="61" t="str">
        <f t="shared" si="3"/>
        <v/>
      </c>
      <c r="G19" s="61" t="str">
        <f t="shared" si="4"/>
        <v/>
      </c>
      <c r="H19" s="61" t="str">
        <f t="shared" si="5"/>
        <v/>
      </c>
      <c r="I19" s="41"/>
      <c r="J19" s="487"/>
      <c r="K19" s="347" t="s">
        <v>29</v>
      </c>
      <c r="L19" s="77" t="str">
        <f t="shared" si="6"/>
        <v/>
      </c>
      <c r="M19" s="77" t="str">
        <f t="shared" si="7"/>
        <v/>
      </c>
      <c r="N19" s="24"/>
      <c r="O19" s="24"/>
      <c r="P19" s="62"/>
      <c r="Q19" s="62"/>
      <c r="R19" s="348"/>
      <c r="S19" s="348"/>
      <c r="T19" s="348"/>
      <c r="U19" s="348"/>
      <c r="V19" s="348"/>
      <c r="W19" s="348"/>
      <c r="X19" s="348"/>
      <c r="Y19" s="348"/>
      <c r="AE19" s="23" t="s">
        <v>143</v>
      </c>
    </row>
    <row r="20" spans="2:34" ht="15" customHeight="1">
      <c r="B20" s="347" t="s">
        <v>30</v>
      </c>
      <c r="C20" s="61" t="str">
        <f t="shared" si="1"/>
        <v/>
      </c>
      <c r="D20" s="61" t="str">
        <f t="shared" si="1"/>
        <v/>
      </c>
      <c r="E20" s="61" t="str">
        <f t="shared" si="2"/>
        <v/>
      </c>
      <c r="F20" s="61" t="str">
        <f t="shared" si="3"/>
        <v/>
      </c>
      <c r="G20" s="61" t="str">
        <f t="shared" si="4"/>
        <v/>
      </c>
      <c r="H20" s="61" t="str">
        <f t="shared" si="5"/>
        <v/>
      </c>
      <c r="I20" s="41"/>
      <c r="J20" s="488"/>
      <c r="K20" s="347" t="s">
        <v>30</v>
      </c>
      <c r="L20" s="77" t="str">
        <f t="shared" si="6"/>
        <v/>
      </c>
      <c r="M20" s="77" t="str">
        <f t="shared" si="7"/>
        <v/>
      </c>
      <c r="N20" s="24"/>
      <c r="O20" s="24"/>
      <c r="P20" s="62"/>
      <c r="Q20" s="62"/>
      <c r="R20" s="348"/>
      <c r="S20" s="348"/>
      <c r="T20" s="348"/>
      <c r="U20" s="348"/>
      <c r="V20" s="348"/>
      <c r="W20" s="348"/>
      <c r="X20" s="348"/>
      <c r="Y20" s="348"/>
      <c r="AE20" s="23" t="s">
        <v>358</v>
      </c>
      <c r="AF20" s="15"/>
      <c r="AH20" s="14"/>
    </row>
    <row r="21" spans="2:34" ht="15" customHeight="1">
      <c r="B21" s="12" t="s">
        <v>18</v>
      </c>
      <c r="D21" s="492" t="s">
        <v>627</v>
      </c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163"/>
      <c r="Q21" s="163"/>
    </row>
    <row r="22" spans="2:34" s="22" customFormat="1" ht="30" customHeight="1">
      <c r="B22" s="221"/>
      <c r="C22" s="412" t="s">
        <v>633</v>
      </c>
      <c r="D22" s="351" t="s">
        <v>46</v>
      </c>
      <c r="E22" s="412" t="s">
        <v>634</v>
      </c>
      <c r="F22" s="413" t="s">
        <v>635</v>
      </c>
      <c r="G22" s="417" t="s">
        <v>636</v>
      </c>
      <c r="H22" s="239" t="s">
        <v>58</v>
      </c>
      <c r="I22" s="20" t="s">
        <v>59</v>
      </c>
      <c r="J22" s="20" t="s">
        <v>60</v>
      </c>
      <c r="K22" s="417" t="s">
        <v>637</v>
      </c>
      <c r="L22" s="412" t="s">
        <v>638</v>
      </c>
      <c r="M22" s="20" t="s">
        <v>16</v>
      </c>
      <c r="N22" s="351" t="s">
        <v>61</v>
      </c>
      <c r="O22" s="412" t="s">
        <v>639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352"/>
      <c r="AA22" s="352"/>
      <c r="AB22" s="352"/>
      <c r="AC22" s="352"/>
      <c r="AD22" s="352"/>
      <c r="AE22" s="352"/>
      <c r="AG22" s="23"/>
      <c r="AH22" s="23"/>
    </row>
    <row r="23" spans="2:34" ht="15" customHeight="1">
      <c r="B23" s="345" t="s">
        <v>324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62"/>
      <c r="Q23" s="62"/>
      <c r="R23" s="23"/>
      <c r="U23" s="23"/>
      <c r="V23" s="23"/>
      <c r="W23" s="23"/>
      <c r="X23" s="23"/>
      <c r="Y23" s="23"/>
      <c r="Z23" s="352"/>
      <c r="AA23" s="352"/>
      <c r="AB23" s="352"/>
      <c r="AC23" s="352"/>
      <c r="AD23" s="352"/>
      <c r="AE23" s="352"/>
    </row>
    <row r="24" spans="2:34" ht="15" customHeight="1">
      <c r="B24" s="494" t="s">
        <v>291</v>
      </c>
      <c r="C24" s="489"/>
      <c r="D24" s="495"/>
      <c r="E24" s="489"/>
      <c r="F24" s="20" t="s">
        <v>8</v>
      </c>
      <c r="G24" s="496" t="s">
        <v>293</v>
      </c>
      <c r="H24" s="491"/>
      <c r="I24" s="489"/>
      <c r="J24" s="489"/>
      <c r="K24" s="491"/>
      <c r="L24" s="489"/>
      <c r="M24" s="491"/>
      <c r="N24" s="491"/>
      <c r="O24" s="489"/>
      <c r="P24" s="23"/>
      <c r="Q24" s="23"/>
      <c r="R24" s="23"/>
      <c r="U24" s="23"/>
      <c r="V24" s="23"/>
      <c r="W24" s="23"/>
      <c r="X24" s="23"/>
      <c r="Y24" s="23"/>
    </row>
    <row r="25" spans="2:34" ht="15" customHeight="1">
      <c r="B25" s="494"/>
      <c r="C25" s="489"/>
      <c r="D25" s="495"/>
      <c r="E25" s="489"/>
      <c r="F25" s="41"/>
      <c r="G25" s="496"/>
      <c r="H25" s="491"/>
      <c r="I25" s="489"/>
      <c r="J25" s="489"/>
      <c r="K25" s="491"/>
      <c r="L25" s="489"/>
      <c r="M25" s="491"/>
      <c r="N25" s="491"/>
      <c r="O25" s="489"/>
      <c r="P25" s="23"/>
      <c r="Q25" s="23"/>
      <c r="R25" s="23"/>
      <c r="U25" s="23"/>
      <c r="V25" s="23"/>
      <c r="W25" s="23"/>
      <c r="X25" s="23"/>
      <c r="Y25" s="23"/>
    </row>
    <row r="26" spans="2:34" ht="15" customHeight="1">
      <c r="B26" s="494"/>
      <c r="C26" s="489"/>
      <c r="D26" s="495"/>
      <c r="E26" s="489"/>
      <c r="F26" s="20" t="s">
        <v>9</v>
      </c>
      <c r="G26" s="496"/>
      <c r="H26" s="491"/>
      <c r="I26" s="489"/>
      <c r="J26" s="489"/>
      <c r="K26" s="491"/>
      <c r="L26" s="489"/>
      <c r="M26" s="491"/>
      <c r="N26" s="491"/>
      <c r="O26" s="489"/>
      <c r="P26" s="23"/>
      <c r="Q26" s="23"/>
      <c r="R26" s="23"/>
      <c r="U26" s="23"/>
      <c r="V26" s="23"/>
      <c r="W26" s="23"/>
      <c r="X26" s="23"/>
      <c r="Y26" s="23"/>
    </row>
    <row r="27" spans="2:34" ht="15" customHeight="1">
      <c r="B27" s="494"/>
      <c r="C27" s="489"/>
      <c r="D27" s="495"/>
      <c r="E27" s="489"/>
      <c r="F27" s="41"/>
      <c r="G27" s="41"/>
      <c r="H27" s="491"/>
      <c r="I27" s="489"/>
      <c r="J27" s="489"/>
      <c r="K27" s="491"/>
      <c r="L27" s="489"/>
      <c r="M27" s="491"/>
      <c r="N27" s="491"/>
      <c r="O27" s="489"/>
      <c r="P27" s="23"/>
      <c r="Q27" s="23"/>
      <c r="R27" s="23"/>
      <c r="U27" s="23"/>
      <c r="V27" s="23"/>
      <c r="W27" s="23"/>
      <c r="X27" s="23"/>
      <c r="Y27" s="23"/>
    </row>
    <row r="28" spans="2:34" ht="15" customHeight="1">
      <c r="B28" s="347" t="s">
        <v>19</v>
      </c>
      <c r="C28" s="61" t="str">
        <f t="shared" ref="C28:G28" si="8">IF(C23="年間を通じて加算","〇","")</f>
        <v/>
      </c>
      <c r="D28" s="61" t="str">
        <f>IF(D24="","",IF(D23="年間を通じて加算",D24,""))</f>
        <v/>
      </c>
      <c r="E28" s="61" t="str">
        <f t="shared" si="8"/>
        <v/>
      </c>
      <c r="F28" s="61" t="str">
        <f t="shared" si="8"/>
        <v/>
      </c>
      <c r="G28" s="61" t="str">
        <f t="shared" si="8"/>
        <v/>
      </c>
      <c r="H28" s="61" t="str">
        <f>IF(H24="","",IF(H23="年間を通じて加算",H24,""))</f>
        <v/>
      </c>
      <c r="I28" s="353"/>
      <c r="J28" s="353"/>
      <c r="K28" s="353"/>
      <c r="L28" s="353"/>
      <c r="M28" s="353"/>
      <c r="N28" s="61" t="str">
        <f>IF(N24="","",IF(N23="年間を通じて加算",N24,""))</f>
        <v/>
      </c>
      <c r="O28" s="353"/>
      <c r="P28" s="23"/>
      <c r="Q28" s="23"/>
      <c r="R28" s="23"/>
      <c r="U28" s="23"/>
      <c r="V28" s="23"/>
      <c r="W28" s="23"/>
      <c r="X28" s="23"/>
      <c r="Y28" s="23"/>
    </row>
    <row r="29" spans="2:34" ht="15" customHeight="1">
      <c r="B29" s="347" t="s">
        <v>20</v>
      </c>
      <c r="C29" s="61" t="str">
        <f t="shared" ref="C29:C39" si="9">IF(C28="","",C28)</f>
        <v/>
      </c>
      <c r="D29" s="61" t="str">
        <f t="shared" ref="D29:D39" si="10">IF(D28="","",D28)</f>
        <v/>
      </c>
      <c r="E29" s="61" t="str">
        <f t="shared" ref="E29:E39" si="11">IF(E28="","",E28)</f>
        <v/>
      </c>
      <c r="F29" s="61" t="str">
        <f t="shared" ref="F29:F39" si="12">IF(F28="","",F28)</f>
        <v/>
      </c>
      <c r="G29" s="61" t="str">
        <f t="shared" ref="G29:G39" si="13">IF(G28="","",G28)</f>
        <v/>
      </c>
      <c r="H29" s="61" t="str">
        <f t="shared" ref="H29:H39" si="14">IF(H28="","",H28)</f>
        <v/>
      </c>
      <c r="I29" s="353"/>
      <c r="J29" s="353"/>
      <c r="K29" s="353"/>
      <c r="L29" s="353"/>
      <c r="M29" s="353"/>
      <c r="N29" s="61" t="str">
        <f t="shared" ref="N29:N39" si="15">IF(N28="","",N28)</f>
        <v/>
      </c>
      <c r="O29" s="353"/>
      <c r="P29" s="23"/>
      <c r="Q29" s="23"/>
      <c r="R29" s="23"/>
      <c r="U29" s="23"/>
      <c r="V29" s="23"/>
      <c r="W29" s="23"/>
      <c r="X29" s="23"/>
      <c r="Y29" s="23"/>
    </row>
    <row r="30" spans="2:34" ht="15" customHeight="1">
      <c r="B30" s="347" t="s">
        <v>21</v>
      </c>
      <c r="C30" s="61" t="str">
        <f t="shared" si="9"/>
        <v/>
      </c>
      <c r="D30" s="61" t="str">
        <f t="shared" si="10"/>
        <v/>
      </c>
      <c r="E30" s="61" t="str">
        <f t="shared" si="11"/>
        <v/>
      </c>
      <c r="F30" s="61" t="str">
        <f t="shared" si="12"/>
        <v/>
      </c>
      <c r="G30" s="61" t="str">
        <f t="shared" si="13"/>
        <v/>
      </c>
      <c r="H30" s="61" t="str">
        <f t="shared" si="14"/>
        <v/>
      </c>
      <c r="I30" s="353"/>
      <c r="J30" s="353"/>
      <c r="K30" s="353"/>
      <c r="L30" s="353"/>
      <c r="M30" s="353"/>
      <c r="N30" s="61" t="str">
        <f t="shared" si="15"/>
        <v/>
      </c>
      <c r="O30" s="353"/>
      <c r="P30" s="23"/>
      <c r="Q30" s="23"/>
      <c r="R30" s="23"/>
      <c r="U30" s="23"/>
      <c r="V30" s="23"/>
      <c r="W30" s="23"/>
      <c r="X30" s="23"/>
      <c r="Y30" s="23"/>
    </row>
    <row r="31" spans="2:34" ht="15" customHeight="1">
      <c r="B31" s="347" t="s">
        <v>22</v>
      </c>
      <c r="C31" s="61" t="str">
        <f t="shared" si="9"/>
        <v/>
      </c>
      <c r="D31" s="61" t="str">
        <f t="shared" si="10"/>
        <v/>
      </c>
      <c r="E31" s="61" t="str">
        <f t="shared" si="11"/>
        <v/>
      </c>
      <c r="F31" s="61" t="str">
        <f t="shared" si="12"/>
        <v/>
      </c>
      <c r="G31" s="61" t="str">
        <f t="shared" si="13"/>
        <v/>
      </c>
      <c r="H31" s="61" t="str">
        <f t="shared" si="14"/>
        <v/>
      </c>
      <c r="I31" s="353"/>
      <c r="J31" s="353"/>
      <c r="K31" s="353"/>
      <c r="L31" s="353"/>
      <c r="M31" s="353"/>
      <c r="N31" s="61" t="str">
        <f t="shared" si="15"/>
        <v/>
      </c>
      <c r="O31" s="353"/>
      <c r="P31" s="23"/>
      <c r="Q31" s="23"/>
      <c r="R31" s="23"/>
      <c r="U31" s="23"/>
      <c r="V31" s="23"/>
      <c r="W31" s="23"/>
      <c r="X31" s="23"/>
      <c r="Y31" s="23"/>
    </row>
    <row r="32" spans="2:34" ht="15" customHeight="1">
      <c r="B32" s="347" t="s">
        <v>23</v>
      </c>
      <c r="C32" s="61" t="str">
        <f t="shared" si="9"/>
        <v/>
      </c>
      <c r="D32" s="61" t="str">
        <f t="shared" si="10"/>
        <v/>
      </c>
      <c r="E32" s="61" t="str">
        <f t="shared" si="11"/>
        <v/>
      </c>
      <c r="F32" s="61" t="str">
        <f t="shared" si="12"/>
        <v/>
      </c>
      <c r="G32" s="61" t="str">
        <f t="shared" si="13"/>
        <v/>
      </c>
      <c r="H32" s="61" t="str">
        <f t="shared" si="14"/>
        <v/>
      </c>
      <c r="I32" s="353"/>
      <c r="J32" s="353"/>
      <c r="K32" s="353"/>
      <c r="L32" s="353"/>
      <c r="M32" s="353"/>
      <c r="N32" s="61" t="str">
        <f t="shared" si="15"/>
        <v/>
      </c>
      <c r="O32" s="353"/>
      <c r="P32" s="23"/>
      <c r="Q32" s="23"/>
      <c r="R32" s="23"/>
      <c r="U32" s="23"/>
      <c r="V32" s="23"/>
      <c r="W32" s="23"/>
      <c r="X32" s="23"/>
      <c r="Y32" s="23"/>
    </row>
    <row r="33" spans="2:34" ht="15" customHeight="1">
      <c r="B33" s="347" t="s">
        <v>24</v>
      </c>
      <c r="C33" s="61" t="str">
        <f t="shared" si="9"/>
        <v/>
      </c>
      <c r="D33" s="61" t="str">
        <f t="shared" si="10"/>
        <v/>
      </c>
      <c r="E33" s="61" t="str">
        <f t="shared" si="11"/>
        <v/>
      </c>
      <c r="F33" s="61" t="str">
        <f t="shared" si="12"/>
        <v/>
      </c>
      <c r="G33" s="61" t="str">
        <f t="shared" si="13"/>
        <v/>
      </c>
      <c r="H33" s="61" t="str">
        <f t="shared" si="14"/>
        <v/>
      </c>
      <c r="I33" s="353"/>
      <c r="J33" s="353"/>
      <c r="K33" s="353"/>
      <c r="L33" s="353"/>
      <c r="M33" s="353"/>
      <c r="N33" s="61" t="str">
        <f t="shared" si="15"/>
        <v/>
      </c>
      <c r="O33" s="353"/>
      <c r="P33" s="23"/>
      <c r="Q33" s="23"/>
      <c r="R33" s="23"/>
      <c r="U33" s="23"/>
      <c r="V33" s="23"/>
      <c r="W33" s="23"/>
      <c r="X33" s="23"/>
      <c r="Y33" s="23"/>
    </row>
    <row r="34" spans="2:34" ht="15" customHeight="1">
      <c r="B34" s="347" t="s">
        <v>224</v>
      </c>
      <c r="C34" s="61" t="str">
        <f t="shared" si="9"/>
        <v/>
      </c>
      <c r="D34" s="61" t="str">
        <f t="shared" si="10"/>
        <v/>
      </c>
      <c r="E34" s="61" t="str">
        <f t="shared" si="11"/>
        <v/>
      </c>
      <c r="F34" s="61" t="str">
        <f t="shared" si="12"/>
        <v/>
      </c>
      <c r="G34" s="61" t="str">
        <f t="shared" si="13"/>
        <v/>
      </c>
      <c r="H34" s="61" t="str">
        <f t="shared" si="14"/>
        <v/>
      </c>
      <c r="I34" s="353"/>
      <c r="J34" s="353"/>
      <c r="K34" s="353"/>
      <c r="L34" s="353"/>
      <c r="M34" s="353"/>
      <c r="N34" s="61" t="str">
        <f t="shared" si="15"/>
        <v/>
      </c>
      <c r="O34" s="353"/>
      <c r="P34" s="23"/>
      <c r="Q34" s="23"/>
      <c r="R34" s="23"/>
      <c r="U34" s="23"/>
      <c r="V34" s="23"/>
      <c r="W34" s="23"/>
      <c r="X34" s="23"/>
      <c r="Y34" s="23"/>
    </row>
    <row r="35" spans="2:34" ht="15" customHeight="1">
      <c r="B35" s="347" t="s">
        <v>225</v>
      </c>
      <c r="C35" s="61" t="str">
        <f t="shared" si="9"/>
        <v/>
      </c>
      <c r="D35" s="61" t="str">
        <f t="shared" si="10"/>
        <v/>
      </c>
      <c r="E35" s="61" t="str">
        <f t="shared" si="11"/>
        <v/>
      </c>
      <c r="F35" s="61" t="str">
        <f t="shared" si="12"/>
        <v/>
      </c>
      <c r="G35" s="61" t="str">
        <f t="shared" si="13"/>
        <v/>
      </c>
      <c r="H35" s="61" t="str">
        <f t="shared" si="14"/>
        <v/>
      </c>
      <c r="I35" s="353"/>
      <c r="J35" s="353"/>
      <c r="K35" s="353"/>
      <c r="L35" s="353"/>
      <c r="M35" s="353"/>
      <c r="N35" s="61" t="str">
        <f t="shared" si="15"/>
        <v/>
      </c>
      <c r="O35" s="353"/>
      <c r="P35" s="23"/>
      <c r="Q35" s="23"/>
      <c r="R35" s="23"/>
      <c r="U35" s="23"/>
      <c r="V35" s="23"/>
      <c r="W35" s="23"/>
      <c r="X35" s="23"/>
      <c r="Y35" s="23"/>
    </row>
    <row r="36" spans="2:34" ht="15" customHeight="1">
      <c r="B36" s="347" t="s">
        <v>226</v>
      </c>
      <c r="C36" s="61" t="str">
        <f t="shared" si="9"/>
        <v/>
      </c>
      <c r="D36" s="61" t="str">
        <f t="shared" si="10"/>
        <v/>
      </c>
      <c r="E36" s="61" t="str">
        <f t="shared" si="11"/>
        <v/>
      </c>
      <c r="F36" s="61" t="str">
        <f t="shared" si="12"/>
        <v/>
      </c>
      <c r="G36" s="61" t="str">
        <f t="shared" si="13"/>
        <v/>
      </c>
      <c r="H36" s="61" t="str">
        <f t="shared" si="14"/>
        <v/>
      </c>
      <c r="I36" s="353"/>
      <c r="J36" s="353"/>
      <c r="K36" s="353"/>
      <c r="L36" s="353"/>
      <c r="M36" s="353"/>
      <c r="N36" s="61" t="str">
        <f t="shared" si="15"/>
        <v/>
      </c>
      <c r="O36" s="353"/>
      <c r="P36" s="23"/>
      <c r="Q36" s="23"/>
      <c r="R36" s="23"/>
      <c r="U36" s="23"/>
      <c r="V36" s="23"/>
      <c r="W36" s="23"/>
      <c r="X36" s="23"/>
      <c r="Y36" s="23"/>
    </row>
    <row r="37" spans="2:34" ht="15" customHeight="1">
      <c r="B37" s="347" t="s">
        <v>28</v>
      </c>
      <c r="C37" s="61" t="str">
        <f t="shared" si="9"/>
        <v/>
      </c>
      <c r="D37" s="61" t="str">
        <f t="shared" si="10"/>
        <v/>
      </c>
      <c r="E37" s="61" t="str">
        <f t="shared" si="11"/>
        <v/>
      </c>
      <c r="F37" s="61" t="str">
        <f t="shared" si="12"/>
        <v/>
      </c>
      <c r="G37" s="61" t="str">
        <f t="shared" si="13"/>
        <v/>
      </c>
      <c r="H37" s="61" t="str">
        <f t="shared" si="14"/>
        <v/>
      </c>
      <c r="I37" s="353"/>
      <c r="J37" s="353"/>
      <c r="K37" s="353"/>
      <c r="L37" s="353"/>
      <c r="M37" s="353"/>
      <c r="N37" s="61" t="str">
        <f t="shared" si="15"/>
        <v/>
      </c>
      <c r="O37" s="353"/>
      <c r="P37" s="23"/>
      <c r="Q37" s="23"/>
      <c r="R37" s="23"/>
      <c r="U37" s="23"/>
      <c r="V37" s="23"/>
      <c r="W37" s="23"/>
      <c r="X37" s="23"/>
      <c r="Y37" s="23"/>
    </row>
    <row r="38" spans="2:34" ht="15" customHeight="1">
      <c r="B38" s="347" t="s">
        <v>29</v>
      </c>
      <c r="C38" s="61" t="str">
        <f t="shared" si="9"/>
        <v/>
      </c>
      <c r="D38" s="61" t="str">
        <f t="shared" si="10"/>
        <v/>
      </c>
      <c r="E38" s="61" t="str">
        <f t="shared" si="11"/>
        <v/>
      </c>
      <c r="F38" s="61" t="str">
        <f t="shared" si="12"/>
        <v/>
      </c>
      <c r="G38" s="61" t="str">
        <f t="shared" si="13"/>
        <v/>
      </c>
      <c r="H38" s="61" t="str">
        <f t="shared" si="14"/>
        <v/>
      </c>
      <c r="I38" s="353"/>
      <c r="J38" s="353"/>
      <c r="K38" s="353"/>
      <c r="L38" s="353"/>
      <c r="M38" s="353"/>
      <c r="N38" s="61" t="str">
        <f t="shared" si="15"/>
        <v/>
      </c>
      <c r="O38" s="353"/>
      <c r="P38" s="23"/>
      <c r="Q38" s="23"/>
      <c r="R38" s="23"/>
      <c r="U38" s="23"/>
      <c r="V38" s="23"/>
      <c r="W38" s="23"/>
      <c r="X38" s="23"/>
      <c r="Y38" s="23"/>
    </row>
    <row r="39" spans="2:34" ht="15" customHeight="1">
      <c r="B39" s="347" t="s">
        <v>30</v>
      </c>
      <c r="C39" s="61" t="str">
        <f t="shared" si="9"/>
        <v/>
      </c>
      <c r="D39" s="61" t="str">
        <f t="shared" si="10"/>
        <v/>
      </c>
      <c r="E39" s="61" t="str">
        <f t="shared" si="11"/>
        <v/>
      </c>
      <c r="F39" s="61" t="str">
        <f t="shared" si="12"/>
        <v/>
      </c>
      <c r="G39" s="61" t="str">
        <f t="shared" si="13"/>
        <v/>
      </c>
      <c r="H39" s="61" t="str">
        <f t="shared" si="14"/>
        <v/>
      </c>
      <c r="I39" s="61" t="str">
        <f>IF(I23="３月に加算","〇","")</f>
        <v/>
      </c>
      <c r="J39" s="61" t="str">
        <f>IF(J23="３月に加算","〇","")</f>
        <v/>
      </c>
      <c r="K39" s="61" t="str">
        <f>IF(K23="３月に加算","〇","")</f>
        <v/>
      </c>
      <c r="L39" s="61" t="str">
        <f>IF(L23="３月に加算","〇","")</f>
        <v/>
      </c>
      <c r="M39" s="61" t="str">
        <f>IF(M23="３月に加算","〇","")</f>
        <v/>
      </c>
      <c r="N39" s="61" t="str">
        <f t="shared" si="15"/>
        <v/>
      </c>
      <c r="O39" s="61" t="str">
        <f>IF(O23="３月に加算","〇","")</f>
        <v/>
      </c>
      <c r="P39" s="62"/>
      <c r="Q39" s="62"/>
      <c r="R39" s="23"/>
      <c r="U39" s="23"/>
      <c r="V39" s="23"/>
      <c r="W39" s="23"/>
      <c r="X39" s="23"/>
      <c r="Y39" s="23"/>
    </row>
    <row r="40" spans="2:34" ht="15" customHeight="1">
      <c r="L40" s="17" t="s">
        <v>395</v>
      </c>
    </row>
    <row r="41" spans="2:34" ht="15" customHeight="1">
      <c r="E41" s="490" t="s">
        <v>402</v>
      </c>
      <c r="F41" s="490"/>
      <c r="G41" s="490"/>
      <c r="H41" s="490"/>
      <c r="I41" s="490"/>
      <c r="J41" s="490"/>
      <c r="K41" s="490"/>
      <c r="L41" s="166"/>
      <c r="Q41" s="15"/>
      <c r="R41" s="23"/>
      <c r="T41" s="22"/>
      <c r="AD41" s="23"/>
      <c r="AE41" s="14"/>
      <c r="AF41" s="15"/>
      <c r="AH41" s="14"/>
    </row>
    <row r="42" spans="2:34" ht="15" customHeight="1"/>
    <row r="43" spans="2:34" ht="15" customHeight="1"/>
    <row r="44" spans="2:34" ht="15" customHeight="1"/>
    <row r="45" spans="2:34" ht="15" customHeight="1"/>
    <row r="46" spans="2:34" ht="15" customHeight="1"/>
    <row r="47" spans="2:34" ht="15" customHeight="1"/>
    <row r="48" spans="2:34" ht="15" customHeight="1"/>
    <row r="49" ht="15" customHeight="1"/>
    <row r="50" ht="15" customHeight="1"/>
  </sheetData>
  <sheetProtection algorithmName="SHA-512" hashValue="KOrCgeaunbEJ3mFtyesdSEIFhkdyRykEiboW8JjeCHH68U7CBBAV0F9xj50vRfYm/ek3gNQ1NaAHn0fKfFN0Xw==" saltValue="IcGhsVo9KVfVf1JSgB74FA==" spinCount="100000" sheet="1" objects="1" scenarios="1"/>
  <mergeCells count="19">
    <mergeCell ref="J24:J27"/>
    <mergeCell ref="K24:K27"/>
    <mergeCell ref="L24:L27"/>
    <mergeCell ref="J9:J20"/>
    <mergeCell ref="E24:E27"/>
    <mergeCell ref="E41:K41"/>
    <mergeCell ref="C2:E2"/>
    <mergeCell ref="M24:M27"/>
    <mergeCell ref="D21:O21"/>
    <mergeCell ref="N24:N27"/>
    <mergeCell ref="B3:O3"/>
    <mergeCell ref="B4:O4"/>
    <mergeCell ref="B24:B27"/>
    <mergeCell ref="C24:C27"/>
    <mergeCell ref="D24:D27"/>
    <mergeCell ref="O24:O27"/>
    <mergeCell ref="G24:G26"/>
    <mergeCell ref="H24:H27"/>
    <mergeCell ref="I24:I27"/>
  </mergeCells>
  <phoneticPr fontId="1"/>
  <dataValidations count="16">
    <dataValidation allowBlank="1" showInputMessage="1" sqref="I39:M39 F25 F27:G27 J9 I9:I20 O39:Y39" xr:uid="{AA494CF9-F000-4805-9BE3-CC2B7E543E15}"/>
    <dataValidation type="list" allowBlank="1" showInputMessage="1" showErrorMessage="1" sqref="N9:N20" xr:uid="{E5F92F31-70E7-4558-A51D-E9DFDD548701}">
      <formula1>$AD$3:$AD$7</formula1>
    </dataValidation>
    <dataValidation type="list" allowBlank="1" showInputMessage="1" showErrorMessage="1" sqref="G8" xr:uid="{B21BED9D-48CD-4404-B510-E9AC0C91521D}">
      <formula1>$W$3:$W$5</formula1>
    </dataValidation>
    <dataValidation type="list" allowBlank="1" showInputMessage="1" showErrorMessage="1" sqref="D24:D39" xr:uid="{685BAC25-87FE-404F-9EAE-992F3A0F6902}">
      <formula1>$Y$3:$Y$5</formula1>
    </dataValidation>
    <dataValidation type="list" allowBlank="1" showInputMessage="1" showErrorMessage="1" sqref="C23:H23 N23 C7:H7" xr:uid="{92D7D5B3-3997-4328-8AE3-6EBA0EB77038}">
      <formula1>$S$3:$S$5</formula1>
    </dataValidation>
    <dataValidation type="list" allowBlank="1" showInputMessage="1" showErrorMessage="1" sqref="L7:M7" xr:uid="{7890088A-531C-4D5F-8668-DE648AE7B00E}">
      <formula1>$T$3:$T$5</formula1>
    </dataValidation>
    <dataValidation type="list" allowBlank="1" showInputMessage="1" showErrorMessage="1" sqref="L9:M20 E28:G39 C28:C39 C9:H20" xr:uid="{A8DC9672-0279-4881-A69B-A87102E8964C}">
      <formula1>$R$3:$R$4</formula1>
    </dataValidation>
    <dataValidation type="list" allowBlank="1" showInputMessage="1" showErrorMessage="1" sqref="O9:Q20" xr:uid="{1C0A22FE-1938-4E5C-8565-36393500B29C}">
      <formula1>$AE$3:$AE$20</formula1>
    </dataValidation>
    <dataValidation type="list" allowBlank="1" showInputMessage="1" showErrorMessage="1" sqref="O23:Q23 I23:M23" xr:uid="{9A746030-DC23-4048-9529-F70BD322194E}">
      <formula1>$U$3:$U$4</formula1>
    </dataValidation>
    <dataValidation type="list" allowBlank="1" showInputMessage="1" showErrorMessage="1" sqref="R7:Y7 R10:Y20 R23:Y23" xr:uid="{E6CC2DF4-13D9-412D-8439-E3B2EBC2C651}">
      <formula1>#REF!</formula1>
    </dataValidation>
    <dataValidation type="list" allowBlank="1" showInputMessage="1" showErrorMessage="1" sqref="E8" xr:uid="{42A21E68-561F-4F26-B699-7C5CE61284CF}">
      <formula1>$V$3:$V$17</formula1>
    </dataValidation>
    <dataValidation type="list" allowBlank="1" showInputMessage="1" showErrorMessage="1" sqref="H8" xr:uid="{8F2D74F1-D323-42CE-946E-BEFE2E7C8033}">
      <formula1>$X$3:$X$11</formula1>
    </dataValidation>
    <dataValidation type="list" allowBlank="1" showInputMessage="1" showErrorMessage="1" sqref="K24:K27" xr:uid="{2418C4AC-44E4-4D26-A945-D6E6EB1E57E7}">
      <formula1>$AA$3:$AA$6</formula1>
    </dataValidation>
    <dataValidation type="list" allowBlank="1" showInputMessage="1" showErrorMessage="1" sqref="N24:N39" xr:uid="{79FE1B32-1F61-4767-9E80-D64EC9B4F98C}">
      <formula1>$AC$3:$AC$6</formula1>
    </dataValidation>
    <dataValidation type="list" allowBlank="1" showInputMessage="1" showErrorMessage="1" sqref="H24:H39" xr:uid="{BF2531A0-FFDB-4A4D-A66F-1DA1D1523828}">
      <formula1>$Z$3:$Z$8</formula1>
    </dataValidation>
    <dataValidation type="list" allowBlank="1" showInputMessage="1" showErrorMessage="1" sqref="M24:M27" xr:uid="{88EB853D-C194-46AF-849A-90A7E4F85DA6}">
      <formula1>$AB$3:$AB$5</formula1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8E3F7-1C43-48BB-A476-2DD423568002}">
  <sheetPr>
    <tabColor theme="3" tint="0.59999389629810485"/>
  </sheetPr>
  <dimension ref="B1:CM215"/>
  <sheetViews>
    <sheetView topLeftCell="I148"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27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/lF+UDT+dOlQ7hL4quhpCmx99EQddYKA+5cralqp/c+112kgiRPUky8We3VRWudd8V4Hbxec1OGAp9jNqXXRPg==" saltValue="M/sJlmnCchIEvY+5fOrxzQ==" spinCount="100000" sheet="1" objects="1" scenarios="1"/>
  <mergeCells count="213">
    <mergeCell ref="AW173:AZ173"/>
    <mergeCell ref="AW149:AZ149"/>
    <mergeCell ref="AW121:AZ121"/>
    <mergeCell ref="AW97:AZ97"/>
    <mergeCell ref="AE173:AF173"/>
    <mergeCell ref="AO97:AR97"/>
    <mergeCell ref="AO121:AR121"/>
    <mergeCell ref="AO149:AR149"/>
    <mergeCell ref="AE121:AF121"/>
    <mergeCell ref="AO172:BO172"/>
    <mergeCell ref="AU173:AV173"/>
    <mergeCell ref="AN173:AN174"/>
    <mergeCell ref="AS173:AT173"/>
    <mergeCell ref="BB121:BB122"/>
    <mergeCell ref="BC121:BD121"/>
    <mergeCell ref="BG121:BH121"/>
    <mergeCell ref="BK121:BL121"/>
    <mergeCell ref="BM121:BM122"/>
    <mergeCell ref="BO121:BO122"/>
    <mergeCell ref="BN121:BN122"/>
    <mergeCell ref="BO173:BO174"/>
    <mergeCell ref="BA173:BA174"/>
    <mergeCell ref="BB173:BB174"/>
    <mergeCell ref="BC173:BD173"/>
    <mergeCell ref="J172:J174"/>
    <mergeCell ref="K172:K174"/>
    <mergeCell ref="L172:L174"/>
    <mergeCell ref="M172:M174"/>
    <mergeCell ref="S173:T173"/>
    <mergeCell ref="O173:R173"/>
    <mergeCell ref="I148:I150"/>
    <mergeCell ref="J148:J150"/>
    <mergeCell ref="J120:J122"/>
    <mergeCell ref="K120:K122"/>
    <mergeCell ref="S121:T121"/>
    <mergeCell ref="O120:AN120"/>
    <mergeCell ref="O148:AN148"/>
    <mergeCell ref="O172:AN172"/>
    <mergeCell ref="U173:V173"/>
    <mergeCell ref="M120:M122"/>
    <mergeCell ref="U121:V121"/>
    <mergeCell ref="AB173:AB174"/>
    <mergeCell ref="AA121:AA122"/>
    <mergeCell ref="AB121:AB122"/>
    <mergeCell ref="W121:Z121"/>
    <mergeCell ref="W149:Z149"/>
    <mergeCell ref="W173:Z173"/>
    <mergeCell ref="AM173:AM174"/>
    <mergeCell ref="BG173:BH173"/>
    <mergeCell ref="BI173:BJ173"/>
    <mergeCell ref="BN149:BN150"/>
    <mergeCell ref="BO149:BO150"/>
    <mergeCell ref="AA173:AA174"/>
    <mergeCell ref="BE149:BF149"/>
    <mergeCell ref="BE173:BF173"/>
    <mergeCell ref="AC173:AD173"/>
    <mergeCell ref="AG173:AH173"/>
    <mergeCell ref="AI173:AJ173"/>
    <mergeCell ref="AK173:AL173"/>
    <mergeCell ref="AI149:AJ149"/>
    <mergeCell ref="AK149:AL149"/>
    <mergeCell ref="BK173:BL173"/>
    <mergeCell ref="BM173:BM174"/>
    <mergeCell ref="BN173:BN174"/>
    <mergeCell ref="BA149:BA150"/>
    <mergeCell ref="AO173:AR173"/>
    <mergeCell ref="AE149:AF149"/>
    <mergeCell ref="BI149:BJ149"/>
    <mergeCell ref="BK149:BL149"/>
    <mergeCell ref="BM149:BM150"/>
    <mergeCell ref="AS149:AT149"/>
    <mergeCell ref="BC149:BD149"/>
    <mergeCell ref="J77:M77"/>
    <mergeCell ref="O96:AN96"/>
    <mergeCell ref="O97:R97"/>
    <mergeCell ref="AC97:AD97"/>
    <mergeCell ref="AG97:AH97"/>
    <mergeCell ref="AI97:AJ97"/>
    <mergeCell ref="AK97:AL97"/>
    <mergeCell ref="W97:Z97"/>
    <mergeCell ref="I96:I98"/>
    <mergeCell ref="J96:J98"/>
    <mergeCell ref="K96:K98"/>
    <mergeCell ref="AE97:AF97"/>
    <mergeCell ref="K148:K150"/>
    <mergeCell ref="L148:L150"/>
    <mergeCell ref="M148:M150"/>
    <mergeCell ref="S149:T149"/>
    <mergeCell ref="BB149:BB150"/>
    <mergeCell ref="O149:R149"/>
    <mergeCell ref="AA149:AA150"/>
    <mergeCell ref="AB149:AB150"/>
    <mergeCell ref="AC149:AD149"/>
    <mergeCell ref="AG149:AH149"/>
    <mergeCell ref="BG149:BH149"/>
    <mergeCell ref="U149:V149"/>
    <mergeCell ref="AO148:BO148"/>
    <mergeCell ref="AU149:AV149"/>
    <mergeCell ref="AM149:AM150"/>
    <mergeCell ref="AN149:AN150"/>
    <mergeCell ref="J83:M83"/>
    <mergeCell ref="E89:G89"/>
    <mergeCell ref="BI121:BJ121"/>
    <mergeCell ref="O121:R121"/>
    <mergeCell ref="L96:L98"/>
    <mergeCell ref="M96:M98"/>
    <mergeCell ref="AC121:AD121"/>
    <mergeCell ref="AG121:AH121"/>
    <mergeCell ref="AI121:AJ121"/>
    <mergeCell ref="AS97:AT97"/>
    <mergeCell ref="BA97:BA98"/>
    <mergeCell ref="AK121:AL121"/>
    <mergeCell ref="AM121:AM122"/>
    <mergeCell ref="AN121:AN122"/>
    <mergeCell ref="AS121:AT121"/>
    <mergeCell ref="L120:L122"/>
    <mergeCell ref="AO96:BO96"/>
    <mergeCell ref="AO120:BO120"/>
    <mergeCell ref="AU121:AV121"/>
    <mergeCell ref="AU97:AV97"/>
    <mergeCell ref="BB97:BB98"/>
    <mergeCell ref="BA121:BA122"/>
    <mergeCell ref="BE97:BF97"/>
    <mergeCell ref="BE121:BF121"/>
    <mergeCell ref="Y13:Y14"/>
    <mergeCell ref="Y4:Y5"/>
    <mergeCell ref="O39:O46"/>
    <mergeCell ref="P39:P40"/>
    <mergeCell ref="Q39:T39"/>
    <mergeCell ref="T22:T28"/>
    <mergeCell ref="O13:O20"/>
    <mergeCell ref="P13:P14"/>
    <mergeCell ref="O48:O55"/>
    <mergeCell ref="P48:P49"/>
    <mergeCell ref="O22:O27"/>
    <mergeCell ref="Q48:T48"/>
    <mergeCell ref="AA49:AB49"/>
    <mergeCell ref="AA57:AB57"/>
    <mergeCell ref="S97:T97"/>
    <mergeCell ref="AA97:AA98"/>
    <mergeCell ref="BO97:BO98"/>
    <mergeCell ref="BC97:BD97"/>
    <mergeCell ref="BG97:BH97"/>
    <mergeCell ref="BI97:BJ97"/>
    <mergeCell ref="BK97:BL97"/>
    <mergeCell ref="O57:O62"/>
    <mergeCell ref="U48:X48"/>
    <mergeCell ref="T57:T63"/>
    <mergeCell ref="Y39:Y40"/>
    <mergeCell ref="Y48:Y49"/>
    <mergeCell ref="BM97:BM98"/>
    <mergeCell ref="BN97:BN98"/>
    <mergeCell ref="AB97:AB98"/>
    <mergeCell ref="AM97:AM98"/>
    <mergeCell ref="AN97:AN98"/>
    <mergeCell ref="U97:V97"/>
    <mergeCell ref="J4:M4"/>
    <mergeCell ref="O4:O11"/>
    <mergeCell ref="P4:P5"/>
    <mergeCell ref="Q4:T4"/>
    <mergeCell ref="B2:D2"/>
    <mergeCell ref="C4:D5"/>
    <mergeCell ref="E4:E5"/>
    <mergeCell ref="F4:I4"/>
    <mergeCell ref="U39:X39"/>
    <mergeCell ref="C39:D40"/>
    <mergeCell ref="E39:E40"/>
    <mergeCell ref="F39:I39"/>
    <mergeCell ref="J39:M39"/>
    <mergeCell ref="C19:C22"/>
    <mergeCell ref="D17:D18"/>
    <mergeCell ref="D19:D20"/>
    <mergeCell ref="U4:X4"/>
    <mergeCell ref="Q13:T13"/>
    <mergeCell ref="U13:X13"/>
    <mergeCell ref="B4:B36"/>
    <mergeCell ref="B39:B73"/>
    <mergeCell ref="C23:C35"/>
    <mergeCell ref="C60:C72"/>
    <mergeCell ref="D54:D55"/>
    <mergeCell ref="F172:F174"/>
    <mergeCell ref="G172:G174"/>
    <mergeCell ref="H172:H174"/>
    <mergeCell ref="I172:I174"/>
    <mergeCell ref="C73:E73"/>
    <mergeCell ref="D52:D53"/>
    <mergeCell ref="C41:D42"/>
    <mergeCell ref="G120:G122"/>
    <mergeCell ref="H120:H122"/>
    <mergeCell ref="I120:I122"/>
    <mergeCell ref="E77:E78"/>
    <mergeCell ref="F77:I77"/>
    <mergeCell ref="F148:F150"/>
    <mergeCell ref="G148:G150"/>
    <mergeCell ref="H148:H150"/>
    <mergeCell ref="D56:D57"/>
    <mergeCell ref="C54:C59"/>
    <mergeCell ref="F120:F122"/>
    <mergeCell ref="E83:E84"/>
    <mergeCell ref="F83:I83"/>
    <mergeCell ref="H96:H98"/>
    <mergeCell ref="F96:F98"/>
    <mergeCell ref="G96:G98"/>
    <mergeCell ref="C6:D7"/>
    <mergeCell ref="D8:D9"/>
    <mergeCell ref="D13:D14"/>
    <mergeCell ref="D43:D44"/>
    <mergeCell ref="D48:D49"/>
    <mergeCell ref="C8:C18"/>
    <mergeCell ref="D10:D11"/>
    <mergeCell ref="D45:D46"/>
    <mergeCell ref="C43:C53"/>
    <mergeCell ref="C36:E36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869CA-07C8-4DB2-9E69-0DD7C11F89D5}">
  <sheetPr>
    <tabColor theme="3" tint="0.59999389629810485"/>
  </sheetPr>
  <dimension ref="B1:CM215"/>
  <sheetViews>
    <sheetView topLeftCell="A25"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497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0tgcb8pMS/fNm0QgqqK2vmBmNQzqmpq9a+jO9b78hP1wtVPvTr4OGWtsLl9bgLCVGVkgWsdNw+rImgeSyhk1jQ==" saltValue="SHRDiA4Ns0GAJDhU1IOU1Q==" spinCount="100000" sheet="1" objects="1" scenarios="1"/>
  <mergeCells count="213">
    <mergeCell ref="C60:C72"/>
    <mergeCell ref="D54:D55"/>
    <mergeCell ref="D56:D57"/>
    <mergeCell ref="C54:C59"/>
    <mergeCell ref="E83:E84"/>
    <mergeCell ref="F83:I83"/>
    <mergeCell ref="AE97:AF97"/>
    <mergeCell ref="AE121:AF121"/>
    <mergeCell ref="C73:E73"/>
    <mergeCell ref="O121:R121"/>
    <mergeCell ref="O97:R97"/>
    <mergeCell ref="J83:M83"/>
    <mergeCell ref="O96:AN96"/>
    <mergeCell ref="W97:Z97"/>
    <mergeCell ref="W121:Z121"/>
    <mergeCell ref="E89:G89"/>
    <mergeCell ref="T57:T63"/>
    <mergeCell ref="M148:M150"/>
    <mergeCell ref="AO97:AR97"/>
    <mergeCell ref="S149:T149"/>
    <mergeCell ref="AA149:AA150"/>
    <mergeCell ref="AB149:AB150"/>
    <mergeCell ref="AC149:AD149"/>
    <mergeCell ref="AE149:AF149"/>
    <mergeCell ref="W149:Z149"/>
    <mergeCell ref="AA121:AA122"/>
    <mergeCell ref="AB121:AB122"/>
    <mergeCell ref="AC121:AD121"/>
    <mergeCell ref="AG121:AH121"/>
    <mergeCell ref="AI121:AJ121"/>
    <mergeCell ref="BE173:BF173"/>
    <mergeCell ref="AN173:AN174"/>
    <mergeCell ref="AS173:AT173"/>
    <mergeCell ref="AB173:AB174"/>
    <mergeCell ref="AC173:AD173"/>
    <mergeCell ref="AG173:AH173"/>
    <mergeCell ref="AI173:AJ173"/>
    <mergeCell ref="AK173:AL173"/>
    <mergeCell ref="AS149:AT149"/>
    <mergeCell ref="AM173:AM174"/>
    <mergeCell ref="AE173:AF173"/>
    <mergeCell ref="BA149:BA150"/>
    <mergeCell ref="BB149:BB150"/>
    <mergeCell ref="AW173:AZ173"/>
    <mergeCell ref="AW149:AZ149"/>
    <mergeCell ref="F172:F174"/>
    <mergeCell ref="G172:G174"/>
    <mergeCell ref="H172:H174"/>
    <mergeCell ref="I172:I174"/>
    <mergeCell ref="J172:J174"/>
    <mergeCell ref="K172:K174"/>
    <mergeCell ref="L172:L174"/>
    <mergeCell ref="M172:M174"/>
    <mergeCell ref="S173:T173"/>
    <mergeCell ref="O172:AN172"/>
    <mergeCell ref="U173:V173"/>
    <mergeCell ref="AA173:AA174"/>
    <mergeCell ref="O173:R173"/>
    <mergeCell ref="W173:Z173"/>
    <mergeCell ref="F148:F150"/>
    <mergeCell ref="G148:G150"/>
    <mergeCell ref="H148:H150"/>
    <mergeCell ref="I148:I150"/>
    <mergeCell ref="J148:J150"/>
    <mergeCell ref="BG121:BH121"/>
    <mergeCell ref="AK121:AL121"/>
    <mergeCell ref="AM121:AM122"/>
    <mergeCell ref="AI97:AJ97"/>
    <mergeCell ref="AK97:AL97"/>
    <mergeCell ref="AN97:AN98"/>
    <mergeCell ref="AC97:AD97"/>
    <mergeCell ref="AG97:AH97"/>
    <mergeCell ref="I96:I98"/>
    <mergeCell ref="J96:J98"/>
    <mergeCell ref="K96:K98"/>
    <mergeCell ref="L96:L98"/>
    <mergeCell ref="M96:M98"/>
    <mergeCell ref="S97:T97"/>
    <mergeCell ref="AA97:AA98"/>
    <mergeCell ref="AB97:AB98"/>
    <mergeCell ref="BE149:BF149"/>
    <mergeCell ref="K148:K150"/>
    <mergeCell ref="L148:L150"/>
    <mergeCell ref="BI121:BJ121"/>
    <mergeCell ref="BK121:BL121"/>
    <mergeCell ref="BM121:BM122"/>
    <mergeCell ref="BN121:BN122"/>
    <mergeCell ref="BE97:BF97"/>
    <mergeCell ref="BE121:BF121"/>
    <mergeCell ref="BA97:BA98"/>
    <mergeCell ref="AS97:AT97"/>
    <mergeCell ref="AW121:AZ121"/>
    <mergeCell ref="AW97:AZ97"/>
    <mergeCell ref="Y39:Y40"/>
    <mergeCell ref="BO97:BO98"/>
    <mergeCell ref="F120:F122"/>
    <mergeCell ref="G120:G122"/>
    <mergeCell ref="H120:H122"/>
    <mergeCell ref="I120:I122"/>
    <mergeCell ref="J120:J122"/>
    <mergeCell ref="K120:K122"/>
    <mergeCell ref="L120:L122"/>
    <mergeCell ref="M120:M122"/>
    <mergeCell ref="S121:T121"/>
    <mergeCell ref="BB97:BB98"/>
    <mergeCell ref="BC97:BD97"/>
    <mergeCell ref="BG97:BH97"/>
    <mergeCell ref="BI97:BJ97"/>
    <mergeCell ref="BK97:BL97"/>
    <mergeCell ref="BO121:BO122"/>
    <mergeCell ref="BA121:BA122"/>
    <mergeCell ref="BB121:BB122"/>
    <mergeCell ref="BC121:BD121"/>
    <mergeCell ref="AA57:AB57"/>
    <mergeCell ref="F96:F98"/>
    <mergeCell ref="G96:G98"/>
    <mergeCell ref="H96:H98"/>
    <mergeCell ref="B2:D2"/>
    <mergeCell ref="C4:D5"/>
    <mergeCell ref="O22:O27"/>
    <mergeCell ref="C36:E36"/>
    <mergeCell ref="E77:E78"/>
    <mergeCell ref="F77:I77"/>
    <mergeCell ref="J77:M77"/>
    <mergeCell ref="U39:X39"/>
    <mergeCell ref="O57:O62"/>
    <mergeCell ref="D43:D44"/>
    <mergeCell ref="D48:D49"/>
    <mergeCell ref="O48:O55"/>
    <mergeCell ref="U4:X4"/>
    <mergeCell ref="C8:C18"/>
    <mergeCell ref="B4:B36"/>
    <mergeCell ref="D10:D11"/>
    <mergeCell ref="D17:D18"/>
    <mergeCell ref="D19:D20"/>
    <mergeCell ref="O13:O20"/>
    <mergeCell ref="P13:P14"/>
    <mergeCell ref="Q13:T13"/>
    <mergeCell ref="D45:D46"/>
    <mergeCell ref="C43:C53"/>
    <mergeCell ref="C41:D42"/>
    <mergeCell ref="P4:P5"/>
    <mergeCell ref="BC149:BD149"/>
    <mergeCell ref="U48:X48"/>
    <mergeCell ref="P39:P40"/>
    <mergeCell ref="Q39:T39"/>
    <mergeCell ref="C19:C22"/>
    <mergeCell ref="E4:E5"/>
    <mergeCell ref="BN173:BN174"/>
    <mergeCell ref="BO173:BO174"/>
    <mergeCell ref="AM97:AM98"/>
    <mergeCell ref="D13:D14"/>
    <mergeCell ref="E39:E40"/>
    <mergeCell ref="F39:I39"/>
    <mergeCell ref="J39:M39"/>
    <mergeCell ref="P48:P49"/>
    <mergeCell ref="Q48:T48"/>
    <mergeCell ref="C23:C35"/>
    <mergeCell ref="BM97:BM98"/>
    <mergeCell ref="BN97:BN98"/>
    <mergeCell ref="F4:I4"/>
    <mergeCell ref="J4:M4"/>
    <mergeCell ref="T22:T28"/>
    <mergeCell ref="O39:O46"/>
    <mergeCell ref="AA49:AB49"/>
    <mergeCell ref="BO149:BO150"/>
    <mergeCell ref="Y48:Y49"/>
    <mergeCell ref="B39:B73"/>
    <mergeCell ref="D52:D53"/>
    <mergeCell ref="Y4:Y5"/>
    <mergeCell ref="U13:X13"/>
    <mergeCell ref="Q4:T4"/>
    <mergeCell ref="AS121:AT121"/>
    <mergeCell ref="AG149:AH149"/>
    <mergeCell ref="AI149:AJ149"/>
    <mergeCell ref="AK149:AL149"/>
    <mergeCell ref="AM149:AM150"/>
    <mergeCell ref="AN149:AN150"/>
    <mergeCell ref="O120:AN120"/>
    <mergeCell ref="O148:AN148"/>
    <mergeCell ref="U149:V149"/>
    <mergeCell ref="U121:V121"/>
    <mergeCell ref="U97:V97"/>
    <mergeCell ref="AO96:BO96"/>
    <mergeCell ref="AO120:BO120"/>
    <mergeCell ref="AU97:AV97"/>
    <mergeCell ref="BI149:BJ149"/>
    <mergeCell ref="O149:R149"/>
    <mergeCell ref="AN121:AN122"/>
    <mergeCell ref="Y13:Y14"/>
    <mergeCell ref="C39:D40"/>
    <mergeCell ref="BG149:BH149"/>
    <mergeCell ref="O4:O11"/>
    <mergeCell ref="C6:D7"/>
    <mergeCell ref="D8:D9"/>
    <mergeCell ref="BM173:BM174"/>
    <mergeCell ref="AO121:AR121"/>
    <mergeCell ref="AO149:AR149"/>
    <mergeCell ref="AO173:AR173"/>
    <mergeCell ref="BA173:BA174"/>
    <mergeCell ref="BB173:BB174"/>
    <mergeCell ref="BC173:BD173"/>
    <mergeCell ref="BG173:BH173"/>
    <mergeCell ref="BI173:BJ173"/>
    <mergeCell ref="BK173:BL173"/>
    <mergeCell ref="BK149:BL149"/>
    <mergeCell ref="BM149:BM150"/>
    <mergeCell ref="AO148:BO148"/>
    <mergeCell ref="AO172:BO172"/>
    <mergeCell ref="AU173:AV173"/>
    <mergeCell ref="AU149:AV149"/>
    <mergeCell ref="AU121:AV121"/>
    <mergeCell ref="BN149:BN15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43061-0ADD-4918-BC79-E980AD70134C}">
  <sheetPr>
    <tabColor theme="3" tint="0.59999389629810485"/>
  </sheetPr>
  <dimension ref="B1:CM215"/>
  <sheetViews>
    <sheetView topLeftCell="A159"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8" width="9.59765625" style="22" customWidth="1"/>
    <col min="29" max="33" width="8.8984375" style="22" customWidth="1"/>
    <col min="34" max="16384" width="8.69921875" style="22"/>
  </cols>
  <sheetData>
    <row r="1" spans="2:33" ht="5.25" customHeight="1" thickBot="1">
      <c r="F1" s="23"/>
      <c r="G1" s="23"/>
      <c r="H1" s="23"/>
      <c r="I1" s="23"/>
      <c r="J1" s="23"/>
      <c r="K1" s="23"/>
      <c r="L1" s="23"/>
      <c r="M1" s="23"/>
    </row>
    <row r="2" spans="2:33" ht="12.75" customHeight="1" thickBot="1">
      <c r="B2" s="663" t="s">
        <v>234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3" ht="5.25" customHeight="1">
      <c r="K3" s="23"/>
    </row>
    <row r="4" spans="2:33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  <c r="AB4" s="23"/>
    </row>
    <row r="5" spans="2:33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E5" s="22"/>
      <c r="AF5" s="22"/>
      <c r="AG5" s="22"/>
    </row>
    <row r="6" spans="2:33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E6" s="22"/>
      <c r="AF6" s="22"/>
      <c r="AG6" s="22"/>
    </row>
    <row r="7" spans="2:33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B7" s="22"/>
      <c r="AE7" s="22"/>
      <c r="AF7" s="22"/>
      <c r="AG7" s="22"/>
    </row>
    <row r="8" spans="2:33" ht="12.75" customHeight="1">
      <c r="B8" s="679"/>
      <c r="C8" s="675" t="s">
        <v>107</v>
      </c>
      <c r="D8" s="669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3" ht="12.75" customHeight="1">
      <c r="B9" s="679"/>
      <c r="C9" s="676"/>
      <c r="D9" s="670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3" ht="12.75" customHeight="1">
      <c r="B10" s="679"/>
      <c r="C10" s="676"/>
      <c r="D10" s="681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3" ht="12.75" customHeight="1">
      <c r="B11" s="679"/>
      <c r="C11" s="676"/>
      <c r="D11" s="682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  <c r="AB11" s="219"/>
    </row>
    <row r="12" spans="2:33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3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3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3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3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91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91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91" ht="12.75" customHeight="1">
      <c r="B19" s="679"/>
      <c r="C19" s="674" t="s">
        <v>109</v>
      </c>
      <c r="D19" s="668" t="s">
        <v>482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91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91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91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489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91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91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 t="shared" ref="R24:R27" si="10">$O$28*Q24</f>
        <v>0</v>
      </c>
      <c r="T24" s="697"/>
      <c r="U24" s="5" t="str">
        <f>P7</f>
        <v/>
      </c>
      <c r="V24" s="152">
        <f>Y16+R24</f>
        <v>0</v>
      </c>
    </row>
    <row r="25" spans="2:91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91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 t="shared" si="10"/>
        <v>0</v>
      </c>
      <c r="T26" s="697"/>
      <c r="U26" s="7" t="str">
        <f>P9</f>
        <v/>
      </c>
      <c r="V26" s="154">
        <f>Y18+R26</f>
        <v>0</v>
      </c>
    </row>
    <row r="27" spans="2:91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 t="shared" si="10"/>
        <v>0</v>
      </c>
      <c r="T27" s="697"/>
      <c r="U27" s="8" t="str">
        <f>P10</f>
        <v/>
      </c>
      <c r="V27" s="156">
        <f>Y19+R27</f>
        <v>0</v>
      </c>
    </row>
    <row r="28" spans="2:91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91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</row>
    <row r="30" spans="2:91" ht="12.75" customHeight="1">
      <c r="B30" s="679"/>
      <c r="C30" s="701"/>
      <c r="D30" s="139" t="s">
        <v>433</v>
      </c>
      <c r="E30" s="180"/>
      <c r="F30" s="279"/>
      <c r="G30" s="279"/>
      <c r="H30" s="279"/>
      <c r="I30" s="279"/>
      <c r="J30" s="279"/>
      <c r="K30" s="279"/>
      <c r="L30" s="279"/>
      <c r="M30" s="279"/>
      <c r="O30" s="168"/>
      <c r="P30" s="11"/>
      <c r="Q30" s="167"/>
      <c r="R30" s="151"/>
    </row>
    <row r="31" spans="2:91" s="23" customFormat="1" ht="12.75" customHeight="1">
      <c r="B31" s="679"/>
      <c r="C31" s="701"/>
      <c r="D31" s="139" t="s">
        <v>434</v>
      </c>
      <c r="E31" s="180"/>
      <c r="F31" s="279"/>
      <c r="G31" s="279"/>
      <c r="H31" s="279"/>
      <c r="I31" s="279"/>
      <c r="J31" s="279"/>
      <c r="K31" s="279"/>
      <c r="L31" s="279"/>
      <c r="M31" s="279"/>
      <c r="N31" s="22"/>
      <c r="O31" s="168"/>
      <c r="P31" s="11"/>
      <c r="Q31" s="167"/>
      <c r="R31" s="151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</row>
    <row r="32" spans="2:91" s="23" customFormat="1" ht="12.75" customHeight="1">
      <c r="B32" s="679"/>
      <c r="C32" s="701"/>
      <c r="D32" s="26" t="s">
        <v>435</v>
      </c>
      <c r="E32" s="180"/>
      <c r="F32" s="279"/>
      <c r="G32" s="279"/>
      <c r="H32" s="279"/>
      <c r="I32" s="279"/>
      <c r="J32" s="279"/>
      <c r="K32" s="279"/>
      <c r="L32" s="279"/>
      <c r="M32" s="279"/>
      <c r="O32" s="168"/>
      <c r="P32" s="11"/>
      <c r="Q32" s="167"/>
      <c r="R32" s="151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</row>
    <row r="33" spans="2:91" s="23" customFormat="1" ht="12.75" customHeight="1">
      <c r="B33" s="679"/>
      <c r="C33" s="701"/>
      <c r="D33" s="200" t="s">
        <v>436</v>
      </c>
      <c r="E33" s="180"/>
      <c r="F33" s="279"/>
      <c r="G33" s="279"/>
      <c r="H33" s="279"/>
      <c r="I33" s="279"/>
      <c r="J33" s="279"/>
      <c r="K33" s="279"/>
      <c r="L33" s="279"/>
      <c r="M33" s="279"/>
      <c r="O33" s="168"/>
      <c r="P33" s="11"/>
      <c r="Q33" s="167"/>
      <c r="R33" s="151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</row>
    <row r="34" spans="2:91" ht="12.75" customHeight="1">
      <c r="B34" s="679"/>
      <c r="C34" s="701"/>
      <c r="D34" s="139" t="s">
        <v>16</v>
      </c>
      <c r="E34" s="180"/>
      <c r="F34" s="279"/>
      <c r="G34" s="279"/>
      <c r="H34" s="279"/>
      <c r="I34" s="279"/>
      <c r="J34" s="279"/>
      <c r="K34" s="279"/>
      <c r="L34" s="279"/>
      <c r="M34" s="279"/>
      <c r="N34" s="23"/>
      <c r="O34" s="168"/>
      <c r="P34" s="11"/>
      <c r="Q34" s="167"/>
      <c r="R34" s="151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</row>
    <row r="35" spans="2:91" ht="12.75" customHeight="1">
      <c r="B35" s="679"/>
      <c r="C35" s="702"/>
      <c r="D35" s="139" t="s">
        <v>62</v>
      </c>
      <c r="E35" s="180"/>
      <c r="F35" s="279"/>
      <c r="G35" s="279"/>
      <c r="H35" s="279"/>
      <c r="I35" s="279"/>
      <c r="J35" s="279"/>
      <c r="K35" s="279"/>
      <c r="L35" s="279"/>
      <c r="M35" s="279"/>
      <c r="O35" s="168"/>
      <c r="P35" s="11"/>
      <c r="Q35" s="167"/>
      <c r="R35" s="151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</row>
    <row r="36" spans="2:91" ht="12.75" customHeight="1">
      <c r="B36" s="680"/>
      <c r="C36" s="688" t="s">
        <v>39</v>
      </c>
      <c r="D36" s="689"/>
      <c r="E36" s="690"/>
      <c r="F36" s="137">
        <f t="shared" ref="F36:M36" si="11">SUM(F6:F35)</f>
        <v>0</v>
      </c>
      <c r="G36" s="137">
        <f t="shared" si="11"/>
        <v>0</v>
      </c>
      <c r="H36" s="137">
        <f t="shared" si="11"/>
        <v>0</v>
      </c>
      <c r="I36" s="137">
        <f t="shared" si="11"/>
        <v>0</v>
      </c>
      <c r="J36" s="137">
        <f t="shared" si="11"/>
        <v>0</v>
      </c>
      <c r="K36" s="137">
        <f t="shared" si="11"/>
        <v>0</v>
      </c>
      <c r="L36" s="137">
        <f t="shared" si="11"/>
        <v>0</v>
      </c>
      <c r="M36" s="137">
        <f t="shared" si="11"/>
        <v>0</v>
      </c>
      <c r="O36" s="168"/>
      <c r="P36" s="11"/>
      <c r="Q36" s="167"/>
      <c r="R36" s="151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2">SUM(G6:G11,G13:G22,G28)</f>
        <v>0</v>
      </c>
      <c r="H37" s="172">
        <f t="shared" si="12"/>
        <v>0</v>
      </c>
      <c r="I37" s="172">
        <f t="shared" si="12"/>
        <v>0</v>
      </c>
      <c r="J37" s="172">
        <f t="shared" si="12"/>
        <v>0</v>
      </c>
      <c r="K37" s="172">
        <f t="shared" si="12"/>
        <v>0</v>
      </c>
      <c r="L37" s="172">
        <f t="shared" si="12"/>
        <v>0</v>
      </c>
      <c r="M37" s="172">
        <f t="shared" si="12"/>
        <v>0</v>
      </c>
      <c r="O37" s="168"/>
      <c r="P37" s="11"/>
      <c r="Q37" s="167"/>
      <c r="R37" s="151"/>
      <c r="T37" s="170"/>
      <c r="U37" s="11"/>
      <c r="V37" s="151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3">SUM(Q42:X42)</f>
        <v>0</v>
      </c>
      <c r="AC42" s="23"/>
      <c r="AD42" s="23"/>
      <c r="AE42" s="23"/>
      <c r="AF42" s="23"/>
      <c r="AG42" s="23"/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3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3"/>
        <v>0</v>
      </c>
    </row>
    <row r="45" spans="2:91" ht="12.75" customHeight="1">
      <c r="B45" s="684"/>
      <c r="C45" s="676"/>
      <c r="D45" s="681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3"/>
        <v>0</v>
      </c>
    </row>
    <row r="46" spans="2:91" ht="12.75" customHeight="1">
      <c r="B46" s="684"/>
      <c r="C46" s="676"/>
      <c r="D46" s="682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4">SUM(R41:R45)</f>
        <v>0</v>
      </c>
      <c r="S46" s="164">
        <f t="shared" si="14"/>
        <v>0</v>
      </c>
      <c r="T46" s="164">
        <f t="shared" si="14"/>
        <v>0</v>
      </c>
      <c r="U46" s="164">
        <f t="shared" si="14"/>
        <v>0</v>
      </c>
      <c r="V46" s="164">
        <f>SUM(V41:V45)</f>
        <v>0</v>
      </c>
      <c r="W46" s="164">
        <f t="shared" ref="W46:Y46" si="15">SUM(W41:W45)</f>
        <v>0</v>
      </c>
      <c r="X46" s="164">
        <f t="shared" si="15"/>
        <v>0</v>
      </c>
      <c r="Y46" s="164">
        <f t="shared" si="15"/>
        <v>0</v>
      </c>
      <c r="Z46" s="133" t="s">
        <v>93</v>
      </c>
      <c r="AA46" s="143" t="str">
        <f>IF(SUM(Q46:X46)=I2,"OK",SUM(Q46:X46)-G36)</f>
        <v>OK</v>
      </c>
      <c r="AB46" s="219"/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8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  <c r="AA49" s="706" t="s">
        <v>407</v>
      </c>
      <c r="AB49" s="706"/>
    </row>
    <row r="50" spans="2:28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6">F73*Q41</f>
        <v>0</v>
      </c>
      <c r="R50" s="137">
        <f t="shared" si="16"/>
        <v>0</v>
      </c>
      <c r="S50" s="137">
        <f t="shared" si="16"/>
        <v>0</v>
      </c>
      <c r="T50" s="137">
        <f t="shared" si="16"/>
        <v>0</v>
      </c>
      <c r="U50" s="137">
        <f t="shared" si="16"/>
        <v>0</v>
      </c>
      <c r="V50" s="137">
        <f t="shared" si="16"/>
        <v>0</v>
      </c>
      <c r="W50" s="137">
        <f t="shared" si="16"/>
        <v>0</v>
      </c>
      <c r="X50" s="137">
        <f t="shared" si="16"/>
        <v>0</v>
      </c>
      <c r="Y50" s="137">
        <f>SUM(Q50:X50)</f>
        <v>0</v>
      </c>
      <c r="AA50" s="4" t="str">
        <f>P6</f>
        <v/>
      </c>
      <c r="AB50" s="187">
        <f>SUMIF($F$99:$F$118,AA50,$M$99:$M$118)+SUMIF($F$123:$F$142,AA50,$M$123:$M$142)+SUMIF($F$151:$F$170,AA50,$M$151:$M$170)+SUMIF($F$175:$F$194,AA50,$M$175:$M$194)</f>
        <v>0</v>
      </c>
    </row>
    <row r="51" spans="2:28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7">F73*Q42</f>
        <v>0</v>
      </c>
      <c r="R51" s="137">
        <f t="shared" si="17"/>
        <v>0</v>
      </c>
      <c r="S51" s="137">
        <f t="shared" si="17"/>
        <v>0</v>
      </c>
      <c r="T51" s="137">
        <f t="shared" si="17"/>
        <v>0</v>
      </c>
      <c r="U51" s="137">
        <f t="shared" si="17"/>
        <v>0</v>
      </c>
      <c r="V51" s="137">
        <f t="shared" si="17"/>
        <v>0</v>
      </c>
      <c r="W51" s="137">
        <f t="shared" si="17"/>
        <v>0</v>
      </c>
      <c r="X51" s="137">
        <f t="shared" si="17"/>
        <v>0</v>
      </c>
      <c r="Y51" s="137">
        <f t="shared" ref="Y51:Y54" si="18">SUM(Q51:X51)</f>
        <v>0</v>
      </c>
      <c r="AA51" s="5" t="str">
        <f>P7</f>
        <v/>
      </c>
      <c r="AB51" s="188">
        <f>SUMIF($F$99:$F$118,AA51,$M$99:$M$118)+SUMIF($F$123:$F$142,AA51,$M$123:$M$142)+SUMIF($F$151:$F$170,AA51,$M$151:$M$170)+SUMIF($F$175:$F$194,AA51,$M$175:$M$194)</f>
        <v>0</v>
      </c>
    </row>
    <row r="52" spans="2:28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9">F73*Q43</f>
        <v>0</v>
      </c>
      <c r="R52" s="137">
        <f t="shared" si="19"/>
        <v>0</v>
      </c>
      <c r="S52" s="137">
        <f t="shared" si="19"/>
        <v>0</v>
      </c>
      <c r="T52" s="137">
        <f t="shared" si="19"/>
        <v>0</v>
      </c>
      <c r="U52" s="137">
        <f t="shared" si="19"/>
        <v>0</v>
      </c>
      <c r="V52" s="137">
        <f t="shared" si="19"/>
        <v>0</v>
      </c>
      <c r="W52" s="137">
        <f t="shared" si="19"/>
        <v>0</v>
      </c>
      <c r="X52" s="137">
        <f t="shared" si="19"/>
        <v>0</v>
      </c>
      <c r="Y52" s="137">
        <f t="shared" si="18"/>
        <v>0</v>
      </c>
      <c r="AA52" s="6" t="str">
        <f>P8</f>
        <v/>
      </c>
      <c r="AB52" s="189">
        <f>SUMIF($F$99:$F$118,AA52,$M$99:$M$118)+SUMIF($F$123:$F$142,AA52,$M$123:$M$142)+SUMIF($F$151:$F$170,AA52,$M$151:$M$170)+SUMIF($F$175:$F$194,AA52,$M$175:$M$194)</f>
        <v>0</v>
      </c>
    </row>
    <row r="53" spans="2:28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20">F73*Q44</f>
        <v>0</v>
      </c>
      <c r="R53" s="137">
        <f t="shared" si="20"/>
        <v>0</v>
      </c>
      <c r="S53" s="137">
        <f t="shared" si="20"/>
        <v>0</v>
      </c>
      <c r="T53" s="137">
        <f t="shared" si="20"/>
        <v>0</v>
      </c>
      <c r="U53" s="137">
        <f t="shared" si="20"/>
        <v>0</v>
      </c>
      <c r="V53" s="137">
        <f t="shared" si="20"/>
        <v>0</v>
      </c>
      <c r="W53" s="137">
        <f t="shared" si="20"/>
        <v>0</v>
      </c>
      <c r="X53" s="137">
        <f t="shared" si="20"/>
        <v>0</v>
      </c>
      <c r="Y53" s="137">
        <f t="shared" si="18"/>
        <v>0</v>
      </c>
      <c r="AA53" s="7" t="str">
        <f>P9</f>
        <v/>
      </c>
      <c r="AB53" s="190">
        <f>SUMIF($F$99:$F$118,AA53,$M$99:$M$118)+SUMIF($F$123:$F$142,AA53,$M$123:$M$142)+SUMIF($F$151:$F$170,AA53,$M$151:$M$170)+SUMIF($F$175:$F$194,AA53,$M$175:$M$194)</f>
        <v>0</v>
      </c>
    </row>
    <row r="54" spans="2:28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1">F73*Q45</f>
        <v>0</v>
      </c>
      <c r="R54" s="137">
        <f t="shared" si="21"/>
        <v>0</v>
      </c>
      <c r="S54" s="137">
        <f t="shared" si="21"/>
        <v>0</v>
      </c>
      <c r="T54" s="137">
        <f t="shared" si="21"/>
        <v>0</v>
      </c>
      <c r="U54" s="137">
        <f t="shared" si="21"/>
        <v>0</v>
      </c>
      <c r="V54" s="137">
        <f t="shared" si="21"/>
        <v>0</v>
      </c>
      <c r="W54" s="137">
        <f t="shared" si="21"/>
        <v>0</v>
      </c>
      <c r="X54" s="137">
        <f t="shared" si="21"/>
        <v>0</v>
      </c>
      <c r="Y54" s="137">
        <f t="shared" si="18"/>
        <v>0</v>
      </c>
      <c r="AA54" s="8" t="str">
        <f>P10</f>
        <v/>
      </c>
      <c r="AB54" s="191">
        <f>SUMIF($F$99:$F$118,AA54,$M$99:$M$118)+SUMIF($F$123:$F$142,AA54,$M$123:$M$142)+SUMIF($F$151:$F$170,AA54,$M$151:$M$170)+SUMIF($F$175:$F$194,AA54,$M$175:$M$194)</f>
        <v>0</v>
      </c>
    </row>
    <row r="55" spans="2:28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2">SUM(R50:R54)</f>
        <v>0</v>
      </c>
      <c r="S55" s="137">
        <f t="shared" si="22"/>
        <v>0</v>
      </c>
      <c r="T55" s="137">
        <f t="shared" si="22"/>
        <v>0</v>
      </c>
      <c r="U55" s="137">
        <f t="shared" si="22"/>
        <v>0</v>
      </c>
      <c r="V55" s="137">
        <f t="shared" si="22"/>
        <v>0</v>
      </c>
      <c r="W55" s="137">
        <f t="shared" si="22"/>
        <v>0</v>
      </c>
      <c r="X55" s="137">
        <f t="shared" si="22"/>
        <v>0</v>
      </c>
      <c r="Y55" s="137">
        <f t="shared" si="22"/>
        <v>0</v>
      </c>
      <c r="AA55" s="9" t="s">
        <v>31</v>
      </c>
      <c r="AB55" s="137">
        <f>SUM(AB50:AB54)</f>
        <v>0</v>
      </c>
    </row>
    <row r="56" spans="2:28" ht="12.75" customHeight="1">
      <c r="B56" s="684"/>
      <c r="C56" s="704"/>
      <c r="D56" s="686" t="s">
        <v>482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AA56" s="151"/>
    </row>
    <row r="57" spans="2:28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489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AA57" s="706" t="s">
        <v>102</v>
      </c>
      <c r="AB57" s="706"/>
    </row>
    <row r="58" spans="2:28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AA58" s="4" t="str">
        <f>P6</f>
        <v/>
      </c>
      <c r="AB58" s="147">
        <f>V23+V58+AB50</f>
        <v>0</v>
      </c>
    </row>
    <row r="59" spans="2:28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3">IFERROR(-ROUNDUP(SUM(F41:F58)*$E$59,-1),"")</f>
        <v/>
      </c>
      <c r="G59" s="147" t="str">
        <f t="shared" si="23"/>
        <v/>
      </c>
      <c r="H59" s="147" t="str">
        <f t="shared" si="23"/>
        <v/>
      </c>
      <c r="I59" s="147" t="str">
        <f t="shared" si="23"/>
        <v/>
      </c>
      <c r="J59" s="147" t="str">
        <f t="shared" si="23"/>
        <v/>
      </c>
      <c r="K59" s="147" t="str">
        <f t="shared" si="23"/>
        <v/>
      </c>
      <c r="L59" s="147" t="str">
        <f t="shared" si="23"/>
        <v/>
      </c>
      <c r="M59" s="147" t="str">
        <f t="shared" si="23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4">$O$63*Q59</f>
        <v>0</v>
      </c>
      <c r="T59" s="694"/>
      <c r="U59" s="5" t="str">
        <f>P7</f>
        <v/>
      </c>
      <c r="V59" s="152">
        <f>Y51+R59</f>
        <v>0</v>
      </c>
      <c r="X59" s="151"/>
      <c r="AA59" s="5" t="str">
        <f>P7</f>
        <v/>
      </c>
      <c r="AB59" s="152">
        <f>V24+V59+AB51</f>
        <v>0</v>
      </c>
    </row>
    <row r="60" spans="2:28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4"/>
        <v>0</v>
      </c>
      <c r="T60" s="694"/>
      <c r="U60" s="6" t="str">
        <f>P8</f>
        <v/>
      </c>
      <c r="V60" s="153">
        <f>Y52+R60</f>
        <v>0</v>
      </c>
      <c r="X60" s="151"/>
      <c r="AA60" s="6" t="str">
        <f>P8</f>
        <v/>
      </c>
      <c r="AB60" s="153">
        <f>V25+V60+AB52</f>
        <v>0</v>
      </c>
    </row>
    <row r="61" spans="2:28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O61" s="692"/>
      <c r="P61" s="7" t="str">
        <f>P9</f>
        <v/>
      </c>
      <c r="Q61" s="164">
        <f>VLOOKUP($B$2,児童数!AD64:AF75,3,FALSE)</f>
        <v>0</v>
      </c>
      <c r="R61" s="138">
        <f t="shared" si="24"/>
        <v>0</v>
      </c>
      <c r="T61" s="694"/>
      <c r="U61" s="7" t="str">
        <f>P9</f>
        <v/>
      </c>
      <c r="V61" s="154">
        <f>Y53+R61</f>
        <v>0</v>
      </c>
      <c r="X61" s="151"/>
      <c r="AA61" s="7" t="str">
        <f>P8</f>
        <v/>
      </c>
      <c r="AB61" s="154">
        <f>V26+V61+AB53</f>
        <v>0</v>
      </c>
    </row>
    <row r="62" spans="2:28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AA62" s="8" t="str">
        <f>P9</f>
        <v/>
      </c>
      <c r="AB62" s="156">
        <f>V27+V62+AB54</f>
        <v>0</v>
      </c>
    </row>
    <row r="63" spans="2:28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AA63" s="9" t="s">
        <v>31</v>
      </c>
      <c r="AB63" s="137">
        <f>SUM(AB58:AB62)</f>
        <v>0</v>
      </c>
    </row>
    <row r="64" spans="2:28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O64" s="168"/>
      <c r="P64" s="11"/>
      <c r="Q64" s="167"/>
      <c r="R64" s="151"/>
      <c r="T64" s="170"/>
      <c r="U64" s="11"/>
      <c r="V64" s="151"/>
      <c r="X64" s="151"/>
    </row>
    <row r="65" spans="2:24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O65" s="168"/>
      <c r="P65" s="11"/>
      <c r="Q65" s="167"/>
      <c r="R65" s="151"/>
      <c r="T65" s="170"/>
      <c r="U65" s="11"/>
      <c r="V65" s="151"/>
      <c r="X65" s="151"/>
    </row>
    <row r="66" spans="2:24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O66" s="168"/>
      <c r="P66" s="11"/>
      <c r="Q66" s="167"/>
      <c r="R66" s="151"/>
      <c r="T66" s="170"/>
      <c r="U66" s="11"/>
      <c r="V66" s="151"/>
      <c r="X66" s="151"/>
    </row>
    <row r="67" spans="2:24" ht="12.75" customHeight="1">
      <c r="B67" s="684"/>
      <c r="C67" s="676"/>
      <c r="D67" s="139" t="s">
        <v>433</v>
      </c>
      <c r="E67" s="180"/>
      <c r="F67" s="279"/>
      <c r="G67" s="279"/>
      <c r="H67" s="279"/>
      <c r="I67" s="279"/>
      <c r="J67" s="279"/>
      <c r="K67" s="279"/>
      <c r="L67" s="279"/>
      <c r="M67" s="279"/>
      <c r="O67" s="168"/>
      <c r="P67" s="11"/>
      <c r="Q67" s="167"/>
      <c r="R67" s="151"/>
      <c r="T67" s="170"/>
      <c r="U67" s="11"/>
      <c r="V67" s="151"/>
      <c r="X67" s="151"/>
    </row>
    <row r="68" spans="2:24" ht="12.75" customHeight="1">
      <c r="B68" s="684"/>
      <c r="C68" s="676"/>
      <c r="D68" s="139" t="s">
        <v>434</v>
      </c>
      <c r="E68" s="180"/>
      <c r="F68" s="279"/>
      <c r="G68" s="279"/>
      <c r="H68" s="279"/>
      <c r="I68" s="279"/>
      <c r="J68" s="279"/>
      <c r="K68" s="279"/>
      <c r="L68" s="279"/>
      <c r="M68" s="279"/>
      <c r="O68" s="168"/>
      <c r="P68" s="11"/>
      <c r="Q68" s="167"/>
      <c r="R68" s="151"/>
      <c r="T68" s="170"/>
      <c r="U68" s="11"/>
      <c r="V68" s="151"/>
      <c r="X68" s="151"/>
    </row>
    <row r="69" spans="2:24" ht="12.75" customHeight="1">
      <c r="B69" s="684"/>
      <c r="C69" s="676"/>
      <c r="D69" s="26" t="s">
        <v>435</v>
      </c>
      <c r="E69" s="180"/>
      <c r="F69" s="279"/>
      <c r="G69" s="279"/>
      <c r="H69" s="279"/>
      <c r="I69" s="279"/>
      <c r="J69" s="279"/>
      <c r="K69" s="279"/>
      <c r="L69" s="279"/>
      <c r="M69" s="279"/>
      <c r="O69" s="168"/>
      <c r="P69" s="11"/>
      <c r="Q69" s="167"/>
      <c r="R69" s="151"/>
      <c r="T69" s="170"/>
      <c r="U69" s="11"/>
      <c r="V69" s="151"/>
      <c r="X69" s="151"/>
    </row>
    <row r="70" spans="2:24" ht="12.75" customHeight="1">
      <c r="B70" s="684"/>
      <c r="C70" s="676"/>
      <c r="D70" s="200" t="s">
        <v>436</v>
      </c>
      <c r="E70" s="180"/>
      <c r="F70" s="279"/>
      <c r="G70" s="279"/>
      <c r="H70" s="279"/>
      <c r="I70" s="279"/>
      <c r="J70" s="279"/>
      <c r="K70" s="279"/>
      <c r="L70" s="279"/>
      <c r="M70" s="279"/>
      <c r="O70" s="168"/>
      <c r="P70" s="11"/>
      <c r="Q70" s="167"/>
      <c r="R70" s="151"/>
      <c r="T70" s="170"/>
      <c r="U70" s="11"/>
      <c r="V70" s="151"/>
      <c r="X70" s="151"/>
    </row>
    <row r="71" spans="2:24" ht="12.75" customHeight="1">
      <c r="B71" s="684"/>
      <c r="C71" s="676"/>
      <c r="D71" s="139" t="s">
        <v>16</v>
      </c>
      <c r="E71" s="180"/>
      <c r="F71" s="279"/>
      <c r="G71" s="279"/>
      <c r="H71" s="279"/>
      <c r="I71" s="279"/>
      <c r="J71" s="279"/>
      <c r="K71" s="279"/>
      <c r="L71" s="279"/>
      <c r="M71" s="279"/>
      <c r="N71" s="151"/>
      <c r="O71" s="168"/>
      <c r="P71" s="11"/>
      <c r="Q71" s="167"/>
      <c r="R71" s="151"/>
      <c r="T71" s="170"/>
      <c r="U71" s="11"/>
      <c r="V71" s="151"/>
      <c r="X71" s="151"/>
    </row>
    <row r="72" spans="2:24" ht="12.75" customHeight="1">
      <c r="B72" s="684"/>
      <c r="C72" s="677"/>
      <c r="D72" s="139" t="s">
        <v>62</v>
      </c>
      <c r="E72" s="180"/>
      <c r="F72" s="279"/>
      <c r="G72" s="279"/>
      <c r="H72" s="279"/>
      <c r="I72" s="279"/>
      <c r="J72" s="279"/>
      <c r="K72" s="279"/>
      <c r="L72" s="279"/>
      <c r="M72" s="279"/>
      <c r="N72" s="151"/>
      <c r="O72" s="168"/>
      <c r="P72" s="11"/>
      <c r="Q72" s="167"/>
      <c r="R72" s="151"/>
      <c r="T72" s="170"/>
      <c r="U72" s="11"/>
      <c r="V72" s="151"/>
      <c r="X72" s="151"/>
    </row>
    <row r="73" spans="2:24" ht="12.75" customHeight="1">
      <c r="B73" s="685"/>
      <c r="C73" s="688" t="s">
        <v>39</v>
      </c>
      <c r="D73" s="689"/>
      <c r="E73" s="690"/>
      <c r="F73" s="137">
        <f t="shared" ref="F73:M73" si="25">SUM(F41:F72)</f>
        <v>0</v>
      </c>
      <c r="G73" s="137">
        <f t="shared" si="25"/>
        <v>0</v>
      </c>
      <c r="H73" s="137">
        <f t="shared" si="25"/>
        <v>0</v>
      </c>
      <c r="I73" s="137">
        <f t="shared" si="25"/>
        <v>0</v>
      </c>
      <c r="J73" s="137">
        <f t="shared" si="25"/>
        <v>0</v>
      </c>
      <c r="K73" s="137">
        <f t="shared" si="25"/>
        <v>0</v>
      </c>
      <c r="L73" s="137">
        <f t="shared" si="25"/>
        <v>0</v>
      </c>
      <c r="M73" s="137">
        <f t="shared" si="25"/>
        <v>0</v>
      </c>
      <c r="N73" s="151"/>
      <c r="O73" s="168"/>
      <c r="P73" s="11"/>
      <c r="Q73" s="167"/>
      <c r="R73" s="151"/>
      <c r="T73" s="170"/>
      <c r="U73" s="11"/>
      <c r="V73" s="151"/>
      <c r="X73" s="151"/>
    </row>
    <row r="74" spans="2:24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6">SUM(G41:G46,G48:G59,G65)</f>
        <v>0</v>
      </c>
      <c r="H74" s="172">
        <f t="shared" si="26"/>
        <v>0</v>
      </c>
      <c r="I74" s="172">
        <f t="shared" si="26"/>
        <v>0</v>
      </c>
      <c r="J74" s="172">
        <f t="shared" si="26"/>
        <v>0</v>
      </c>
      <c r="K74" s="172">
        <f t="shared" si="26"/>
        <v>0</v>
      </c>
      <c r="L74" s="172">
        <f t="shared" si="26"/>
        <v>0</v>
      </c>
      <c r="M74" s="172">
        <f t="shared" si="26"/>
        <v>0</v>
      </c>
      <c r="N74" s="151"/>
      <c r="O74" s="168"/>
      <c r="P74" s="11"/>
      <c r="Q74" s="167"/>
      <c r="R74" s="151"/>
      <c r="T74" s="170"/>
      <c r="U74" s="11"/>
      <c r="V74" s="151"/>
      <c r="X74" s="151"/>
    </row>
    <row r="75" spans="2:24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4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4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O77" s="168"/>
      <c r="P77" s="11"/>
      <c r="Q77" s="167"/>
      <c r="R77" s="151"/>
      <c r="T77" s="170"/>
      <c r="U77" s="11"/>
      <c r="V77" s="151"/>
      <c r="X77" s="151"/>
    </row>
    <row r="78" spans="2:24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O78" s="168"/>
      <c r="P78" s="11"/>
      <c r="Q78" s="167"/>
      <c r="R78" s="151"/>
      <c r="T78" s="170"/>
      <c r="U78" s="11"/>
      <c r="V78" s="151"/>
      <c r="X78" s="151"/>
    </row>
    <row r="79" spans="2:24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O79" s="168"/>
      <c r="P79" s="11"/>
      <c r="Q79" s="167"/>
      <c r="R79" s="151"/>
      <c r="T79" s="170"/>
      <c r="U79" s="11"/>
      <c r="V79" s="151"/>
      <c r="X79" s="151"/>
    </row>
    <row r="80" spans="2:24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33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32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N88" s="132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652" t="s">
        <v>604</v>
      </c>
      <c r="F89" s="652"/>
      <c r="G89" s="652"/>
      <c r="H89" s="151"/>
      <c r="I89" s="151"/>
      <c r="J89" s="151"/>
      <c r="K89" s="151"/>
      <c r="L89" s="151"/>
      <c r="M89" s="151"/>
      <c r="N89" s="132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N90" s="132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N91" s="132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2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E94" s="228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 t="shared" ref="O99:O118" si="27">IF($H99="標準時間",HLOOKUP(G99,$F$78:$I$81,2,FALSE),IF($H99="短時間",HLOOKUP($G99,$J$78:$M$81,2,FALSE),"-"))</f>
        <v>-</v>
      </c>
      <c r="P99" s="137" t="str">
        <f t="shared" ref="P99:P118" si="28">IF($H99="標準時間",HLOOKUP(G99,$F$78:$I$81,3,FALSE),IF($H99="短時間",HLOOKUP($G99,$J$78:$M$81,3,FALSE),"-"))</f>
        <v>-</v>
      </c>
      <c r="Q99" s="137" t="str">
        <f t="shared" ref="Q99:Q118" si="29">IF($H99="標準時間",HLOOKUP(G99,$F$78:$I$81,4,FALSE),IF($H99="短時間",HLOOKUP($G99,$J$78:$M$81,4,FALSE),"-"))</f>
        <v>-</v>
      </c>
      <c r="R99" s="137" t="str">
        <f t="shared" ref="R99:R118" si="30">IF($H99="標準時間",HLOOKUP($G99,$F$5:$I$37,3,FALSE),IF($H99="短時間",HLOOKUP($G99,$J$5:$M$37,3,FALSE),"-"))</f>
        <v>-</v>
      </c>
      <c r="S99" s="137" t="str">
        <f t="shared" ref="S99:S118" si="31">IF($H99="標準時間",HLOOKUP($G99,$F$5:$I$37,4,FALSE),IF($H99="短時間",HLOOKUP($G99,$J$5:$M$37,4,FALSE),"-"))</f>
        <v>-</v>
      </c>
      <c r="T99" s="137" t="str">
        <f t="shared" ref="T99:T118" si="32"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33">IFERROR(HLOOKUP(G99,$F$90:$I$91,2,FALSE),"-")</f>
        <v>-</v>
      </c>
      <c r="X99" s="137" t="str">
        <f t="shared" ref="X99:X118" si="34">IFERROR(HLOOKUP(G99,$F$90:$I$92,3,FALSE),"-")</f>
        <v>-</v>
      </c>
      <c r="Y99" s="137" t="str">
        <f t="shared" ref="Y99:Y118" si="35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6">IF(J99="○",$O$28,0)</f>
        <v>0</v>
      </c>
      <c r="AO99" s="138">
        <f t="shared" ref="AO99:AO118" si="37">M99-SUM(AP99:BN99)</f>
        <v>0</v>
      </c>
      <c r="AP99" s="138" t="str">
        <f t="shared" ref="AP99:AP118" si="38">IFERROR(ROUND(P99*L99/25,0),"")</f>
        <v/>
      </c>
      <c r="AQ99" s="138" t="str">
        <f t="shared" ref="AQ99:AQ118" si="39">IFERROR(ROUND(Q99*L99/25,0),"")</f>
        <v/>
      </c>
      <c r="AR99" s="138" t="str">
        <f t="shared" ref="AR99:AR118" si="40">IFERROR(ROUND(R99*L99/25,0),"")</f>
        <v/>
      </c>
      <c r="AS99" s="138" t="str">
        <f t="shared" ref="AS99:AS118" si="41">IFERROR(ROUND(S99*L99/25,0),"")</f>
        <v/>
      </c>
      <c r="AT99" s="138" t="str">
        <f t="shared" ref="AT99:AT118" si="42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43">IFERROR(ROUND(W99*L99/25,0),"")</f>
        <v/>
      </c>
      <c r="AX99" s="138" t="str">
        <f t="shared" ref="AX99:AX118" si="44">IFERROR(ROUND(X99*L99/25,0),"")</f>
        <v/>
      </c>
      <c r="AY99" s="138" t="str">
        <f t="shared" ref="AY99:AY118" si="45">IFERROR(ROUND(Y99*L99/25,0),"")</f>
        <v/>
      </c>
      <c r="AZ99" s="138" t="str">
        <f t="shared" ref="AZ99:AZ118" si="46">IFERROR(ROUND(Z99*L99/25,0),"")</f>
        <v/>
      </c>
      <c r="BA99" s="138" t="str">
        <f t="shared" ref="BA99:BA118" si="47">IFERROR(ROUND(AA99*L99/25,0),"")</f>
        <v/>
      </c>
      <c r="BB99" s="138" t="str">
        <f t="shared" ref="BB99:BB118" si="48">IFERROR(ROUND(AB99*L99/25,0),"")</f>
        <v/>
      </c>
      <c r="BC99" s="138" t="str">
        <f t="shared" ref="BC99:BC118" si="49">IFERROR(ROUND(AC99*L99/25,0),"")</f>
        <v/>
      </c>
      <c r="BD99" s="138" t="str">
        <f t="shared" ref="BD99:BD118" si="50">IFERROR(ROUND(AD99*L99/25,0),"")</f>
        <v/>
      </c>
      <c r="BE99" s="231"/>
      <c r="BF99" s="231"/>
      <c r="BG99" s="138" t="str">
        <f t="shared" ref="BG99:BG118" si="51">IFERROR(ROUND(AG99*L99/25,0),"")</f>
        <v/>
      </c>
      <c r="BH99" s="138" t="str">
        <f t="shared" ref="BH99:BH118" si="52">IFERROR(ROUND(AH99*L99/25,0),"")</f>
        <v/>
      </c>
      <c r="BI99" s="138" t="str">
        <f t="shared" ref="BI99:BI118" si="53">IFERROR(ROUND(AI99*L99/25,0),"")</f>
        <v/>
      </c>
      <c r="BJ99" s="138" t="str">
        <f t="shared" ref="BJ99:BJ118" si="54">IFERROR(ROUND(AJ99*L99/25,0),"")</f>
        <v/>
      </c>
      <c r="BK99" s="138" t="str">
        <f t="shared" ref="BK99:BK118" si="55">IFERROR(ROUND(AK99*L99/25,0),"")</f>
        <v/>
      </c>
      <c r="BL99" s="138" t="str">
        <f t="shared" ref="BL99:BL118" si="56">IFERROR(ROUND(AL99*L99/25,0),"")</f>
        <v/>
      </c>
      <c r="BM99" s="138" t="str">
        <f t="shared" ref="BM99:BM118" si="57">IFERROR(ROUND(AM99*L99/25,0),"")</f>
        <v/>
      </c>
      <c r="BN99" s="138" t="str">
        <f t="shared" ref="BN99:BN118" si="58">IFERROR(ROUND(AN99*L99/25,0),"")</f>
        <v/>
      </c>
      <c r="BO99" s="138">
        <f t="shared" ref="BO99:BO118" si="59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60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61">IF(J100="○",I100+$O$28,I100)</f>
        <v>-</v>
      </c>
      <c r="L100" s="20" t="str">
        <f>IF(月途中入退所!$D9=$B$2,月途中入退所!$J9,"-")</f>
        <v>-</v>
      </c>
      <c r="M100" s="138">
        <f t="shared" ref="M100:M118" si="62">IFERROR(ROUNDDOWN(K100*L100/25,-1),0)</f>
        <v>0</v>
      </c>
      <c r="N100" s="132"/>
      <c r="O100" s="137" t="str">
        <f t="shared" si="27"/>
        <v>-</v>
      </c>
      <c r="P100" s="137" t="str">
        <f t="shared" si="28"/>
        <v>-</v>
      </c>
      <c r="Q100" s="137" t="str">
        <f t="shared" si="29"/>
        <v>-</v>
      </c>
      <c r="R100" s="137" t="str">
        <f t="shared" si="30"/>
        <v>-</v>
      </c>
      <c r="S100" s="137" t="str">
        <f t="shared" si="31"/>
        <v>-</v>
      </c>
      <c r="T100" s="137" t="str">
        <f t="shared" si="32"/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33"/>
        <v>-</v>
      </c>
      <c r="X100" s="137" t="str">
        <f t="shared" si="34"/>
        <v>-</v>
      </c>
      <c r="Y100" s="137" t="str">
        <f t="shared" si="35"/>
        <v>-</v>
      </c>
      <c r="Z100" s="137" t="str">
        <f t="shared" ref="Z100:Z118" si="63">IF($H100="標準時間",HLOOKUP($G100,$F$5:$I$37,10,FALSE),IF($H100="短時間",HLOOKUP($G100,$J$5:$M$37,10,FALSE),"-"))</f>
        <v>-</v>
      </c>
      <c r="AA100" s="137" t="str">
        <f t="shared" ref="AA100:AA118" si="64">IF($H100="標準時間",HLOOKUP($G100,$F$5:$I$37,11,FALSE),IF($H100="短時間",HLOOKUP($G100,$J$5:$M$37,11,FALSE),"-"))</f>
        <v>-</v>
      </c>
      <c r="AB100" s="137" t="str">
        <f t="shared" ref="AB100:AB118" si="65">IF($H100="標準時間",HLOOKUP($G100,$F$5:$I$37,12,FALSE),IF($H100="短時間",HLOOKUP($G100,$J$5:$M$37,12,FALSE),"-"))</f>
        <v>-</v>
      </c>
      <c r="AC100" s="137" t="str">
        <f t="shared" ref="AC100:AC118" si="66">IF($H100="標準時間",HLOOKUP($G100,$F$5:$I$37,13,FALSE),IF($H100="短時間",HLOOKUP($G100,$J$5:$M$37,13,FALSE),"-"))</f>
        <v>-</v>
      </c>
      <c r="AD100" s="137" t="str">
        <f t="shared" ref="AD100:AD118" si="67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8">IF($H100="標準時間",HLOOKUP($G100,$F$5:$I$37,15,FALSE),IF($H100="短時間",HLOOKUP($G100,$J$5:$M$37,15,FALSE),"-"))</f>
        <v>-</v>
      </c>
      <c r="AH100" s="137" t="str">
        <f t="shared" ref="AH100:AH118" si="69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70">IF($H100="標準時間",HLOOKUP($G100,$F$5:$I$37,24,FALSE),IF($H100="短時間",HLOOKUP($G100,$J$5:$M$37,24,FALSE),"-"))</f>
        <v>-</v>
      </c>
      <c r="AN100" s="137">
        <f t="shared" si="36"/>
        <v>0</v>
      </c>
      <c r="AO100" s="138">
        <f t="shared" si="37"/>
        <v>0</v>
      </c>
      <c r="AP100" s="138" t="str">
        <f t="shared" si="38"/>
        <v/>
      </c>
      <c r="AQ100" s="138" t="str">
        <f t="shared" si="39"/>
        <v/>
      </c>
      <c r="AR100" s="138" t="str">
        <f t="shared" si="40"/>
        <v/>
      </c>
      <c r="AS100" s="138" t="str">
        <f t="shared" si="41"/>
        <v/>
      </c>
      <c r="AT100" s="138" t="str">
        <f t="shared" si="42"/>
        <v/>
      </c>
      <c r="AU100" s="138" t="str">
        <f t="shared" ref="AU100:AU118" si="71">IFERROR(ROUND(U100*L100/25,0),"")</f>
        <v/>
      </c>
      <c r="AV100" s="138" t="str">
        <f t="shared" ref="AV100:AV118" si="72">IFERROR(ROUND(V100*L100/25,0),"")</f>
        <v/>
      </c>
      <c r="AW100" s="138" t="str">
        <f t="shared" si="43"/>
        <v/>
      </c>
      <c r="AX100" s="138" t="str">
        <f t="shared" si="44"/>
        <v/>
      </c>
      <c r="AY100" s="138" t="str">
        <f t="shared" si="45"/>
        <v/>
      </c>
      <c r="AZ100" s="138" t="str">
        <f t="shared" si="46"/>
        <v/>
      </c>
      <c r="BA100" s="138" t="str">
        <f t="shared" si="47"/>
        <v/>
      </c>
      <c r="BB100" s="138" t="str">
        <f t="shared" si="48"/>
        <v/>
      </c>
      <c r="BC100" s="138" t="str">
        <f t="shared" si="49"/>
        <v/>
      </c>
      <c r="BD100" s="138" t="str">
        <f t="shared" si="50"/>
        <v/>
      </c>
      <c r="BE100" s="231"/>
      <c r="BF100" s="231"/>
      <c r="BG100" s="138" t="str">
        <f t="shared" si="51"/>
        <v/>
      </c>
      <c r="BH100" s="138" t="str">
        <f t="shared" si="52"/>
        <v/>
      </c>
      <c r="BI100" s="138" t="str">
        <f t="shared" si="53"/>
        <v/>
      </c>
      <c r="BJ100" s="138" t="str">
        <f t="shared" si="54"/>
        <v/>
      </c>
      <c r="BK100" s="138" t="str">
        <f t="shared" si="55"/>
        <v/>
      </c>
      <c r="BL100" s="138" t="str">
        <f t="shared" si="56"/>
        <v/>
      </c>
      <c r="BM100" s="138" t="str">
        <f t="shared" si="57"/>
        <v/>
      </c>
      <c r="BN100" s="138" t="str">
        <f t="shared" si="58"/>
        <v/>
      </c>
      <c r="BO100" s="138">
        <f t="shared" si="59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60"/>
        <v>-</v>
      </c>
      <c r="J101" s="20" t="str">
        <f>IF(月途中入退所!$D10=$B$2,IF(月途中入退所!I10="","-",月途中入退所!$I10),"-")</f>
        <v>-</v>
      </c>
      <c r="K101" s="186" t="str">
        <f t="shared" si="61"/>
        <v>-</v>
      </c>
      <c r="L101" s="20" t="str">
        <f>IF(月途中入退所!$D10=$B$2,月途中入退所!$J10,"-")</f>
        <v>-</v>
      </c>
      <c r="M101" s="138">
        <f t="shared" si="62"/>
        <v>0</v>
      </c>
      <c r="N101" s="132"/>
      <c r="O101" s="137" t="str">
        <f t="shared" si="27"/>
        <v>-</v>
      </c>
      <c r="P101" s="137" t="str">
        <f t="shared" si="28"/>
        <v>-</v>
      </c>
      <c r="Q101" s="137" t="str">
        <f t="shared" si="29"/>
        <v>-</v>
      </c>
      <c r="R101" s="137" t="str">
        <f t="shared" si="30"/>
        <v>-</v>
      </c>
      <c r="S101" s="137" t="str">
        <f t="shared" si="31"/>
        <v>-</v>
      </c>
      <c r="T101" s="137" t="str">
        <f t="shared" si="32"/>
        <v>-</v>
      </c>
      <c r="U101" s="137" t="str">
        <f t="shared" ref="U101:U117" si="73">IF($H101="標準時間",HLOOKUP($G101,$F$5:$I$37,6,FALSE),IF($H101="短時間",HLOOKUP($G101,$J$5:$M$37,6,FALSE),"-"))</f>
        <v>-</v>
      </c>
      <c r="V101" s="137" t="str">
        <f t="shared" ref="V101:V117" si="74">IF($H101="標準時間",HLOOKUP($G101,$F$5:$I$37,7,FALSE),IF($H101="短時間",HLOOKUP($G101,$J$5:$M$37,7,FALSE),"-"))</f>
        <v>-</v>
      </c>
      <c r="W101" s="137" t="str">
        <f t="shared" si="33"/>
        <v>-</v>
      </c>
      <c r="X101" s="137" t="str">
        <f t="shared" si="34"/>
        <v>-</v>
      </c>
      <c r="Y101" s="137" t="str">
        <f t="shared" si="35"/>
        <v>-</v>
      </c>
      <c r="Z101" s="137" t="str">
        <f t="shared" si="63"/>
        <v>-</v>
      </c>
      <c r="AA101" s="137" t="str">
        <f t="shared" si="64"/>
        <v>-</v>
      </c>
      <c r="AB101" s="137" t="str">
        <f t="shared" si="65"/>
        <v>-</v>
      </c>
      <c r="AC101" s="137" t="str">
        <f t="shared" si="66"/>
        <v>-</v>
      </c>
      <c r="AD101" s="137" t="str">
        <f t="shared" si="67"/>
        <v>-</v>
      </c>
      <c r="AE101" s="140"/>
      <c r="AF101" s="140"/>
      <c r="AG101" s="137" t="str">
        <f t="shared" si="68"/>
        <v>-</v>
      </c>
      <c r="AH101" s="137" t="str">
        <f t="shared" si="69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70"/>
        <v>-</v>
      </c>
      <c r="AN101" s="137">
        <f t="shared" si="36"/>
        <v>0</v>
      </c>
      <c r="AO101" s="138">
        <f t="shared" si="37"/>
        <v>0</v>
      </c>
      <c r="AP101" s="138" t="str">
        <f t="shared" si="38"/>
        <v/>
      </c>
      <c r="AQ101" s="138" t="str">
        <f t="shared" si="39"/>
        <v/>
      </c>
      <c r="AR101" s="138" t="str">
        <f t="shared" si="40"/>
        <v/>
      </c>
      <c r="AS101" s="138" t="str">
        <f t="shared" si="41"/>
        <v/>
      </c>
      <c r="AT101" s="138" t="str">
        <f t="shared" si="42"/>
        <v/>
      </c>
      <c r="AU101" s="138" t="str">
        <f t="shared" si="71"/>
        <v/>
      </c>
      <c r="AV101" s="138" t="str">
        <f t="shared" si="72"/>
        <v/>
      </c>
      <c r="AW101" s="138" t="str">
        <f t="shared" si="43"/>
        <v/>
      </c>
      <c r="AX101" s="138" t="str">
        <f t="shared" si="44"/>
        <v/>
      </c>
      <c r="AY101" s="138" t="str">
        <f t="shared" si="45"/>
        <v/>
      </c>
      <c r="AZ101" s="138" t="str">
        <f t="shared" si="46"/>
        <v/>
      </c>
      <c r="BA101" s="138" t="str">
        <f t="shared" si="47"/>
        <v/>
      </c>
      <c r="BB101" s="138" t="str">
        <f t="shared" si="48"/>
        <v/>
      </c>
      <c r="BC101" s="138" t="str">
        <f t="shared" si="49"/>
        <v/>
      </c>
      <c r="BD101" s="138" t="str">
        <f t="shared" si="50"/>
        <v/>
      </c>
      <c r="BE101" s="231"/>
      <c r="BF101" s="231"/>
      <c r="BG101" s="138" t="str">
        <f t="shared" si="51"/>
        <v/>
      </c>
      <c r="BH101" s="138" t="str">
        <f t="shared" si="52"/>
        <v/>
      </c>
      <c r="BI101" s="138" t="str">
        <f t="shared" si="53"/>
        <v/>
      </c>
      <c r="BJ101" s="138" t="str">
        <f t="shared" si="54"/>
        <v/>
      </c>
      <c r="BK101" s="138" t="str">
        <f t="shared" si="55"/>
        <v/>
      </c>
      <c r="BL101" s="138" t="str">
        <f t="shared" si="56"/>
        <v/>
      </c>
      <c r="BM101" s="138" t="str">
        <f t="shared" si="57"/>
        <v/>
      </c>
      <c r="BN101" s="138" t="str">
        <f t="shared" si="58"/>
        <v/>
      </c>
      <c r="BO101" s="138">
        <f t="shared" si="59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60"/>
        <v>-</v>
      </c>
      <c r="J102" s="20" t="str">
        <f>IF(月途中入退所!$D11=$B$2,IF(月途中入退所!I11="","-",月途中入退所!$I11),"-")</f>
        <v>-</v>
      </c>
      <c r="K102" s="186" t="str">
        <f t="shared" si="61"/>
        <v>-</v>
      </c>
      <c r="L102" s="20" t="str">
        <f>IF(月途中入退所!$D11=$B$2,月途中入退所!$J11,"-")</f>
        <v>-</v>
      </c>
      <c r="M102" s="138">
        <f t="shared" si="62"/>
        <v>0</v>
      </c>
      <c r="N102" s="132"/>
      <c r="O102" s="137" t="str">
        <f t="shared" si="27"/>
        <v>-</v>
      </c>
      <c r="P102" s="137" t="str">
        <f t="shared" si="28"/>
        <v>-</v>
      </c>
      <c r="Q102" s="137" t="str">
        <f t="shared" si="29"/>
        <v>-</v>
      </c>
      <c r="R102" s="137" t="str">
        <f t="shared" si="30"/>
        <v>-</v>
      </c>
      <c r="S102" s="137" t="str">
        <f t="shared" si="31"/>
        <v>-</v>
      </c>
      <c r="T102" s="137" t="str">
        <f t="shared" si="32"/>
        <v>-</v>
      </c>
      <c r="U102" s="137" t="str">
        <f t="shared" si="73"/>
        <v>-</v>
      </c>
      <c r="V102" s="137" t="str">
        <f t="shared" si="74"/>
        <v>-</v>
      </c>
      <c r="W102" s="137" t="str">
        <f t="shared" si="33"/>
        <v>-</v>
      </c>
      <c r="X102" s="137" t="str">
        <f t="shared" si="34"/>
        <v>-</v>
      </c>
      <c r="Y102" s="137" t="str">
        <f t="shared" si="35"/>
        <v>-</v>
      </c>
      <c r="Z102" s="137" t="str">
        <f t="shared" si="63"/>
        <v>-</v>
      </c>
      <c r="AA102" s="137" t="str">
        <f t="shared" si="64"/>
        <v>-</v>
      </c>
      <c r="AB102" s="137" t="str">
        <f t="shared" si="65"/>
        <v>-</v>
      </c>
      <c r="AC102" s="137" t="str">
        <f t="shared" si="66"/>
        <v>-</v>
      </c>
      <c r="AD102" s="137" t="str">
        <f t="shared" si="67"/>
        <v>-</v>
      </c>
      <c r="AE102" s="140"/>
      <c r="AF102" s="140"/>
      <c r="AG102" s="137" t="str">
        <f t="shared" si="68"/>
        <v>-</v>
      </c>
      <c r="AH102" s="137" t="str">
        <f t="shared" si="69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70"/>
        <v>-</v>
      </c>
      <c r="AN102" s="137">
        <f t="shared" si="36"/>
        <v>0</v>
      </c>
      <c r="AO102" s="138">
        <f t="shared" si="37"/>
        <v>0</v>
      </c>
      <c r="AP102" s="138" t="str">
        <f t="shared" si="38"/>
        <v/>
      </c>
      <c r="AQ102" s="138" t="str">
        <f t="shared" si="39"/>
        <v/>
      </c>
      <c r="AR102" s="138" t="str">
        <f t="shared" si="40"/>
        <v/>
      </c>
      <c r="AS102" s="138" t="str">
        <f t="shared" si="41"/>
        <v/>
      </c>
      <c r="AT102" s="138" t="str">
        <f t="shared" si="42"/>
        <v/>
      </c>
      <c r="AU102" s="138" t="str">
        <f t="shared" si="71"/>
        <v/>
      </c>
      <c r="AV102" s="138" t="str">
        <f t="shared" si="72"/>
        <v/>
      </c>
      <c r="AW102" s="138" t="str">
        <f t="shared" si="43"/>
        <v/>
      </c>
      <c r="AX102" s="138" t="str">
        <f t="shared" si="44"/>
        <v/>
      </c>
      <c r="AY102" s="138" t="str">
        <f t="shared" si="45"/>
        <v/>
      </c>
      <c r="AZ102" s="138" t="str">
        <f t="shared" si="46"/>
        <v/>
      </c>
      <c r="BA102" s="138" t="str">
        <f t="shared" si="47"/>
        <v/>
      </c>
      <c r="BB102" s="138" t="str">
        <f t="shared" si="48"/>
        <v/>
      </c>
      <c r="BC102" s="138" t="str">
        <f t="shared" si="49"/>
        <v/>
      </c>
      <c r="BD102" s="138" t="str">
        <f t="shared" si="50"/>
        <v/>
      </c>
      <c r="BE102" s="231"/>
      <c r="BF102" s="231"/>
      <c r="BG102" s="138" t="str">
        <f t="shared" si="51"/>
        <v/>
      </c>
      <c r="BH102" s="138" t="str">
        <f t="shared" si="52"/>
        <v/>
      </c>
      <c r="BI102" s="138" t="str">
        <f t="shared" si="53"/>
        <v/>
      </c>
      <c r="BJ102" s="138" t="str">
        <f t="shared" si="54"/>
        <v/>
      </c>
      <c r="BK102" s="138" t="str">
        <f t="shared" si="55"/>
        <v/>
      </c>
      <c r="BL102" s="138" t="str">
        <f t="shared" si="56"/>
        <v/>
      </c>
      <c r="BM102" s="138" t="str">
        <f t="shared" si="57"/>
        <v/>
      </c>
      <c r="BN102" s="138" t="str">
        <f t="shared" si="58"/>
        <v/>
      </c>
      <c r="BO102" s="138">
        <f t="shared" si="59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60"/>
        <v>-</v>
      </c>
      <c r="J103" s="20" t="str">
        <f>IF(月途中入退所!$D12=$B$2,IF(月途中入退所!I12="","-",月途中入退所!$I12),"-")</f>
        <v>-</v>
      </c>
      <c r="K103" s="186" t="str">
        <f t="shared" si="61"/>
        <v>-</v>
      </c>
      <c r="L103" s="20" t="str">
        <f>IF(月途中入退所!$D12=$B$2,月途中入退所!$J12,"-")</f>
        <v>-</v>
      </c>
      <c r="M103" s="138">
        <f t="shared" si="62"/>
        <v>0</v>
      </c>
      <c r="N103" s="132"/>
      <c r="O103" s="137" t="str">
        <f t="shared" si="27"/>
        <v>-</v>
      </c>
      <c r="P103" s="137" t="str">
        <f t="shared" si="28"/>
        <v>-</v>
      </c>
      <c r="Q103" s="137" t="str">
        <f t="shared" si="29"/>
        <v>-</v>
      </c>
      <c r="R103" s="137" t="str">
        <f t="shared" si="30"/>
        <v>-</v>
      </c>
      <c r="S103" s="137" t="str">
        <f t="shared" si="31"/>
        <v>-</v>
      </c>
      <c r="T103" s="137" t="str">
        <f t="shared" si="32"/>
        <v>-</v>
      </c>
      <c r="U103" s="137" t="str">
        <f t="shared" si="73"/>
        <v>-</v>
      </c>
      <c r="V103" s="137" t="str">
        <f t="shared" si="74"/>
        <v>-</v>
      </c>
      <c r="W103" s="137" t="str">
        <f t="shared" si="33"/>
        <v>-</v>
      </c>
      <c r="X103" s="137" t="str">
        <f t="shared" si="34"/>
        <v>-</v>
      </c>
      <c r="Y103" s="137" t="str">
        <f t="shared" si="35"/>
        <v>-</v>
      </c>
      <c r="Z103" s="137" t="str">
        <f t="shared" si="63"/>
        <v>-</v>
      </c>
      <c r="AA103" s="137" t="str">
        <f t="shared" si="64"/>
        <v>-</v>
      </c>
      <c r="AB103" s="137" t="str">
        <f t="shared" si="65"/>
        <v>-</v>
      </c>
      <c r="AC103" s="137" t="str">
        <f t="shared" si="66"/>
        <v>-</v>
      </c>
      <c r="AD103" s="137" t="str">
        <f t="shared" si="67"/>
        <v>-</v>
      </c>
      <c r="AE103" s="140"/>
      <c r="AF103" s="140"/>
      <c r="AG103" s="137" t="str">
        <f t="shared" si="68"/>
        <v>-</v>
      </c>
      <c r="AH103" s="137" t="str">
        <f t="shared" si="69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70"/>
        <v>-</v>
      </c>
      <c r="AN103" s="137">
        <f t="shared" si="36"/>
        <v>0</v>
      </c>
      <c r="AO103" s="138">
        <f t="shared" si="37"/>
        <v>0</v>
      </c>
      <c r="AP103" s="138" t="str">
        <f t="shared" si="38"/>
        <v/>
      </c>
      <c r="AQ103" s="138" t="str">
        <f t="shared" si="39"/>
        <v/>
      </c>
      <c r="AR103" s="138" t="str">
        <f t="shared" si="40"/>
        <v/>
      </c>
      <c r="AS103" s="138" t="str">
        <f t="shared" si="41"/>
        <v/>
      </c>
      <c r="AT103" s="138" t="str">
        <f t="shared" si="42"/>
        <v/>
      </c>
      <c r="AU103" s="138" t="str">
        <f t="shared" si="71"/>
        <v/>
      </c>
      <c r="AV103" s="138" t="str">
        <f t="shared" si="72"/>
        <v/>
      </c>
      <c r="AW103" s="138" t="str">
        <f t="shared" si="43"/>
        <v/>
      </c>
      <c r="AX103" s="138" t="str">
        <f t="shared" si="44"/>
        <v/>
      </c>
      <c r="AY103" s="138" t="str">
        <f t="shared" si="45"/>
        <v/>
      </c>
      <c r="AZ103" s="138" t="str">
        <f t="shared" si="46"/>
        <v/>
      </c>
      <c r="BA103" s="138" t="str">
        <f t="shared" si="47"/>
        <v/>
      </c>
      <c r="BB103" s="138" t="str">
        <f t="shared" si="48"/>
        <v/>
      </c>
      <c r="BC103" s="138" t="str">
        <f t="shared" si="49"/>
        <v/>
      </c>
      <c r="BD103" s="138" t="str">
        <f t="shared" si="50"/>
        <v/>
      </c>
      <c r="BE103" s="231"/>
      <c r="BF103" s="231"/>
      <c r="BG103" s="138" t="str">
        <f t="shared" si="51"/>
        <v/>
      </c>
      <c r="BH103" s="138" t="str">
        <f t="shared" si="52"/>
        <v/>
      </c>
      <c r="BI103" s="138" t="str">
        <f t="shared" si="53"/>
        <v/>
      </c>
      <c r="BJ103" s="138" t="str">
        <f t="shared" si="54"/>
        <v/>
      </c>
      <c r="BK103" s="138" t="str">
        <f t="shared" si="55"/>
        <v/>
      </c>
      <c r="BL103" s="138" t="str">
        <f t="shared" si="56"/>
        <v/>
      </c>
      <c r="BM103" s="138" t="str">
        <f t="shared" si="57"/>
        <v/>
      </c>
      <c r="BN103" s="138" t="str">
        <f t="shared" si="58"/>
        <v/>
      </c>
      <c r="BO103" s="138">
        <f t="shared" si="59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60"/>
        <v>-</v>
      </c>
      <c r="J104" s="20" t="str">
        <f>IF(月途中入退所!$D13=$B$2,IF(月途中入退所!I13="","-",月途中入退所!$I13),"-")</f>
        <v>-</v>
      </c>
      <c r="K104" s="186" t="str">
        <f t="shared" si="61"/>
        <v>-</v>
      </c>
      <c r="L104" s="20" t="str">
        <f>IF(月途中入退所!$D13=$B$2,月途中入退所!$J13,"-")</f>
        <v>-</v>
      </c>
      <c r="M104" s="138">
        <f t="shared" si="62"/>
        <v>0</v>
      </c>
      <c r="N104" s="132"/>
      <c r="O104" s="137" t="str">
        <f t="shared" si="27"/>
        <v>-</v>
      </c>
      <c r="P104" s="137" t="str">
        <f t="shared" si="28"/>
        <v>-</v>
      </c>
      <c r="Q104" s="137" t="str">
        <f t="shared" si="29"/>
        <v>-</v>
      </c>
      <c r="R104" s="137" t="str">
        <f t="shared" si="30"/>
        <v>-</v>
      </c>
      <c r="S104" s="137" t="str">
        <f t="shared" si="31"/>
        <v>-</v>
      </c>
      <c r="T104" s="137" t="str">
        <f t="shared" si="32"/>
        <v>-</v>
      </c>
      <c r="U104" s="137" t="str">
        <f t="shared" si="73"/>
        <v>-</v>
      </c>
      <c r="V104" s="137" t="str">
        <f t="shared" si="74"/>
        <v>-</v>
      </c>
      <c r="W104" s="137" t="str">
        <f t="shared" si="33"/>
        <v>-</v>
      </c>
      <c r="X104" s="137" t="str">
        <f t="shared" si="34"/>
        <v>-</v>
      </c>
      <c r="Y104" s="137" t="str">
        <f t="shared" si="35"/>
        <v>-</v>
      </c>
      <c r="Z104" s="137" t="str">
        <f t="shared" si="63"/>
        <v>-</v>
      </c>
      <c r="AA104" s="137" t="str">
        <f t="shared" si="64"/>
        <v>-</v>
      </c>
      <c r="AB104" s="137" t="str">
        <f t="shared" si="65"/>
        <v>-</v>
      </c>
      <c r="AC104" s="137" t="str">
        <f t="shared" si="66"/>
        <v>-</v>
      </c>
      <c r="AD104" s="137" t="str">
        <f t="shared" si="67"/>
        <v>-</v>
      </c>
      <c r="AE104" s="140"/>
      <c r="AF104" s="140"/>
      <c r="AG104" s="137" t="str">
        <f t="shared" si="68"/>
        <v>-</v>
      </c>
      <c r="AH104" s="137" t="str">
        <f t="shared" si="69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70"/>
        <v>-</v>
      </c>
      <c r="AN104" s="137">
        <f t="shared" si="36"/>
        <v>0</v>
      </c>
      <c r="AO104" s="138">
        <f t="shared" si="37"/>
        <v>0</v>
      </c>
      <c r="AP104" s="138" t="str">
        <f t="shared" si="38"/>
        <v/>
      </c>
      <c r="AQ104" s="138" t="str">
        <f t="shared" si="39"/>
        <v/>
      </c>
      <c r="AR104" s="138" t="str">
        <f t="shared" si="40"/>
        <v/>
      </c>
      <c r="AS104" s="138" t="str">
        <f t="shared" si="41"/>
        <v/>
      </c>
      <c r="AT104" s="138" t="str">
        <f t="shared" si="42"/>
        <v/>
      </c>
      <c r="AU104" s="138" t="str">
        <f t="shared" si="71"/>
        <v/>
      </c>
      <c r="AV104" s="138" t="str">
        <f t="shared" si="72"/>
        <v/>
      </c>
      <c r="AW104" s="138" t="str">
        <f t="shared" si="43"/>
        <v/>
      </c>
      <c r="AX104" s="138" t="str">
        <f t="shared" si="44"/>
        <v/>
      </c>
      <c r="AY104" s="138" t="str">
        <f t="shared" si="45"/>
        <v/>
      </c>
      <c r="AZ104" s="138" t="str">
        <f t="shared" si="46"/>
        <v/>
      </c>
      <c r="BA104" s="138" t="str">
        <f t="shared" si="47"/>
        <v/>
      </c>
      <c r="BB104" s="138" t="str">
        <f t="shared" si="48"/>
        <v/>
      </c>
      <c r="BC104" s="138" t="str">
        <f t="shared" si="49"/>
        <v/>
      </c>
      <c r="BD104" s="138" t="str">
        <f t="shared" si="50"/>
        <v/>
      </c>
      <c r="BE104" s="231"/>
      <c r="BF104" s="231"/>
      <c r="BG104" s="138" t="str">
        <f t="shared" si="51"/>
        <v/>
      </c>
      <c r="BH104" s="138" t="str">
        <f t="shared" si="52"/>
        <v/>
      </c>
      <c r="BI104" s="138" t="str">
        <f t="shared" si="53"/>
        <v/>
      </c>
      <c r="BJ104" s="138" t="str">
        <f t="shared" si="54"/>
        <v/>
      </c>
      <c r="BK104" s="138" t="str">
        <f t="shared" si="55"/>
        <v/>
      </c>
      <c r="BL104" s="138" t="str">
        <f t="shared" si="56"/>
        <v/>
      </c>
      <c r="BM104" s="138" t="str">
        <f t="shared" si="57"/>
        <v/>
      </c>
      <c r="BN104" s="138" t="str">
        <f t="shared" si="58"/>
        <v/>
      </c>
      <c r="BO104" s="138">
        <f t="shared" si="59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60"/>
        <v>-</v>
      </c>
      <c r="J105" s="20" t="str">
        <f>IF(月途中入退所!$D14=$B$2,IF(月途中入退所!I14="","-",月途中入退所!$I14),"-")</f>
        <v>-</v>
      </c>
      <c r="K105" s="186" t="str">
        <f t="shared" si="61"/>
        <v>-</v>
      </c>
      <c r="L105" s="20" t="str">
        <f>IF(月途中入退所!$D14=$B$2,月途中入退所!$J14,"-")</f>
        <v>-</v>
      </c>
      <c r="M105" s="138">
        <f t="shared" si="62"/>
        <v>0</v>
      </c>
      <c r="N105" s="132"/>
      <c r="O105" s="137" t="str">
        <f t="shared" si="27"/>
        <v>-</v>
      </c>
      <c r="P105" s="137" t="str">
        <f t="shared" si="28"/>
        <v>-</v>
      </c>
      <c r="Q105" s="137" t="str">
        <f t="shared" si="29"/>
        <v>-</v>
      </c>
      <c r="R105" s="137" t="str">
        <f t="shared" si="30"/>
        <v>-</v>
      </c>
      <c r="S105" s="137" t="str">
        <f t="shared" si="31"/>
        <v>-</v>
      </c>
      <c r="T105" s="137" t="str">
        <f t="shared" si="32"/>
        <v>-</v>
      </c>
      <c r="U105" s="137" t="str">
        <f t="shared" si="73"/>
        <v>-</v>
      </c>
      <c r="V105" s="137" t="str">
        <f t="shared" si="74"/>
        <v>-</v>
      </c>
      <c r="W105" s="137" t="str">
        <f t="shared" si="33"/>
        <v>-</v>
      </c>
      <c r="X105" s="137" t="str">
        <f t="shared" si="34"/>
        <v>-</v>
      </c>
      <c r="Y105" s="137" t="str">
        <f t="shared" si="35"/>
        <v>-</v>
      </c>
      <c r="Z105" s="137" t="str">
        <f t="shared" si="63"/>
        <v>-</v>
      </c>
      <c r="AA105" s="137" t="str">
        <f t="shared" si="64"/>
        <v>-</v>
      </c>
      <c r="AB105" s="137" t="str">
        <f t="shared" si="65"/>
        <v>-</v>
      </c>
      <c r="AC105" s="137" t="str">
        <f t="shared" si="66"/>
        <v>-</v>
      </c>
      <c r="AD105" s="137" t="str">
        <f t="shared" si="67"/>
        <v>-</v>
      </c>
      <c r="AE105" s="140"/>
      <c r="AF105" s="140"/>
      <c r="AG105" s="137" t="str">
        <f t="shared" si="68"/>
        <v>-</v>
      </c>
      <c r="AH105" s="137" t="str">
        <f t="shared" si="69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70"/>
        <v>-</v>
      </c>
      <c r="AN105" s="137">
        <f t="shared" si="36"/>
        <v>0</v>
      </c>
      <c r="AO105" s="138">
        <f t="shared" si="37"/>
        <v>0</v>
      </c>
      <c r="AP105" s="138" t="str">
        <f t="shared" si="38"/>
        <v/>
      </c>
      <c r="AQ105" s="138" t="str">
        <f t="shared" si="39"/>
        <v/>
      </c>
      <c r="AR105" s="138" t="str">
        <f t="shared" si="40"/>
        <v/>
      </c>
      <c r="AS105" s="138" t="str">
        <f t="shared" si="41"/>
        <v/>
      </c>
      <c r="AT105" s="138" t="str">
        <f t="shared" si="42"/>
        <v/>
      </c>
      <c r="AU105" s="138" t="str">
        <f t="shared" si="71"/>
        <v/>
      </c>
      <c r="AV105" s="138" t="str">
        <f t="shared" si="72"/>
        <v/>
      </c>
      <c r="AW105" s="138" t="str">
        <f t="shared" si="43"/>
        <v/>
      </c>
      <c r="AX105" s="138" t="str">
        <f t="shared" si="44"/>
        <v/>
      </c>
      <c r="AY105" s="138" t="str">
        <f t="shared" si="45"/>
        <v/>
      </c>
      <c r="AZ105" s="138" t="str">
        <f t="shared" si="46"/>
        <v/>
      </c>
      <c r="BA105" s="138" t="str">
        <f t="shared" si="47"/>
        <v/>
      </c>
      <c r="BB105" s="138" t="str">
        <f t="shared" si="48"/>
        <v/>
      </c>
      <c r="BC105" s="138" t="str">
        <f t="shared" si="49"/>
        <v/>
      </c>
      <c r="BD105" s="138" t="str">
        <f t="shared" si="50"/>
        <v/>
      </c>
      <c r="BE105" s="231"/>
      <c r="BF105" s="231"/>
      <c r="BG105" s="138" t="str">
        <f t="shared" si="51"/>
        <v/>
      </c>
      <c r="BH105" s="138" t="str">
        <f t="shared" si="52"/>
        <v/>
      </c>
      <c r="BI105" s="138" t="str">
        <f t="shared" si="53"/>
        <v/>
      </c>
      <c r="BJ105" s="138" t="str">
        <f t="shared" si="54"/>
        <v/>
      </c>
      <c r="BK105" s="138" t="str">
        <f t="shared" si="55"/>
        <v/>
      </c>
      <c r="BL105" s="138" t="str">
        <f t="shared" si="56"/>
        <v/>
      </c>
      <c r="BM105" s="138" t="str">
        <f t="shared" si="57"/>
        <v/>
      </c>
      <c r="BN105" s="138" t="str">
        <f t="shared" si="58"/>
        <v/>
      </c>
      <c r="BO105" s="138">
        <f t="shared" si="59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60"/>
        <v>-</v>
      </c>
      <c r="J106" s="20" t="str">
        <f>IF(月途中入退所!$D15=$B$2,IF(月途中入退所!I15="","-",月途中入退所!$I15),"-")</f>
        <v>-</v>
      </c>
      <c r="K106" s="186" t="str">
        <f t="shared" si="61"/>
        <v>-</v>
      </c>
      <c r="L106" s="20" t="str">
        <f>IF(月途中入退所!$D15=$B$2,月途中入退所!$J15,"-")</f>
        <v>-</v>
      </c>
      <c r="M106" s="138">
        <f t="shared" si="62"/>
        <v>0</v>
      </c>
      <c r="N106" s="132"/>
      <c r="O106" s="137" t="str">
        <f t="shared" si="27"/>
        <v>-</v>
      </c>
      <c r="P106" s="137" t="str">
        <f t="shared" si="28"/>
        <v>-</v>
      </c>
      <c r="Q106" s="137" t="str">
        <f t="shared" si="29"/>
        <v>-</v>
      </c>
      <c r="R106" s="137" t="str">
        <f t="shared" si="30"/>
        <v>-</v>
      </c>
      <c r="S106" s="137" t="str">
        <f t="shared" si="31"/>
        <v>-</v>
      </c>
      <c r="T106" s="137" t="str">
        <f t="shared" si="32"/>
        <v>-</v>
      </c>
      <c r="U106" s="137" t="str">
        <f t="shared" si="73"/>
        <v>-</v>
      </c>
      <c r="V106" s="137" t="str">
        <f t="shared" si="74"/>
        <v>-</v>
      </c>
      <c r="W106" s="137" t="str">
        <f t="shared" si="33"/>
        <v>-</v>
      </c>
      <c r="X106" s="137" t="str">
        <f t="shared" si="34"/>
        <v>-</v>
      </c>
      <c r="Y106" s="137" t="str">
        <f t="shared" si="35"/>
        <v>-</v>
      </c>
      <c r="Z106" s="137" t="str">
        <f t="shared" si="63"/>
        <v>-</v>
      </c>
      <c r="AA106" s="137" t="str">
        <f t="shared" si="64"/>
        <v>-</v>
      </c>
      <c r="AB106" s="137" t="str">
        <f t="shared" si="65"/>
        <v>-</v>
      </c>
      <c r="AC106" s="137" t="str">
        <f t="shared" si="66"/>
        <v>-</v>
      </c>
      <c r="AD106" s="137" t="str">
        <f t="shared" si="67"/>
        <v>-</v>
      </c>
      <c r="AE106" s="140"/>
      <c r="AF106" s="140"/>
      <c r="AG106" s="137" t="str">
        <f t="shared" si="68"/>
        <v>-</v>
      </c>
      <c r="AH106" s="137" t="str">
        <f t="shared" si="69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70"/>
        <v>-</v>
      </c>
      <c r="AN106" s="137">
        <f t="shared" si="36"/>
        <v>0</v>
      </c>
      <c r="AO106" s="138">
        <f t="shared" si="37"/>
        <v>0</v>
      </c>
      <c r="AP106" s="138" t="str">
        <f t="shared" si="38"/>
        <v/>
      </c>
      <c r="AQ106" s="138" t="str">
        <f t="shared" si="39"/>
        <v/>
      </c>
      <c r="AR106" s="138" t="str">
        <f t="shared" si="40"/>
        <v/>
      </c>
      <c r="AS106" s="138" t="str">
        <f t="shared" si="41"/>
        <v/>
      </c>
      <c r="AT106" s="138" t="str">
        <f t="shared" si="42"/>
        <v/>
      </c>
      <c r="AU106" s="138" t="str">
        <f t="shared" si="71"/>
        <v/>
      </c>
      <c r="AV106" s="138" t="str">
        <f t="shared" si="72"/>
        <v/>
      </c>
      <c r="AW106" s="138" t="str">
        <f t="shared" si="43"/>
        <v/>
      </c>
      <c r="AX106" s="138" t="str">
        <f t="shared" si="44"/>
        <v/>
      </c>
      <c r="AY106" s="138" t="str">
        <f t="shared" si="45"/>
        <v/>
      </c>
      <c r="AZ106" s="138" t="str">
        <f t="shared" si="46"/>
        <v/>
      </c>
      <c r="BA106" s="138" t="str">
        <f t="shared" si="47"/>
        <v/>
      </c>
      <c r="BB106" s="138" t="str">
        <f t="shared" si="48"/>
        <v/>
      </c>
      <c r="BC106" s="138" t="str">
        <f t="shared" si="49"/>
        <v/>
      </c>
      <c r="BD106" s="138" t="str">
        <f t="shared" si="50"/>
        <v/>
      </c>
      <c r="BE106" s="231"/>
      <c r="BF106" s="231"/>
      <c r="BG106" s="138" t="str">
        <f t="shared" si="51"/>
        <v/>
      </c>
      <c r="BH106" s="138" t="str">
        <f t="shared" si="52"/>
        <v/>
      </c>
      <c r="BI106" s="138" t="str">
        <f t="shared" si="53"/>
        <v/>
      </c>
      <c r="BJ106" s="138" t="str">
        <f t="shared" si="54"/>
        <v/>
      </c>
      <c r="BK106" s="138" t="str">
        <f t="shared" si="55"/>
        <v/>
      </c>
      <c r="BL106" s="138" t="str">
        <f t="shared" si="56"/>
        <v/>
      </c>
      <c r="BM106" s="138" t="str">
        <f t="shared" si="57"/>
        <v/>
      </c>
      <c r="BN106" s="138" t="str">
        <f t="shared" si="58"/>
        <v/>
      </c>
      <c r="BO106" s="138">
        <f t="shared" si="59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60"/>
        <v>-</v>
      </c>
      <c r="J107" s="20" t="str">
        <f>IF(月途中入退所!$D16=$B$2,IF(月途中入退所!I16="","-",月途中入退所!$I16),"-")</f>
        <v>-</v>
      </c>
      <c r="K107" s="186" t="str">
        <f t="shared" si="61"/>
        <v>-</v>
      </c>
      <c r="L107" s="20" t="str">
        <f>IF(月途中入退所!$D16=$B$2,月途中入退所!$J16,"-")</f>
        <v>-</v>
      </c>
      <c r="M107" s="138">
        <f t="shared" si="62"/>
        <v>0</v>
      </c>
      <c r="N107" s="132"/>
      <c r="O107" s="137" t="str">
        <f t="shared" si="27"/>
        <v>-</v>
      </c>
      <c r="P107" s="137" t="str">
        <f t="shared" si="28"/>
        <v>-</v>
      </c>
      <c r="Q107" s="137" t="str">
        <f t="shared" si="29"/>
        <v>-</v>
      </c>
      <c r="R107" s="137" t="str">
        <f t="shared" si="30"/>
        <v>-</v>
      </c>
      <c r="S107" s="137" t="str">
        <f t="shared" si="31"/>
        <v>-</v>
      </c>
      <c r="T107" s="137" t="str">
        <f t="shared" si="32"/>
        <v>-</v>
      </c>
      <c r="U107" s="137" t="str">
        <f t="shared" si="73"/>
        <v>-</v>
      </c>
      <c r="V107" s="137" t="str">
        <f t="shared" si="74"/>
        <v>-</v>
      </c>
      <c r="W107" s="137" t="str">
        <f t="shared" si="33"/>
        <v>-</v>
      </c>
      <c r="X107" s="137" t="str">
        <f t="shared" si="34"/>
        <v>-</v>
      </c>
      <c r="Y107" s="137" t="str">
        <f t="shared" si="35"/>
        <v>-</v>
      </c>
      <c r="Z107" s="137" t="str">
        <f t="shared" si="63"/>
        <v>-</v>
      </c>
      <c r="AA107" s="137" t="str">
        <f t="shared" si="64"/>
        <v>-</v>
      </c>
      <c r="AB107" s="137" t="str">
        <f t="shared" si="65"/>
        <v>-</v>
      </c>
      <c r="AC107" s="137" t="str">
        <f t="shared" si="66"/>
        <v>-</v>
      </c>
      <c r="AD107" s="137" t="str">
        <f t="shared" si="67"/>
        <v>-</v>
      </c>
      <c r="AE107" s="140"/>
      <c r="AF107" s="140"/>
      <c r="AG107" s="137" t="str">
        <f t="shared" si="68"/>
        <v>-</v>
      </c>
      <c r="AH107" s="137" t="str">
        <f t="shared" si="69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70"/>
        <v>-</v>
      </c>
      <c r="AN107" s="137">
        <f t="shared" si="36"/>
        <v>0</v>
      </c>
      <c r="AO107" s="138">
        <f t="shared" si="37"/>
        <v>0</v>
      </c>
      <c r="AP107" s="138" t="str">
        <f t="shared" si="38"/>
        <v/>
      </c>
      <c r="AQ107" s="138" t="str">
        <f t="shared" si="39"/>
        <v/>
      </c>
      <c r="AR107" s="138" t="str">
        <f t="shared" si="40"/>
        <v/>
      </c>
      <c r="AS107" s="138" t="str">
        <f t="shared" si="41"/>
        <v/>
      </c>
      <c r="AT107" s="138" t="str">
        <f t="shared" si="42"/>
        <v/>
      </c>
      <c r="AU107" s="138" t="str">
        <f t="shared" si="71"/>
        <v/>
      </c>
      <c r="AV107" s="138" t="str">
        <f t="shared" si="72"/>
        <v/>
      </c>
      <c r="AW107" s="138" t="str">
        <f t="shared" si="43"/>
        <v/>
      </c>
      <c r="AX107" s="138" t="str">
        <f t="shared" si="44"/>
        <v/>
      </c>
      <c r="AY107" s="138" t="str">
        <f t="shared" si="45"/>
        <v/>
      </c>
      <c r="AZ107" s="138" t="str">
        <f t="shared" si="46"/>
        <v/>
      </c>
      <c r="BA107" s="138" t="str">
        <f t="shared" si="47"/>
        <v/>
      </c>
      <c r="BB107" s="138" t="str">
        <f t="shared" si="48"/>
        <v/>
      </c>
      <c r="BC107" s="138" t="str">
        <f t="shared" si="49"/>
        <v/>
      </c>
      <c r="BD107" s="138" t="str">
        <f t="shared" si="50"/>
        <v/>
      </c>
      <c r="BE107" s="231"/>
      <c r="BF107" s="231"/>
      <c r="BG107" s="138" t="str">
        <f t="shared" si="51"/>
        <v/>
      </c>
      <c r="BH107" s="138" t="str">
        <f t="shared" si="52"/>
        <v/>
      </c>
      <c r="BI107" s="138" t="str">
        <f t="shared" si="53"/>
        <v/>
      </c>
      <c r="BJ107" s="138" t="str">
        <f t="shared" si="54"/>
        <v/>
      </c>
      <c r="BK107" s="138" t="str">
        <f t="shared" si="55"/>
        <v/>
      </c>
      <c r="BL107" s="138" t="str">
        <f t="shared" si="56"/>
        <v/>
      </c>
      <c r="BM107" s="138" t="str">
        <f t="shared" si="57"/>
        <v/>
      </c>
      <c r="BN107" s="138" t="str">
        <f t="shared" si="58"/>
        <v/>
      </c>
      <c r="BO107" s="138">
        <f t="shared" si="59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60"/>
        <v>-</v>
      </c>
      <c r="J108" s="20" t="str">
        <f>IF(月途中入退所!$D17=$B$2,IF(月途中入退所!I17="","-",月途中入退所!$I17),"-")</f>
        <v>-</v>
      </c>
      <c r="K108" s="186" t="str">
        <f t="shared" si="61"/>
        <v>-</v>
      </c>
      <c r="L108" s="20" t="str">
        <f>IF(月途中入退所!$D17=$B$2,月途中入退所!$J17,"-")</f>
        <v>-</v>
      </c>
      <c r="M108" s="138">
        <f t="shared" si="62"/>
        <v>0</v>
      </c>
      <c r="O108" s="137" t="str">
        <f t="shared" si="27"/>
        <v>-</v>
      </c>
      <c r="P108" s="137" t="str">
        <f t="shared" si="28"/>
        <v>-</v>
      </c>
      <c r="Q108" s="137" t="str">
        <f t="shared" si="29"/>
        <v>-</v>
      </c>
      <c r="R108" s="137" t="str">
        <f t="shared" si="30"/>
        <v>-</v>
      </c>
      <c r="S108" s="137" t="str">
        <f t="shared" si="31"/>
        <v>-</v>
      </c>
      <c r="T108" s="137" t="str">
        <f t="shared" si="32"/>
        <v>-</v>
      </c>
      <c r="U108" s="137" t="str">
        <f t="shared" si="73"/>
        <v>-</v>
      </c>
      <c r="V108" s="137" t="str">
        <f t="shared" si="74"/>
        <v>-</v>
      </c>
      <c r="W108" s="137" t="str">
        <f t="shared" si="33"/>
        <v>-</v>
      </c>
      <c r="X108" s="137" t="str">
        <f t="shared" si="34"/>
        <v>-</v>
      </c>
      <c r="Y108" s="137" t="str">
        <f t="shared" si="35"/>
        <v>-</v>
      </c>
      <c r="Z108" s="137" t="str">
        <f t="shared" si="63"/>
        <v>-</v>
      </c>
      <c r="AA108" s="137" t="str">
        <f t="shared" si="64"/>
        <v>-</v>
      </c>
      <c r="AB108" s="137" t="str">
        <f t="shared" si="65"/>
        <v>-</v>
      </c>
      <c r="AC108" s="137" t="str">
        <f t="shared" si="66"/>
        <v>-</v>
      </c>
      <c r="AD108" s="137" t="str">
        <f t="shared" si="67"/>
        <v>-</v>
      </c>
      <c r="AE108" s="140"/>
      <c r="AF108" s="140"/>
      <c r="AG108" s="137" t="str">
        <f t="shared" si="68"/>
        <v>-</v>
      </c>
      <c r="AH108" s="137" t="str">
        <f t="shared" si="69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70"/>
        <v>-</v>
      </c>
      <c r="AN108" s="137">
        <f t="shared" si="36"/>
        <v>0</v>
      </c>
      <c r="AO108" s="138">
        <f t="shared" si="37"/>
        <v>0</v>
      </c>
      <c r="AP108" s="138" t="str">
        <f t="shared" si="38"/>
        <v/>
      </c>
      <c r="AQ108" s="138" t="str">
        <f t="shared" si="39"/>
        <v/>
      </c>
      <c r="AR108" s="138" t="str">
        <f t="shared" si="40"/>
        <v/>
      </c>
      <c r="AS108" s="138" t="str">
        <f t="shared" si="41"/>
        <v/>
      </c>
      <c r="AT108" s="138" t="str">
        <f t="shared" si="42"/>
        <v/>
      </c>
      <c r="AU108" s="138" t="str">
        <f t="shared" si="71"/>
        <v/>
      </c>
      <c r="AV108" s="138" t="str">
        <f t="shared" si="72"/>
        <v/>
      </c>
      <c r="AW108" s="138" t="str">
        <f t="shared" si="43"/>
        <v/>
      </c>
      <c r="AX108" s="138" t="str">
        <f t="shared" si="44"/>
        <v/>
      </c>
      <c r="AY108" s="138" t="str">
        <f t="shared" si="45"/>
        <v/>
      </c>
      <c r="AZ108" s="138" t="str">
        <f t="shared" si="46"/>
        <v/>
      </c>
      <c r="BA108" s="138" t="str">
        <f t="shared" si="47"/>
        <v/>
      </c>
      <c r="BB108" s="138" t="str">
        <f t="shared" si="48"/>
        <v/>
      </c>
      <c r="BC108" s="138" t="str">
        <f t="shared" si="49"/>
        <v/>
      </c>
      <c r="BD108" s="138" t="str">
        <f t="shared" si="50"/>
        <v/>
      </c>
      <c r="BE108" s="231"/>
      <c r="BF108" s="231"/>
      <c r="BG108" s="138" t="str">
        <f t="shared" si="51"/>
        <v/>
      </c>
      <c r="BH108" s="138" t="str">
        <f t="shared" si="52"/>
        <v/>
      </c>
      <c r="BI108" s="138" t="str">
        <f t="shared" si="53"/>
        <v/>
      </c>
      <c r="BJ108" s="138" t="str">
        <f t="shared" si="54"/>
        <v/>
      </c>
      <c r="BK108" s="138" t="str">
        <f t="shared" si="55"/>
        <v/>
      </c>
      <c r="BL108" s="138" t="str">
        <f t="shared" si="56"/>
        <v/>
      </c>
      <c r="BM108" s="138" t="str">
        <f t="shared" si="57"/>
        <v/>
      </c>
      <c r="BN108" s="138" t="str">
        <f t="shared" si="58"/>
        <v/>
      </c>
      <c r="BO108" s="138">
        <f t="shared" si="59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60"/>
        <v>-</v>
      </c>
      <c r="J109" s="20" t="str">
        <f>IF(月途中入退所!$D18=$B$2,IF(月途中入退所!I18="","-",月途中入退所!$I18),"-")</f>
        <v>-</v>
      </c>
      <c r="K109" s="186" t="str">
        <f t="shared" si="61"/>
        <v>-</v>
      </c>
      <c r="L109" s="20" t="str">
        <f>IF(月途中入退所!$D18=$B$2,月途中入退所!$J18,"-")</f>
        <v>-</v>
      </c>
      <c r="M109" s="138">
        <f t="shared" si="62"/>
        <v>0</v>
      </c>
      <c r="O109" s="137" t="str">
        <f t="shared" si="27"/>
        <v>-</v>
      </c>
      <c r="P109" s="137" t="str">
        <f t="shared" si="28"/>
        <v>-</v>
      </c>
      <c r="Q109" s="137" t="str">
        <f t="shared" si="29"/>
        <v>-</v>
      </c>
      <c r="R109" s="137" t="str">
        <f t="shared" si="30"/>
        <v>-</v>
      </c>
      <c r="S109" s="137" t="str">
        <f t="shared" si="31"/>
        <v>-</v>
      </c>
      <c r="T109" s="137" t="str">
        <f t="shared" si="32"/>
        <v>-</v>
      </c>
      <c r="U109" s="137" t="str">
        <f t="shared" si="73"/>
        <v>-</v>
      </c>
      <c r="V109" s="137" t="str">
        <f t="shared" si="74"/>
        <v>-</v>
      </c>
      <c r="W109" s="137" t="str">
        <f t="shared" si="33"/>
        <v>-</v>
      </c>
      <c r="X109" s="137" t="str">
        <f t="shared" si="34"/>
        <v>-</v>
      </c>
      <c r="Y109" s="137" t="str">
        <f t="shared" si="35"/>
        <v>-</v>
      </c>
      <c r="Z109" s="137" t="str">
        <f t="shared" si="63"/>
        <v>-</v>
      </c>
      <c r="AA109" s="137" t="str">
        <f t="shared" si="64"/>
        <v>-</v>
      </c>
      <c r="AB109" s="137" t="str">
        <f t="shared" si="65"/>
        <v>-</v>
      </c>
      <c r="AC109" s="137" t="str">
        <f t="shared" si="66"/>
        <v>-</v>
      </c>
      <c r="AD109" s="137" t="str">
        <f t="shared" si="67"/>
        <v>-</v>
      </c>
      <c r="AE109" s="140"/>
      <c r="AF109" s="140"/>
      <c r="AG109" s="137" t="str">
        <f t="shared" si="68"/>
        <v>-</v>
      </c>
      <c r="AH109" s="137" t="str">
        <f t="shared" si="69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70"/>
        <v>-</v>
      </c>
      <c r="AN109" s="137">
        <f t="shared" si="36"/>
        <v>0</v>
      </c>
      <c r="AO109" s="138">
        <f t="shared" si="37"/>
        <v>0</v>
      </c>
      <c r="AP109" s="138" t="str">
        <f t="shared" si="38"/>
        <v/>
      </c>
      <c r="AQ109" s="138" t="str">
        <f t="shared" si="39"/>
        <v/>
      </c>
      <c r="AR109" s="138" t="str">
        <f t="shared" si="40"/>
        <v/>
      </c>
      <c r="AS109" s="138" t="str">
        <f t="shared" si="41"/>
        <v/>
      </c>
      <c r="AT109" s="138" t="str">
        <f t="shared" si="42"/>
        <v/>
      </c>
      <c r="AU109" s="138" t="str">
        <f t="shared" si="71"/>
        <v/>
      </c>
      <c r="AV109" s="138" t="str">
        <f t="shared" si="72"/>
        <v/>
      </c>
      <c r="AW109" s="138" t="str">
        <f t="shared" si="43"/>
        <v/>
      </c>
      <c r="AX109" s="138" t="str">
        <f t="shared" si="44"/>
        <v/>
      </c>
      <c r="AY109" s="138" t="str">
        <f t="shared" si="45"/>
        <v/>
      </c>
      <c r="AZ109" s="138" t="str">
        <f t="shared" si="46"/>
        <v/>
      </c>
      <c r="BA109" s="138" t="str">
        <f t="shared" si="47"/>
        <v/>
      </c>
      <c r="BB109" s="138" t="str">
        <f t="shared" si="48"/>
        <v/>
      </c>
      <c r="BC109" s="138" t="str">
        <f t="shared" si="49"/>
        <v/>
      </c>
      <c r="BD109" s="138" t="str">
        <f t="shared" si="50"/>
        <v/>
      </c>
      <c r="BE109" s="231"/>
      <c r="BF109" s="231"/>
      <c r="BG109" s="138" t="str">
        <f t="shared" si="51"/>
        <v/>
      </c>
      <c r="BH109" s="138" t="str">
        <f t="shared" si="52"/>
        <v/>
      </c>
      <c r="BI109" s="138" t="str">
        <f t="shared" si="53"/>
        <v/>
      </c>
      <c r="BJ109" s="138" t="str">
        <f t="shared" si="54"/>
        <v/>
      </c>
      <c r="BK109" s="138" t="str">
        <f t="shared" si="55"/>
        <v/>
      </c>
      <c r="BL109" s="138" t="str">
        <f t="shared" si="56"/>
        <v/>
      </c>
      <c r="BM109" s="138" t="str">
        <f t="shared" si="57"/>
        <v/>
      </c>
      <c r="BN109" s="138" t="str">
        <f t="shared" si="58"/>
        <v/>
      </c>
      <c r="BO109" s="138">
        <f t="shared" si="59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60"/>
        <v>-</v>
      </c>
      <c r="J110" s="20" t="str">
        <f>IF(月途中入退所!$D19=$B$2,IF(月途中入退所!I19="","-",月途中入退所!$I19),"-")</f>
        <v>-</v>
      </c>
      <c r="K110" s="186" t="str">
        <f t="shared" si="61"/>
        <v>-</v>
      </c>
      <c r="L110" s="20" t="str">
        <f>IF(月途中入退所!$D19=$B$2,月途中入退所!$J19,"-")</f>
        <v>-</v>
      </c>
      <c r="M110" s="138">
        <f t="shared" si="62"/>
        <v>0</v>
      </c>
      <c r="N110" s="133"/>
      <c r="O110" s="137" t="str">
        <f t="shared" si="27"/>
        <v>-</v>
      </c>
      <c r="P110" s="137" t="str">
        <f t="shared" si="28"/>
        <v>-</v>
      </c>
      <c r="Q110" s="137" t="str">
        <f t="shared" si="29"/>
        <v>-</v>
      </c>
      <c r="R110" s="137" t="str">
        <f t="shared" si="30"/>
        <v>-</v>
      </c>
      <c r="S110" s="137" t="str">
        <f t="shared" si="31"/>
        <v>-</v>
      </c>
      <c r="T110" s="137" t="str">
        <f t="shared" si="32"/>
        <v>-</v>
      </c>
      <c r="U110" s="137" t="str">
        <f t="shared" si="73"/>
        <v>-</v>
      </c>
      <c r="V110" s="137" t="str">
        <f t="shared" si="74"/>
        <v>-</v>
      </c>
      <c r="W110" s="137" t="str">
        <f t="shared" si="33"/>
        <v>-</v>
      </c>
      <c r="X110" s="137" t="str">
        <f t="shared" si="34"/>
        <v>-</v>
      </c>
      <c r="Y110" s="137" t="str">
        <f t="shared" si="35"/>
        <v>-</v>
      </c>
      <c r="Z110" s="137" t="str">
        <f t="shared" si="63"/>
        <v>-</v>
      </c>
      <c r="AA110" s="137" t="str">
        <f t="shared" si="64"/>
        <v>-</v>
      </c>
      <c r="AB110" s="137" t="str">
        <f t="shared" si="65"/>
        <v>-</v>
      </c>
      <c r="AC110" s="137" t="str">
        <f t="shared" si="66"/>
        <v>-</v>
      </c>
      <c r="AD110" s="137" t="str">
        <f t="shared" si="67"/>
        <v>-</v>
      </c>
      <c r="AE110" s="140"/>
      <c r="AF110" s="140"/>
      <c r="AG110" s="137" t="str">
        <f t="shared" si="68"/>
        <v>-</v>
      </c>
      <c r="AH110" s="137" t="str">
        <f t="shared" si="69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70"/>
        <v>-</v>
      </c>
      <c r="AN110" s="137">
        <f t="shared" si="36"/>
        <v>0</v>
      </c>
      <c r="AO110" s="138">
        <f t="shared" si="37"/>
        <v>0</v>
      </c>
      <c r="AP110" s="138" t="str">
        <f t="shared" si="38"/>
        <v/>
      </c>
      <c r="AQ110" s="138" t="str">
        <f t="shared" si="39"/>
        <v/>
      </c>
      <c r="AR110" s="138" t="str">
        <f t="shared" si="40"/>
        <v/>
      </c>
      <c r="AS110" s="138" t="str">
        <f t="shared" si="41"/>
        <v/>
      </c>
      <c r="AT110" s="138" t="str">
        <f t="shared" si="42"/>
        <v/>
      </c>
      <c r="AU110" s="138" t="str">
        <f t="shared" si="71"/>
        <v/>
      </c>
      <c r="AV110" s="138" t="str">
        <f t="shared" si="72"/>
        <v/>
      </c>
      <c r="AW110" s="138" t="str">
        <f t="shared" si="43"/>
        <v/>
      </c>
      <c r="AX110" s="138" t="str">
        <f t="shared" si="44"/>
        <v/>
      </c>
      <c r="AY110" s="138" t="str">
        <f t="shared" si="45"/>
        <v/>
      </c>
      <c r="AZ110" s="138" t="str">
        <f t="shared" si="46"/>
        <v/>
      </c>
      <c r="BA110" s="138" t="str">
        <f t="shared" si="47"/>
        <v/>
      </c>
      <c r="BB110" s="138" t="str">
        <f t="shared" si="48"/>
        <v/>
      </c>
      <c r="BC110" s="138" t="str">
        <f t="shared" si="49"/>
        <v/>
      </c>
      <c r="BD110" s="138" t="str">
        <f t="shared" si="50"/>
        <v/>
      </c>
      <c r="BE110" s="231"/>
      <c r="BF110" s="231"/>
      <c r="BG110" s="138" t="str">
        <f t="shared" si="51"/>
        <v/>
      </c>
      <c r="BH110" s="138" t="str">
        <f t="shared" si="52"/>
        <v/>
      </c>
      <c r="BI110" s="138" t="str">
        <f t="shared" si="53"/>
        <v/>
      </c>
      <c r="BJ110" s="138" t="str">
        <f t="shared" si="54"/>
        <v/>
      </c>
      <c r="BK110" s="138" t="str">
        <f t="shared" si="55"/>
        <v/>
      </c>
      <c r="BL110" s="138" t="str">
        <f t="shared" si="56"/>
        <v/>
      </c>
      <c r="BM110" s="138" t="str">
        <f t="shared" si="57"/>
        <v/>
      </c>
      <c r="BN110" s="138" t="str">
        <f t="shared" si="58"/>
        <v/>
      </c>
      <c r="BO110" s="138">
        <f t="shared" si="59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60"/>
        <v>-</v>
      </c>
      <c r="J111" s="20" t="str">
        <f>IF(月途中入退所!$D20=$B$2,IF(月途中入退所!I20="","-",月途中入退所!$I20),"-")</f>
        <v>-</v>
      </c>
      <c r="K111" s="186" t="str">
        <f t="shared" si="61"/>
        <v>-</v>
      </c>
      <c r="L111" s="20" t="str">
        <f>IF(月途中入退所!$D20=$B$2,月途中入退所!$J20,"-")</f>
        <v>-</v>
      </c>
      <c r="M111" s="138">
        <f t="shared" si="62"/>
        <v>0</v>
      </c>
      <c r="N111" s="132"/>
      <c r="O111" s="137" t="str">
        <f t="shared" si="27"/>
        <v>-</v>
      </c>
      <c r="P111" s="137" t="str">
        <f t="shared" si="28"/>
        <v>-</v>
      </c>
      <c r="Q111" s="137" t="str">
        <f t="shared" si="29"/>
        <v>-</v>
      </c>
      <c r="R111" s="137" t="str">
        <f t="shared" si="30"/>
        <v>-</v>
      </c>
      <c r="S111" s="137" t="str">
        <f t="shared" si="31"/>
        <v>-</v>
      </c>
      <c r="T111" s="137" t="str">
        <f t="shared" si="32"/>
        <v>-</v>
      </c>
      <c r="U111" s="137" t="str">
        <f t="shared" si="73"/>
        <v>-</v>
      </c>
      <c r="V111" s="137" t="str">
        <f t="shared" si="74"/>
        <v>-</v>
      </c>
      <c r="W111" s="137" t="str">
        <f t="shared" si="33"/>
        <v>-</v>
      </c>
      <c r="X111" s="137" t="str">
        <f t="shared" si="34"/>
        <v>-</v>
      </c>
      <c r="Y111" s="137" t="str">
        <f t="shared" si="35"/>
        <v>-</v>
      </c>
      <c r="Z111" s="137" t="str">
        <f t="shared" si="63"/>
        <v>-</v>
      </c>
      <c r="AA111" s="137" t="str">
        <f t="shared" si="64"/>
        <v>-</v>
      </c>
      <c r="AB111" s="137" t="str">
        <f t="shared" si="65"/>
        <v>-</v>
      </c>
      <c r="AC111" s="137" t="str">
        <f t="shared" si="66"/>
        <v>-</v>
      </c>
      <c r="AD111" s="137" t="str">
        <f t="shared" si="67"/>
        <v>-</v>
      </c>
      <c r="AE111" s="140"/>
      <c r="AF111" s="140"/>
      <c r="AG111" s="137" t="str">
        <f t="shared" si="68"/>
        <v>-</v>
      </c>
      <c r="AH111" s="137" t="str">
        <f t="shared" si="69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70"/>
        <v>-</v>
      </c>
      <c r="AN111" s="137">
        <f t="shared" si="36"/>
        <v>0</v>
      </c>
      <c r="AO111" s="138">
        <f t="shared" si="37"/>
        <v>0</v>
      </c>
      <c r="AP111" s="138" t="str">
        <f t="shared" si="38"/>
        <v/>
      </c>
      <c r="AQ111" s="138" t="str">
        <f t="shared" si="39"/>
        <v/>
      </c>
      <c r="AR111" s="138" t="str">
        <f t="shared" si="40"/>
        <v/>
      </c>
      <c r="AS111" s="138" t="str">
        <f t="shared" si="41"/>
        <v/>
      </c>
      <c r="AT111" s="138" t="str">
        <f t="shared" si="42"/>
        <v/>
      </c>
      <c r="AU111" s="138" t="str">
        <f t="shared" si="71"/>
        <v/>
      </c>
      <c r="AV111" s="138" t="str">
        <f t="shared" si="72"/>
        <v/>
      </c>
      <c r="AW111" s="138" t="str">
        <f t="shared" si="43"/>
        <v/>
      </c>
      <c r="AX111" s="138" t="str">
        <f t="shared" si="44"/>
        <v/>
      </c>
      <c r="AY111" s="138" t="str">
        <f t="shared" si="45"/>
        <v/>
      </c>
      <c r="AZ111" s="138" t="str">
        <f t="shared" si="46"/>
        <v/>
      </c>
      <c r="BA111" s="138" t="str">
        <f t="shared" si="47"/>
        <v/>
      </c>
      <c r="BB111" s="138" t="str">
        <f t="shared" si="48"/>
        <v/>
      </c>
      <c r="BC111" s="138" t="str">
        <f t="shared" si="49"/>
        <v/>
      </c>
      <c r="BD111" s="138" t="str">
        <f t="shared" si="50"/>
        <v/>
      </c>
      <c r="BE111" s="231"/>
      <c r="BF111" s="231"/>
      <c r="BG111" s="138" t="str">
        <f t="shared" si="51"/>
        <v/>
      </c>
      <c r="BH111" s="138" t="str">
        <f t="shared" si="52"/>
        <v/>
      </c>
      <c r="BI111" s="138" t="str">
        <f t="shared" si="53"/>
        <v/>
      </c>
      <c r="BJ111" s="138" t="str">
        <f t="shared" si="54"/>
        <v/>
      </c>
      <c r="BK111" s="138" t="str">
        <f t="shared" si="55"/>
        <v/>
      </c>
      <c r="BL111" s="138" t="str">
        <f t="shared" si="56"/>
        <v/>
      </c>
      <c r="BM111" s="138" t="str">
        <f t="shared" si="57"/>
        <v/>
      </c>
      <c r="BN111" s="138" t="str">
        <f t="shared" si="58"/>
        <v/>
      </c>
      <c r="BO111" s="138">
        <f t="shared" si="59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60"/>
        <v>-</v>
      </c>
      <c r="J112" s="20" t="str">
        <f>IF(月途中入退所!$D21=$B$2,IF(月途中入退所!I21="","-",月途中入退所!$I21),"-")</f>
        <v>-</v>
      </c>
      <c r="K112" s="186" t="str">
        <f t="shared" si="61"/>
        <v>-</v>
      </c>
      <c r="L112" s="20" t="str">
        <f>IF(月途中入退所!$D21=$B$2,月途中入退所!$J21,"-")</f>
        <v>-</v>
      </c>
      <c r="M112" s="138">
        <f t="shared" si="62"/>
        <v>0</v>
      </c>
      <c r="N112" s="132"/>
      <c r="O112" s="137" t="str">
        <f t="shared" si="27"/>
        <v>-</v>
      </c>
      <c r="P112" s="137" t="str">
        <f t="shared" si="28"/>
        <v>-</v>
      </c>
      <c r="Q112" s="137" t="str">
        <f t="shared" si="29"/>
        <v>-</v>
      </c>
      <c r="R112" s="137" t="str">
        <f t="shared" si="30"/>
        <v>-</v>
      </c>
      <c r="S112" s="137" t="str">
        <f t="shared" si="31"/>
        <v>-</v>
      </c>
      <c r="T112" s="137" t="str">
        <f t="shared" si="32"/>
        <v>-</v>
      </c>
      <c r="U112" s="137" t="str">
        <f t="shared" si="73"/>
        <v>-</v>
      </c>
      <c r="V112" s="137" t="str">
        <f t="shared" si="74"/>
        <v>-</v>
      </c>
      <c r="W112" s="137" t="str">
        <f t="shared" si="33"/>
        <v>-</v>
      </c>
      <c r="X112" s="137" t="str">
        <f t="shared" si="34"/>
        <v>-</v>
      </c>
      <c r="Y112" s="137" t="str">
        <f t="shared" si="35"/>
        <v>-</v>
      </c>
      <c r="Z112" s="137" t="str">
        <f t="shared" si="63"/>
        <v>-</v>
      </c>
      <c r="AA112" s="137" t="str">
        <f t="shared" si="64"/>
        <v>-</v>
      </c>
      <c r="AB112" s="137" t="str">
        <f t="shared" si="65"/>
        <v>-</v>
      </c>
      <c r="AC112" s="137" t="str">
        <f t="shared" si="66"/>
        <v>-</v>
      </c>
      <c r="AD112" s="137" t="str">
        <f t="shared" si="67"/>
        <v>-</v>
      </c>
      <c r="AE112" s="140"/>
      <c r="AF112" s="140"/>
      <c r="AG112" s="137" t="str">
        <f t="shared" si="68"/>
        <v>-</v>
      </c>
      <c r="AH112" s="137" t="str">
        <f t="shared" si="69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70"/>
        <v>-</v>
      </c>
      <c r="AN112" s="137">
        <f t="shared" si="36"/>
        <v>0</v>
      </c>
      <c r="AO112" s="138">
        <f t="shared" si="37"/>
        <v>0</v>
      </c>
      <c r="AP112" s="138" t="str">
        <f t="shared" si="38"/>
        <v/>
      </c>
      <c r="AQ112" s="138" t="str">
        <f t="shared" si="39"/>
        <v/>
      </c>
      <c r="AR112" s="138" t="str">
        <f t="shared" si="40"/>
        <v/>
      </c>
      <c r="AS112" s="138" t="str">
        <f t="shared" si="41"/>
        <v/>
      </c>
      <c r="AT112" s="138" t="str">
        <f t="shared" si="42"/>
        <v/>
      </c>
      <c r="AU112" s="138" t="str">
        <f t="shared" si="71"/>
        <v/>
      </c>
      <c r="AV112" s="138" t="str">
        <f t="shared" si="72"/>
        <v/>
      </c>
      <c r="AW112" s="138" t="str">
        <f t="shared" si="43"/>
        <v/>
      </c>
      <c r="AX112" s="138" t="str">
        <f t="shared" si="44"/>
        <v/>
      </c>
      <c r="AY112" s="138" t="str">
        <f t="shared" si="45"/>
        <v/>
      </c>
      <c r="AZ112" s="138" t="str">
        <f t="shared" si="46"/>
        <v/>
      </c>
      <c r="BA112" s="138" t="str">
        <f t="shared" si="47"/>
        <v/>
      </c>
      <c r="BB112" s="138" t="str">
        <f t="shared" si="48"/>
        <v/>
      </c>
      <c r="BC112" s="138" t="str">
        <f t="shared" si="49"/>
        <v/>
      </c>
      <c r="BD112" s="138" t="str">
        <f t="shared" si="50"/>
        <v/>
      </c>
      <c r="BE112" s="231"/>
      <c r="BF112" s="231"/>
      <c r="BG112" s="138" t="str">
        <f t="shared" si="51"/>
        <v/>
      </c>
      <c r="BH112" s="138" t="str">
        <f t="shared" si="52"/>
        <v/>
      </c>
      <c r="BI112" s="138" t="str">
        <f t="shared" si="53"/>
        <v/>
      </c>
      <c r="BJ112" s="138" t="str">
        <f t="shared" si="54"/>
        <v/>
      </c>
      <c r="BK112" s="138" t="str">
        <f t="shared" si="55"/>
        <v/>
      </c>
      <c r="BL112" s="138" t="str">
        <f t="shared" si="56"/>
        <v/>
      </c>
      <c r="BM112" s="138" t="str">
        <f t="shared" si="57"/>
        <v/>
      </c>
      <c r="BN112" s="138" t="str">
        <f t="shared" si="58"/>
        <v/>
      </c>
      <c r="BO112" s="138">
        <f t="shared" si="59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60"/>
        <v>-</v>
      </c>
      <c r="J113" s="20" t="str">
        <f>IF(月途中入退所!$D22=$B$2,IF(月途中入退所!I22="","-",月途中入退所!$I22),"-")</f>
        <v>-</v>
      </c>
      <c r="K113" s="186" t="str">
        <f t="shared" si="61"/>
        <v>-</v>
      </c>
      <c r="L113" s="20" t="str">
        <f>IF(月途中入退所!$D22=$B$2,月途中入退所!$J22,"-")</f>
        <v>-</v>
      </c>
      <c r="M113" s="138">
        <f t="shared" si="62"/>
        <v>0</v>
      </c>
      <c r="N113" s="132"/>
      <c r="O113" s="137" t="str">
        <f t="shared" si="27"/>
        <v>-</v>
      </c>
      <c r="P113" s="137" t="str">
        <f t="shared" si="28"/>
        <v>-</v>
      </c>
      <c r="Q113" s="137" t="str">
        <f t="shared" si="29"/>
        <v>-</v>
      </c>
      <c r="R113" s="137" t="str">
        <f t="shared" si="30"/>
        <v>-</v>
      </c>
      <c r="S113" s="137" t="str">
        <f t="shared" si="31"/>
        <v>-</v>
      </c>
      <c r="T113" s="137" t="str">
        <f t="shared" si="32"/>
        <v>-</v>
      </c>
      <c r="U113" s="137" t="str">
        <f t="shared" si="73"/>
        <v>-</v>
      </c>
      <c r="V113" s="137" t="str">
        <f t="shared" si="74"/>
        <v>-</v>
      </c>
      <c r="W113" s="137" t="str">
        <f t="shared" si="33"/>
        <v>-</v>
      </c>
      <c r="X113" s="137" t="str">
        <f t="shared" si="34"/>
        <v>-</v>
      </c>
      <c r="Y113" s="137" t="str">
        <f t="shared" si="35"/>
        <v>-</v>
      </c>
      <c r="Z113" s="137" t="str">
        <f t="shared" si="63"/>
        <v>-</v>
      </c>
      <c r="AA113" s="137" t="str">
        <f t="shared" si="64"/>
        <v>-</v>
      </c>
      <c r="AB113" s="137" t="str">
        <f t="shared" si="65"/>
        <v>-</v>
      </c>
      <c r="AC113" s="137" t="str">
        <f t="shared" si="66"/>
        <v>-</v>
      </c>
      <c r="AD113" s="137" t="str">
        <f t="shared" si="67"/>
        <v>-</v>
      </c>
      <c r="AE113" s="140"/>
      <c r="AF113" s="140"/>
      <c r="AG113" s="137" t="str">
        <f t="shared" si="68"/>
        <v>-</v>
      </c>
      <c r="AH113" s="137" t="str">
        <f t="shared" si="69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70"/>
        <v>-</v>
      </c>
      <c r="AN113" s="137">
        <f t="shared" si="36"/>
        <v>0</v>
      </c>
      <c r="AO113" s="138">
        <f t="shared" si="37"/>
        <v>0</v>
      </c>
      <c r="AP113" s="138" t="str">
        <f t="shared" si="38"/>
        <v/>
      </c>
      <c r="AQ113" s="138" t="str">
        <f t="shared" si="39"/>
        <v/>
      </c>
      <c r="AR113" s="138" t="str">
        <f t="shared" si="40"/>
        <v/>
      </c>
      <c r="AS113" s="138" t="str">
        <f t="shared" si="41"/>
        <v/>
      </c>
      <c r="AT113" s="138" t="str">
        <f t="shared" si="42"/>
        <v/>
      </c>
      <c r="AU113" s="138" t="str">
        <f t="shared" si="71"/>
        <v/>
      </c>
      <c r="AV113" s="138" t="str">
        <f t="shared" si="72"/>
        <v/>
      </c>
      <c r="AW113" s="138" t="str">
        <f t="shared" si="43"/>
        <v/>
      </c>
      <c r="AX113" s="138" t="str">
        <f t="shared" si="44"/>
        <v/>
      </c>
      <c r="AY113" s="138" t="str">
        <f t="shared" si="45"/>
        <v/>
      </c>
      <c r="AZ113" s="138" t="str">
        <f t="shared" si="46"/>
        <v/>
      </c>
      <c r="BA113" s="138" t="str">
        <f t="shared" si="47"/>
        <v/>
      </c>
      <c r="BB113" s="138" t="str">
        <f t="shared" si="48"/>
        <v/>
      </c>
      <c r="BC113" s="138" t="str">
        <f t="shared" si="49"/>
        <v/>
      </c>
      <c r="BD113" s="138" t="str">
        <f t="shared" si="50"/>
        <v/>
      </c>
      <c r="BE113" s="231"/>
      <c r="BF113" s="231"/>
      <c r="BG113" s="138" t="str">
        <f t="shared" si="51"/>
        <v/>
      </c>
      <c r="BH113" s="138" t="str">
        <f t="shared" si="52"/>
        <v/>
      </c>
      <c r="BI113" s="138" t="str">
        <f t="shared" si="53"/>
        <v/>
      </c>
      <c r="BJ113" s="138" t="str">
        <f t="shared" si="54"/>
        <v/>
      </c>
      <c r="BK113" s="138" t="str">
        <f t="shared" si="55"/>
        <v/>
      </c>
      <c r="BL113" s="138" t="str">
        <f t="shared" si="56"/>
        <v/>
      </c>
      <c r="BM113" s="138" t="str">
        <f t="shared" si="57"/>
        <v/>
      </c>
      <c r="BN113" s="138" t="str">
        <f t="shared" si="58"/>
        <v/>
      </c>
      <c r="BO113" s="138">
        <f t="shared" si="59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60"/>
        <v>-</v>
      </c>
      <c r="J114" s="20" t="str">
        <f>IF(月途中入退所!$D23=$B$2,IF(月途中入退所!I23="","-",月途中入退所!$I23),"-")</f>
        <v>-</v>
      </c>
      <c r="K114" s="186" t="str">
        <f t="shared" si="61"/>
        <v>-</v>
      </c>
      <c r="L114" s="20" t="str">
        <f>IF(月途中入退所!$D23=$B$2,月途中入退所!$J23,"-")</f>
        <v>-</v>
      </c>
      <c r="M114" s="138">
        <f t="shared" si="62"/>
        <v>0</v>
      </c>
      <c r="N114" s="132"/>
      <c r="O114" s="137" t="str">
        <f t="shared" si="27"/>
        <v>-</v>
      </c>
      <c r="P114" s="137" t="str">
        <f t="shared" si="28"/>
        <v>-</v>
      </c>
      <c r="Q114" s="137" t="str">
        <f t="shared" si="29"/>
        <v>-</v>
      </c>
      <c r="R114" s="137" t="str">
        <f t="shared" si="30"/>
        <v>-</v>
      </c>
      <c r="S114" s="137" t="str">
        <f t="shared" si="31"/>
        <v>-</v>
      </c>
      <c r="T114" s="137" t="str">
        <f t="shared" si="32"/>
        <v>-</v>
      </c>
      <c r="U114" s="137" t="str">
        <f t="shared" si="73"/>
        <v>-</v>
      </c>
      <c r="V114" s="137" t="str">
        <f t="shared" si="74"/>
        <v>-</v>
      </c>
      <c r="W114" s="137" t="str">
        <f t="shared" si="33"/>
        <v>-</v>
      </c>
      <c r="X114" s="137" t="str">
        <f t="shared" si="34"/>
        <v>-</v>
      </c>
      <c r="Y114" s="137" t="str">
        <f t="shared" si="35"/>
        <v>-</v>
      </c>
      <c r="Z114" s="137" t="str">
        <f t="shared" si="63"/>
        <v>-</v>
      </c>
      <c r="AA114" s="137" t="str">
        <f t="shared" si="64"/>
        <v>-</v>
      </c>
      <c r="AB114" s="137" t="str">
        <f t="shared" si="65"/>
        <v>-</v>
      </c>
      <c r="AC114" s="137" t="str">
        <f t="shared" si="66"/>
        <v>-</v>
      </c>
      <c r="AD114" s="137" t="str">
        <f t="shared" si="67"/>
        <v>-</v>
      </c>
      <c r="AE114" s="140"/>
      <c r="AF114" s="140"/>
      <c r="AG114" s="137" t="str">
        <f t="shared" si="68"/>
        <v>-</v>
      </c>
      <c r="AH114" s="137" t="str">
        <f t="shared" si="69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70"/>
        <v>-</v>
      </c>
      <c r="AN114" s="137">
        <f t="shared" si="36"/>
        <v>0</v>
      </c>
      <c r="AO114" s="138">
        <f t="shared" si="37"/>
        <v>0</v>
      </c>
      <c r="AP114" s="138" t="str">
        <f t="shared" si="38"/>
        <v/>
      </c>
      <c r="AQ114" s="138" t="str">
        <f t="shared" si="39"/>
        <v/>
      </c>
      <c r="AR114" s="138" t="str">
        <f t="shared" si="40"/>
        <v/>
      </c>
      <c r="AS114" s="138" t="str">
        <f t="shared" si="41"/>
        <v/>
      </c>
      <c r="AT114" s="138" t="str">
        <f t="shared" si="42"/>
        <v/>
      </c>
      <c r="AU114" s="138" t="str">
        <f t="shared" si="71"/>
        <v/>
      </c>
      <c r="AV114" s="138" t="str">
        <f t="shared" si="72"/>
        <v/>
      </c>
      <c r="AW114" s="138" t="str">
        <f t="shared" si="43"/>
        <v/>
      </c>
      <c r="AX114" s="138" t="str">
        <f t="shared" si="44"/>
        <v/>
      </c>
      <c r="AY114" s="138" t="str">
        <f t="shared" si="45"/>
        <v/>
      </c>
      <c r="AZ114" s="138" t="str">
        <f t="shared" si="46"/>
        <v/>
      </c>
      <c r="BA114" s="138" t="str">
        <f t="shared" si="47"/>
        <v/>
      </c>
      <c r="BB114" s="138" t="str">
        <f t="shared" si="48"/>
        <v/>
      </c>
      <c r="BC114" s="138" t="str">
        <f t="shared" si="49"/>
        <v/>
      </c>
      <c r="BD114" s="138" t="str">
        <f t="shared" si="50"/>
        <v/>
      </c>
      <c r="BE114" s="231"/>
      <c r="BF114" s="231"/>
      <c r="BG114" s="138" t="str">
        <f t="shared" si="51"/>
        <v/>
      </c>
      <c r="BH114" s="138" t="str">
        <f t="shared" si="52"/>
        <v/>
      </c>
      <c r="BI114" s="138" t="str">
        <f t="shared" si="53"/>
        <v/>
      </c>
      <c r="BJ114" s="138" t="str">
        <f t="shared" si="54"/>
        <v/>
      </c>
      <c r="BK114" s="138" t="str">
        <f t="shared" si="55"/>
        <v/>
      </c>
      <c r="BL114" s="138" t="str">
        <f t="shared" si="56"/>
        <v/>
      </c>
      <c r="BM114" s="138" t="str">
        <f t="shared" si="57"/>
        <v/>
      </c>
      <c r="BN114" s="138" t="str">
        <f t="shared" si="58"/>
        <v/>
      </c>
      <c r="BO114" s="138">
        <f t="shared" si="59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60"/>
        <v>-</v>
      </c>
      <c r="J115" s="20" t="str">
        <f>IF(月途中入退所!$D24=$B$2,IF(月途中入退所!I24="","-",月途中入退所!$I24),"-")</f>
        <v>-</v>
      </c>
      <c r="K115" s="186" t="str">
        <f t="shared" si="61"/>
        <v>-</v>
      </c>
      <c r="L115" s="20" t="str">
        <f>IF(月途中入退所!$D24=$B$2,月途中入退所!$J24,"-")</f>
        <v>-</v>
      </c>
      <c r="M115" s="138">
        <f t="shared" si="62"/>
        <v>0</v>
      </c>
      <c r="N115" s="132"/>
      <c r="O115" s="137" t="str">
        <f t="shared" si="27"/>
        <v>-</v>
      </c>
      <c r="P115" s="137" t="str">
        <f t="shared" si="28"/>
        <v>-</v>
      </c>
      <c r="Q115" s="137" t="str">
        <f t="shared" si="29"/>
        <v>-</v>
      </c>
      <c r="R115" s="137" t="str">
        <f t="shared" si="30"/>
        <v>-</v>
      </c>
      <c r="S115" s="137" t="str">
        <f t="shared" si="31"/>
        <v>-</v>
      </c>
      <c r="T115" s="137" t="str">
        <f t="shared" si="32"/>
        <v>-</v>
      </c>
      <c r="U115" s="137" t="str">
        <f t="shared" si="73"/>
        <v>-</v>
      </c>
      <c r="V115" s="137" t="str">
        <f t="shared" si="74"/>
        <v>-</v>
      </c>
      <c r="W115" s="137" t="str">
        <f t="shared" si="33"/>
        <v>-</v>
      </c>
      <c r="X115" s="137" t="str">
        <f t="shared" si="34"/>
        <v>-</v>
      </c>
      <c r="Y115" s="137" t="str">
        <f t="shared" si="35"/>
        <v>-</v>
      </c>
      <c r="Z115" s="137" t="str">
        <f t="shared" si="63"/>
        <v>-</v>
      </c>
      <c r="AA115" s="137" t="str">
        <f t="shared" si="64"/>
        <v>-</v>
      </c>
      <c r="AB115" s="137" t="str">
        <f t="shared" si="65"/>
        <v>-</v>
      </c>
      <c r="AC115" s="137" t="str">
        <f t="shared" si="66"/>
        <v>-</v>
      </c>
      <c r="AD115" s="137" t="str">
        <f t="shared" si="67"/>
        <v>-</v>
      </c>
      <c r="AE115" s="140"/>
      <c r="AF115" s="140"/>
      <c r="AG115" s="137" t="str">
        <f t="shared" si="68"/>
        <v>-</v>
      </c>
      <c r="AH115" s="137" t="str">
        <f t="shared" si="69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70"/>
        <v>-</v>
      </c>
      <c r="AN115" s="137">
        <f t="shared" si="36"/>
        <v>0</v>
      </c>
      <c r="AO115" s="138">
        <f t="shared" si="37"/>
        <v>0</v>
      </c>
      <c r="AP115" s="138" t="str">
        <f t="shared" si="38"/>
        <v/>
      </c>
      <c r="AQ115" s="138" t="str">
        <f t="shared" si="39"/>
        <v/>
      </c>
      <c r="AR115" s="138" t="str">
        <f t="shared" si="40"/>
        <v/>
      </c>
      <c r="AS115" s="138" t="str">
        <f t="shared" si="41"/>
        <v/>
      </c>
      <c r="AT115" s="138" t="str">
        <f t="shared" si="42"/>
        <v/>
      </c>
      <c r="AU115" s="138" t="str">
        <f t="shared" si="71"/>
        <v/>
      </c>
      <c r="AV115" s="138" t="str">
        <f t="shared" si="72"/>
        <v/>
      </c>
      <c r="AW115" s="138" t="str">
        <f t="shared" si="43"/>
        <v/>
      </c>
      <c r="AX115" s="138" t="str">
        <f t="shared" si="44"/>
        <v/>
      </c>
      <c r="AY115" s="138" t="str">
        <f t="shared" si="45"/>
        <v/>
      </c>
      <c r="AZ115" s="138" t="str">
        <f t="shared" si="46"/>
        <v/>
      </c>
      <c r="BA115" s="138" t="str">
        <f t="shared" si="47"/>
        <v/>
      </c>
      <c r="BB115" s="138" t="str">
        <f t="shared" si="48"/>
        <v/>
      </c>
      <c r="BC115" s="138" t="str">
        <f t="shared" si="49"/>
        <v/>
      </c>
      <c r="BD115" s="138" t="str">
        <f t="shared" si="50"/>
        <v/>
      </c>
      <c r="BE115" s="231"/>
      <c r="BF115" s="231"/>
      <c r="BG115" s="138" t="str">
        <f t="shared" si="51"/>
        <v/>
      </c>
      <c r="BH115" s="138" t="str">
        <f t="shared" si="52"/>
        <v/>
      </c>
      <c r="BI115" s="138" t="str">
        <f t="shared" si="53"/>
        <v/>
      </c>
      <c r="BJ115" s="138" t="str">
        <f t="shared" si="54"/>
        <v/>
      </c>
      <c r="BK115" s="138" t="str">
        <f t="shared" si="55"/>
        <v/>
      </c>
      <c r="BL115" s="138" t="str">
        <f t="shared" si="56"/>
        <v/>
      </c>
      <c r="BM115" s="138" t="str">
        <f t="shared" si="57"/>
        <v/>
      </c>
      <c r="BN115" s="138" t="str">
        <f t="shared" si="58"/>
        <v/>
      </c>
      <c r="BO115" s="138">
        <f t="shared" si="59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60"/>
        <v>-</v>
      </c>
      <c r="J116" s="20" t="str">
        <f>IF(月途中入退所!$D25=$B$2,IF(月途中入退所!I25="","-",月途中入退所!$I25),"-")</f>
        <v>-</v>
      </c>
      <c r="K116" s="186" t="str">
        <f t="shared" si="61"/>
        <v>-</v>
      </c>
      <c r="L116" s="20" t="str">
        <f>IF(月途中入退所!$D25=$B$2,月途中入退所!$J25,"-")</f>
        <v>-</v>
      </c>
      <c r="M116" s="138">
        <f t="shared" si="62"/>
        <v>0</v>
      </c>
      <c r="N116" s="132"/>
      <c r="O116" s="137" t="str">
        <f t="shared" si="27"/>
        <v>-</v>
      </c>
      <c r="P116" s="137" t="str">
        <f t="shared" si="28"/>
        <v>-</v>
      </c>
      <c r="Q116" s="137" t="str">
        <f t="shared" si="29"/>
        <v>-</v>
      </c>
      <c r="R116" s="137" t="str">
        <f t="shared" si="30"/>
        <v>-</v>
      </c>
      <c r="S116" s="137" t="str">
        <f t="shared" si="31"/>
        <v>-</v>
      </c>
      <c r="T116" s="137" t="str">
        <f t="shared" si="32"/>
        <v>-</v>
      </c>
      <c r="U116" s="137" t="str">
        <f t="shared" si="73"/>
        <v>-</v>
      </c>
      <c r="V116" s="137" t="str">
        <f t="shared" si="74"/>
        <v>-</v>
      </c>
      <c r="W116" s="137" t="str">
        <f t="shared" si="33"/>
        <v>-</v>
      </c>
      <c r="X116" s="137" t="str">
        <f t="shared" si="34"/>
        <v>-</v>
      </c>
      <c r="Y116" s="137" t="str">
        <f t="shared" si="35"/>
        <v>-</v>
      </c>
      <c r="Z116" s="137" t="str">
        <f t="shared" si="63"/>
        <v>-</v>
      </c>
      <c r="AA116" s="137" t="str">
        <f t="shared" si="64"/>
        <v>-</v>
      </c>
      <c r="AB116" s="137" t="str">
        <f t="shared" si="65"/>
        <v>-</v>
      </c>
      <c r="AC116" s="137" t="str">
        <f t="shared" si="66"/>
        <v>-</v>
      </c>
      <c r="AD116" s="137" t="str">
        <f t="shared" si="67"/>
        <v>-</v>
      </c>
      <c r="AE116" s="140"/>
      <c r="AF116" s="140"/>
      <c r="AG116" s="137" t="str">
        <f t="shared" si="68"/>
        <v>-</v>
      </c>
      <c r="AH116" s="137" t="str">
        <f t="shared" si="69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70"/>
        <v>-</v>
      </c>
      <c r="AN116" s="137">
        <f t="shared" si="36"/>
        <v>0</v>
      </c>
      <c r="AO116" s="138">
        <f t="shared" si="37"/>
        <v>0</v>
      </c>
      <c r="AP116" s="138" t="str">
        <f t="shared" si="38"/>
        <v/>
      </c>
      <c r="AQ116" s="138" t="str">
        <f t="shared" si="39"/>
        <v/>
      </c>
      <c r="AR116" s="138" t="str">
        <f t="shared" si="40"/>
        <v/>
      </c>
      <c r="AS116" s="138" t="str">
        <f t="shared" si="41"/>
        <v/>
      </c>
      <c r="AT116" s="138" t="str">
        <f t="shared" si="42"/>
        <v/>
      </c>
      <c r="AU116" s="138" t="str">
        <f t="shared" si="71"/>
        <v/>
      </c>
      <c r="AV116" s="138" t="str">
        <f t="shared" si="72"/>
        <v/>
      </c>
      <c r="AW116" s="138" t="str">
        <f t="shared" si="43"/>
        <v/>
      </c>
      <c r="AX116" s="138" t="str">
        <f t="shared" si="44"/>
        <v/>
      </c>
      <c r="AY116" s="138" t="str">
        <f t="shared" si="45"/>
        <v/>
      </c>
      <c r="AZ116" s="138" t="str">
        <f t="shared" si="46"/>
        <v/>
      </c>
      <c r="BA116" s="138" t="str">
        <f t="shared" si="47"/>
        <v/>
      </c>
      <c r="BB116" s="138" t="str">
        <f t="shared" si="48"/>
        <v/>
      </c>
      <c r="BC116" s="138" t="str">
        <f t="shared" si="49"/>
        <v/>
      </c>
      <c r="BD116" s="138" t="str">
        <f t="shared" si="50"/>
        <v/>
      </c>
      <c r="BE116" s="231"/>
      <c r="BF116" s="231"/>
      <c r="BG116" s="138" t="str">
        <f t="shared" si="51"/>
        <v/>
      </c>
      <c r="BH116" s="138" t="str">
        <f t="shared" si="52"/>
        <v/>
      </c>
      <c r="BI116" s="138" t="str">
        <f t="shared" si="53"/>
        <v/>
      </c>
      <c r="BJ116" s="138" t="str">
        <f t="shared" si="54"/>
        <v/>
      </c>
      <c r="BK116" s="138" t="str">
        <f t="shared" si="55"/>
        <v/>
      </c>
      <c r="BL116" s="138" t="str">
        <f t="shared" si="56"/>
        <v/>
      </c>
      <c r="BM116" s="138" t="str">
        <f t="shared" si="57"/>
        <v/>
      </c>
      <c r="BN116" s="138" t="str">
        <f t="shared" si="58"/>
        <v/>
      </c>
      <c r="BO116" s="138">
        <f t="shared" si="59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60"/>
        <v>-</v>
      </c>
      <c r="J117" s="20" t="str">
        <f>IF(月途中入退所!$D26=$B$2,IF(月途中入退所!I26="","-",月途中入退所!$I26),"-")</f>
        <v>-</v>
      </c>
      <c r="K117" s="186" t="str">
        <f t="shared" si="61"/>
        <v>-</v>
      </c>
      <c r="L117" s="20" t="str">
        <f>IF(月途中入退所!$D26=$B$2,月途中入退所!$J26,"-")</f>
        <v>-</v>
      </c>
      <c r="M117" s="138">
        <f t="shared" si="62"/>
        <v>0</v>
      </c>
      <c r="N117" s="132"/>
      <c r="O117" s="137" t="str">
        <f t="shared" si="27"/>
        <v>-</v>
      </c>
      <c r="P117" s="137" t="str">
        <f t="shared" si="28"/>
        <v>-</v>
      </c>
      <c r="Q117" s="137" t="str">
        <f t="shared" si="29"/>
        <v>-</v>
      </c>
      <c r="R117" s="137" t="str">
        <f t="shared" si="30"/>
        <v>-</v>
      </c>
      <c r="S117" s="137" t="str">
        <f t="shared" si="31"/>
        <v>-</v>
      </c>
      <c r="T117" s="137" t="str">
        <f t="shared" si="32"/>
        <v>-</v>
      </c>
      <c r="U117" s="137" t="str">
        <f t="shared" si="73"/>
        <v>-</v>
      </c>
      <c r="V117" s="137" t="str">
        <f t="shared" si="74"/>
        <v>-</v>
      </c>
      <c r="W117" s="137" t="str">
        <f t="shared" si="33"/>
        <v>-</v>
      </c>
      <c r="X117" s="137" t="str">
        <f t="shared" si="34"/>
        <v>-</v>
      </c>
      <c r="Y117" s="137" t="str">
        <f t="shared" si="35"/>
        <v>-</v>
      </c>
      <c r="Z117" s="137" t="str">
        <f t="shared" si="63"/>
        <v>-</v>
      </c>
      <c r="AA117" s="137" t="str">
        <f t="shared" si="64"/>
        <v>-</v>
      </c>
      <c r="AB117" s="137" t="str">
        <f t="shared" si="65"/>
        <v>-</v>
      </c>
      <c r="AC117" s="137" t="str">
        <f t="shared" si="66"/>
        <v>-</v>
      </c>
      <c r="AD117" s="137" t="str">
        <f t="shared" si="67"/>
        <v>-</v>
      </c>
      <c r="AE117" s="140"/>
      <c r="AF117" s="140"/>
      <c r="AG117" s="137" t="str">
        <f t="shared" si="68"/>
        <v>-</v>
      </c>
      <c r="AH117" s="137" t="str">
        <f t="shared" si="69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70"/>
        <v>-</v>
      </c>
      <c r="AN117" s="137">
        <f t="shared" si="36"/>
        <v>0</v>
      </c>
      <c r="AO117" s="138">
        <f t="shared" si="37"/>
        <v>0</v>
      </c>
      <c r="AP117" s="138" t="str">
        <f t="shared" si="38"/>
        <v/>
      </c>
      <c r="AQ117" s="138" t="str">
        <f t="shared" si="39"/>
        <v/>
      </c>
      <c r="AR117" s="138" t="str">
        <f t="shared" si="40"/>
        <v/>
      </c>
      <c r="AS117" s="138" t="str">
        <f t="shared" si="41"/>
        <v/>
      </c>
      <c r="AT117" s="138" t="str">
        <f t="shared" si="42"/>
        <v/>
      </c>
      <c r="AU117" s="138" t="str">
        <f t="shared" si="71"/>
        <v/>
      </c>
      <c r="AV117" s="138" t="str">
        <f t="shared" si="72"/>
        <v/>
      </c>
      <c r="AW117" s="138" t="str">
        <f t="shared" si="43"/>
        <v/>
      </c>
      <c r="AX117" s="138" t="str">
        <f t="shared" si="44"/>
        <v/>
      </c>
      <c r="AY117" s="138" t="str">
        <f t="shared" si="45"/>
        <v/>
      </c>
      <c r="AZ117" s="138" t="str">
        <f t="shared" si="46"/>
        <v/>
      </c>
      <c r="BA117" s="138" t="str">
        <f t="shared" si="47"/>
        <v/>
      </c>
      <c r="BB117" s="138" t="str">
        <f t="shared" si="48"/>
        <v/>
      </c>
      <c r="BC117" s="138" t="str">
        <f t="shared" si="49"/>
        <v/>
      </c>
      <c r="BD117" s="138" t="str">
        <f t="shared" si="50"/>
        <v/>
      </c>
      <c r="BE117" s="231"/>
      <c r="BF117" s="231"/>
      <c r="BG117" s="138" t="str">
        <f t="shared" si="51"/>
        <v/>
      </c>
      <c r="BH117" s="138" t="str">
        <f t="shared" si="52"/>
        <v/>
      </c>
      <c r="BI117" s="138" t="str">
        <f t="shared" si="53"/>
        <v/>
      </c>
      <c r="BJ117" s="138" t="str">
        <f t="shared" si="54"/>
        <v/>
      </c>
      <c r="BK117" s="138" t="str">
        <f t="shared" si="55"/>
        <v/>
      </c>
      <c r="BL117" s="138" t="str">
        <f t="shared" si="56"/>
        <v/>
      </c>
      <c r="BM117" s="138" t="str">
        <f t="shared" si="57"/>
        <v/>
      </c>
      <c r="BN117" s="138" t="str">
        <f t="shared" si="58"/>
        <v/>
      </c>
      <c r="BO117" s="138">
        <f t="shared" si="59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60"/>
        <v>-</v>
      </c>
      <c r="J118" s="20" t="str">
        <f>IF(月途中入退所!$D27=$B$2,IF(月途中入退所!I27="","-",月途中入退所!$I27),"-")</f>
        <v>-</v>
      </c>
      <c r="K118" s="186" t="str">
        <f t="shared" si="61"/>
        <v>-</v>
      </c>
      <c r="L118" s="20" t="str">
        <f>IF(月途中入退所!$D27=$B$2,月途中入退所!$J27,"-")</f>
        <v>-</v>
      </c>
      <c r="M118" s="138">
        <f t="shared" si="62"/>
        <v>0</v>
      </c>
      <c r="N118" s="132"/>
      <c r="O118" s="137" t="str">
        <f t="shared" si="27"/>
        <v>-</v>
      </c>
      <c r="P118" s="137" t="str">
        <f t="shared" si="28"/>
        <v>-</v>
      </c>
      <c r="Q118" s="137" t="str">
        <f t="shared" si="29"/>
        <v>-</v>
      </c>
      <c r="R118" s="137" t="str">
        <f t="shared" si="30"/>
        <v>-</v>
      </c>
      <c r="S118" s="137" t="str">
        <f t="shared" si="31"/>
        <v>-</v>
      </c>
      <c r="T118" s="137" t="str">
        <f t="shared" si="32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33"/>
        <v>-</v>
      </c>
      <c r="X118" s="137" t="str">
        <f t="shared" si="34"/>
        <v>-</v>
      </c>
      <c r="Y118" s="137" t="str">
        <f t="shared" si="35"/>
        <v>-</v>
      </c>
      <c r="Z118" s="137" t="str">
        <f t="shared" si="63"/>
        <v>-</v>
      </c>
      <c r="AA118" s="137" t="str">
        <f t="shared" si="64"/>
        <v>-</v>
      </c>
      <c r="AB118" s="137" t="str">
        <f t="shared" si="65"/>
        <v>-</v>
      </c>
      <c r="AC118" s="137" t="str">
        <f t="shared" si="66"/>
        <v>-</v>
      </c>
      <c r="AD118" s="137" t="str">
        <f t="shared" si="67"/>
        <v>-</v>
      </c>
      <c r="AE118" s="140"/>
      <c r="AF118" s="140"/>
      <c r="AG118" s="137" t="str">
        <f t="shared" si="68"/>
        <v>-</v>
      </c>
      <c r="AH118" s="137" t="str">
        <f t="shared" si="69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70"/>
        <v>-</v>
      </c>
      <c r="AN118" s="137">
        <f t="shared" si="36"/>
        <v>0</v>
      </c>
      <c r="AO118" s="138">
        <f t="shared" si="37"/>
        <v>0</v>
      </c>
      <c r="AP118" s="138" t="str">
        <f t="shared" si="38"/>
        <v/>
      </c>
      <c r="AQ118" s="138" t="str">
        <f t="shared" si="39"/>
        <v/>
      </c>
      <c r="AR118" s="138" t="str">
        <f t="shared" si="40"/>
        <v/>
      </c>
      <c r="AS118" s="138" t="str">
        <f t="shared" si="41"/>
        <v/>
      </c>
      <c r="AT118" s="138" t="str">
        <f t="shared" si="42"/>
        <v/>
      </c>
      <c r="AU118" s="138" t="str">
        <f t="shared" si="71"/>
        <v/>
      </c>
      <c r="AV118" s="138" t="str">
        <f t="shared" si="72"/>
        <v/>
      </c>
      <c r="AW118" s="138" t="str">
        <f t="shared" si="43"/>
        <v/>
      </c>
      <c r="AX118" s="138" t="str">
        <f t="shared" si="44"/>
        <v/>
      </c>
      <c r="AY118" s="138" t="str">
        <f t="shared" si="45"/>
        <v/>
      </c>
      <c r="AZ118" s="138" t="str">
        <f t="shared" si="46"/>
        <v/>
      </c>
      <c r="BA118" s="138" t="str">
        <f t="shared" si="47"/>
        <v/>
      </c>
      <c r="BB118" s="138" t="str">
        <f t="shared" si="48"/>
        <v/>
      </c>
      <c r="BC118" s="138" t="str">
        <f t="shared" si="49"/>
        <v/>
      </c>
      <c r="BD118" s="138" t="str">
        <f t="shared" si="50"/>
        <v/>
      </c>
      <c r="BE118" s="231"/>
      <c r="BF118" s="231"/>
      <c r="BG118" s="138" t="str">
        <f t="shared" si="51"/>
        <v/>
      </c>
      <c r="BH118" s="138" t="str">
        <f t="shared" si="52"/>
        <v/>
      </c>
      <c r="BI118" s="138" t="str">
        <f t="shared" si="53"/>
        <v/>
      </c>
      <c r="BJ118" s="138" t="str">
        <f t="shared" si="54"/>
        <v/>
      </c>
      <c r="BK118" s="138" t="str">
        <f t="shared" si="55"/>
        <v/>
      </c>
      <c r="BL118" s="138" t="str">
        <f t="shared" si="56"/>
        <v/>
      </c>
      <c r="BM118" s="138" t="str">
        <f t="shared" si="57"/>
        <v/>
      </c>
      <c r="BN118" s="138" t="str">
        <f t="shared" si="58"/>
        <v/>
      </c>
      <c r="BO118" s="138">
        <f t="shared" si="59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5">IF($H123="標準時間",HLOOKUP(G123,$F$78:$I$81,2,FALSE),IF($H123="短時間",HLOOKUP($G123,$J$78:$M$81,2,FALSE),"-"))</f>
        <v>-</v>
      </c>
      <c r="P123" s="137" t="str">
        <f t="shared" ref="P123:P142" si="76">IF($H123="標準時間",HLOOKUP(G123,$F$78:$I$81,3,FALSE),IF($H123="短時間",HLOOKUP($G123,$J$78:$M$81,3,FALSE),"-"))</f>
        <v>-</v>
      </c>
      <c r="Q123" s="137" t="str">
        <f t="shared" ref="Q123:Q142" si="77">IF($H123="標準時間",HLOOKUP(G123,$F$78:$I$81,4,FALSE),IF($H123="短時間",HLOOKUP($G123,$J$78:$M$81,4,FALSE),"-"))</f>
        <v>-</v>
      </c>
      <c r="R123" s="137" t="str">
        <f t="shared" ref="R123:R142" si="78">IF($H123="標準時間",HLOOKUP($G123,$F$5:$I$37,3,FALSE),IF($H123="短時間",HLOOKUP($G123,$J$5:$M$37,3,FALSE),"-"))</f>
        <v>-</v>
      </c>
      <c r="S123" s="137" t="str">
        <f t="shared" ref="S123:S142" si="79">IF($H123="標準時間",HLOOKUP($G123,$F$5:$I$37,4,FALSE),IF($H123="短時間",HLOOKUP($G123,$J$5:$M$37,4,FALSE),"-"))</f>
        <v>-</v>
      </c>
      <c r="T123" s="137" t="str">
        <f t="shared" ref="T123:T142" si="80"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81">IFERROR(HLOOKUP(G123,$F$90:$I$91,2,FALSE),"-")</f>
        <v>-</v>
      </c>
      <c r="X123" s="137" t="str">
        <f t="shared" ref="X123:X142" si="82">IFERROR(HLOOKUP(G123,$F$90:$I$92,3,FALSE),"-")</f>
        <v>-</v>
      </c>
      <c r="Y123" s="137" t="str">
        <f t="shared" ref="Y123:Y142" si="83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4">IF(J123="○",$O$28,0)</f>
        <v>0</v>
      </c>
      <c r="AO123" s="138">
        <f t="shared" ref="AO123:AO142" si="85">M123-SUM(AP123:BN123)</f>
        <v>0</v>
      </c>
      <c r="AP123" s="138" t="str">
        <f t="shared" ref="AP123:AP142" si="86">IFERROR(ROUND(P123*L123/25,0),"")</f>
        <v/>
      </c>
      <c r="AQ123" s="138" t="str">
        <f t="shared" ref="AQ123:AQ142" si="87">IFERROR(ROUND(Q123*L123/25,0),"")</f>
        <v/>
      </c>
      <c r="AR123" s="138" t="str">
        <f t="shared" ref="AR123:AR142" si="88">IFERROR(-ROUND(R123*L123/25,0),"")</f>
        <v/>
      </c>
      <c r="AS123" s="138" t="str">
        <f t="shared" ref="AS123:AS142" si="89">IFERROR(-ROUND(S123*L123/25,0),"")</f>
        <v/>
      </c>
      <c r="AT123" s="138" t="str">
        <f t="shared" ref="AT123:AT142" si="90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91">IFERROR(-ROUND(W123*L123/25,0),"")</f>
        <v/>
      </c>
      <c r="AX123" s="138" t="str">
        <f t="shared" ref="AX123:AX142" si="92">IFERROR(-ROUND(X123*L123/25,0),"")</f>
        <v/>
      </c>
      <c r="AY123" s="138" t="str">
        <f t="shared" ref="AY123:AY142" si="93">IFERROR(-ROUND(Y123*L123/25,0),"")</f>
        <v/>
      </c>
      <c r="AZ123" s="138" t="str">
        <f t="shared" ref="AZ123:AZ142" si="94">IFERROR(-ROUND(Z123*L123/25,0),"")</f>
        <v/>
      </c>
      <c r="BA123" s="138" t="str">
        <f t="shared" ref="BA123:BA142" si="95">IFERROR(-ROUND(AA123*L123/25,0),"")</f>
        <v/>
      </c>
      <c r="BB123" s="138" t="str">
        <f t="shared" ref="BB123:BB142" si="96">IFERROR(-ROUND(AB123*L123/25,0),"")</f>
        <v/>
      </c>
      <c r="BC123" s="138" t="str">
        <f t="shared" ref="BC123:BC142" si="97">IFERROR(-ROUND(AC123*L123/25,0),"")</f>
        <v/>
      </c>
      <c r="BD123" s="138" t="str">
        <f t="shared" ref="BD123:BD142" si="98">IFERROR(-ROUND(AD123*L123/25,0),"")</f>
        <v/>
      </c>
      <c r="BE123" s="231"/>
      <c r="BF123" s="231"/>
      <c r="BG123" s="138" t="str">
        <f t="shared" ref="BG123:BG142" si="99">IFERROR(-ROUND(AG123*L123/25,0),"")</f>
        <v/>
      </c>
      <c r="BH123" s="138" t="str">
        <f t="shared" ref="BH123:BH142" si="100">IFERROR(-ROUND(AH123*L123/25,0),"")</f>
        <v/>
      </c>
      <c r="BI123" s="138" t="str">
        <f t="shared" ref="BI123:BI142" si="101">IFERROR(-ROUND(AI123*L123/25,0),"")</f>
        <v/>
      </c>
      <c r="BJ123" s="138" t="str">
        <f t="shared" ref="BJ123:BJ142" si="102">IFERROR(-ROUND(AJ123*L123/25,0),"")</f>
        <v/>
      </c>
      <c r="BK123" s="138" t="str">
        <f t="shared" ref="BK123:BK142" si="103">IFERROR(-ROUND(AK123*L123/25,0),"")</f>
        <v/>
      </c>
      <c r="BL123" s="138" t="str">
        <f t="shared" ref="BL123:BL142" si="104">IFERROR(-ROUND(AL123*L123/25,0),"")</f>
        <v/>
      </c>
      <c r="BM123" s="138" t="str">
        <f t="shared" ref="BM123:BM142" si="105">IFERROR(-ROUND(AM123*L123/25,0),"")</f>
        <v/>
      </c>
      <c r="BN123" s="138" t="str">
        <f t="shared" ref="BN123:BN142" si="106">IFERROR(-ROUND(AN123*L123/25,0),"")</f>
        <v/>
      </c>
      <c r="BO123" s="138">
        <f t="shared" ref="BO123:BO142" si="107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8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9">IF(J124="○",I124+$O$28,I124)</f>
        <v>-</v>
      </c>
      <c r="L124" s="20" t="str">
        <f>IF(月途中入退所!$N9=$B$2,月途中入退所!$T9,"-")</f>
        <v>-</v>
      </c>
      <c r="M124" s="138">
        <f t="shared" ref="M124:M142" si="110">IFERROR(-ROUNDUP(K124*L124/25,-1),0)</f>
        <v>0</v>
      </c>
      <c r="N124" s="132"/>
      <c r="O124" s="137" t="str">
        <f t="shared" si="75"/>
        <v>-</v>
      </c>
      <c r="P124" s="137" t="str">
        <f t="shared" si="76"/>
        <v>-</v>
      </c>
      <c r="Q124" s="137" t="str">
        <f t="shared" si="77"/>
        <v>-</v>
      </c>
      <c r="R124" s="137" t="str">
        <f t="shared" si="78"/>
        <v>-</v>
      </c>
      <c r="S124" s="137" t="str">
        <f t="shared" si="79"/>
        <v>-</v>
      </c>
      <c r="T124" s="137" t="str">
        <f t="shared" si="80"/>
        <v>-</v>
      </c>
      <c r="U124" s="137" t="str">
        <f t="shared" ref="U124:U141" si="111">IF($H124="標準時間",HLOOKUP($G124,$F$5:$I$37,6,FALSE),IF($H124="短時間",HLOOKUP($G124,$J$5:$M$37,6,FALSE),"-"))</f>
        <v>-</v>
      </c>
      <c r="V124" s="137" t="str">
        <f t="shared" ref="V124:V141" si="112">IF($H124="標準時間",HLOOKUP($G124,$F$5:$I$37,7,FALSE),IF($H124="短時間",HLOOKUP($G124,$J$5:$M$37,7,FALSE),"-"))</f>
        <v>-</v>
      </c>
      <c r="W124" s="137" t="str">
        <f t="shared" si="81"/>
        <v>-</v>
      </c>
      <c r="X124" s="137" t="str">
        <f t="shared" si="82"/>
        <v>-</v>
      </c>
      <c r="Y124" s="137" t="str">
        <f t="shared" si="83"/>
        <v>-</v>
      </c>
      <c r="Z124" s="137" t="str">
        <f t="shared" ref="Z124:Z142" si="113">IF($H124="標準時間",HLOOKUP($G124,$F$5:$I$37,10,FALSE),IF($H124="短時間",HLOOKUP($G124,$J$5:$M$37,10,FALSE),"-"))</f>
        <v>-</v>
      </c>
      <c r="AA124" s="137" t="str">
        <f t="shared" ref="AA124:AA142" si="114">IF($H124="標準時間",HLOOKUP($G124,$F$5:$I$37,11,FALSE),IF($H124="短時間",HLOOKUP($G124,$J$5:$M$37,11,FALSE),"-"))</f>
        <v>-</v>
      </c>
      <c r="AB124" s="137" t="str">
        <f t="shared" ref="AB124:AB142" si="115">IF($H124="標準時間",HLOOKUP($G124,$F$5:$I$37,12,FALSE),IF($H124="短時間",HLOOKUP($G124,$J$5:$M$37,12,FALSE),"-"))</f>
        <v>-</v>
      </c>
      <c r="AC124" s="137" t="str">
        <f t="shared" ref="AC124:AC142" si="116">IF($H124="標準時間",HLOOKUP($G124,$F$5:$I$37,13,FALSE),IF($H124="短時間",HLOOKUP($G124,$J$5:$M$37,13,FALSE),"-"))</f>
        <v>-</v>
      </c>
      <c r="AD124" s="137" t="str">
        <f t="shared" ref="AD124:AD142" si="117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8">IF($H124="標準時間",HLOOKUP($G124,$F$5:$I$37,15,FALSE),IF($H124="短時間",HLOOKUP($G124,$J$5:$M$37,15,FALSE),"-"))</f>
        <v>-</v>
      </c>
      <c r="AH124" s="137" t="str">
        <f t="shared" ref="AH124:AH142" si="119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20">IF($H124="標準時間",HLOOKUP($G124,$F$5:$I$37,24,FALSE),IF($H124="短時間",HLOOKUP($G124,$J$5:$M$37,24,FALSE),"-"))</f>
        <v>-</v>
      </c>
      <c r="AN124" s="137">
        <f t="shared" si="84"/>
        <v>0</v>
      </c>
      <c r="AO124" s="138">
        <f t="shared" si="85"/>
        <v>0</v>
      </c>
      <c r="AP124" s="138" t="str">
        <f t="shared" si="86"/>
        <v/>
      </c>
      <c r="AQ124" s="138" t="str">
        <f t="shared" si="87"/>
        <v/>
      </c>
      <c r="AR124" s="138" t="str">
        <f t="shared" si="88"/>
        <v/>
      </c>
      <c r="AS124" s="138" t="str">
        <f t="shared" si="89"/>
        <v/>
      </c>
      <c r="AT124" s="138" t="str">
        <f t="shared" si="90"/>
        <v/>
      </c>
      <c r="AU124" s="138" t="str">
        <f t="shared" ref="AU124:AU142" si="121">IFERROR(ROUND(U124*L124/25,0),"")</f>
        <v/>
      </c>
      <c r="AV124" s="138" t="str">
        <f t="shared" ref="AV124:AV142" si="122">IFERROR(ROUND(V124*L124/25,0),"")</f>
        <v/>
      </c>
      <c r="AW124" s="138" t="str">
        <f t="shared" si="91"/>
        <v/>
      </c>
      <c r="AX124" s="138" t="str">
        <f t="shared" si="92"/>
        <v/>
      </c>
      <c r="AY124" s="138" t="str">
        <f t="shared" si="93"/>
        <v/>
      </c>
      <c r="AZ124" s="138" t="str">
        <f t="shared" si="94"/>
        <v/>
      </c>
      <c r="BA124" s="138" t="str">
        <f t="shared" si="95"/>
        <v/>
      </c>
      <c r="BB124" s="138" t="str">
        <f t="shared" si="96"/>
        <v/>
      </c>
      <c r="BC124" s="138" t="str">
        <f t="shared" si="97"/>
        <v/>
      </c>
      <c r="BD124" s="138" t="str">
        <f t="shared" si="98"/>
        <v/>
      </c>
      <c r="BE124" s="231"/>
      <c r="BF124" s="231"/>
      <c r="BG124" s="138" t="str">
        <f t="shared" si="99"/>
        <v/>
      </c>
      <c r="BH124" s="138" t="str">
        <f t="shared" si="100"/>
        <v/>
      </c>
      <c r="BI124" s="138" t="str">
        <f t="shared" si="101"/>
        <v/>
      </c>
      <c r="BJ124" s="138" t="str">
        <f t="shared" si="102"/>
        <v/>
      </c>
      <c r="BK124" s="138" t="str">
        <f t="shared" si="103"/>
        <v/>
      </c>
      <c r="BL124" s="138" t="str">
        <f t="shared" si="104"/>
        <v/>
      </c>
      <c r="BM124" s="138" t="str">
        <f t="shared" si="105"/>
        <v/>
      </c>
      <c r="BN124" s="138" t="str">
        <f t="shared" si="106"/>
        <v/>
      </c>
      <c r="BO124" s="138">
        <f t="shared" si="107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8"/>
        <v>-</v>
      </c>
      <c r="J125" s="20" t="str">
        <f>IF(月途中入退所!$N10=$B$2,IF(月途中入退所!S10="","-",月途中入退所!$S10),"-")</f>
        <v>-</v>
      </c>
      <c r="K125" s="186" t="str">
        <f t="shared" si="109"/>
        <v>-</v>
      </c>
      <c r="L125" s="20" t="str">
        <f>IF(月途中入退所!$N10=$B$2,月途中入退所!$T10,"-")</f>
        <v>-</v>
      </c>
      <c r="M125" s="138">
        <f t="shared" si="110"/>
        <v>0</v>
      </c>
      <c r="N125" s="132"/>
      <c r="O125" s="137" t="str">
        <f t="shared" si="75"/>
        <v>-</v>
      </c>
      <c r="P125" s="137" t="str">
        <f t="shared" si="76"/>
        <v>-</v>
      </c>
      <c r="Q125" s="137" t="str">
        <f t="shared" si="77"/>
        <v>-</v>
      </c>
      <c r="R125" s="137" t="str">
        <f t="shared" si="78"/>
        <v>-</v>
      </c>
      <c r="S125" s="137" t="str">
        <f t="shared" si="79"/>
        <v>-</v>
      </c>
      <c r="T125" s="137" t="str">
        <f t="shared" si="80"/>
        <v>-</v>
      </c>
      <c r="U125" s="137" t="str">
        <f t="shared" si="111"/>
        <v>-</v>
      </c>
      <c r="V125" s="137" t="str">
        <f t="shared" si="112"/>
        <v>-</v>
      </c>
      <c r="W125" s="137" t="str">
        <f t="shared" si="81"/>
        <v>-</v>
      </c>
      <c r="X125" s="137" t="str">
        <f t="shared" si="82"/>
        <v>-</v>
      </c>
      <c r="Y125" s="137" t="str">
        <f t="shared" si="83"/>
        <v>-</v>
      </c>
      <c r="Z125" s="137" t="str">
        <f t="shared" si="113"/>
        <v>-</v>
      </c>
      <c r="AA125" s="137" t="str">
        <f t="shared" si="114"/>
        <v>-</v>
      </c>
      <c r="AB125" s="137" t="str">
        <f t="shared" si="115"/>
        <v>-</v>
      </c>
      <c r="AC125" s="137" t="str">
        <f t="shared" si="116"/>
        <v>-</v>
      </c>
      <c r="AD125" s="137" t="str">
        <f t="shared" si="117"/>
        <v>-</v>
      </c>
      <c r="AE125" s="140"/>
      <c r="AF125" s="140"/>
      <c r="AG125" s="137" t="str">
        <f t="shared" si="118"/>
        <v>-</v>
      </c>
      <c r="AH125" s="137" t="str">
        <f t="shared" si="119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20"/>
        <v>-</v>
      </c>
      <c r="AN125" s="137">
        <f t="shared" si="84"/>
        <v>0</v>
      </c>
      <c r="AO125" s="138">
        <f t="shared" si="85"/>
        <v>0</v>
      </c>
      <c r="AP125" s="138" t="str">
        <f t="shared" si="86"/>
        <v/>
      </c>
      <c r="AQ125" s="138" t="str">
        <f t="shared" si="87"/>
        <v/>
      </c>
      <c r="AR125" s="138" t="str">
        <f t="shared" si="88"/>
        <v/>
      </c>
      <c r="AS125" s="138" t="str">
        <f t="shared" si="89"/>
        <v/>
      </c>
      <c r="AT125" s="138" t="str">
        <f t="shared" si="90"/>
        <v/>
      </c>
      <c r="AU125" s="138" t="str">
        <f t="shared" si="121"/>
        <v/>
      </c>
      <c r="AV125" s="138" t="str">
        <f t="shared" si="122"/>
        <v/>
      </c>
      <c r="AW125" s="138" t="str">
        <f t="shared" si="91"/>
        <v/>
      </c>
      <c r="AX125" s="138" t="str">
        <f t="shared" si="92"/>
        <v/>
      </c>
      <c r="AY125" s="138" t="str">
        <f t="shared" si="93"/>
        <v/>
      </c>
      <c r="AZ125" s="138" t="str">
        <f t="shared" si="94"/>
        <v/>
      </c>
      <c r="BA125" s="138" t="str">
        <f t="shared" si="95"/>
        <v/>
      </c>
      <c r="BB125" s="138" t="str">
        <f t="shared" si="96"/>
        <v/>
      </c>
      <c r="BC125" s="138" t="str">
        <f t="shared" si="97"/>
        <v/>
      </c>
      <c r="BD125" s="138" t="str">
        <f t="shared" si="98"/>
        <v/>
      </c>
      <c r="BE125" s="231"/>
      <c r="BF125" s="231"/>
      <c r="BG125" s="138" t="str">
        <f t="shared" si="99"/>
        <v/>
      </c>
      <c r="BH125" s="138" t="str">
        <f t="shared" si="100"/>
        <v/>
      </c>
      <c r="BI125" s="138" t="str">
        <f t="shared" si="101"/>
        <v/>
      </c>
      <c r="BJ125" s="138" t="str">
        <f t="shared" si="102"/>
        <v/>
      </c>
      <c r="BK125" s="138" t="str">
        <f t="shared" si="103"/>
        <v/>
      </c>
      <c r="BL125" s="138" t="str">
        <f t="shared" si="104"/>
        <v/>
      </c>
      <c r="BM125" s="138" t="str">
        <f t="shared" si="105"/>
        <v/>
      </c>
      <c r="BN125" s="138" t="str">
        <f t="shared" si="106"/>
        <v/>
      </c>
      <c r="BO125" s="138">
        <f t="shared" si="107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8"/>
        <v>-</v>
      </c>
      <c r="J126" s="20" t="str">
        <f>IF(月途中入退所!$N11=$B$2,IF(月途中入退所!S11="","-",月途中入退所!$S11),"-")</f>
        <v>-</v>
      </c>
      <c r="K126" s="186" t="str">
        <f t="shared" si="109"/>
        <v>-</v>
      </c>
      <c r="L126" s="20" t="str">
        <f>IF(月途中入退所!$N11=$B$2,月途中入退所!$T11,"-")</f>
        <v>-</v>
      </c>
      <c r="M126" s="138">
        <f t="shared" si="110"/>
        <v>0</v>
      </c>
      <c r="N126" s="132"/>
      <c r="O126" s="137" t="str">
        <f t="shared" si="75"/>
        <v>-</v>
      </c>
      <c r="P126" s="137" t="str">
        <f t="shared" si="76"/>
        <v>-</v>
      </c>
      <c r="Q126" s="137" t="str">
        <f t="shared" si="77"/>
        <v>-</v>
      </c>
      <c r="R126" s="137" t="str">
        <f t="shared" si="78"/>
        <v>-</v>
      </c>
      <c r="S126" s="137" t="str">
        <f t="shared" si="79"/>
        <v>-</v>
      </c>
      <c r="T126" s="137" t="str">
        <f t="shared" si="80"/>
        <v>-</v>
      </c>
      <c r="U126" s="137" t="str">
        <f t="shared" si="111"/>
        <v>-</v>
      </c>
      <c r="V126" s="137" t="str">
        <f t="shared" si="112"/>
        <v>-</v>
      </c>
      <c r="W126" s="137" t="str">
        <f t="shared" si="81"/>
        <v>-</v>
      </c>
      <c r="X126" s="137" t="str">
        <f t="shared" si="82"/>
        <v>-</v>
      </c>
      <c r="Y126" s="137" t="str">
        <f t="shared" si="83"/>
        <v>-</v>
      </c>
      <c r="Z126" s="137" t="str">
        <f t="shared" si="113"/>
        <v>-</v>
      </c>
      <c r="AA126" s="137" t="str">
        <f t="shared" si="114"/>
        <v>-</v>
      </c>
      <c r="AB126" s="137" t="str">
        <f t="shared" si="115"/>
        <v>-</v>
      </c>
      <c r="AC126" s="137" t="str">
        <f t="shared" si="116"/>
        <v>-</v>
      </c>
      <c r="AD126" s="137" t="str">
        <f t="shared" si="117"/>
        <v>-</v>
      </c>
      <c r="AE126" s="140"/>
      <c r="AF126" s="140"/>
      <c r="AG126" s="137" t="str">
        <f t="shared" si="118"/>
        <v>-</v>
      </c>
      <c r="AH126" s="137" t="str">
        <f t="shared" si="119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20"/>
        <v>-</v>
      </c>
      <c r="AN126" s="137">
        <f t="shared" si="84"/>
        <v>0</v>
      </c>
      <c r="AO126" s="138">
        <f t="shared" si="85"/>
        <v>0</v>
      </c>
      <c r="AP126" s="138" t="str">
        <f t="shared" si="86"/>
        <v/>
      </c>
      <c r="AQ126" s="138" t="str">
        <f t="shared" si="87"/>
        <v/>
      </c>
      <c r="AR126" s="138" t="str">
        <f t="shared" si="88"/>
        <v/>
      </c>
      <c r="AS126" s="138" t="str">
        <f t="shared" si="89"/>
        <v/>
      </c>
      <c r="AT126" s="138" t="str">
        <f t="shared" si="90"/>
        <v/>
      </c>
      <c r="AU126" s="138" t="str">
        <f t="shared" si="121"/>
        <v/>
      </c>
      <c r="AV126" s="138" t="str">
        <f t="shared" si="122"/>
        <v/>
      </c>
      <c r="AW126" s="138" t="str">
        <f t="shared" si="91"/>
        <v/>
      </c>
      <c r="AX126" s="138" t="str">
        <f t="shared" si="92"/>
        <v/>
      </c>
      <c r="AY126" s="138" t="str">
        <f t="shared" si="93"/>
        <v/>
      </c>
      <c r="AZ126" s="138" t="str">
        <f t="shared" si="94"/>
        <v/>
      </c>
      <c r="BA126" s="138" t="str">
        <f t="shared" si="95"/>
        <v/>
      </c>
      <c r="BB126" s="138" t="str">
        <f t="shared" si="96"/>
        <v/>
      </c>
      <c r="BC126" s="138" t="str">
        <f t="shared" si="97"/>
        <v/>
      </c>
      <c r="BD126" s="138" t="str">
        <f t="shared" si="98"/>
        <v/>
      </c>
      <c r="BE126" s="231"/>
      <c r="BF126" s="231"/>
      <c r="BG126" s="138" t="str">
        <f t="shared" si="99"/>
        <v/>
      </c>
      <c r="BH126" s="138" t="str">
        <f t="shared" si="100"/>
        <v/>
      </c>
      <c r="BI126" s="138" t="str">
        <f t="shared" si="101"/>
        <v/>
      </c>
      <c r="BJ126" s="138" t="str">
        <f t="shared" si="102"/>
        <v/>
      </c>
      <c r="BK126" s="138" t="str">
        <f t="shared" si="103"/>
        <v/>
      </c>
      <c r="BL126" s="138" t="str">
        <f t="shared" si="104"/>
        <v/>
      </c>
      <c r="BM126" s="138" t="str">
        <f t="shared" si="105"/>
        <v/>
      </c>
      <c r="BN126" s="138" t="str">
        <f t="shared" si="106"/>
        <v/>
      </c>
      <c r="BO126" s="138">
        <f t="shared" si="107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8"/>
        <v>-</v>
      </c>
      <c r="J127" s="20" t="str">
        <f>IF(月途中入退所!$N12=$B$2,IF(月途中入退所!S12="","-",月途中入退所!$S12),"-")</f>
        <v>-</v>
      </c>
      <c r="K127" s="186" t="str">
        <f t="shared" si="109"/>
        <v>-</v>
      </c>
      <c r="L127" s="20" t="str">
        <f>IF(月途中入退所!$N12=$B$2,月途中入退所!$T12,"-")</f>
        <v>-</v>
      </c>
      <c r="M127" s="138">
        <f t="shared" si="110"/>
        <v>0</v>
      </c>
      <c r="N127" s="132"/>
      <c r="O127" s="137" t="str">
        <f t="shared" si="75"/>
        <v>-</v>
      </c>
      <c r="P127" s="137" t="str">
        <f t="shared" si="76"/>
        <v>-</v>
      </c>
      <c r="Q127" s="137" t="str">
        <f t="shared" si="77"/>
        <v>-</v>
      </c>
      <c r="R127" s="137" t="str">
        <f t="shared" si="78"/>
        <v>-</v>
      </c>
      <c r="S127" s="137" t="str">
        <f t="shared" si="79"/>
        <v>-</v>
      </c>
      <c r="T127" s="137" t="str">
        <f t="shared" si="80"/>
        <v>-</v>
      </c>
      <c r="U127" s="137" t="str">
        <f t="shared" si="111"/>
        <v>-</v>
      </c>
      <c r="V127" s="137" t="str">
        <f t="shared" si="112"/>
        <v>-</v>
      </c>
      <c r="W127" s="137" t="str">
        <f t="shared" si="81"/>
        <v>-</v>
      </c>
      <c r="X127" s="137" t="str">
        <f t="shared" si="82"/>
        <v>-</v>
      </c>
      <c r="Y127" s="137" t="str">
        <f t="shared" si="83"/>
        <v>-</v>
      </c>
      <c r="Z127" s="137" t="str">
        <f t="shared" si="113"/>
        <v>-</v>
      </c>
      <c r="AA127" s="137" t="str">
        <f t="shared" si="114"/>
        <v>-</v>
      </c>
      <c r="AB127" s="137" t="str">
        <f t="shared" si="115"/>
        <v>-</v>
      </c>
      <c r="AC127" s="137" t="str">
        <f t="shared" si="116"/>
        <v>-</v>
      </c>
      <c r="AD127" s="137" t="str">
        <f t="shared" si="117"/>
        <v>-</v>
      </c>
      <c r="AE127" s="140"/>
      <c r="AF127" s="140"/>
      <c r="AG127" s="137" t="str">
        <f t="shared" si="118"/>
        <v>-</v>
      </c>
      <c r="AH127" s="137" t="str">
        <f t="shared" si="119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20"/>
        <v>-</v>
      </c>
      <c r="AN127" s="137">
        <f t="shared" si="84"/>
        <v>0</v>
      </c>
      <c r="AO127" s="138">
        <f t="shared" si="85"/>
        <v>0</v>
      </c>
      <c r="AP127" s="138" t="str">
        <f t="shared" si="86"/>
        <v/>
      </c>
      <c r="AQ127" s="138" t="str">
        <f t="shared" si="87"/>
        <v/>
      </c>
      <c r="AR127" s="138" t="str">
        <f t="shared" si="88"/>
        <v/>
      </c>
      <c r="AS127" s="138" t="str">
        <f t="shared" si="89"/>
        <v/>
      </c>
      <c r="AT127" s="138" t="str">
        <f t="shared" si="90"/>
        <v/>
      </c>
      <c r="AU127" s="138" t="str">
        <f t="shared" si="121"/>
        <v/>
      </c>
      <c r="AV127" s="138" t="str">
        <f t="shared" si="122"/>
        <v/>
      </c>
      <c r="AW127" s="138" t="str">
        <f t="shared" si="91"/>
        <v/>
      </c>
      <c r="AX127" s="138" t="str">
        <f t="shared" si="92"/>
        <v/>
      </c>
      <c r="AY127" s="138" t="str">
        <f t="shared" si="93"/>
        <v/>
      </c>
      <c r="AZ127" s="138" t="str">
        <f t="shared" si="94"/>
        <v/>
      </c>
      <c r="BA127" s="138" t="str">
        <f t="shared" si="95"/>
        <v/>
      </c>
      <c r="BB127" s="138" t="str">
        <f t="shared" si="96"/>
        <v/>
      </c>
      <c r="BC127" s="138" t="str">
        <f t="shared" si="97"/>
        <v/>
      </c>
      <c r="BD127" s="138" t="str">
        <f t="shared" si="98"/>
        <v/>
      </c>
      <c r="BE127" s="231"/>
      <c r="BF127" s="231"/>
      <c r="BG127" s="138" t="str">
        <f t="shared" si="99"/>
        <v/>
      </c>
      <c r="BH127" s="138" t="str">
        <f t="shared" si="100"/>
        <v/>
      </c>
      <c r="BI127" s="138" t="str">
        <f t="shared" si="101"/>
        <v/>
      </c>
      <c r="BJ127" s="138" t="str">
        <f t="shared" si="102"/>
        <v/>
      </c>
      <c r="BK127" s="138" t="str">
        <f t="shared" si="103"/>
        <v/>
      </c>
      <c r="BL127" s="138" t="str">
        <f t="shared" si="104"/>
        <v/>
      </c>
      <c r="BM127" s="138" t="str">
        <f t="shared" si="105"/>
        <v/>
      </c>
      <c r="BN127" s="138" t="str">
        <f t="shared" si="106"/>
        <v/>
      </c>
      <c r="BO127" s="138">
        <f t="shared" si="107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8"/>
        <v>-</v>
      </c>
      <c r="J128" s="20" t="str">
        <f>IF(月途中入退所!$N13=$B$2,IF(月途中入退所!S13="","-",月途中入退所!$S13),"-")</f>
        <v>-</v>
      </c>
      <c r="K128" s="186" t="str">
        <f t="shared" si="109"/>
        <v>-</v>
      </c>
      <c r="L128" s="20" t="str">
        <f>IF(月途中入退所!$N13=$B$2,月途中入退所!$T13,"-")</f>
        <v>-</v>
      </c>
      <c r="M128" s="138">
        <f t="shared" si="110"/>
        <v>0</v>
      </c>
      <c r="N128" s="132"/>
      <c r="O128" s="137" t="str">
        <f t="shared" si="75"/>
        <v>-</v>
      </c>
      <c r="P128" s="137" t="str">
        <f t="shared" si="76"/>
        <v>-</v>
      </c>
      <c r="Q128" s="137" t="str">
        <f t="shared" si="77"/>
        <v>-</v>
      </c>
      <c r="R128" s="137" t="str">
        <f t="shared" si="78"/>
        <v>-</v>
      </c>
      <c r="S128" s="137" t="str">
        <f t="shared" si="79"/>
        <v>-</v>
      </c>
      <c r="T128" s="137" t="str">
        <f t="shared" si="80"/>
        <v>-</v>
      </c>
      <c r="U128" s="137" t="str">
        <f t="shared" si="111"/>
        <v>-</v>
      </c>
      <c r="V128" s="137" t="str">
        <f t="shared" si="112"/>
        <v>-</v>
      </c>
      <c r="W128" s="137" t="str">
        <f t="shared" si="81"/>
        <v>-</v>
      </c>
      <c r="X128" s="137" t="str">
        <f t="shared" si="82"/>
        <v>-</v>
      </c>
      <c r="Y128" s="137" t="str">
        <f t="shared" si="83"/>
        <v>-</v>
      </c>
      <c r="Z128" s="137" t="str">
        <f t="shared" si="113"/>
        <v>-</v>
      </c>
      <c r="AA128" s="137" t="str">
        <f t="shared" si="114"/>
        <v>-</v>
      </c>
      <c r="AB128" s="137" t="str">
        <f t="shared" si="115"/>
        <v>-</v>
      </c>
      <c r="AC128" s="137" t="str">
        <f t="shared" si="116"/>
        <v>-</v>
      </c>
      <c r="AD128" s="137" t="str">
        <f t="shared" si="117"/>
        <v>-</v>
      </c>
      <c r="AE128" s="140"/>
      <c r="AF128" s="140"/>
      <c r="AG128" s="137" t="str">
        <f t="shared" si="118"/>
        <v>-</v>
      </c>
      <c r="AH128" s="137" t="str">
        <f t="shared" si="119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20"/>
        <v>-</v>
      </c>
      <c r="AN128" s="137">
        <f t="shared" si="84"/>
        <v>0</v>
      </c>
      <c r="AO128" s="138">
        <f t="shared" si="85"/>
        <v>0</v>
      </c>
      <c r="AP128" s="138" t="str">
        <f t="shared" si="86"/>
        <v/>
      </c>
      <c r="AQ128" s="138" t="str">
        <f t="shared" si="87"/>
        <v/>
      </c>
      <c r="AR128" s="138" t="str">
        <f t="shared" si="88"/>
        <v/>
      </c>
      <c r="AS128" s="138" t="str">
        <f t="shared" si="89"/>
        <v/>
      </c>
      <c r="AT128" s="138" t="str">
        <f t="shared" si="90"/>
        <v/>
      </c>
      <c r="AU128" s="138" t="str">
        <f t="shared" si="121"/>
        <v/>
      </c>
      <c r="AV128" s="138" t="str">
        <f t="shared" si="122"/>
        <v/>
      </c>
      <c r="AW128" s="138" t="str">
        <f t="shared" si="91"/>
        <v/>
      </c>
      <c r="AX128" s="138" t="str">
        <f t="shared" si="92"/>
        <v/>
      </c>
      <c r="AY128" s="138" t="str">
        <f t="shared" si="93"/>
        <v/>
      </c>
      <c r="AZ128" s="138" t="str">
        <f t="shared" si="94"/>
        <v/>
      </c>
      <c r="BA128" s="138" t="str">
        <f t="shared" si="95"/>
        <v/>
      </c>
      <c r="BB128" s="138" t="str">
        <f t="shared" si="96"/>
        <v/>
      </c>
      <c r="BC128" s="138" t="str">
        <f t="shared" si="97"/>
        <v/>
      </c>
      <c r="BD128" s="138" t="str">
        <f t="shared" si="98"/>
        <v/>
      </c>
      <c r="BE128" s="231"/>
      <c r="BF128" s="231"/>
      <c r="BG128" s="138" t="str">
        <f t="shared" si="99"/>
        <v/>
      </c>
      <c r="BH128" s="138" t="str">
        <f t="shared" si="100"/>
        <v/>
      </c>
      <c r="BI128" s="138" t="str">
        <f t="shared" si="101"/>
        <v/>
      </c>
      <c r="BJ128" s="138" t="str">
        <f t="shared" si="102"/>
        <v/>
      </c>
      <c r="BK128" s="138" t="str">
        <f t="shared" si="103"/>
        <v/>
      </c>
      <c r="BL128" s="138" t="str">
        <f t="shared" si="104"/>
        <v/>
      </c>
      <c r="BM128" s="138" t="str">
        <f t="shared" si="105"/>
        <v/>
      </c>
      <c r="BN128" s="138" t="str">
        <f t="shared" si="106"/>
        <v/>
      </c>
      <c r="BO128" s="138">
        <f t="shared" si="107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8"/>
        <v>-</v>
      </c>
      <c r="J129" s="20" t="str">
        <f>IF(月途中入退所!$N14=$B$2,IF(月途中入退所!S14="","-",月途中入退所!$S14),"-")</f>
        <v>-</v>
      </c>
      <c r="K129" s="186" t="str">
        <f t="shared" si="109"/>
        <v>-</v>
      </c>
      <c r="L129" s="20" t="str">
        <f>IF(月途中入退所!$N14=$B$2,月途中入退所!$T14,"-")</f>
        <v>-</v>
      </c>
      <c r="M129" s="138">
        <f t="shared" si="110"/>
        <v>0</v>
      </c>
      <c r="N129" s="132"/>
      <c r="O129" s="137" t="str">
        <f t="shared" si="75"/>
        <v>-</v>
      </c>
      <c r="P129" s="137" t="str">
        <f t="shared" si="76"/>
        <v>-</v>
      </c>
      <c r="Q129" s="137" t="str">
        <f t="shared" si="77"/>
        <v>-</v>
      </c>
      <c r="R129" s="137" t="str">
        <f t="shared" si="78"/>
        <v>-</v>
      </c>
      <c r="S129" s="137" t="str">
        <f t="shared" si="79"/>
        <v>-</v>
      </c>
      <c r="T129" s="137" t="str">
        <f t="shared" si="80"/>
        <v>-</v>
      </c>
      <c r="U129" s="137" t="str">
        <f t="shared" si="111"/>
        <v>-</v>
      </c>
      <c r="V129" s="137" t="str">
        <f t="shared" si="112"/>
        <v>-</v>
      </c>
      <c r="W129" s="137" t="str">
        <f t="shared" si="81"/>
        <v>-</v>
      </c>
      <c r="X129" s="137" t="str">
        <f t="shared" si="82"/>
        <v>-</v>
      </c>
      <c r="Y129" s="137" t="str">
        <f t="shared" si="83"/>
        <v>-</v>
      </c>
      <c r="Z129" s="137" t="str">
        <f t="shared" si="113"/>
        <v>-</v>
      </c>
      <c r="AA129" s="137" t="str">
        <f t="shared" si="114"/>
        <v>-</v>
      </c>
      <c r="AB129" s="137" t="str">
        <f t="shared" si="115"/>
        <v>-</v>
      </c>
      <c r="AC129" s="137" t="str">
        <f t="shared" si="116"/>
        <v>-</v>
      </c>
      <c r="AD129" s="137" t="str">
        <f t="shared" si="117"/>
        <v>-</v>
      </c>
      <c r="AE129" s="140"/>
      <c r="AF129" s="140"/>
      <c r="AG129" s="137" t="str">
        <f t="shared" si="118"/>
        <v>-</v>
      </c>
      <c r="AH129" s="137" t="str">
        <f t="shared" si="119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20"/>
        <v>-</v>
      </c>
      <c r="AN129" s="137">
        <f t="shared" si="84"/>
        <v>0</v>
      </c>
      <c r="AO129" s="138">
        <f t="shared" si="85"/>
        <v>0</v>
      </c>
      <c r="AP129" s="138" t="str">
        <f t="shared" si="86"/>
        <v/>
      </c>
      <c r="AQ129" s="138" t="str">
        <f t="shared" si="87"/>
        <v/>
      </c>
      <c r="AR129" s="138" t="str">
        <f t="shared" si="88"/>
        <v/>
      </c>
      <c r="AS129" s="138" t="str">
        <f t="shared" si="89"/>
        <v/>
      </c>
      <c r="AT129" s="138" t="str">
        <f t="shared" si="90"/>
        <v/>
      </c>
      <c r="AU129" s="138" t="str">
        <f t="shared" si="121"/>
        <v/>
      </c>
      <c r="AV129" s="138" t="str">
        <f t="shared" si="122"/>
        <v/>
      </c>
      <c r="AW129" s="138" t="str">
        <f t="shared" si="91"/>
        <v/>
      </c>
      <c r="AX129" s="138" t="str">
        <f t="shared" si="92"/>
        <v/>
      </c>
      <c r="AY129" s="138" t="str">
        <f t="shared" si="93"/>
        <v/>
      </c>
      <c r="AZ129" s="138" t="str">
        <f t="shared" si="94"/>
        <v/>
      </c>
      <c r="BA129" s="138" t="str">
        <f t="shared" si="95"/>
        <v/>
      </c>
      <c r="BB129" s="138" t="str">
        <f t="shared" si="96"/>
        <v/>
      </c>
      <c r="BC129" s="138" t="str">
        <f t="shared" si="97"/>
        <v/>
      </c>
      <c r="BD129" s="138" t="str">
        <f t="shared" si="98"/>
        <v/>
      </c>
      <c r="BE129" s="231"/>
      <c r="BF129" s="231"/>
      <c r="BG129" s="138" t="str">
        <f t="shared" si="99"/>
        <v/>
      </c>
      <c r="BH129" s="138" t="str">
        <f t="shared" si="100"/>
        <v/>
      </c>
      <c r="BI129" s="138" t="str">
        <f t="shared" si="101"/>
        <v/>
      </c>
      <c r="BJ129" s="138" t="str">
        <f t="shared" si="102"/>
        <v/>
      </c>
      <c r="BK129" s="138" t="str">
        <f t="shared" si="103"/>
        <v/>
      </c>
      <c r="BL129" s="138" t="str">
        <f t="shared" si="104"/>
        <v/>
      </c>
      <c r="BM129" s="138" t="str">
        <f t="shared" si="105"/>
        <v/>
      </c>
      <c r="BN129" s="138" t="str">
        <f t="shared" si="106"/>
        <v/>
      </c>
      <c r="BO129" s="138">
        <f t="shared" si="107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8"/>
        <v>-</v>
      </c>
      <c r="J130" s="20" t="str">
        <f>IF(月途中入退所!$N15=$B$2,IF(月途中入退所!S15="","-",月途中入退所!$S15),"-")</f>
        <v>-</v>
      </c>
      <c r="K130" s="186" t="str">
        <f t="shared" si="109"/>
        <v>-</v>
      </c>
      <c r="L130" s="20" t="str">
        <f>IF(月途中入退所!$N15=$B$2,月途中入退所!$T15,"-")</f>
        <v>-</v>
      </c>
      <c r="M130" s="138">
        <f t="shared" si="110"/>
        <v>0</v>
      </c>
      <c r="N130" s="132"/>
      <c r="O130" s="137" t="str">
        <f t="shared" si="75"/>
        <v>-</v>
      </c>
      <c r="P130" s="137" t="str">
        <f t="shared" si="76"/>
        <v>-</v>
      </c>
      <c r="Q130" s="137" t="str">
        <f t="shared" si="77"/>
        <v>-</v>
      </c>
      <c r="R130" s="137" t="str">
        <f t="shared" si="78"/>
        <v>-</v>
      </c>
      <c r="S130" s="137" t="str">
        <f t="shared" si="79"/>
        <v>-</v>
      </c>
      <c r="T130" s="137" t="str">
        <f t="shared" si="80"/>
        <v>-</v>
      </c>
      <c r="U130" s="137" t="str">
        <f t="shared" si="111"/>
        <v>-</v>
      </c>
      <c r="V130" s="137" t="str">
        <f t="shared" si="112"/>
        <v>-</v>
      </c>
      <c r="W130" s="137" t="str">
        <f t="shared" si="81"/>
        <v>-</v>
      </c>
      <c r="X130" s="137" t="str">
        <f t="shared" si="82"/>
        <v>-</v>
      </c>
      <c r="Y130" s="137" t="str">
        <f t="shared" si="83"/>
        <v>-</v>
      </c>
      <c r="Z130" s="137" t="str">
        <f t="shared" si="113"/>
        <v>-</v>
      </c>
      <c r="AA130" s="137" t="str">
        <f t="shared" si="114"/>
        <v>-</v>
      </c>
      <c r="AB130" s="137" t="str">
        <f t="shared" si="115"/>
        <v>-</v>
      </c>
      <c r="AC130" s="137" t="str">
        <f t="shared" si="116"/>
        <v>-</v>
      </c>
      <c r="AD130" s="137" t="str">
        <f t="shared" si="117"/>
        <v>-</v>
      </c>
      <c r="AE130" s="140"/>
      <c r="AF130" s="140"/>
      <c r="AG130" s="137" t="str">
        <f t="shared" si="118"/>
        <v>-</v>
      </c>
      <c r="AH130" s="137" t="str">
        <f t="shared" si="119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20"/>
        <v>-</v>
      </c>
      <c r="AN130" s="137">
        <f t="shared" si="84"/>
        <v>0</v>
      </c>
      <c r="AO130" s="138">
        <f t="shared" si="85"/>
        <v>0</v>
      </c>
      <c r="AP130" s="138" t="str">
        <f t="shared" si="86"/>
        <v/>
      </c>
      <c r="AQ130" s="138" t="str">
        <f t="shared" si="87"/>
        <v/>
      </c>
      <c r="AR130" s="138" t="str">
        <f t="shared" si="88"/>
        <v/>
      </c>
      <c r="AS130" s="138" t="str">
        <f t="shared" si="89"/>
        <v/>
      </c>
      <c r="AT130" s="138" t="str">
        <f t="shared" si="90"/>
        <v/>
      </c>
      <c r="AU130" s="138" t="str">
        <f t="shared" si="121"/>
        <v/>
      </c>
      <c r="AV130" s="138" t="str">
        <f t="shared" si="122"/>
        <v/>
      </c>
      <c r="AW130" s="138" t="str">
        <f t="shared" si="91"/>
        <v/>
      </c>
      <c r="AX130" s="138" t="str">
        <f t="shared" si="92"/>
        <v/>
      </c>
      <c r="AY130" s="138" t="str">
        <f t="shared" si="93"/>
        <v/>
      </c>
      <c r="AZ130" s="138" t="str">
        <f t="shared" si="94"/>
        <v/>
      </c>
      <c r="BA130" s="138" t="str">
        <f t="shared" si="95"/>
        <v/>
      </c>
      <c r="BB130" s="138" t="str">
        <f t="shared" si="96"/>
        <v/>
      </c>
      <c r="BC130" s="138" t="str">
        <f t="shared" si="97"/>
        <v/>
      </c>
      <c r="BD130" s="138" t="str">
        <f t="shared" si="98"/>
        <v/>
      </c>
      <c r="BE130" s="231"/>
      <c r="BF130" s="231"/>
      <c r="BG130" s="138" t="str">
        <f t="shared" si="99"/>
        <v/>
      </c>
      <c r="BH130" s="138" t="str">
        <f t="shared" si="100"/>
        <v/>
      </c>
      <c r="BI130" s="138" t="str">
        <f t="shared" si="101"/>
        <v/>
      </c>
      <c r="BJ130" s="138" t="str">
        <f t="shared" si="102"/>
        <v/>
      </c>
      <c r="BK130" s="138" t="str">
        <f t="shared" si="103"/>
        <v/>
      </c>
      <c r="BL130" s="138" t="str">
        <f t="shared" si="104"/>
        <v/>
      </c>
      <c r="BM130" s="138" t="str">
        <f t="shared" si="105"/>
        <v/>
      </c>
      <c r="BN130" s="138" t="str">
        <f t="shared" si="106"/>
        <v/>
      </c>
      <c r="BO130" s="138">
        <f t="shared" si="107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8"/>
        <v>-</v>
      </c>
      <c r="J131" s="20" t="str">
        <f>IF(月途中入退所!$N16=$B$2,IF(月途中入退所!S16="","-",月途中入退所!$S16),"-")</f>
        <v>-</v>
      </c>
      <c r="K131" s="186" t="str">
        <f t="shared" si="109"/>
        <v>-</v>
      </c>
      <c r="L131" s="20" t="str">
        <f>IF(月途中入退所!$N16=$B$2,月途中入退所!$T16,"-")</f>
        <v>-</v>
      </c>
      <c r="M131" s="138">
        <f t="shared" si="110"/>
        <v>0</v>
      </c>
      <c r="N131" s="132"/>
      <c r="O131" s="137" t="str">
        <f t="shared" si="75"/>
        <v>-</v>
      </c>
      <c r="P131" s="137" t="str">
        <f t="shared" si="76"/>
        <v>-</v>
      </c>
      <c r="Q131" s="137" t="str">
        <f t="shared" si="77"/>
        <v>-</v>
      </c>
      <c r="R131" s="137" t="str">
        <f t="shared" si="78"/>
        <v>-</v>
      </c>
      <c r="S131" s="137" t="str">
        <f t="shared" si="79"/>
        <v>-</v>
      </c>
      <c r="T131" s="137" t="str">
        <f t="shared" si="80"/>
        <v>-</v>
      </c>
      <c r="U131" s="137" t="str">
        <f t="shared" si="111"/>
        <v>-</v>
      </c>
      <c r="V131" s="137" t="str">
        <f t="shared" si="112"/>
        <v>-</v>
      </c>
      <c r="W131" s="137" t="str">
        <f t="shared" si="81"/>
        <v>-</v>
      </c>
      <c r="X131" s="137" t="str">
        <f t="shared" si="82"/>
        <v>-</v>
      </c>
      <c r="Y131" s="137" t="str">
        <f t="shared" si="83"/>
        <v>-</v>
      </c>
      <c r="Z131" s="137" t="str">
        <f t="shared" si="113"/>
        <v>-</v>
      </c>
      <c r="AA131" s="137" t="str">
        <f t="shared" si="114"/>
        <v>-</v>
      </c>
      <c r="AB131" s="137" t="str">
        <f t="shared" si="115"/>
        <v>-</v>
      </c>
      <c r="AC131" s="137" t="str">
        <f t="shared" si="116"/>
        <v>-</v>
      </c>
      <c r="AD131" s="137" t="str">
        <f t="shared" si="117"/>
        <v>-</v>
      </c>
      <c r="AE131" s="140"/>
      <c r="AF131" s="140"/>
      <c r="AG131" s="137" t="str">
        <f t="shared" si="118"/>
        <v>-</v>
      </c>
      <c r="AH131" s="137" t="str">
        <f t="shared" si="119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20"/>
        <v>-</v>
      </c>
      <c r="AN131" s="137">
        <f t="shared" si="84"/>
        <v>0</v>
      </c>
      <c r="AO131" s="138">
        <f t="shared" si="85"/>
        <v>0</v>
      </c>
      <c r="AP131" s="138" t="str">
        <f t="shared" si="86"/>
        <v/>
      </c>
      <c r="AQ131" s="138" t="str">
        <f t="shared" si="87"/>
        <v/>
      </c>
      <c r="AR131" s="138" t="str">
        <f t="shared" si="88"/>
        <v/>
      </c>
      <c r="AS131" s="138" t="str">
        <f t="shared" si="89"/>
        <v/>
      </c>
      <c r="AT131" s="138" t="str">
        <f t="shared" si="90"/>
        <v/>
      </c>
      <c r="AU131" s="138" t="str">
        <f t="shared" si="121"/>
        <v/>
      </c>
      <c r="AV131" s="138" t="str">
        <f t="shared" si="122"/>
        <v/>
      </c>
      <c r="AW131" s="138" t="str">
        <f t="shared" si="91"/>
        <v/>
      </c>
      <c r="AX131" s="138" t="str">
        <f t="shared" si="92"/>
        <v/>
      </c>
      <c r="AY131" s="138" t="str">
        <f t="shared" si="93"/>
        <v/>
      </c>
      <c r="AZ131" s="138" t="str">
        <f t="shared" si="94"/>
        <v/>
      </c>
      <c r="BA131" s="138" t="str">
        <f t="shared" si="95"/>
        <v/>
      </c>
      <c r="BB131" s="138" t="str">
        <f t="shared" si="96"/>
        <v/>
      </c>
      <c r="BC131" s="138" t="str">
        <f t="shared" si="97"/>
        <v/>
      </c>
      <c r="BD131" s="138" t="str">
        <f t="shared" si="98"/>
        <v/>
      </c>
      <c r="BE131" s="231"/>
      <c r="BF131" s="231"/>
      <c r="BG131" s="138" t="str">
        <f t="shared" si="99"/>
        <v/>
      </c>
      <c r="BH131" s="138" t="str">
        <f t="shared" si="100"/>
        <v/>
      </c>
      <c r="BI131" s="138" t="str">
        <f t="shared" si="101"/>
        <v/>
      </c>
      <c r="BJ131" s="138" t="str">
        <f t="shared" si="102"/>
        <v/>
      </c>
      <c r="BK131" s="138" t="str">
        <f t="shared" si="103"/>
        <v/>
      </c>
      <c r="BL131" s="138" t="str">
        <f t="shared" si="104"/>
        <v/>
      </c>
      <c r="BM131" s="138" t="str">
        <f t="shared" si="105"/>
        <v/>
      </c>
      <c r="BN131" s="138" t="str">
        <f t="shared" si="106"/>
        <v/>
      </c>
      <c r="BO131" s="138">
        <f t="shared" si="107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8"/>
        <v>-</v>
      </c>
      <c r="J132" s="20" t="str">
        <f>IF(月途中入退所!$N17=$B$2,IF(月途中入退所!S17="","-",月途中入退所!$S17),"-")</f>
        <v>-</v>
      </c>
      <c r="K132" s="186" t="str">
        <f t="shared" si="109"/>
        <v>-</v>
      </c>
      <c r="L132" s="20" t="str">
        <f>IF(月途中入退所!$N17=$B$2,月途中入退所!$T17,"-")</f>
        <v>-</v>
      </c>
      <c r="M132" s="138">
        <f t="shared" si="110"/>
        <v>0</v>
      </c>
      <c r="N132" s="132"/>
      <c r="O132" s="137" t="str">
        <f t="shared" si="75"/>
        <v>-</v>
      </c>
      <c r="P132" s="137" t="str">
        <f t="shared" si="76"/>
        <v>-</v>
      </c>
      <c r="Q132" s="137" t="str">
        <f t="shared" si="77"/>
        <v>-</v>
      </c>
      <c r="R132" s="137" t="str">
        <f t="shared" si="78"/>
        <v>-</v>
      </c>
      <c r="S132" s="137" t="str">
        <f t="shared" si="79"/>
        <v>-</v>
      </c>
      <c r="T132" s="137" t="str">
        <f t="shared" si="80"/>
        <v>-</v>
      </c>
      <c r="U132" s="137" t="str">
        <f t="shared" si="111"/>
        <v>-</v>
      </c>
      <c r="V132" s="137" t="str">
        <f t="shared" si="112"/>
        <v>-</v>
      </c>
      <c r="W132" s="137" t="str">
        <f t="shared" si="81"/>
        <v>-</v>
      </c>
      <c r="X132" s="137" t="str">
        <f t="shared" si="82"/>
        <v>-</v>
      </c>
      <c r="Y132" s="137" t="str">
        <f t="shared" si="83"/>
        <v>-</v>
      </c>
      <c r="Z132" s="137" t="str">
        <f t="shared" si="113"/>
        <v>-</v>
      </c>
      <c r="AA132" s="137" t="str">
        <f t="shared" si="114"/>
        <v>-</v>
      </c>
      <c r="AB132" s="137" t="str">
        <f t="shared" si="115"/>
        <v>-</v>
      </c>
      <c r="AC132" s="137" t="str">
        <f t="shared" si="116"/>
        <v>-</v>
      </c>
      <c r="AD132" s="137" t="str">
        <f t="shared" si="117"/>
        <v>-</v>
      </c>
      <c r="AE132" s="140"/>
      <c r="AF132" s="140"/>
      <c r="AG132" s="137" t="str">
        <f t="shared" si="118"/>
        <v>-</v>
      </c>
      <c r="AH132" s="137" t="str">
        <f t="shared" si="119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20"/>
        <v>-</v>
      </c>
      <c r="AN132" s="137">
        <f t="shared" si="84"/>
        <v>0</v>
      </c>
      <c r="AO132" s="138">
        <f t="shared" si="85"/>
        <v>0</v>
      </c>
      <c r="AP132" s="138" t="str">
        <f t="shared" si="86"/>
        <v/>
      </c>
      <c r="AQ132" s="138" t="str">
        <f t="shared" si="87"/>
        <v/>
      </c>
      <c r="AR132" s="138" t="str">
        <f t="shared" si="88"/>
        <v/>
      </c>
      <c r="AS132" s="138" t="str">
        <f t="shared" si="89"/>
        <v/>
      </c>
      <c r="AT132" s="138" t="str">
        <f t="shared" si="90"/>
        <v/>
      </c>
      <c r="AU132" s="138" t="str">
        <f t="shared" si="121"/>
        <v/>
      </c>
      <c r="AV132" s="138" t="str">
        <f t="shared" si="122"/>
        <v/>
      </c>
      <c r="AW132" s="138" t="str">
        <f t="shared" si="91"/>
        <v/>
      </c>
      <c r="AX132" s="138" t="str">
        <f t="shared" si="92"/>
        <v/>
      </c>
      <c r="AY132" s="138" t="str">
        <f t="shared" si="93"/>
        <v/>
      </c>
      <c r="AZ132" s="138" t="str">
        <f t="shared" si="94"/>
        <v/>
      </c>
      <c r="BA132" s="138" t="str">
        <f t="shared" si="95"/>
        <v/>
      </c>
      <c r="BB132" s="138" t="str">
        <f t="shared" si="96"/>
        <v/>
      </c>
      <c r="BC132" s="138" t="str">
        <f t="shared" si="97"/>
        <v/>
      </c>
      <c r="BD132" s="138" t="str">
        <f t="shared" si="98"/>
        <v/>
      </c>
      <c r="BE132" s="231"/>
      <c r="BF132" s="231"/>
      <c r="BG132" s="138" t="str">
        <f t="shared" si="99"/>
        <v/>
      </c>
      <c r="BH132" s="138" t="str">
        <f t="shared" si="100"/>
        <v/>
      </c>
      <c r="BI132" s="138" t="str">
        <f t="shared" si="101"/>
        <v/>
      </c>
      <c r="BJ132" s="138" t="str">
        <f t="shared" si="102"/>
        <v/>
      </c>
      <c r="BK132" s="138" t="str">
        <f t="shared" si="103"/>
        <v/>
      </c>
      <c r="BL132" s="138" t="str">
        <f t="shared" si="104"/>
        <v/>
      </c>
      <c r="BM132" s="138" t="str">
        <f t="shared" si="105"/>
        <v/>
      </c>
      <c r="BN132" s="138" t="str">
        <f t="shared" si="106"/>
        <v/>
      </c>
      <c r="BO132" s="138">
        <f t="shared" si="107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8"/>
        <v>-</v>
      </c>
      <c r="J133" s="20" t="str">
        <f>IF(月途中入退所!$N18=$B$2,IF(月途中入退所!S18="","-",月途中入退所!$S18),"-")</f>
        <v>-</v>
      </c>
      <c r="K133" s="186" t="str">
        <f t="shared" si="109"/>
        <v>-</v>
      </c>
      <c r="L133" s="20" t="str">
        <f>IF(月途中入退所!$N18=$B$2,月途中入退所!$T18,"-")</f>
        <v>-</v>
      </c>
      <c r="M133" s="138">
        <f t="shared" si="110"/>
        <v>0</v>
      </c>
      <c r="N133" s="132"/>
      <c r="O133" s="137" t="str">
        <f t="shared" si="75"/>
        <v>-</v>
      </c>
      <c r="P133" s="137" t="str">
        <f t="shared" si="76"/>
        <v>-</v>
      </c>
      <c r="Q133" s="137" t="str">
        <f t="shared" si="77"/>
        <v>-</v>
      </c>
      <c r="R133" s="137" t="str">
        <f t="shared" si="78"/>
        <v>-</v>
      </c>
      <c r="S133" s="137" t="str">
        <f t="shared" si="79"/>
        <v>-</v>
      </c>
      <c r="T133" s="137" t="str">
        <f t="shared" si="80"/>
        <v>-</v>
      </c>
      <c r="U133" s="137" t="str">
        <f t="shared" si="111"/>
        <v>-</v>
      </c>
      <c r="V133" s="137" t="str">
        <f t="shared" si="112"/>
        <v>-</v>
      </c>
      <c r="W133" s="137" t="str">
        <f t="shared" si="81"/>
        <v>-</v>
      </c>
      <c r="X133" s="137" t="str">
        <f t="shared" si="82"/>
        <v>-</v>
      </c>
      <c r="Y133" s="137" t="str">
        <f t="shared" si="83"/>
        <v>-</v>
      </c>
      <c r="Z133" s="137" t="str">
        <f t="shared" si="113"/>
        <v>-</v>
      </c>
      <c r="AA133" s="137" t="str">
        <f t="shared" si="114"/>
        <v>-</v>
      </c>
      <c r="AB133" s="137" t="str">
        <f t="shared" si="115"/>
        <v>-</v>
      </c>
      <c r="AC133" s="137" t="str">
        <f t="shared" si="116"/>
        <v>-</v>
      </c>
      <c r="AD133" s="137" t="str">
        <f t="shared" si="117"/>
        <v>-</v>
      </c>
      <c r="AE133" s="140"/>
      <c r="AF133" s="140"/>
      <c r="AG133" s="137" t="str">
        <f t="shared" si="118"/>
        <v>-</v>
      </c>
      <c r="AH133" s="137" t="str">
        <f t="shared" si="119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20"/>
        <v>-</v>
      </c>
      <c r="AN133" s="137">
        <f t="shared" si="84"/>
        <v>0</v>
      </c>
      <c r="AO133" s="138">
        <f t="shared" si="85"/>
        <v>0</v>
      </c>
      <c r="AP133" s="138" t="str">
        <f t="shared" si="86"/>
        <v/>
      </c>
      <c r="AQ133" s="138" t="str">
        <f t="shared" si="87"/>
        <v/>
      </c>
      <c r="AR133" s="138" t="str">
        <f t="shared" si="88"/>
        <v/>
      </c>
      <c r="AS133" s="138" t="str">
        <f t="shared" si="89"/>
        <v/>
      </c>
      <c r="AT133" s="138" t="str">
        <f t="shared" si="90"/>
        <v/>
      </c>
      <c r="AU133" s="138" t="str">
        <f t="shared" si="121"/>
        <v/>
      </c>
      <c r="AV133" s="138" t="str">
        <f t="shared" si="122"/>
        <v/>
      </c>
      <c r="AW133" s="138" t="str">
        <f t="shared" si="91"/>
        <v/>
      </c>
      <c r="AX133" s="138" t="str">
        <f t="shared" si="92"/>
        <v/>
      </c>
      <c r="AY133" s="138" t="str">
        <f t="shared" si="93"/>
        <v/>
      </c>
      <c r="AZ133" s="138" t="str">
        <f t="shared" si="94"/>
        <v/>
      </c>
      <c r="BA133" s="138" t="str">
        <f t="shared" si="95"/>
        <v/>
      </c>
      <c r="BB133" s="138" t="str">
        <f t="shared" si="96"/>
        <v/>
      </c>
      <c r="BC133" s="138" t="str">
        <f t="shared" si="97"/>
        <v/>
      </c>
      <c r="BD133" s="138" t="str">
        <f t="shared" si="98"/>
        <v/>
      </c>
      <c r="BE133" s="231"/>
      <c r="BF133" s="231"/>
      <c r="BG133" s="138" t="str">
        <f t="shared" si="99"/>
        <v/>
      </c>
      <c r="BH133" s="138" t="str">
        <f t="shared" si="100"/>
        <v/>
      </c>
      <c r="BI133" s="138" t="str">
        <f t="shared" si="101"/>
        <v/>
      </c>
      <c r="BJ133" s="138" t="str">
        <f t="shared" si="102"/>
        <v/>
      </c>
      <c r="BK133" s="138" t="str">
        <f t="shared" si="103"/>
        <v/>
      </c>
      <c r="BL133" s="138" t="str">
        <f t="shared" si="104"/>
        <v/>
      </c>
      <c r="BM133" s="138" t="str">
        <f t="shared" si="105"/>
        <v/>
      </c>
      <c r="BN133" s="138" t="str">
        <f t="shared" si="106"/>
        <v/>
      </c>
      <c r="BO133" s="138">
        <f t="shared" si="107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8"/>
        <v>-</v>
      </c>
      <c r="J134" s="20" t="str">
        <f>IF(月途中入退所!$N19=$B$2,IF(月途中入退所!S19="","-",月途中入退所!$S19),"-")</f>
        <v>-</v>
      </c>
      <c r="K134" s="186" t="str">
        <f t="shared" si="109"/>
        <v>-</v>
      </c>
      <c r="L134" s="20" t="str">
        <f>IF(月途中入退所!$N19=$B$2,月途中入退所!$T19,"-")</f>
        <v>-</v>
      </c>
      <c r="M134" s="138">
        <f t="shared" si="110"/>
        <v>0</v>
      </c>
      <c r="N134" s="132"/>
      <c r="O134" s="137" t="str">
        <f t="shared" si="75"/>
        <v>-</v>
      </c>
      <c r="P134" s="137" t="str">
        <f t="shared" si="76"/>
        <v>-</v>
      </c>
      <c r="Q134" s="137" t="str">
        <f t="shared" si="77"/>
        <v>-</v>
      </c>
      <c r="R134" s="137" t="str">
        <f t="shared" si="78"/>
        <v>-</v>
      </c>
      <c r="S134" s="137" t="str">
        <f t="shared" si="79"/>
        <v>-</v>
      </c>
      <c r="T134" s="137" t="str">
        <f t="shared" si="80"/>
        <v>-</v>
      </c>
      <c r="U134" s="137" t="str">
        <f t="shared" si="111"/>
        <v>-</v>
      </c>
      <c r="V134" s="137" t="str">
        <f t="shared" si="112"/>
        <v>-</v>
      </c>
      <c r="W134" s="137" t="str">
        <f t="shared" si="81"/>
        <v>-</v>
      </c>
      <c r="X134" s="137" t="str">
        <f t="shared" si="82"/>
        <v>-</v>
      </c>
      <c r="Y134" s="137" t="str">
        <f t="shared" si="83"/>
        <v>-</v>
      </c>
      <c r="Z134" s="137" t="str">
        <f t="shared" si="113"/>
        <v>-</v>
      </c>
      <c r="AA134" s="137" t="str">
        <f t="shared" si="114"/>
        <v>-</v>
      </c>
      <c r="AB134" s="137" t="str">
        <f t="shared" si="115"/>
        <v>-</v>
      </c>
      <c r="AC134" s="137" t="str">
        <f t="shared" si="116"/>
        <v>-</v>
      </c>
      <c r="AD134" s="137" t="str">
        <f t="shared" si="117"/>
        <v>-</v>
      </c>
      <c r="AE134" s="140"/>
      <c r="AF134" s="140"/>
      <c r="AG134" s="137" t="str">
        <f t="shared" si="118"/>
        <v>-</v>
      </c>
      <c r="AH134" s="137" t="str">
        <f t="shared" si="119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20"/>
        <v>-</v>
      </c>
      <c r="AN134" s="137">
        <f t="shared" si="84"/>
        <v>0</v>
      </c>
      <c r="AO134" s="138">
        <f t="shared" si="85"/>
        <v>0</v>
      </c>
      <c r="AP134" s="138" t="str">
        <f t="shared" si="86"/>
        <v/>
      </c>
      <c r="AQ134" s="138" t="str">
        <f t="shared" si="87"/>
        <v/>
      </c>
      <c r="AR134" s="138" t="str">
        <f t="shared" si="88"/>
        <v/>
      </c>
      <c r="AS134" s="138" t="str">
        <f t="shared" si="89"/>
        <v/>
      </c>
      <c r="AT134" s="138" t="str">
        <f t="shared" si="90"/>
        <v/>
      </c>
      <c r="AU134" s="138" t="str">
        <f t="shared" si="121"/>
        <v/>
      </c>
      <c r="AV134" s="138" t="str">
        <f t="shared" si="122"/>
        <v/>
      </c>
      <c r="AW134" s="138" t="str">
        <f t="shared" si="91"/>
        <v/>
      </c>
      <c r="AX134" s="138" t="str">
        <f t="shared" si="92"/>
        <v/>
      </c>
      <c r="AY134" s="138" t="str">
        <f t="shared" si="93"/>
        <v/>
      </c>
      <c r="AZ134" s="138" t="str">
        <f t="shared" si="94"/>
        <v/>
      </c>
      <c r="BA134" s="138" t="str">
        <f t="shared" si="95"/>
        <v/>
      </c>
      <c r="BB134" s="138" t="str">
        <f t="shared" si="96"/>
        <v/>
      </c>
      <c r="BC134" s="138" t="str">
        <f t="shared" si="97"/>
        <v/>
      </c>
      <c r="BD134" s="138" t="str">
        <f t="shared" si="98"/>
        <v/>
      </c>
      <c r="BE134" s="231"/>
      <c r="BF134" s="231"/>
      <c r="BG134" s="138" t="str">
        <f t="shared" si="99"/>
        <v/>
      </c>
      <c r="BH134" s="138" t="str">
        <f t="shared" si="100"/>
        <v/>
      </c>
      <c r="BI134" s="138" t="str">
        <f t="shared" si="101"/>
        <v/>
      </c>
      <c r="BJ134" s="138" t="str">
        <f t="shared" si="102"/>
        <v/>
      </c>
      <c r="BK134" s="138" t="str">
        <f t="shared" si="103"/>
        <v/>
      </c>
      <c r="BL134" s="138" t="str">
        <f t="shared" si="104"/>
        <v/>
      </c>
      <c r="BM134" s="138" t="str">
        <f t="shared" si="105"/>
        <v/>
      </c>
      <c r="BN134" s="138" t="str">
        <f t="shared" si="106"/>
        <v/>
      </c>
      <c r="BO134" s="138">
        <f t="shared" si="107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8"/>
        <v>-</v>
      </c>
      <c r="J135" s="20" t="str">
        <f>IF(月途中入退所!$N20=$B$2,IF(月途中入退所!S20="","-",月途中入退所!$S20),"-")</f>
        <v>-</v>
      </c>
      <c r="K135" s="186" t="str">
        <f t="shared" si="109"/>
        <v>-</v>
      </c>
      <c r="L135" s="20" t="str">
        <f>IF(月途中入退所!$N20=$B$2,月途中入退所!$T20,"-")</f>
        <v>-</v>
      </c>
      <c r="M135" s="138">
        <f t="shared" si="110"/>
        <v>0</v>
      </c>
      <c r="N135" s="132"/>
      <c r="O135" s="137" t="str">
        <f t="shared" si="75"/>
        <v>-</v>
      </c>
      <c r="P135" s="137" t="str">
        <f t="shared" si="76"/>
        <v>-</v>
      </c>
      <c r="Q135" s="137" t="str">
        <f t="shared" si="77"/>
        <v>-</v>
      </c>
      <c r="R135" s="137" t="str">
        <f t="shared" si="78"/>
        <v>-</v>
      </c>
      <c r="S135" s="137" t="str">
        <f t="shared" si="79"/>
        <v>-</v>
      </c>
      <c r="T135" s="137" t="str">
        <f t="shared" si="80"/>
        <v>-</v>
      </c>
      <c r="U135" s="137" t="str">
        <f t="shared" si="111"/>
        <v>-</v>
      </c>
      <c r="V135" s="137" t="str">
        <f t="shared" si="112"/>
        <v>-</v>
      </c>
      <c r="W135" s="137" t="str">
        <f t="shared" si="81"/>
        <v>-</v>
      </c>
      <c r="X135" s="137" t="str">
        <f t="shared" si="82"/>
        <v>-</v>
      </c>
      <c r="Y135" s="137" t="str">
        <f t="shared" si="83"/>
        <v>-</v>
      </c>
      <c r="Z135" s="137" t="str">
        <f t="shared" si="113"/>
        <v>-</v>
      </c>
      <c r="AA135" s="137" t="str">
        <f t="shared" si="114"/>
        <v>-</v>
      </c>
      <c r="AB135" s="137" t="str">
        <f t="shared" si="115"/>
        <v>-</v>
      </c>
      <c r="AC135" s="137" t="str">
        <f t="shared" si="116"/>
        <v>-</v>
      </c>
      <c r="AD135" s="137" t="str">
        <f t="shared" si="117"/>
        <v>-</v>
      </c>
      <c r="AE135" s="140"/>
      <c r="AF135" s="140"/>
      <c r="AG135" s="137" t="str">
        <f t="shared" si="118"/>
        <v>-</v>
      </c>
      <c r="AH135" s="137" t="str">
        <f t="shared" si="119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20"/>
        <v>-</v>
      </c>
      <c r="AN135" s="137">
        <f t="shared" si="84"/>
        <v>0</v>
      </c>
      <c r="AO135" s="138">
        <f t="shared" si="85"/>
        <v>0</v>
      </c>
      <c r="AP135" s="138" t="str">
        <f t="shared" si="86"/>
        <v/>
      </c>
      <c r="AQ135" s="138" t="str">
        <f t="shared" si="87"/>
        <v/>
      </c>
      <c r="AR135" s="138" t="str">
        <f t="shared" si="88"/>
        <v/>
      </c>
      <c r="AS135" s="138" t="str">
        <f t="shared" si="89"/>
        <v/>
      </c>
      <c r="AT135" s="138" t="str">
        <f t="shared" si="90"/>
        <v/>
      </c>
      <c r="AU135" s="138" t="str">
        <f t="shared" si="121"/>
        <v/>
      </c>
      <c r="AV135" s="138" t="str">
        <f t="shared" si="122"/>
        <v/>
      </c>
      <c r="AW135" s="138" t="str">
        <f t="shared" si="91"/>
        <v/>
      </c>
      <c r="AX135" s="138" t="str">
        <f t="shared" si="92"/>
        <v/>
      </c>
      <c r="AY135" s="138" t="str">
        <f t="shared" si="93"/>
        <v/>
      </c>
      <c r="AZ135" s="138" t="str">
        <f t="shared" si="94"/>
        <v/>
      </c>
      <c r="BA135" s="138" t="str">
        <f t="shared" si="95"/>
        <v/>
      </c>
      <c r="BB135" s="138" t="str">
        <f t="shared" si="96"/>
        <v/>
      </c>
      <c r="BC135" s="138" t="str">
        <f t="shared" si="97"/>
        <v/>
      </c>
      <c r="BD135" s="138" t="str">
        <f t="shared" si="98"/>
        <v/>
      </c>
      <c r="BE135" s="231"/>
      <c r="BF135" s="231"/>
      <c r="BG135" s="138" t="str">
        <f t="shared" si="99"/>
        <v/>
      </c>
      <c r="BH135" s="138" t="str">
        <f t="shared" si="100"/>
        <v/>
      </c>
      <c r="BI135" s="138" t="str">
        <f t="shared" si="101"/>
        <v/>
      </c>
      <c r="BJ135" s="138" t="str">
        <f t="shared" si="102"/>
        <v/>
      </c>
      <c r="BK135" s="138" t="str">
        <f t="shared" si="103"/>
        <v/>
      </c>
      <c r="BL135" s="138" t="str">
        <f t="shared" si="104"/>
        <v/>
      </c>
      <c r="BM135" s="138" t="str">
        <f t="shared" si="105"/>
        <v/>
      </c>
      <c r="BN135" s="138" t="str">
        <f t="shared" si="106"/>
        <v/>
      </c>
      <c r="BO135" s="138">
        <f t="shared" si="107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8"/>
        <v>-</v>
      </c>
      <c r="J136" s="20" t="str">
        <f>IF(月途中入退所!$N21=$B$2,IF(月途中入退所!S21="","-",月途中入退所!$S21),"-")</f>
        <v>-</v>
      </c>
      <c r="K136" s="186" t="str">
        <f t="shared" si="109"/>
        <v>-</v>
      </c>
      <c r="L136" s="20" t="str">
        <f>IF(月途中入退所!$N21=$B$2,月途中入退所!$T21,"-")</f>
        <v>-</v>
      </c>
      <c r="M136" s="138">
        <f t="shared" si="110"/>
        <v>0</v>
      </c>
      <c r="O136" s="137" t="str">
        <f t="shared" si="75"/>
        <v>-</v>
      </c>
      <c r="P136" s="137" t="str">
        <f t="shared" si="76"/>
        <v>-</v>
      </c>
      <c r="Q136" s="137" t="str">
        <f t="shared" si="77"/>
        <v>-</v>
      </c>
      <c r="R136" s="137" t="str">
        <f t="shared" si="78"/>
        <v>-</v>
      </c>
      <c r="S136" s="137" t="str">
        <f t="shared" si="79"/>
        <v>-</v>
      </c>
      <c r="T136" s="137" t="str">
        <f t="shared" si="80"/>
        <v>-</v>
      </c>
      <c r="U136" s="137" t="str">
        <f t="shared" si="111"/>
        <v>-</v>
      </c>
      <c r="V136" s="137" t="str">
        <f t="shared" si="112"/>
        <v>-</v>
      </c>
      <c r="W136" s="137" t="str">
        <f t="shared" si="81"/>
        <v>-</v>
      </c>
      <c r="X136" s="137" t="str">
        <f t="shared" si="82"/>
        <v>-</v>
      </c>
      <c r="Y136" s="137" t="str">
        <f t="shared" si="83"/>
        <v>-</v>
      </c>
      <c r="Z136" s="137" t="str">
        <f t="shared" si="113"/>
        <v>-</v>
      </c>
      <c r="AA136" s="137" t="str">
        <f t="shared" si="114"/>
        <v>-</v>
      </c>
      <c r="AB136" s="137" t="str">
        <f t="shared" si="115"/>
        <v>-</v>
      </c>
      <c r="AC136" s="137" t="str">
        <f t="shared" si="116"/>
        <v>-</v>
      </c>
      <c r="AD136" s="137" t="str">
        <f t="shared" si="117"/>
        <v>-</v>
      </c>
      <c r="AE136" s="140"/>
      <c r="AF136" s="140"/>
      <c r="AG136" s="137" t="str">
        <f t="shared" si="118"/>
        <v>-</v>
      </c>
      <c r="AH136" s="137" t="str">
        <f t="shared" si="119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20"/>
        <v>-</v>
      </c>
      <c r="AN136" s="137">
        <f t="shared" si="84"/>
        <v>0</v>
      </c>
      <c r="AO136" s="138">
        <f t="shared" si="85"/>
        <v>0</v>
      </c>
      <c r="AP136" s="138" t="str">
        <f t="shared" si="86"/>
        <v/>
      </c>
      <c r="AQ136" s="138" t="str">
        <f t="shared" si="87"/>
        <v/>
      </c>
      <c r="AR136" s="138" t="str">
        <f t="shared" si="88"/>
        <v/>
      </c>
      <c r="AS136" s="138" t="str">
        <f t="shared" si="89"/>
        <v/>
      </c>
      <c r="AT136" s="138" t="str">
        <f t="shared" si="90"/>
        <v/>
      </c>
      <c r="AU136" s="138" t="str">
        <f t="shared" si="121"/>
        <v/>
      </c>
      <c r="AV136" s="138" t="str">
        <f t="shared" si="122"/>
        <v/>
      </c>
      <c r="AW136" s="138" t="str">
        <f t="shared" si="91"/>
        <v/>
      </c>
      <c r="AX136" s="138" t="str">
        <f t="shared" si="92"/>
        <v/>
      </c>
      <c r="AY136" s="138" t="str">
        <f t="shared" si="93"/>
        <v/>
      </c>
      <c r="AZ136" s="138" t="str">
        <f t="shared" si="94"/>
        <v/>
      </c>
      <c r="BA136" s="138" t="str">
        <f t="shared" si="95"/>
        <v/>
      </c>
      <c r="BB136" s="138" t="str">
        <f t="shared" si="96"/>
        <v/>
      </c>
      <c r="BC136" s="138" t="str">
        <f t="shared" si="97"/>
        <v/>
      </c>
      <c r="BD136" s="138" t="str">
        <f t="shared" si="98"/>
        <v/>
      </c>
      <c r="BE136" s="231"/>
      <c r="BF136" s="231"/>
      <c r="BG136" s="138" t="str">
        <f t="shared" si="99"/>
        <v/>
      </c>
      <c r="BH136" s="138" t="str">
        <f t="shared" si="100"/>
        <v/>
      </c>
      <c r="BI136" s="138" t="str">
        <f t="shared" si="101"/>
        <v/>
      </c>
      <c r="BJ136" s="138" t="str">
        <f t="shared" si="102"/>
        <v/>
      </c>
      <c r="BK136" s="138" t="str">
        <f t="shared" si="103"/>
        <v/>
      </c>
      <c r="BL136" s="138" t="str">
        <f t="shared" si="104"/>
        <v/>
      </c>
      <c r="BM136" s="138" t="str">
        <f t="shared" si="105"/>
        <v/>
      </c>
      <c r="BN136" s="138" t="str">
        <f t="shared" si="106"/>
        <v/>
      </c>
      <c r="BO136" s="138">
        <f t="shared" si="107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8"/>
        <v>-</v>
      </c>
      <c r="J137" s="20" t="str">
        <f>IF(月途中入退所!$N22=$B$2,IF(月途中入退所!S22="","-",月途中入退所!$S22),"-")</f>
        <v>-</v>
      </c>
      <c r="K137" s="186" t="str">
        <f t="shared" si="109"/>
        <v>-</v>
      </c>
      <c r="L137" s="20" t="str">
        <f>IF(月途中入退所!$N22=$B$2,月途中入退所!$T22,"-")</f>
        <v>-</v>
      </c>
      <c r="M137" s="138">
        <f t="shared" si="110"/>
        <v>0</v>
      </c>
      <c r="O137" s="137" t="str">
        <f t="shared" si="75"/>
        <v>-</v>
      </c>
      <c r="P137" s="137" t="str">
        <f t="shared" si="76"/>
        <v>-</v>
      </c>
      <c r="Q137" s="137" t="str">
        <f t="shared" si="77"/>
        <v>-</v>
      </c>
      <c r="R137" s="137" t="str">
        <f t="shared" si="78"/>
        <v>-</v>
      </c>
      <c r="S137" s="137" t="str">
        <f t="shared" si="79"/>
        <v>-</v>
      </c>
      <c r="T137" s="137" t="str">
        <f t="shared" si="80"/>
        <v>-</v>
      </c>
      <c r="U137" s="137" t="str">
        <f t="shared" si="111"/>
        <v>-</v>
      </c>
      <c r="V137" s="137" t="str">
        <f t="shared" si="112"/>
        <v>-</v>
      </c>
      <c r="W137" s="137" t="str">
        <f t="shared" si="81"/>
        <v>-</v>
      </c>
      <c r="X137" s="137" t="str">
        <f t="shared" si="82"/>
        <v>-</v>
      </c>
      <c r="Y137" s="137" t="str">
        <f t="shared" si="83"/>
        <v>-</v>
      </c>
      <c r="Z137" s="137" t="str">
        <f t="shared" si="113"/>
        <v>-</v>
      </c>
      <c r="AA137" s="137" t="str">
        <f t="shared" si="114"/>
        <v>-</v>
      </c>
      <c r="AB137" s="137" t="str">
        <f t="shared" si="115"/>
        <v>-</v>
      </c>
      <c r="AC137" s="137" t="str">
        <f t="shared" si="116"/>
        <v>-</v>
      </c>
      <c r="AD137" s="137" t="str">
        <f t="shared" si="117"/>
        <v>-</v>
      </c>
      <c r="AE137" s="140"/>
      <c r="AF137" s="140"/>
      <c r="AG137" s="137" t="str">
        <f t="shared" si="118"/>
        <v>-</v>
      </c>
      <c r="AH137" s="137" t="str">
        <f t="shared" si="119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20"/>
        <v>-</v>
      </c>
      <c r="AN137" s="137">
        <f t="shared" si="84"/>
        <v>0</v>
      </c>
      <c r="AO137" s="138">
        <f t="shared" si="85"/>
        <v>0</v>
      </c>
      <c r="AP137" s="138" t="str">
        <f t="shared" si="86"/>
        <v/>
      </c>
      <c r="AQ137" s="138" t="str">
        <f t="shared" si="87"/>
        <v/>
      </c>
      <c r="AR137" s="138" t="str">
        <f t="shared" si="88"/>
        <v/>
      </c>
      <c r="AS137" s="138" t="str">
        <f t="shared" si="89"/>
        <v/>
      </c>
      <c r="AT137" s="138" t="str">
        <f t="shared" si="90"/>
        <v/>
      </c>
      <c r="AU137" s="138" t="str">
        <f t="shared" si="121"/>
        <v/>
      </c>
      <c r="AV137" s="138" t="str">
        <f t="shared" si="122"/>
        <v/>
      </c>
      <c r="AW137" s="138" t="str">
        <f t="shared" si="91"/>
        <v/>
      </c>
      <c r="AX137" s="138" t="str">
        <f t="shared" si="92"/>
        <v/>
      </c>
      <c r="AY137" s="138" t="str">
        <f t="shared" si="93"/>
        <v/>
      </c>
      <c r="AZ137" s="138" t="str">
        <f t="shared" si="94"/>
        <v/>
      </c>
      <c r="BA137" s="138" t="str">
        <f t="shared" si="95"/>
        <v/>
      </c>
      <c r="BB137" s="138" t="str">
        <f t="shared" si="96"/>
        <v/>
      </c>
      <c r="BC137" s="138" t="str">
        <f t="shared" si="97"/>
        <v/>
      </c>
      <c r="BD137" s="138" t="str">
        <f t="shared" si="98"/>
        <v/>
      </c>
      <c r="BE137" s="231"/>
      <c r="BF137" s="231"/>
      <c r="BG137" s="138" t="str">
        <f t="shared" si="99"/>
        <v/>
      </c>
      <c r="BH137" s="138" t="str">
        <f t="shared" si="100"/>
        <v/>
      </c>
      <c r="BI137" s="138" t="str">
        <f t="shared" si="101"/>
        <v/>
      </c>
      <c r="BJ137" s="138" t="str">
        <f t="shared" si="102"/>
        <v/>
      </c>
      <c r="BK137" s="138" t="str">
        <f t="shared" si="103"/>
        <v/>
      </c>
      <c r="BL137" s="138" t="str">
        <f t="shared" si="104"/>
        <v/>
      </c>
      <c r="BM137" s="138" t="str">
        <f t="shared" si="105"/>
        <v/>
      </c>
      <c r="BN137" s="138" t="str">
        <f t="shared" si="106"/>
        <v/>
      </c>
      <c r="BO137" s="138">
        <f t="shared" si="107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8"/>
        <v>-</v>
      </c>
      <c r="J138" s="20" t="str">
        <f>IF(月途中入退所!$N23=$B$2,IF(月途中入退所!S23="","-",月途中入退所!$S23),"-")</f>
        <v>-</v>
      </c>
      <c r="K138" s="186" t="str">
        <f t="shared" si="109"/>
        <v>-</v>
      </c>
      <c r="L138" s="20" t="str">
        <f>IF(月途中入退所!$N23=$B$2,月途中入退所!$T23,"-")</f>
        <v>-</v>
      </c>
      <c r="M138" s="138">
        <f t="shared" si="110"/>
        <v>0</v>
      </c>
      <c r="N138" s="133"/>
      <c r="O138" s="137" t="str">
        <f t="shared" si="75"/>
        <v>-</v>
      </c>
      <c r="P138" s="137" t="str">
        <f t="shared" si="76"/>
        <v>-</v>
      </c>
      <c r="Q138" s="137" t="str">
        <f t="shared" si="77"/>
        <v>-</v>
      </c>
      <c r="R138" s="137" t="str">
        <f t="shared" si="78"/>
        <v>-</v>
      </c>
      <c r="S138" s="137" t="str">
        <f t="shared" si="79"/>
        <v>-</v>
      </c>
      <c r="T138" s="137" t="str">
        <f t="shared" si="80"/>
        <v>-</v>
      </c>
      <c r="U138" s="137" t="str">
        <f t="shared" si="111"/>
        <v>-</v>
      </c>
      <c r="V138" s="137" t="str">
        <f t="shared" si="112"/>
        <v>-</v>
      </c>
      <c r="W138" s="137" t="str">
        <f t="shared" si="81"/>
        <v>-</v>
      </c>
      <c r="X138" s="137" t="str">
        <f t="shared" si="82"/>
        <v>-</v>
      </c>
      <c r="Y138" s="137" t="str">
        <f t="shared" si="83"/>
        <v>-</v>
      </c>
      <c r="Z138" s="137" t="str">
        <f t="shared" si="113"/>
        <v>-</v>
      </c>
      <c r="AA138" s="137" t="str">
        <f t="shared" si="114"/>
        <v>-</v>
      </c>
      <c r="AB138" s="137" t="str">
        <f t="shared" si="115"/>
        <v>-</v>
      </c>
      <c r="AC138" s="137" t="str">
        <f t="shared" si="116"/>
        <v>-</v>
      </c>
      <c r="AD138" s="137" t="str">
        <f t="shared" si="117"/>
        <v>-</v>
      </c>
      <c r="AE138" s="140"/>
      <c r="AF138" s="140"/>
      <c r="AG138" s="137" t="str">
        <f t="shared" si="118"/>
        <v>-</v>
      </c>
      <c r="AH138" s="137" t="str">
        <f t="shared" si="119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20"/>
        <v>-</v>
      </c>
      <c r="AN138" s="137">
        <f t="shared" si="84"/>
        <v>0</v>
      </c>
      <c r="AO138" s="138">
        <f t="shared" si="85"/>
        <v>0</v>
      </c>
      <c r="AP138" s="138" t="str">
        <f t="shared" si="86"/>
        <v/>
      </c>
      <c r="AQ138" s="138" t="str">
        <f t="shared" si="87"/>
        <v/>
      </c>
      <c r="AR138" s="138" t="str">
        <f t="shared" si="88"/>
        <v/>
      </c>
      <c r="AS138" s="138" t="str">
        <f t="shared" si="89"/>
        <v/>
      </c>
      <c r="AT138" s="138" t="str">
        <f t="shared" si="90"/>
        <v/>
      </c>
      <c r="AU138" s="138" t="str">
        <f t="shared" si="121"/>
        <v/>
      </c>
      <c r="AV138" s="138" t="str">
        <f t="shared" si="122"/>
        <v/>
      </c>
      <c r="AW138" s="138" t="str">
        <f t="shared" si="91"/>
        <v/>
      </c>
      <c r="AX138" s="138" t="str">
        <f t="shared" si="92"/>
        <v/>
      </c>
      <c r="AY138" s="138" t="str">
        <f t="shared" si="93"/>
        <v/>
      </c>
      <c r="AZ138" s="138" t="str">
        <f t="shared" si="94"/>
        <v/>
      </c>
      <c r="BA138" s="138" t="str">
        <f t="shared" si="95"/>
        <v/>
      </c>
      <c r="BB138" s="138" t="str">
        <f t="shared" si="96"/>
        <v/>
      </c>
      <c r="BC138" s="138" t="str">
        <f t="shared" si="97"/>
        <v/>
      </c>
      <c r="BD138" s="138" t="str">
        <f t="shared" si="98"/>
        <v/>
      </c>
      <c r="BE138" s="231"/>
      <c r="BF138" s="231"/>
      <c r="BG138" s="138" t="str">
        <f t="shared" si="99"/>
        <v/>
      </c>
      <c r="BH138" s="138" t="str">
        <f t="shared" si="100"/>
        <v/>
      </c>
      <c r="BI138" s="138" t="str">
        <f t="shared" si="101"/>
        <v/>
      </c>
      <c r="BJ138" s="138" t="str">
        <f t="shared" si="102"/>
        <v/>
      </c>
      <c r="BK138" s="138" t="str">
        <f t="shared" si="103"/>
        <v/>
      </c>
      <c r="BL138" s="138" t="str">
        <f t="shared" si="104"/>
        <v/>
      </c>
      <c r="BM138" s="138" t="str">
        <f t="shared" si="105"/>
        <v/>
      </c>
      <c r="BN138" s="138" t="str">
        <f t="shared" si="106"/>
        <v/>
      </c>
      <c r="BO138" s="138">
        <f t="shared" si="107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8"/>
        <v>-</v>
      </c>
      <c r="J139" s="20" t="str">
        <f>IF(月途中入退所!$N24=$B$2,IF(月途中入退所!S24="","-",月途中入退所!$S24),"-")</f>
        <v>-</v>
      </c>
      <c r="K139" s="186" t="str">
        <f t="shared" si="109"/>
        <v>-</v>
      </c>
      <c r="L139" s="20" t="str">
        <f>IF(月途中入退所!$N24=$B$2,月途中入退所!$T24,"-")</f>
        <v>-</v>
      </c>
      <c r="M139" s="138">
        <f t="shared" si="110"/>
        <v>0</v>
      </c>
      <c r="N139" s="132"/>
      <c r="O139" s="137" t="str">
        <f t="shared" si="75"/>
        <v>-</v>
      </c>
      <c r="P139" s="137" t="str">
        <f t="shared" si="76"/>
        <v>-</v>
      </c>
      <c r="Q139" s="137" t="str">
        <f t="shared" si="77"/>
        <v>-</v>
      </c>
      <c r="R139" s="137" t="str">
        <f t="shared" si="78"/>
        <v>-</v>
      </c>
      <c r="S139" s="137" t="str">
        <f t="shared" si="79"/>
        <v>-</v>
      </c>
      <c r="T139" s="137" t="str">
        <f t="shared" si="80"/>
        <v>-</v>
      </c>
      <c r="U139" s="137" t="str">
        <f t="shared" si="111"/>
        <v>-</v>
      </c>
      <c r="V139" s="137" t="str">
        <f t="shared" si="112"/>
        <v>-</v>
      </c>
      <c r="W139" s="137" t="str">
        <f t="shared" si="81"/>
        <v>-</v>
      </c>
      <c r="X139" s="137" t="str">
        <f t="shared" si="82"/>
        <v>-</v>
      </c>
      <c r="Y139" s="137" t="str">
        <f t="shared" si="83"/>
        <v>-</v>
      </c>
      <c r="Z139" s="137" t="str">
        <f t="shared" si="113"/>
        <v>-</v>
      </c>
      <c r="AA139" s="137" t="str">
        <f t="shared" si="114"/>
        <v>-</v>
      </c>
      <c r="AB139" s="137" t="str">
        <f t="shared" si="115"/>
        <v>-</v>
      </c>
      <c r="AC139" s="137" t="str">
        <f t="shared" si="116"/>
        <v>-</v>
      </c>
      <c r="AD139" s="137" t="str">
        <f t="shared" si="117"/>
        <v>-</v>
      </c>
      <c r="AE139" s="140"/>
      <c r="AF139" s="140"/>
      <c r="AG139" s="137" t="str">
        <f t="shared" si="118"/>
        <v>-</v>
      </c>
      <c r="AH139" s="137" t="str">
        <f t="shared" si="119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20"/>
        <v>-</v>
      </c>
      <c r="AN139" s="137">
        <f t="shared" si="84"/>
        <v>0</v>
      </c>
      <c r="AO139" s="138">
        <f t="shared" si="85"/>
        <v>0</v>
      </c>
      <c r="AP139" s="138" t="str">
        <f t="shared" si="86"/>
        <v/>
      </c>
      <c r="AQ139" s="138" t="str">
        <f t="shared" si="87"/>
        <v/>
      </c>
      <c r="AR139" s="138" t="str">
        <f t="shared" si="88"/>
        <v/>
      </c>
      <c r="AS139" s="138" t="str">
        <f t="shared" si="89"/>
        <v/>
      </c>
      <c r="AT139" s="138" t="str">
        <f t="shared" si="90"/>
        <v/>
      </c>
      <c r="AU139" s="138" t="str">
        <f t="shared" si="121"/>
        <v/>
      </c>
      <c r="AV139" s="138" t="str">
        <f t="shared" si="122"/>
        <v/>
      </c>
      <c r="AW139" s="138" t="str">
        <f t="shared" si="91"/>
        <v/>
      </c>
      <c r="AX139" s="138" t="str">
        <f t="shared" si="92"/>
        <v/>
      </c>
      <c r="AY139" s="138" t="str">
        <f t="shared" si="93"/>
        <v/>
      </c>
      <c r="AZ139" s="138" t="str">
        <f t="shared" si="94"/>
        <v/>
      </c>
      <c r="BA139" s="138" t="str">
        <f t="shared" si="95"/>
        <v/>
      </c>
      <c r="BB139" s="138" t="str">
        <f t="shared" si="96"/>
        <v/>
      </c>
      <c r="BC139" s="138" t="str">
        <f t="shared" si="97"/>
        <v/>
      </c>
      <c r="BD139" s="138" t="str">
        <f t="shared" si="98"/>
        <v/>
      </c>
      <c r="BE139" s="231"/>
      <c r="BF139" s="231"/>
      <c r="BG139" s="138" t="str">
        <f t="shared" si="99"/>
        <v/>
      </c>
      <c r="BH139" s="138" t="str">
        <f t="shared" si="100"/>
        <v/>
      </c>
      <c r="BI139" s="138" t="str">
        <f t="shared" si="101"/>
        <v/>
      </c>
      <c r="BJ139" s="138" t="str">
        <f t="shared" si="102"/>
        <v/>
      </c>
      <c r="BK139" s="138" t="str">
        <f t="shared" si="103"/>
        <v/>
      </c>
      <c r="BL139" s="138" t="str">
        <f t="shared" si="104"/>
        <v/>
      </c>
      <c r="BM139" s="138" t="str">
        <f t="shared" si="105"/>
        <v/>
      </c>
      <c r="BN139" s="138" t="str">
        <f t="shared" si="106"/>
        <v/>
      </c>
      <c r="BO139" s="138">
        <f t="shared" si="107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8"/>
        <v>-</v>
      </c>
      <c r="J140" s="20" t="str">
        <f>IF(月途中入退所!$N25=$B$2,IF(月途中入退所!S25="","-",月途中入退所!$S25),"-")</f>
        <v>-</v>
      </c>
      <c r="K140" s="186" t="str">
        <f t="shared" si="109"/>
        <v>-</v>
      </c>
      <c r="L140" s="20" t="str">
        <f>IF(月途中入退所!$N25=$B$2,月途中入退所!$T25,"-")</f>
        <v>-</v>
      </c>
      <c r="M140" s="138">
        <f t="shared" si="110"/>
        <v>0</v>
      </c>
      <c r="N140" s="132"/>
      <c r="O140" s="137" t="str">
        <f t="shared" si="75"/>
        <v>-</v>
      </c>
      <c r="P140" s="137" t="str">
        <f t="shared" si="76"/>
        <v>-</v>
      </c>
      <c r="Q140" s="137" t="str">
        <f t="shared" si="77"/>
        <v>-</v>
      </c>
      <c r="R140" s="137" t="str">
        <f t="shared" si="78"/>
        <v>-</v>
      </c>
      <c r="S140" s="137" t="str">
        <f t="shared" si="79"/>
        <v>-</v>
      </c>
      <c r="T140" s="137" t="str">
        <f t="shared" si="80"/>
        <v>-</v>
      </c>
      <c r="U140" s="137" t="str">
        <f t="shared" si="111"/>
        <v>-</v>
      </c>
      <c r="V140" s="137" t="str">
        <f t="shared" si="112"/>
        <v>-</v>
      </c>
      <c r="W140" s="137" t="str">
        <f t="shared" si="81"/>
        <v>-</v>
      </c>
      <c r="X140" s="137" t="str">
        <f t="shared" si="82"/>
        <v>-</v>
      </c>
      <c r="Y140" s="137" t="str">
        <f t="shared" si="83"/>
        <v>-</v>
      </c>
      <c r="Z140" s="137" t="str">
        <f t="shared" si="113"/>
        <v>-</v>
      </c>
      <c r="AA140" s="137" t="str">
        <f t="shared" si="114"/>
        <v>-</v>
      </c>
      <c r="AB140" s="137" t="str">
        <f t="shared" si="115"/>
        <v>-</v>
      </c>
      <c r="AC140" s="137" t="str">
        <f t="shared" si="116"/>
        <v>-</v>
      </c>
      <c r="AD140" s="137" t="str">
        <f t="shared" si="117"/>
        <v>-</v>
      </c>
      <c r="AE140" s="140"/>
      <c r="AF140" s="140"/>
      <c r="AG140" s="137" t="str">
        <f t="shared" si="118"/>
        <v>-</v>
      </c>
      <c r="AH140" s="137" t="str">
        <f t="shared" si="119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20"/>
        <v>-</v>
      </c>
      <c r="AN140" s="137">
        <f t="shared" si="84"/>
        <v>0</v>
      </c>
      <c r="AO140" s="138">
        <f t="shared" si="85"/>
        <v>0</v>
      </c>
      <c r="AP140" s="138" t="str">
        <f t="shared" si="86"/>
        <v/>
      </c>
      <c r="AQ140" s="138" t="str">
        <f t="shared" si="87"/>
        <v/>
      </c>
      <c r="AR140" s="138" t="str">
        <f t="shared" si="88"/>
        <v/>
      </c>
      <c r="AS140" s="138" t="str">
        <f t="shared" si="89"/>
        <v/>
      </c>
      <c r="AT140" s="138" t="str">
        <f t="shared" si="90"/>
        <v/>
      </c>
      <c r="AU140" s="138" t="str">
        <f t="shared" si="121"/>
        <v/>
      </c>
      <c r="AV140" s="138" t="str">
        <f t="shared" si="122"/>
        <v/>
      </c>
      <c r="AW140" s="138" t="str">
        <f t="shared" si="91"/>
        <v/>
      </c>
      <c r="AX140" s="138" t="str">
        <f t="shared" si="92"/>
        <v/>
      </c>
      <c r="AY140" s="138" t="str">
        <f t="shared" si="93"/>
        <v/>
      </c>
      <c r="AZ140" s="138" t="str">
        <f t="shared" si="94"/>
        <v/>
      </c>
      <c r="BA140" s="138" t="str">
        <f t="shared" si="95"/>
        <v/>
      </c>
      <c r="BB140" s="138" t="str">
        <f t="shared" si="96"/>
        <v/>
      </c>
      <c r="BC140" s="138" t="str">
        <f t="shared" si="97"/>
        <v/>
      </c>
      <c r="BD140" s="138" t="str">
        <f t="shared" si="98"/>
        <v/>
      </c>
      <c r="BE140" s="231"/>
      <c r="BF140" s="231"/>
      <c r="BG140" s="138" t="str">
        <f t="shared" si="99"/>
        <v/>
      </c>
      <c r="BH140" s="138" t="str">
        <f t="shared" si="100"/>
        <v/>
      </c>
      <c r="BI140" s="138" t="str">
        <f t="shared" si="101"/>
        <v/>
      </c>
      <c r="BJ140" s="138" t="str">
        <f t="shared" si="102"/>
        <v/>
      </c>
      <c r="BK140" s="138" t="str">
        <f t="shared" si="103"/>
        <v/>
      </c>
      <c r="BL140" s="138" t="str">
        <f t="shared" si="104"/>
        <v/>
      </c>
      <c r="BM140" s="138" t="str">
        <f t="shared" si="105"/>
        <v/>
      </c>
      <c r="BN140" s="138" t="str">
        <f t="shared" si="106"/>
        <v/>
      </c>
      <c r="BO140" s="138">
        <f t="shared" si="107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8"/>
        <v>-</v>
      </c>
      <c r="J141" s="20" t="str">
        <f>IF(月途中入退所!$N26=$B$2,IF(月途中入退所!S26="","-",月途中入退所!$S26),"-")</f>
        <v>-</v>
      </c>
      <c r="K141" s="186" t="str">
        <f t="shared" si="109"/>
        <v>-</v>
      </c>
      <c r="L141" s="20" t="str">
        <f>IF(月途中入退所!$N26=$B$2,月途中入退所!$T26,"-")</f>
        <v>-</v>
      </c>
      <c r="M141" s="138">
        <f t="shared" si="110"/>
        <v>0</v>
      </c>
      <c r="N141" s="132"/>
      <c r="O141" s="137" t="str">
        <f t="shared" si="75"/>
        <v>-</v>
      </c>
      <c r="P141" s="137" t="str">
        <f t="shared" si="76"/>
        <v>-</v>
      </c>
      <c r="Q141" s="137" t="str">
        <f t="shared" si="77"/>
        <v>-</v>
      </c>
      <c r="R141" s="137" t="str">
        <f t="shared" si="78"/>
        <v>-</v>
      </c>
      <c r="S141" s="137" t="str">
        <f t="shared" si="79"/>
        <v>-</v>
      </c>
      <c r="T141" s="137" t="str">
        <f t="shared" si="80"/>
        <v>-</v>
      </c>
      <c r="U141" s="137" t="str">
        <f t="shared" si="111"/>
        <v>-</v>
      </c>
      <c r="V141" s="137" t="str">
        <f t="shared" si="112"/>
        <v>-</v>
      </c>
      <c r="W141" s="137" t="str">
        <f t="shared" si="81"/>
        <v>-</v>
      </c>
      <c r="X141" s="137" t="str">
        <f t="shared" si="82"/>
        <v>-</v>
      </c>
      <c r="Y141" s="137" t="str">
        <f t="shared" si="83"/>
        <v>-</v>
      </c>
      <c r="Z141" s="137" t="str">
        <f t="shared" si="113"/>
        <v>-</v>
      </c>
      <c r="AA141" s="137" t="str">
        <f t="shared" si="114"/>
        <v>-</v>
      </c>
      <c r="AB141" s="137" t="str">
        <f t="shared" si="115"/>
        <v>-</v>
      </c>
      <c r="AC141" s="137" t="str">
        <f t="shared" si="116"/>
        <v>-</v>
      </c>
      <c r="AD141" s="137" t="str">
        <f t="shared" si="117"/>
        <v>-</v>
      </c>
      <c r="AE141" s="140"/>
      <c r="AF141" s="140"/>
      <c r="AG141" s="137" t="str">
        <f t="shared" si="118"/>
        <v>-</v>
      </c>
      <c r="AH141" s="137" t="str">
        <f t="shared" si="119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20"/>
        <v>-</v>
      </c>
      <c r="AN141" s="137">
        <f t="shared" si="84"/>
        <v>0</v>
      </c>
      <c r="AO141" s="138">
        <f t="shared" si="85"/>
        <v>0</v>
      </c>
      <c r="AP141" s="138" t="str">
        <f t="shared" si="86"/>
        <v/>
      </c>
      <c r="AQ141" s="138" t="str">
        <f t="shared" si="87"/>
        <v/>
      </c>
      <c r="AR141" s="138" t="str">
        <f t="shared" si="88"/>
        <v/>
      </c>
      <c r="AS141" s="138" t="str">
        <f t="shared" si="89"/>
        <v/>
      </c>
      <c r="AT141" s="138" t="str">
        <f t="shared" si="90"/>
        <v/>
      </c>
      <c r="AU141" s="138" t="str">
        <f t="shared" si="121"/>
        <v/>
      </c>
      <c r="AV141" s="138" t="str">
        <f t="shared" si="122"/>
        <v/>
      </c>
      <c r="AW141" s="138" t="str">
        <f t="shared" si="91"/>
        <v/>
      </c>
      <c r="AX141" s="138" t="str">
        <f t="shared" si="92"/>
        <v/>
      </c>
      <c r="AY141" s="138" t="str">
        <f t="shared" si="93"/>
        <v/>
      </c>
      <c r="AZ141" s="138" t="str">
        <f t="shared" si="94"/>
        <v/>
      </c>
      <c r="BA141" s="138" t="str">
        <f t="shared" si="95"/>
        <v/>
      </c>
      <c r="BB141" s="138" t="str">
        <f t="shared" si="96"/>
        <v/>
      </c>
      <c r="BC141" s="138" t="str">
        <f t="shared" si="97"/>
        <v/>
      </c>
      <c r="BD141" s="138" t="str">
        <f t="shared" si="98"/>
        <v/>
      </c>
      <c r="BE141" s="231"/>
      <c r="BF141" s="231"/>
      <c r="BG141" s="138" t="str">
        <f t="shared" si="99"/>
        <v/>
      </c>
      <c r="BH141" s="138" t="str">
        <f t="shared" si="100"/>
        <v/>
      </c>
      <c r="BI141" s="138" t="str">
        <f t="shared" si="101"/>
        <v/>
      </c>
      <c r="BJ141" s="138" t="str">
        <f t="shared" si="102"/>
        <v/>
      </c>
      <c r="BK141" s="138" t="str">
        <f t="shared" si="103"/>
        <v/>
      </c>
      <c r="BL141" s="138" t="str">
        <f t="shared" si="104"/>
        <v/>
      </c>
      <c r="BM141" s="138" t="str">
        <f t="shared" si="105"/>
        <v/>
      </c>
      <c r="BN141" s="138" t="str">
        <f t="shared" si="106"/>
        <v/>
      </c>
      <c r="BO141" s="138">
        <f t="shared" si="107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8"/>
        <v>-</v>
      </c>
      <c r="J142" s="20" t="str">
        <f>IF(月途中入退所!$N27=$B$2,IF(月途中入退所!S27="","-",月途中入退所!$S27),"-")</f>
        <v>-</v>
      </c>
      <c r="K142" s="186" t="str">
        <f t="shared" si="109"/>
        <v>-</v>
      </c>
      <c r="L142" s="20" t="str">
        <f>IF(月途中入退所!$N27=$B$2,月途中入退所!$T27,"-")</f>
        <v>-</v>
      </c>
      <c r="M142" s="138">
        <f t="shared" si="110"/>
        <v>0</v>
      </c>
      <c r="N142" s="132"/>
      <c r="O142" s="137" t="str">
        <f t="shared" si="75"/>
        <v>-</v>
      </c>
      <c r="P142" s="137" t="str">
        <f t="shared" si="76"/>
        <v>-</v>
      </c>
      <c r="Q142" s="137" t="str">
        <f t="shared" si="77"/>
        <v>-</v>
      </c>
      <c r="R142" s="137" t="str">
        <f t="shared" si="78"/>
        <v>-</v>
      </c>
      <c r="S142" s="137" t="str">
        <f t="shared" si="79"/>
        <v>-</v>
      </c>
      <c r="T142" s="137" t="str">
        <f t="shared" si="80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81"/>
        <v>-</v>
      </c>
      <c r="X142" s="137" t="str">
        <f t="shared" si="82"/>
        <v>-</v>
      </c>
      <c r="Y142" s="137" t="str">
        <f t="shared" si="83"/>
        <v>-</v>
      </c>
      <c r="Z142" s="137" t="str">
        <f t="shared" si="113"/>
        <v>-</v>
      </c>
      <c r="AA142" s="137" t="str">
        <f t="shared" si="114"/>
        <v>-</v>
      </c>
      <c r="AB142" s="137" t="str">
        <f t="shared" si="115"/>
        <v>-</v>
      </c>
      <c r="AC142" s="137" t="str">
        <f t="shared" si="116"/>
        <v>-</v>
      </c>
      <c r="AD142" s="137" t="str">
        <f t="shared" si="117"/>
        <v>-</v>
      </c>
      <c r="AE142" s="140"/>
      <c r="AF142" s="140"/>
      <c r="AG142" s="137" t="str">
        <f t="shared" si="118"/>
        <v>-</v>
      </c>
      <c r="AH142" s="137" t="str">
        <f t="shared" si="119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20"/>
        <v>-</v>
      </c>
      <c r="AN142" s="137">
        <f t="shared" si="84"/>
        <v>0</v>
      </c>
      <c r="AO142" s="138">
        <f t="shared" si="85"/>
        <v>0</v>
      </c>
      <c r="AP142" s="138" t="str">
        <f t="shared" si="86"/>
        <v/>
      </c>
      <c r="AQ142" s="138" t="str">
        <f t="shared" si="87"/>
        <v/>
      </c>
      <c r="AR142" s="138" t="str">
        <f t="shared" si="88"/>
        <v/>
      </c>
      <c r="AS142" s="138" t="str">
        <f t="shared" si="89"/>
        <v/>
      </c>
      <c r="AT142" s="138" t="str">
        <f t="shared" si="90"/>
        <v/>
      </c>
      <c r="AU142" s="138" t="str">
        <f t="shared" si="121"/>
        <v/>
      </c>
      <c r="AV142" s="138" t="str">
        <f t="shared" si="122"/>
        <v/>
      </c>
      <c r="AW142" s="138" t="str">
        <f t="shared" si="91"/>
        <v/>
      </c>
      <c r="AX142" s="138" t="str">
        <f t="shared" si="92"/>
        <v/>
      </c>
      <c r="AY142" s="138" t="str">
        <f t="shared" si="93"/>
        <v/>
      </c>
      <c r="AZ142" s="138" t="str">
        <f t="shared" si="94"/>
        <v/>
      </c>
      <c r="BA142" s="138" t="str">
        <f t="shared" si="95"/>
        <v/>
      </c>
      <c r="BB142" s="138" t="str">
        <f t="shared" si="96"/>
        <v/>
      </c>
      <c r="BC142" s="138" t="str">
        <f t="shared" si="97"/>
        <v/>
      </c>
      <c r="BD142" s="138" t="str">
        <f t="shared" si="98"/>
        <v/>
      </c>
      <c r="BE142" s="231"/>
      <c r="BF142" s="231"/>
      <c r="BG142" s="138" t="str">
        <f t="shared" si="99"/>
        <v/>
      </c>
      <c r="BH142" s="138" t="str">
        <f t="shared" si="100"/>
        <v/>
      </c>
      <c r="BI142" s="138" t="str">
        <f t="shared" si="101"/>
        <v/>
      </c>
      <c r="BJ142" s="138" t="str">
        <f t="shared" si="102"/>
        <v/>
      </c>
      <c r="BK142" s="138" t="str">
        <f t="shared" si="103"/>
        <v/>
      </c>
      <c r="BL142" s="138" t="str">
        <f t="shared" si="104"/>
        <v/>
      </c>
      <c r="BM142" s="138" t="str">
        <f t="shared" si="105"/>
        <v/>
      </c>
      <c r="BN142" s="138" t="str">
        <f t="shared" si="106"/>
        <v/>
      </c>
      <c r="BO142" s="138">
        <f t="shared" si="107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N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2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3">SUM(AP99:AP118)+SUM(AP123:AP142)</f>
        <v>0</v>
      </c>
      <c r="AQ144" s="138">
        <f t="shared" si="123"/>
        <v>0</v>
      </c>
      <c r="AR144" s="138">
        <f t="shared" si="123"/>
        <v>0</v>
      </c>
      <c r="AS144" s="138">
        <f t="shared" si="123"/>
        <v>0</v>
      </c>
      <c r="AT144" s="138">
        <f t="shared" si="123"/>
        <v>0</v>
      </c>
      <c r="AU144" s="138">
        <f t="shared" si="123"/>
        <v>0</v>
      </c>
      <c r="AV144" s="138">
        <f t="shared" si="123"/>
        <v>0</v>
      </c>
      <c r="AW144" s="138">
        <f t="shared" si="123"/>
        <v>0</v>
      </c>
      <c r="AX144" s="138">
        <f t="shared" si="123"/>
        <v>0</v>
      </c>
      <c r="AY144" s="138">
        <f t="shared" si="123"/>
        <v>0</v>
      </c>
      <c r="AZ144" s="138">
        <f t="shared" si="123"/>
        <v>0</v>
      </c>
      <c r="BA144" s="138">
        <f t="shared" si="123"/>
        <v>0</v>
      </c>
      <c r="BB144" s="138">
        <f t="shared" si="123"/>
        <v>0</v>
      </c>
      <c r="BC144" s="138">
        <f t="shared" si="123"/>
        <v>0</v>
      </c>
      <c r="BD144" s="138">
        <f t="shared" si="123"/>
        <v>0</v>
      </c>
      <c r="BE144" s="138">
        <f t="shared" si="123"/>
        <v>0</v>
      </c>
      <c r="BF144" s="138">
        <f t="shared" si="123"/>
        <v>0</v>
      </c>
      <c r="BG144" s="138">
        <f t="shared" si="123"/>
        <v>0</v>
      </c>
      <c r="BH144" s="138">
        <f t="shared" si="123"/>
        <v>0</v>
      </c>
      <c r="BI144" s="138">
        <f t="shared" si="123"/>
        <v>0</v>
      </c>
      <c r="BJ144" s="138">
        <f t="shared" si="123"/>
        <v>0</v>
      </c>
      <c r="BK144" s="138">
        <f t="shared" si="123"/>
        <v>0</v>
      </c>
      <c r="BL144" s="138">
        <f t="shared" si="123"/>
        <v>0</v>
      </c>
      <c r="BM144" s="138">
        <f t="shared" si="123"/>
        <v>0</v>
      </c>
      <c r="BN144" s="138">
        <f t="shared" si="123"/>
        <v>0</v>
      </c>
      <c r="BO144" s="138">
        <f t="shared" si="123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32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 t="shared" ref="K151:K170" si="124">IF(J151="○",I151+$O$63,I151)</f>
        <v>-</v>
      </c>
      <c r="L151" s="20" t="str">
        <f>IF(月途中入退所!$D31=$B$2,月途中入退所!$J31,"-")</f>
        <v>-</v>
      </c>
      <c r="M151" s="138">
        <f t="shared" ref="M151:M170" si="125">IFERROR(ROUNDDOWN(K151*L151/25,-1),0)</f>
        <v>0</v>
      </c>
      <c r="N151" s="132"/>
      <c r="O151" s="137" t="str">
        <f t="shared" ref="O151:O170" si="126">IF($H151="標準時間",HLOOKUP(G151,$F$84:$I$87,2,FALSE),IF($H151="短時間",HLOOKUP($G151,$J$84:$M$87,2,FALSE),"-"))</f>
        <v>-</v>
      </c>
      <c r="P151" s="137" t="str">
        <f t="shared" ref="P151:P170" si="127">IF($H151="標準時間",HLOOKUP(G151,$F$84:$I$87,3,FALSE),IF($H151="短時間",HLOOKUP($G151,$J$84:$M$87,3,FALSE),"-"))</f>
        <v>-</v>
      </c>
      <c r="Q151" s="137" t="str">
        <f t="shared" ref="Q151:Q170" si="128">IF($H151="標準時間",HLOOKUP(G151,$F$84:$I$87,4,FALSE),IF($H151="短時間",HLOOKUP($G151,$J$84:$M$87,4,FALSE),"-"))</f>
        <v>-</v>
      </c>
      <c r="R151" s="137" t="str">
        <f t="shared" ref="R151:R170" si="129">IF($H151="標準時間",HLOOKUP($G151,$F$40:$I$74,3,FALSE),IF($H151="短時間",HLOOKUP($G151,$J$40:$M$74,3,FALSE),"-"))</f>
        <v>-</v>
      </c>
      <c r="S151" s="137" t="str">
        <f t="shared" ref="S151:S170" si="130">IF($H151="標準時間",HLOOKUP($G151,$F$40:$I$74,4,FALSE),IF($H151="短時間",HLOOKUP($G151,$J$40:$M$74,4,FALSE),"-"))</f>
        <v>-</v>
      </c>
      <c r="T151" s="137" t="str">
        <f t="shared" ref="T151:T170" si="131"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32">IFERROR(HLOOKUP(G151,$F$90:$I$91,2,FALSE),"-")</f>
        <v>-</v>
      </c>
      <c r="X151" s="137" t="str">
        <f t="shared" ref="X151:X170" si="133">IFERROR(HLOOKUP(G151,$F$90:$I$92,3,FALSE),"-")</f>
        <v>-</v>
      </c>
      <c r="Y151" s="137" t="str">
        <f t="shared" ref="Y151:Y170" si="134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5">IF(J151="○",$O$28,0)</f>
        <v>0</v>
      </c>
      <c r="AO151" s="138">
        <f t="shared" ref="AO151:AO170" si="136">M151-SUM(AP151:BN151)</f>
        <v>0</v>
      </c>
      <c r="AP151" s="138" t="str">
        <f t="shared" ref="AP151:AP170" si="137">IFERROR(ROUND(P151*L151/25,0),"")</f>
        <v/>
      </c>
      <c r="AQ151" s="138" t="str">
        <f t="shared" ref="AQ151:AQ170" si="138">IFERROR(ROUND(Q151*L151/25,0),"")</f>
        <v/>
      </c>
      <c r="AR151" s="138" t="str">
        <f t="shared" ref="AR151:AR170" si="139">IFERROR(ROUND(R151*L151/25,0),"")</f>
        <v/>
      </c>
      <c r="AS151" s="138" t="str">
        <f t="shared" ref="AS151:AS170" si="140">IFERROR(ROUND(S151*L151/25,0),"")</f>
        <v/>
      </c>
      <c r="AT151" s="138" t="str">
        <f t="shared" ref="AT151:AT170" si="141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42">IFERROR(ROUND(W151*L151/25,0),"")</f>
        <v/>
      </c>
      <c r="AX151" s="138" t="str">
        <f t="shared" ref="AX151:AX170" si="143">IFERROR(ROUND(X151*L151/25,0),"")</f>
        <v/>
      </c>
      <c r="AY151" s="138" t="str">
        <f t="shared" ref="AY151:AY170" si="144">IFERROR(ROUND(Y151*L151/25,0),"")</f>
        <v/>
      </c>
      <c r="AZ151" s="138" t="str">
        <f t="shared" ref="AZ151:AZ170" si="145">IFERROR(ROUND(Z151*L151/25,0),"")</f>
        <v/>
      </c>
      <c r="BA151" s="138" t="str">
        <f t="shared" ref="BA151:BA170" si="146">IFERROR(ROUND(AA151*L151/25,0),"")</f>
        <v/>
      </c>
      <c r="BB151" s="138" t="str">
        <f t="shared" ref="BB151:BB170" si="147">IFERROR(ROUND(AB151*L151/25,0),"")</f>
        <v/>
      </c>
      <c r="BC151" s="138" t="str">
        <f t="shared" ref="BC151:BC170" si="148">IFERROR(ROUND(AC151*L151/25,0),"")</f>
        <v/>
      </c>
      <c r="BD151" s="138" t="str">
        <f t="shared" ref="BD151:BD170" si="149">IFERROR(ROUND(AD151*L151/25,0),"")</f>
        <v/>
      </c>
      <c r="BE151" s="138" t="str">
        <f t="shared" ref="BE151:BE170" si="150">IFERROR(ROUND(AE151*L151/25,0),"")</f>
        <v/>
      </c>
      <c r="BF151" s="138" t="str">
        <f t="shared" ref="BF151:BF170" si="151">IFERROR(ROUND(AF151*L151/25,0),"")</f>
        <v/>
      </c>
      <c r="BG151" s="138" t="str">
        <f t="shared" ref="BG151:BG170" si="152">IFERROR(ROUND(AG151*L151/25,0),"")</f>
        <v/>
      </c>
      <c r="BH151" s="138" t="str">
        <f t="shared" ref="BH151:BH170" si="153">IFERROR(ROUND(AH151*L151/25,0),"")</f>
        <v/>
      </c>
      <c r="BI151" s="138" t="str">
        <f t="shared" ref="BI151:BI170" si="154">IFERROR(ROUND(AI151*L151/25,0),"")</f>
        <v/>
      </c>
      <c r="BJ151" s="138" t="str">
        <f t="shared" ref="BJ151:BJ170" si="155">IFERROR(ROUND(AJ151*L151/25,0),"")</f>
        <v/>
      </c>
      <c r="BK151" s="138" t="str">
        <f t="shared" ref="BK151:BK170" si="156">IFERROR(ROUND(AK151*L151/25,0),"")</f>
        <v/>
      </c>
      <c r="BL151" s="138" t="str">
        <f t="shared" ref="BL151:BL170" si="157">IFERROR(ROUND(AL151*L151/25,0),"")</f>
        <v/>
      </c>
      <c r="BM151" s="138" t="str">
        <f t="shared" ref="BM151:BM170" si="158">IFERROR(ROUND(AM151*L151/25,0),"")</f>
        <v/>
      </c>
      <c r="BN151" s="138" t="str">
        <f t="shared" ref="BN151:BN170" si="159">IFERROR(ROUND(AN151*L151/25,0),"")</f>
        <v/>
      </c>
      <c r="BO151" s="138">
        <f t="shared" ref="BO151:BO170" si="160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61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si="124"/>
        <v>-</v>
      </c>
      <c r="L152" s="20" t="str">
        <f>IF(月途中入退所!$D32=$B$2,月途中入退所!$J32,"-")</f>
        <v>-</v>
      </c>
      <c r="M152" s="138">
        <f t="shared" si="125"/>
        <v>0</v>
      </c>
      <c r="N152" s="132"/>
      <c r="O152" s="137" t="str">
        <f t="shared" si="126"/>
        <v>-</v>
      </c>
      <c r="P152" s="137" t="str">
        <f t="shared" si="127"/>
        <v>-</v>
      </c>
      <c r="Q152" s="137" t="str">
        <f t="shared" si="128"/>
        <v>-</v>
      </c>
      <c r="R152" s="137" t="str">
        <f t="shared" si="129"/>
        <v>-</v>
      </c>
      <c r="S152" s="137" t="str">
        <f t="shared" si="130"/>
        <v>-</v>
      </c>
      <c r="T152" s="137" t="str">
        <f t="shared" si="131"/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32"/>
        <v>-</v>
      </c>
      <c r="X152" s="137" t="str">
        <f t="shared" si="133"/>
        <v>-</v>
      </c>
      <c r="Y152" s="137" t="str">
        <f t="shared" si="134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5"/>
        <v>0</v>
      </c>
      <c r="AO152" s="138">
        <f t="shared" si="136"/>
        <v>0</v>
      </c>
      <c r="AP152" s="138" t="str">
        <f t="shared" si="137"/>
        <v/>
      </c>
      <c r="AQ152" s="138" t="str">
        <f t="shared" si="138"/>
        <v/>
      </c>
      <c r="AR152" s="138" t="str">
        <f t="shared" si="139"/>
        <v/>
      </c>
      <c r="AS152" s="138" t="str">
        <f t="shared" si="140"/>
        <v/>
      </c>
      <c r="AT152" s="138" t="str">
        <f t="shared" si="141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42"/>
        <v/>
      </c>
      <c r="AX152" s="138" t="str">
        <f t="shared" si="143"/>
        <v/>
      </c>
      <c r="AY152" s="138" t="str">
        <f t="shared" si="144"/>
        <v/>
      </c>
      <c r="AZ152" s="138" t="str">
        <f t="shared" si="145"/>
        <v/>
      </c>
      <c r="BA152" s="138" t="str">
        <f t="shared" si="146"/>
        <v/>
      </c>
      <c r="BB152" s="138" t="str">
        <f t="shared" si="147"/>
        <v/>
      </c>
      <c r="BC152" s="138" t="str">
        <f t="shared" si="148"/>
        <v/>
      </c>
      <c r="BD152" s="138" t="str">
        <f t="shared" si="149"/>
        <v/>
      </c>
      <c r="BE152" s="138" t="str">
        <f t="shared" si="150"/>
        <v/>
      </c>
      <c r="BF152" s="138" t="str">
        <f t="shared" si="151"/>
        <v/>
      </c>
      <c r="BG152" s="138" t="str">
        <f t="shared" si="152"/>
        <v/>
      </c>
      <c r="BH152" s="138" t="str">
        <f t="shared" si="153"/>
        <v/>
      </c>
      <c r="BI152" s="138" t="str">
        <f t="shared" si="154"/>
        <v/>
      </c>
      <c r="BJ152" s="138" t="str">
        <f t="shared" si="155"/>
        <v/>
      </c>
      <c r="BK152" s="138" t="str">
        <f t="shared" si="156"/>
        <v/>
      </c>
      <c r="BL152" s="138" t="str">
        <f t="shared" si="157"/>
        <v/>
      </c>
      <c r="BM152" s="138" t="str">
        <f t="shared" si="158"/>
        <v/>
      </c>
      <c r="BN152" s="138" t="str">
        <f t="shared" si="159"/>
        <v/>
      </c>
      <c r="BO152" s="138">
        <f t="shared" si="160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61"/>
        <v>-</v>
      </c>
      <c r="J153" s="20" t="str">
        <f>IF(月途中入退所!$N33=$B$2,IF(月途中入退所!I33="","-",月途中入退所!$I33),"-")</f>
        <v>-</v>
      </c>
      <c r="K153" s="186" t="str">
        <f t="shared" si="124"/>
        <v>-</v>
      </c>
      <c r="L153" s="20" t="str">
        <f>IF(月途中入退所!$D33=$B$2,月途中入退所!$J33,"-")</f>
        <v>-</v>
      </c>
      <c r="M153" s="138">
        <f t="shared" si="125"/>
        <v>0</v>
      </c>
      <c r="N153" s="132"/>
      <c r="O153" s="137" t="str">
        <f t="shared" si="126"/>
        <v>-</v>
      </c>
      <c r="P153" s="137" t="str">
        <f t="shared" si="127"/>
        <v>-</v>
      </c>
      <c r="Q153" s="137" t="str">
        <f t="shared" si="128"/>
        <v>-</v>
      </c>
      <c r="R153" s="137" t="str">
        <f t="shared" si="129"/>
        <v>-</v>
      </c>
      <c r="S153" s="137" t="str">
        <f t="shared" si="130"/>
        <v>-</v>
      </c>
      <c r="T153" s="137" t="str">
        <f t="shared" si="13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32"/>
        <v>-</v>
      </c>
      <c r="X153" s="137" t="str">
        <f t="shared" si="133"/>
        <v>-</v>
      </c>
      <c r="Y153" s="137" t="str">
        <f t="shared" si="134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5"/>
        <v>0</v>
      </c>
      <c r="AO153" s="138">
        <f t="shared" si="136"/>
        <v>0</v>
      </c>
      <c r="AP153" s="138" t="str">
        <f t="shared" si="137"/>
        <v/>
      </c>
      <c r="AQ153" s="138" t="str">
        <f t="shared" si="138"/>
        <v/>
      </c>
      <c r="AR153" s="138" t="str">
        <f t="shared" si="139"/>
        <v/>
      </c>
      <c r="AS153" s="138" t="str">
        <f t="shared" si="140"/>
        <v/>
      </c>
      <c r="AT153" s="138" t="str">
        <f t="shared" si="141"/>
        <v/>
      </c>
      <c r="AU153" s="138" t="str">
        <f t="shared" si="174"/>
        <v/>
      </c>
      <c r="AV153" s="138" t="str">
        <f t="shared" si="175"/>
        <v/>
      </c>
      <c r="AW153" s="138" t="str">
        <f t="shared" si="142"/>
        <v/>
      </c>
      <c r="AX153" s="138" t="str">
        <f t="shared" si="143"/>
        <v/>
      </c>
      <c r="AY153" s="138" t="str">
        <f t="shared" si="144"/>
        <v/>
      </c>
      <c r="AZ153" s="138" t="str">
        <f t="shared" si="145"/>
        <v/>
      </c>
      <c r="BA153" s="138" t="str">
        <f t="shared" si="146"/>
        <v/>
      </c>
      <c r="BB153" s="138" t="str">
        <f t="shared" si="147"/>
        <v/>
      </c>
      <c r="BC153" s="138" t="str">
        <f t="shared" si="148"/>
        <v/>
      </c>
      <c r="BD153" s="138" t="str">
        <f t="shared" si="149"/>
        <v/>
      </c>
      <c r="BE153" s="138" t="str">
        <f t="shared" si="150"/>
        <v/>
      </c>
      <c r="BF153" s="138" t="str">
        <f t="shared" si="151"/>
        <v/>
      </c>
      <c r="BG153" s="138" t="str">
        <f t="shared" si="152"/>
        <v/>
      </c>
      <c r="BH153" s="138" t="str">
        <f t="shared" si="153"/>
        <v/>
      </c>
      <c r="BI153" s="138" t="str">
        <f t="shared" si="154"/>
        <v/>
      </c>
      <c r="BJ153" s="138" t="str">
        <f t="shared" si="155"/>
        <v/>
      </c>
      <c r="BK153" s="138" t="str">
        <f t="shared" si="156"/>
        <v/>
      </c>
      <c r="BL153" s="138" t="str">
        <f t="shared" si="157"/>
        <v/>
      </c>
      <c r="BM153" s="138" t="str">
        <f t="shared" si="158"/>
        <v/>
      </c>
      <c r="BN153" s="138" t="str">
        <f t="shared" si="159"/>
        <v/>
      </c>
      <c r="BO153" s="138">
        <f t="shared" si="160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61"/>
        <v>-</v>
      </c>
      <c r="J154" s="20" t="str">
        <f>IF(月途中入退所!$N34=$B$2,IF(月途中入退所!I34="","-",月途中入退所!$I34),"-")</f>
        <v>-</v>
      </c>
      <c r="K154" s="186" t="str">
        <f t="shared" si="124"/>
        <v>-</v>
      </c>
      <c r="L154" s="20" t="str">
        <f>IF(月途中入退所!$D34=$B$2,月途中入退所!$J34,"-")</f>
        <v>-</v>
      </c>
      <c r="M154" s="138">
        <f t="shared" si="125"/>
        <v>0</v>
      </c>
      <c r="N154" s="132"/>
      <c r="O154" s="137" t="str">
        <f t="shared" si="126"/>
        <v>-</v>
      </c>
      <c r="P154" s="137" t="str">
        <f t="shared" si="127"/>
        <v>-</v>
      </c>
      <c r="Q154" s="137" t="str">
        <f t="shared" si="128"/>
        <v>-</v>
      </c>
      <c r="R154" s="137" t="str">
        <f t="shared" si="129"/>
        <v>-</v>
      </c>
      <c r="S154" s="137" t="str">
        <f t="shared" si="130"/>
        <v>-</v>
      </c>
      <c r="T154" s="137" t="str">
        <f t="shared" si="13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32"/>
        <v>-</v>
      </c>
      <c r="X154" s="137" t="str">
        <f t="shared" si="133"/>
        <v>-</v>
      </c>
      <c r="Y154" s="137" t="str">
        <f t="shared" si="134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5"/>
        <v>0</v>
      </c>
      <c r="AO154" s="138">
        <f t="shared" si="136"/>
        <v>0</v>
      </c>
      <c r="AP154" s="138" t="str">
        <f t="shared" si="137"/>
        <v/>
      </c>
      <c r="AQ154" s="138" t="str">
        <f t="shared" si="138"/>
        <v/>
      </c>
      <c r="AR154" s="138" t="str">
        <f t="shared" si="139"/>
        <v/>
      </c>
      <c r="AS154" s="138" t="str">
        <f t="shared" si="140"/>
        <v/>
      </c>
      <c r="AT154" s="138" t="str">
        <f t="shared" si="141"/>
        <v/>
      </c>
      <c r="AU154" s="138" t="str">
        <f t="shared" si="174"/>
        <v/>
      </c>
      <c r="AV154" s="138" t="str">
        <f t="shared" si="175"/>
        <v/>
      </c>
      <c r="AW154" s="138" t="str">
        <f t="shared" si="142"/>
        <v/>
      </c>
      <c r="AX154" s="138" t="str">
        <f t="shared" si="143"/>
        <v/>
      </c>
      <c r="AY154" s="138" t="str">
        <f t="shared" si="144"/>
        <v/>
      </c>
      <c r="AZ154" s="138" t="str">
        <f t="shared" si="145"/>
        <v/>
      </c>
      <c r="BA154" s="138" t="str">
        <f t="shared" si="146"/>
        <v/>
      </c>
      <c r="BB154" s="138" t="str">
        <f t="shared" si="147"/>
        <v/>
      </c>
      <c r="BC154" s="138" t="str">
        <f t="shared" si="148"/>
        <v/>
      </c>
      <c r="BD154" s="138" t="str">
        <f t="shared" si="149"/>
        <v/>
      </c>
      <c r="BE154" s="138" t="str">
        <f t="shared" si="150"/>
        <v/>
      </c>
      <c r="BF154" s="138" t="str">
        <f t="shared" si="151"/>
        <v/>
      </c>
      <c r="BG154" s="138" t="str">
        <f t="shared" si="152"/>
        <v/>
      </c>
      <c r="BH154" s="138" t="str">
        <f t="shared" si="153"/>
        <v/>
      </c>
      <c r="BI154" s="138" t="str">
        <f t="shared" si="154"/>
        <v/>
      </c>
      <c r="BJ154" s="138" t="str">
        <f t="shared" si="155"/>
        <v/>
      </c>
      <c r="BK154" s="138" t="str">
        <f t="shared" si="156"/>
        <v/>
      </c>
      <c r="BL154" s="138" t="str">
        <f t="shared" si="157"/>
        <v/>
      </c>
      <c r="BM154" s="138" t="str">
        <f t="shared" si="158"/>
        <v/>
      </c>
      <c r="BN154" s="138" t="str">
        <f t="shared" si="159"/>
        <v/>
      </c>
      <c r="BO154" s="138">
        <f t="shared" si="160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61"/>
        <v>-</v>
      </c>
      <c r="J155" s="20" t="str">
        <f>IF(月途中入退所!$N35=$B$2,IF(月途中入退所!I35="","-",月途中入退所!$I35),"-")</f>
        <v>-</v>
      </c>
      <c r="K155" s="186" t="str">
        <f t="shared" si="124"/>
        <v>-</v>
      </c>
      <c r="L155" s="20" t="str">
        <f>IF(月途中入退所!$D35=$B$2,月途中入退所!$J35,"-")</f>
        <v>-</v>
      </c>
      <c r="M155" s="138">
        <f t="shared" si="125"/>
        <v>0</v>
      </c>
      <c r="N155" s="132"/>
      <c r="O155" s="137" t="str">
        <f t="shared" si="126"/>
        <v>-</v>
      </c>
      <c r="P155" s="137" t="str">
        <f t="shared" si="127"/>
        <v>-</v>
      </c>
      <c r="Q155" s="137" t="str">
        <f t="shared" si="128"/>
        <v>-</v>
      </c>
      <c r="R155" s="137" t="str">
        <f t="shared" si="129"/>
        <v>-</v>
      </c>
      <c r="S155" s="137" t="str">
        <f t="shared" si="130"/>
        <v>-</v>
      </c>
      <c r="T155" s="137" t="str">
        <f t="shared" si="13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32"/>
        <v>-</v>
      </c>
      <c r="X155" s="137" t="str">
        <f t="shared" si="133"/>
        <v>-</v>
      </c>
      <c r="Y155" s="137" t="str">
        <f t="shared" si="134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5"/>
        <v>0</v>
      </c>
      <c r="AO155" s="138">
        <f t="shared" si="136"/>
        <v>0</v>
      </c>
      <c r="AP155" s="138" t="str">
        <f t="shared" si="137"/>
        <v/>
      </c>
      <c r="AQ155" s="138" t="str">
        <f t="shared" si="138"/>
        <v/>
      </c>
      <c r="AR155" s="138" t="str">
        <f t="shared" si="139"/>
        <v/>
      </c>
      <c r="AS155" s="138" t="str">
        <f t="shared" si="140"/>
        <v/>
      </c>
      <c r="AT155" s="138" t="str">
        <f t="shared" si="141"/>
        <v/>
      </c>
      <c r="AU155" s="138" t="str">
        <f t="shared" si="174"/>
        <v/>
      </c>
      <c r="AV155" s="138" t="str">
        <f t="shared" si="175"/>
        <v/>
      </c>
      <c r="AW155" s="138" t="str">
        <f t="shared" si="142"/>
        <v/>
      </c>
      <c r="AX155" s="138" t="str">
        <f t="shared" si="143"/>
        <v/>
      </c>
      <c r="AY155" s="138" t="str">
        <f t="shared" si="144"/>
        <v/>
      </c>
      <c r="AZ155" s="138" t="str">
        <f t="shared" si="145"/>
        <v/>
      </c>
      <c r="BA155" s="138" t="str">
        <f t="shared" si="146"/>
        <v/>
      </c>
      <c r="BB155" s="138" t="str">
        <f t="shared" si="147"/>
        <v/>
      </c>
      <c r="BC155" s="138" t="str">
        <f t="shared" si="148"/>
        <v/>
      </c>
      <c r="BD155" s="138" t="str">
        <f t="shared" si="149"/>
        <v/>
      </c>
      <c r="BE155" s="138" t="str">
        <f t="shared" si="150"/>
        <v/>
      </c>
      <c r="BF155" s="138" t="str">
        <f t="shared" si="151"/>
        <v/>
      </c>
      <c r="BG155" s="138" t="str">
        <f t="shared" si="152"/>
        <v/>
      </c>
      <c r="BH155" s="138" t="str">
        <f t="shared" si="153"/>
        <v/>
      </c>
      <c r="BI155" s="138" t="str">
        <f t="shared" si="154"/>
        <v/>
      </c>
      <c r="BJ155" s="138" t="str">
        <f t="shared" si="155"/>
        <v/>
      </c>
      <c r="BK155" s="138" t="str">
        <f t="shared" si="156"/>
        <v/>
      </c>
      <c r="BL155" s="138" t="str">
        <f t="shared" si="157"/>
        <v/>
      </c>
      <c r="BM155" s="138" t="str">
        <f t="shared" si="158"/>
        <v/>
      </c>
      <c r="BN155" s="138" t="str">
        <f t="shared" si="159"/>
        <v/>
      </c>
      <c r="BO155" s="138">
        <f t="shared" si="160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61"/>
        <v>-</v>
      </c>
      <c r="J156" s="20" t="str">
        <f>IF(月途中入退所!$N36=$B$2,IF(月途中入退所!I36="","-",月途中入退所!$I36),"-")</f>
        <v>-</v>
      </c>
      <c r="K156" s="186" t="str">
        <f t="shared" si="124"/>
        <v>-</v>
      </c>
      <c r="L156" s="20" t="str">
        <f>IF(月途中入退所!$D36=$B$2,月途中入退所!$J36,"-")</f>
        <v>-</v>
      </c>
      <c r="M156" s="138">
        <f t="shared" si="125"/>
        <v>0</v>
      </c>
      <c r="N156" s="132"/>
      <c r="O156" s="137" t="str">
        <f t="shared" si="126"/>
        <v>-</v>
      </c>
      <c r="P156" s="137" t="str">
        <f t="shared" si="127"/>
        <v>-</v>
      </c>
      <c r="Q156" s="137" t="str">
        <f t="shared" si="128"/>
        <v>-</v>
      </c>
      <c r="R156" s="137" t="str">
        <f t="shared" si="129"/>
        <v>-</v>
      </c>
      <c r="S156" s="137" t="str">
        <f t="shared" si="130"/>
        <v>-</v>
      </c>
      <c r="T156" s="137" t="str">
        <f t="shared" si="13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32"/>
        <v>-</v>
      </c>
      <c r="X156" s="137" t="str">
        <f t="shared" si="133"/>
        <v>-</v>
      </c>
      <c r="Y156" s="137" t="str">
        <f t="shared" si="134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5"/>
        <v>0</v>
      </c>
      <c r="AO156" s="138">
        <f t="shared" si="136"/>
        <v>0</v>
      </c>
      <c r="AP156" s="138" t="str">
        <f t="shared" si="137"/>
        <v/>
      </c>
      <c r="AQ156" s="138" t="str">
        <f t="shared" si="138"/>
        <v/>
      </c>
      <c r="AR156" s="138" t="str">
        <f t="shared" si="139"/>
        <v/>
      </c>
      <c r="AS156" s="138" t="str">
        <f t="shared" si="140"/>
        <v/>
      </c>
      <c r="AT156" s="138" t="str">
        <f t="shared" si="141"/>
        <v/>
      </c>
      <c r="AU156" s="138" t="str">
        <f t="shared" si="174"/>
        <v/>
      </c>
      <c r="AV156" s="138" t="str">
        <f t="shared" si="175"/>
        <v/>
      </c>
      <c r="AW156" s="138" t="str">
        <f t="shared" si="142"/>
        <v/>
      </c>
      <c r="AX156" s="138" t="str">
        <f t="shared" si="143"/>
        <v/>
      </c>
      <c r="AY156" s="138" t="str">
        <f t="shared" si="144"/>
        <v/>
      </c>
      <c r="AZ156" s="138" t="str">
        <f t="shared" si="145"/>
        <v/>
      </c>
      <c r="BA156" s="138" t="str">
        <f t="shared" si="146"/>
        <v/>
      </c>
      <c r="BB156" s="138" t="str">
        <f t="shared" si="147"/>
        <v/>
      </c>
      <c r="BC156" s="138" t="str">
        <f t="shared" si="148"/>
        <v/>
      </c>
      <c r="BD156" s="138" t="str">
        <f t="shared" si="149"/>
        <v/>
      </c>
      <c r="BE156" s="138" t="str">
        <f t="shared" si="150"/>
        <v/>
      </c>
      <c r="BF156" s="138" t="str">
        <f t="shared" si="151"/>
        <v/>
      </c>
      <c r="BG156" s="138" t="str">
        <f t="shared" si="152"/>
        <v/>
      </c>
      <c r="BH156" s="138" t="str">
        <f t="shared" si="153"/>
        <v/>
      </c>
      <c r="BI156" s="138" t="str">
        <f t="shared" si="154"/>
        <v/>
      </c>
      <c r="BJ156" s="138" t="str">
        <f t="shared" si="155"/>
        <v/>
      </c>
      <c r="BK156" s="138" t="str">
        <f t="shared" si="156"/>
        <v/>
      </c>
      <c r="BL156" s="138" t="str">
        <f t="shared" si="157"/>
        <v/>
      </c>
      <c r="BM156" s="138" t="str">
        <f t="shared" si="158"/>
        <v/>
      </c>
      <c r="BN156" s="138" t="str">
        <f t="shared" si="159"/>
        <v/>
      </c>
      <c r="BO156" s="138">
        <f t="shared" si="160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61"/>
        <v>-</v>
      </c>
      <c r="J157" s="20" t="str">
        <f>IF(月途中入退所!$N37=$B$2,IF(月途中入退所!I37="","-",月途中入退所!$I37),"-")</f>
        <v>-</v>
      </c>
      <c r="K157" s="186" t="str">
        <f t="shared" si="124"/>
        <v>-</v>
      </c>
      <c r="L157" s="20" t="str">
        <f>IF(月途中入退所!$D37=$B$2,月途中入退所!$J37,"-")</f>
        <v>-</v>
      </c>
      <c r="M157" s="138">
        <f t="shared" si="125"/>
        <v>0</v>
      </c>
      <c r="N157" s="132"/>
      <c r="O157" s="137" t="str">
        <f t="shared" si="126"/>
        <v>-</v>
      </c>
      <c r="P157" s="137" t="str">
        <f t="shared" si="127"/>
        <v>-</v>
      </c>
      <c r="Q157" s="137" t="str">
        <f t="shared" si="128"/>
        <v>-</v>
      </c>
      <c r="R157" s="137" t="str">
        <f t="shared" si="129"/>
        <v>-</v>
      </c>
      <c r="S157" s="137" t="str">
        <f t="shared" si="130"/>
        <v>-</v>
      </c>
      <c r="T157" s="137" t="str">
        <f t="shared" si="13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32"/>
        <v>-</v>
      </c>
      <c r="X157" s="137" t="str">
        <f t="shared" si="133"/>
        <v>-</v>
      </c>
      <c r="Y157" s="137" t="str">
        <f t="shared" si="134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5"/>
        <v>0</v>
      </c>
      <c r="AO157" s="138">
        <f t="shared" si="136"/>
        <v>0</v>
      </c>
      <c r="AP157" s="138" t="str">
        <f t="shared" si="137"/>
        <v/>
      </c>
      <c r="AQ157" s="138" t="str">
        <f t="shared" si="138"/>
        <v/>
      </c>
      <c r="AR157" s="138" t="str">
        <f t="shared" si="139"/>
        <v/>
      </c>
      <c r="AS157" s="138" t="str">
        <f t="shared" si="140"/>
        <v/>
      </c>
      <c r="AT157" s="138" t="str">
        <f t="shared" si="141"/>
        <v/>
      </c>
      <c r="AU157" s="138" t="str">
        <f t="shared" si="174"/>
        <v/>
      </c>
      <c r="AV157" s="138" t="str">
        <f t="shared" si="175"/>
        <v/>
      </c>
      <c r="AW157" s="138" t="str">
        <f t="shared" si="142"/>
        <v/>
      </c>
      <c r="AX157" s="138" t="str">
        <f t="shared" si="143"/>
        <v/>
      </c>
      <c r="AY157" s="138" t="str">
        <f t="shared" si="144"/>
        <v/>
      </c>
      <c r="AZ157" s="138" t="str">
        <f t="shared" si="145"/>
        <v/>
      </c>
      <c r="BA157" s="138" t="str">
        <f t="shared" si="146"/>
        <v/>
      </c>
      <c r="BB157" s="138" t="str">
        <f t="shared" si="147"/>
        <v/>
      </c>
      <c r="BC157" s="138" t="str">
        <f t="shared" si="148"/>
        <v/>
      </c>
      <c r="BD157" s="138" t="str">
        <f t="shared" si="149"/>
        <v/>
      </c>
      <c r="BE157" s="138" t="str">
        <f t="shared" si="150"/>
        <v/>
      </c>
      <c r="BF157" s="138" t="str">
        <f t="shared" si="151"/>
        <v/>
      </c>
      <c r="BG157" s="138" t="str">
        <f t="shared" si="152"/>
        <v/>
      </c>
      <c r="BH157" s="138" t="str">
        <f t="shared" si="153"/>
        <v/>
      </c>
      <c r="BI157" s="138" t="str">
        <f t="shared" si="154"/>
        <v/>
      </c>
      <c r="BJ157" s="138" t="str">
        <f t="shared" si="155"/>
        <v/>
      </c>
      <c r="BK157" s="138" t="str">
        <f t="shared" si="156"/>
        <v/>
      </c>
      <c r="BL157" s="138" t="str">
        <f t="shared" si="157"/>
        <v/>
      </c>
      <c r="BM157" s="138" t="str">
        <f t="shared" si="158"/>
        <v/>
      </c>
      <c r="BN157" s="138" t="str">
        <f t="shared" si="159"/>
        <v/>
      </c>
      <c r="BO157" s="138">
        <f t="shared" si="160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61"/>
        <v>-</v>
      </c>
      <c r="J158" s="20" t="str">
        <f>IF(月途中入退所!$N38=$B$2,IF(月途中入退所!I38="","-",月途中入退所!$I38),"-")</f>
        <v>-</v>
      </c>
      <c r="K158" s="186" t="str">
        <f t="shared" si="124"/>
        <v>-</v>
      </c>
      <c r="L158" s="20" t="str">
        <f>IF(月途中入退所!$D38=$B$2,月途中入退所!$J38,"-")</f>
        <v>-</v>
      </c>
      <c r="M158" s="138">
        <f t="shared" si="125"/>
        <v>0</v>
      </c>
      <c r="N158" s="132"/>
      <c r="O158" s="137" t="str">
        <f t="shared" si="126"/>
        <v>-</v>
      </c>
      <c r="P158" s="137" t="str">
        <f t="shared" si="127"/>
        <v>-</v>
      </c>
      <c r="Q158" s="137" t="str">
        <f t="shared" si="128"/>
        <v>-</v>
      </c>
      <c r="R158" s="137" t="str">
        <f t="shared" si="129"/>
        <v>-</v>
      </c>
      <c r="S158" s="137" t="str">
        <f t="shared" si="130"/>
        <v>-</v>
      </c>
      <c r="T158" s="137" t="str">
        <f t="shared" si="13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32"/>
        <v>-</v>
      </c>
      <c r="X158" s="137" t="str">
        <f t="shared" si="133"/>
        <v>-</v>
      </c>
      <c r="Y158" s="137" t="str">
        <f t="shared" si="134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5"/>
        <v>0</v>
      </c>
      <c r="AO158" s="138">
        <f t="shared" si="136"/>
        <v>0</v>
      </c>
      <c r="AP158" s="138" t="str">
        <f t="shared" si="137"/>
        <v/>
      </c>
      <c r="AQ158" s="138" t="str">
        <f t="shared" si="138"/>
        <v/>
      </c>
      <c r="AR158" s="138" t="str">
        <f t="shared" si="139"/>
        <v/>
      </c>
      <c r="AS158" s="138" t="str">
        <f t="shared" si="140"/>
        <v/>
      </c>
      <c r="AT158" s="138" t="str">
        <f t="shared" si="141"/>
        <v/>
      </c>
      <c r="AU158" s="138" t="str">
        <f t="shared" si="174"/>
        <v/>
      </c>
      <c r="AV158" s="138" t="str">
        <f t="shared" si="175"/>
        <v/>
      </c>
      <c r="AW158" s="138" t="str">
        <f t="shared" si="142"/>
        <v/>
      </c>
      <c r="AX158" s="138" t="str">
        <f t="shared" si="143"/>
        <v/>
      </c>
      <c r="AY158" s="138" t="str">
        <f t="shared" si="144"/>
        <v/>
      </c>
      <c r="AZ158" s="138" t="str">
        <f t="shared" si="145"/>
        <v/>
      </c>
      <c r="BA158" s="138" t="str">
        <f t="shared" si="146"/>
        <v/>
      </c>
      <c r="BB158" s="138" t="str">
        <f t="shared" si="147"/>
        <v/>
      </c>
      <c r="BC158" s="138" t="str">
        <f t="shared" si="148"/>
        <v/>
      </c>
      <c r="BD158" s="138" t="str">
        <f t="shared" si="149"/>
        <v/>
      </c>
      <c r="BE158" s="138" t="str">
        <f t="shared" si="150"/>
        <v/>
      </c>
      <c r="BF158" s="138" t="str">
        <f t="shared" si="151"/>
        <v/>
      </c>
      <c r="BG158" s="138" t="str">
        <f t="shared" si="152"/>
        <v/>
      </c>
      <c r="BH158" s="138" t="str">
        <f t="shared" si="153"/>
        <v/>
      </c>
      <c r="BI158" s="138" t="str">
        <f t="shared" si="154"/>
        <v/>
      </c>
      <c r="BJ158" s="138" t="str">
        <f t="shared" si="155"/>
        <v/>
      </c>
      <c r="BK158" s="138" t="str">
        <f t="shared" si="156"/>
        <v/>
      </c>
      <c r="BL158" s="138" t="str">
        <f t="shared" si="157"/>
        <v/>
      </c>
      <c r="BM158" s="138" t="str">
        <f t="shared" si="158"/>
        <v/>
      </c>
      <c r="BN158" s="138" t="str">
        <f t="shared" si="159"/>
        <v/>
      </c>
      <c r="BO158" s="138">
        <f t="shared" si="160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61"/>
        <v>-</v>
      </c>
      <c r="J159" s="20" t="str">
        <f>IF(月途中入退所!$N39=$B$2,IF(月途中入退所!I39="","-",月途中入退所!$I39),"-")</f>
        <v>-</v>
      </c>
      <c r="K159" s="186" t="str">
        <f t="shared" si="124"/>
        <v>-</v>
      </c>
      <c r="L159" s="20" t="str">
        <f>IF(月途中入退所!$D39=$B$2,月途中入退所!$J39,"-")</f>
        <v>-</v>
      </c>
      <c r="M159" s="138">
        <f t="shared" si="125"/>
        <v>0</v>
      </c>
      <c r="N159" s="132"/>
      <c r="O159" s="137" t="str">
        <f t="shared" si="126"/>
        <v>-</v>
      </c>
      <c r="P159" s="137" t="str">
        <f t="shared" si="127"/>
        <v>-</v>
      </c>
      <c r="Q159" s="137" t="str">
        <f t="shared" si="128"/>
        <v>-</v>
      </c>
      <c r="R159" s="137" t="str">
        <f t="shared" si="129"/>
        <v>-</v>
      </c>
      <c r="S159" s="137" t="str">
        <f t="shared" si="130"/>
        <v>-</v>
      </c>
      <c r="T159" s="137" t="str">
        <f t="shared" si="13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32"/>
        <v>-</v>
      </c>
      <c r="X159" s="137" t="str">
        <f t="shared" si="133"/>
        <v>-</v>
      </c>
      <c r="Y159" s="137" t="str">
        <f t="shared" si="134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5"/>
        <v>0</v>
      </c>
      <c r="AO159" s="138">
        <f t="shared" si="136"/>
        <v>0</v>
      </c>
      <c r="AP159" s="138" t="str">
        <f t="shared" si="137"/>
        <v/>
      </c>
      <c r="AQ159" s="138" t="str">
        <f t="shared" si="138"/>
        <v/>
      </c>
      <c r="AR159" s="138" t="str">
        <f t="shared" si="139"/>
        <v/>
      </c>
      <c r="AS159" s="138" t="str">
        <f t="shared" si="140"/>
        <v/>
      </c>
      <c r="AT159" s="138" t="str">
        <f t="shared" si="141"/>
        <v/>
      </c>
      <c r="AU159" s="138" t="str">
        <f t="shared" si="174"/>
        <v/>
      </c>
      <c r="AV159" s="138" t="str">
        <f t="shared" si="175"/>
        <v/>
      </c>
      <c r="AW159" s="138" t="str">
        <f t="shared" si="142"/>
        <v/>
      </c>
      <c r="AX159" s="138" t="str">
        <f t="shared" si="143"/>
        <v/>
      </c>
      <c r="AY159" s="138" t="str">
        <f t="shared" si="144"/>
        <v/>
      </c>
      <c r="AZ159" s="138" t="str">
        <f t="shared" si="145"/>
        <v/>
      </c>
      <c r="BA159" s="138" t="str">
        <f t="shared" si="146"/>
        <v/>
      </c>
      <c r="BB159" s="138" t="str">
        <f t="shared" si="147"/>
        <v/>
      </c>
      <c r="BC159" s="138" t="str">
        <f t="shared" si="148"/>
        <v/>
      </c>
      <c r="BD159" s="138" t="str">
        <f t="shared" si="149"/>
        <v/>
      </c>
      <c r="BE159" s="138" t="str">
        <f t="shared" si="150"/>
        <v/>
      </c>
      <c r="BF159" s="138" t="str">
        <f t="shared" si="151"/>
        <v/>
      </c>
      <c r="BG159" s="138" t="str">
        <f t="shared" si="152"/>
        <v/>
      </c>
      <c r="BH159" s="138" t="str">
        <f t="shared" si="153"/>
        <v/>
      </c>
      <c r="BI159" s="138" t="str">
        <f t="shared" si="154"/>
        <v/>
      </c>
      <c r="BJ159" s="138" t="str">
        <f t="shared" si="155"/>
        <v/>
      </c>
      <c r="BK159" s="138" t="str">
        <f t="shared" si="156"/>
        <v/>
      </c>
      <c r="BL159" s="138" t="str">
        <f t="shared" si="157"/>
        <v/>
      </c>
      <c r="BM159" s="138" t="str">
        <f t="shared" si="158"/>
        <v/>
      </c>
      <c r="BN159" s="138" t="str">
        <f t="shared" si="159"/>
        <v/>
      </c>
      <c r="BO159" s="138">
        <f t="shared" si="160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61"/>
        <v>-</v>
      </c>
      <c r="J160" s="20" t="str">
        <f>IF(月途中入退所!$N40=$B$2,IF(月途中入退所!I40="","-",月途中入退所!$I40),"-")</f>
        <v>-</v>
      </c>
      <c r="K160" s="186" t="str">
        <f t="shared" si="124"/>
        <v>-</v>
      </c>
      <c r="L160" s="20" t="str">
        <f>IF(月途中入退所!$D40=$B$2,月途中入退所!$J40,"-")</f>
        <v>-</v>
      </c>
      <c r="M160" s="138">
        <f t="shared" si="125"/>
        <v>0</v>
      </c>
      <c r="O160" s="137" t="str">
        <f t="shared" si="126"/>
        <v>-</v>
      </c>
      <c r="P160" s="137" t="str">
        <f t="shared" si="127"/>
        <v>-</v>
      </c>
      <c r="Q160" s="137" t="str">
        <f t="shared" si="128"/>
        <v>-</v>
      </c>
      <c r="R160" s="137" t="str">
        <f t="shared" si="129"/>
        <v>-</v>
      </c>
      <c r="S160" s="137" t="str">
        <f t="shared" si="130"/>
        <v>-</v>
      </c>
      <c r="T160" s="137" t="str">
        <f t="shared" si="13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32"/>
        <v>-</v>
      </c>
      <c r="X160" s="137" t="str">
        <f t="shared" si="133"/>
        <v>-</v>
      </c>
      <c r="Y160" s="137" t="str">
        <f t="shared" si="134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5"/>
        <v>0</v>
      </c>
      <c r="AO160" s="138">
        <f t="shared" si="136"/>
        <v>0</v>
      </c>
      <c r="AP160" s="138" t="str">
        <f t="shared" si="137"/>
        <v/>
      </c>
      <c r="AQ160" s="138" t="str">
        <f t="shared" si="138"/>
        <v/>
      </c>
      <c r="AR160" s="138" t="str">
        <f t="shared" si="139"/>
        <v/>
      </c>
      <c r="AS160" s="138" t="str">
        <f t="shared" si="140"/>
        <v/>
      </c>
      <c r="AT160" s="138" t="str">
        <f t="shared" si="141"/>
        <v/>
      </c>
      <c r="AU160" s="138" t="str">
        <f t="shared" si="174"/>
        <v/>
      </c>
      <c r="AV160" s="138" t="str">
        <f t="shared" si="175"/>
        <v/>
      </c>
      <c r="AW160" s="138" t="str">
        <f t="shared" si="142"/>
        <v/>
      </c>
      <c r="AX160" s="138" t="str">
        <f t="shared" si="143"/>
        <v/>
      </c>
      <c r="AY160" s="138" t="str">
        <f t="shared" si="144"/>
        <v/>
      </c>
      <c r="AZ160" s="138" t="str">
        <f t="shared" si="145"/>
        <v/>
      </c>
      <c r="BA160" s="138" t="str">
        <f t="shared" si="146"/>
        <v/>
      </c>
      <c r="BB160" s="138" t="str">
        <f t="shared" si="147"/>
        <v/>
      </c>
      <c r="BC160" s="138" t="str">
        <f t="shared" si="148"/>
        <v/>
      </c>
      <c r="BD160" s="138" t="str">
        <f t="shared" si="149"/>
        <v/>
      </c>
      <c r="BE160" s="138" t="str">
        <f t="shared" si="150"/>
        <v/>
      </c>
      <c r="BF160" s="138" t="str">
        <f t="shared" si="151"/>
        <v/>
      </c>
      <c r="BG160" s="138" t="str">
        <f t="shared" si="152"/>
        <v/>
      </c>
      <c r="BH160" s="138" t="str">
        <f t="shared" si="153"/>
        <v/>
      </c>
      <c r="BI160" s="138" t="str">
        <f t="shared" si="154"/>
        <v/>
      </c>
      <c r="BJ160" s="138" t="str">
        <f t="shared" si="155"/>
        <v/>
      </c>
      <c r="BK160" s="138" t="str">
        <f t="shared" si="156"/>
        <v/>
      </c>
      <c r="BL160" s="138" t="str">
        <f t="shared" si="157"/>
        <v/>
      </c>
      <c r="BM160" s="138" t="str">
        <f t="shared" si="158"/>
        <v/>
      </c>
      <c r="BN160" s="138" t="str">
        <f t="shared" si="159"/>
        <v/>
      </c>
      <c r="BO160" s="138">
        <f t="shared" si="160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61"/>
        <v>-</v>
      </c>
      <c r="J161" s="20" t="str">
        <f>IF(月途中入退所!$N41=$B$2,IF(月途中入退所!I41="","-",月途中入退所!$I41),"-")</f>
        <v>-</v>
      </c>
      <c r="K161" s="186" t="str">
        <f t="shared" si="124"/>
        <v>-</v>
      </c>
      <c r="L161" s="20" t="str">
        <f>IF(月途中入退所!$D41=$B$2,月途中入退所!$J41,"-")</f>
        <v>-</v>
      </c>
      <c r="M161" s="138">
        <f t="shared" si="125"/>
        <v>0</v>
      </c>
      <c r="O161" s="137" t="str">
        <f t="shared" si="126"/>
        <v>-</v>
      </c>
      <c r="P161" s="137" t="str">
        <f t="shared" si="127"/>
        <v>-</v>
      </c>
      <c r="Q161" s="137" t="str">
        <f t="shared" si="128"/>
        <v>-</v>
      </c>
      <c r="R161" s="137" t="str">
        <f t="shared" si="129"/>
        <v>-</v>
      </c>
      <c r="S161" s="137" t="str">
        <f t="shared" si="130"/>
        <v>-</v>
      </c>
      <c r="T161" s="137" t="str">
        <f t="shared" si="13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32"/>
        <v>-</v>
      </c>
      <c r="X161" s="137" t="str">
        <f t="shared" si="133"/>
        <v>-</v>
      </c>
      <c r="Y161" s="137" t="str">
        <f t="shared" si="134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5"/>
        <v>0</v>
      </c>
      <c r="AO161" s="138">
        <f t="shared" si="136"/>
        <v>0</v>
      </c>
      <c r="AP161" s="138" t="str">
        <f t="shared" si="137"/>
        <v/>
      </c>
      <c r="AQ161" s="138" t="str">
        <f t="shared" si="138"/>
        <v/>
      </c>
      <c r="AR161" s="138" t="str">
        <f t="shared" si="139"/>
        <v/>
      </c>
      <c r="AS161" s="138" t="str">
        <f t="shared" si="140"/>
        <v/>
      </c>
      <c r="AT161" s="138" t="str">
        <f t="shared" si="141"/>
        <v/>
      </c>
      <c r="AU161" s="138" t="str">
        <f t="shared" si="174"/>
        <v/>
      </c>
      <c r="AV161" s="138" t="str">
        <f t="shared" si="175"/>
        <v/>
      </c>
      <c r="AW161" s="138" t="str">
        <f t="shared" si="142"/>
        <v/>
      </c>
      <c r="AX161" s="138" t="str">
        <f t="shared" si="143"/>
        <v/>
      </c>
      <c r="AY161" s="138" t="str">
        <f t="shared" si="144"/>
        <v/>
      </c>
      <c r="AZ161" s="138" t="str">
        <f t="shared" si="145"/>
        <v/>
      </c>
      <c r="BA161" s="138" t="str">
        <f t="shared" si="146"/>
        <v/>
      </c>
      <c r="BB161" s="138" t="str">
        <f t="shared" si="147"/>
        <v/>
      </c>
      <c r="BC161" s="138" t="str">
        <f t="shared" si="148"/>
        <v/>
      </c>
      <c r="BD161" s="138" t="str">
        <f t="shared" si="149"/>
        <v/>
      </c>
      <c r="BE161" s="138" t="str">
        <f t="shared" si="150"/>
        <v/>
      </c>
      <c r="BF161" s="138" t="str">
        <f t="shared" si="151"/>
        <v/>
      </c>
      <c r="BG161" s="138" t="str">
        <f t="shared" si="152"/>
        <v/>
      </c>
      <c r="BH161" s="138" t="str">
        <f t="shared" si="153"/>
        <v/>
      </c>
      <c r="BI161" s="138" t="str">
        <f t="shared" si="154"/>
        <v/>
      </c>
      <c r="BJ161" s="138" t="str">
        <f t="shared" si="155"/>
        <v/>
      </c>
      <c r="BK161" s="138" t="str">
        <f t="shared" si="156"/>
        <v/>
      </c>
      <c r="BL161" s="138" t="str">
        <f t="shared" si="157"/>
        <v/>
      </c>
      <c r="BM161" s="138" t="str">
        <f t="shared" si="158"/>
        <v/>
      </c>
      <c r="BN161" s="138" t="str">
        <f t="shared" si="159"/>
        <v/>
      </c>
      <c r="BO161" s="138">
        <f t="shared" si="160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61"/>
        <v>-</v>
      </c>
      <c r="J162" s="20" t="str">
        <f>IF(月途中入退所!$N42=$B$2,IF(月途中入退所!I42="","-",月途中入退所!$I42),"-")</f>
        <v>-</v>
      </c>
      <c r="K162" s="186" t="str">
        <f t="shared" si="124"/>
        <v>-</v>
      </c>
      <c r="L162" s="20" t="str">
        <f>IF(月途中入退所!$D42=$B$2,月途中入退所!$J42,"-")</f>
        <v>-</v>
      </c>
      <c r="M162" s="138">
        <f t="shared" si="125"/>
        <v>0</v>
      </c>
      <c r="N162" s="133"/>
      <c r="O162" s="137" t="str">
        <f t="shared" si="126"/>
        <v>-</v>
      </c>
      <c r="P162" s="137" t="str">
        <f t="shared" si="127"/>
        <v>-</v>
      </c>
      <c r="Q162" s="137" t="str">
        <f t="shared" si="128"/>
        <v>-</v>
      </c>
      <c r="R162" s="137" t="str">
        <f t="shared" si="129"/>
        <v>-</v>
      </c>
      <c r="S162" s="137" t="str">
        <f t="shared" si="130"/>
        <v>-</v>
      </c>
      <c r="T162" s="137" t="str">
        <f t="shared" si="13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32"/>
        <v>-</v>
      </c>
      <c r="X162" s="137" t="str">
        <f t="shared" si="133"/>
        <v>-</v>
      </c>
      <c r="Y162" s="137" t="str">
        <f t="shared" si="134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5"/>
        <v>0</v>
      </c>
      <c r="AO162" s="138">
        <f t="shared" si="136"/>
        <v>0</v>
      </c>
      <c r="AP162" s="138" t="str">
        <f t="shared" si="137"/>
        <v/>
      </c>
      <c r="AQ162" s="138" t="str">
        <f t="shared" si="138"/>
        <v/>
      </c>
      <c r="AR162" s="138" t="str">
        <f t="shared" si="139"/>
        <v/>
      </c>
      <c r="AS162" s="138" t="str">
        <f t="shared" si="140"/>
        <v/>
      </c>
      <c r="AT162" s="138" t="str">
        <f t="shared" si="141"/>
        <v/>
      </c>
      <c r="AU162" s="138" t="str">
        <f t="shared" si="174"/>
        <v/>
      </c>
      <c r="AV162" s="138" t="str">
        <f t="shared" si="175"/>
        <v/>
      </c>
      <c r="AW162" s="138" t="str">
        <f t="shared" si="142"/>
        <v/>
      </c>
      <c r="AX162" s="138" t="str">
        <f t="shared" si="143"/>
        <v/>
      </c>
      <c r="AY162" s="138" t="str">
        <f t="shared" si="144"/>
        <v/>
      </c>
      <c r="AZ162" s="138" t="str">
        <f t="shared" si="145"/>
        <v/>
      </c>
      <c r="BA162" s="138" t="str">
        <f t="shared" si="146"/>
        <v/>
      </c>
      <c r="BB162" s="138" t="str">
        <f t="shared" si="147"/>
        <v/>
      </c>
      <c r="BC162" s="138" t="str">
        <f t="shared" si="148"/>
        <v/>
      </c>
      <c r="BD162" s="138" t="str">
        <f t="shared" si="149"/>
        <v/>
      </c>
      <c r="BE162" s="138" t="str">
        <f t="shared" si="150"/>
        <v/>
      </c>
      <c r="BF162" s="138" t="str">
        <f t="shared" si="151"/>
        <v/>
      </c>
      <c r="BG162" s="138" t="str">
        <f t="shared" si="152"/>
        <v/>
      </c>
      <c r="BH162" s="138" t="str">
        <f t="shared" si="153"/>
        <v/>
      </c>
      <c r="BI162" s="138" t="str">
        <f t="shared" si="154"/>
        <v/>
      </c>
      <c r="BJ162" s="138" t="str">
        <f t="shared" si="155"/>
        <v/>
      </c>
      <c r="BK162" s="138" t="str">
        <f t="shared" si="156"/>
        <v/>
      </c>
      <c r="BL162" s="138" t="str">
        <f t="shared" si="157"/>
        <v/>
      </c>
      <c r="BM162" s="138" t="str">
        <f t="shared" si="158"/>
        <v/>
      </c>
      <c r="BN162" s="138" t="str">
        <f t="shared" si="159"/>
        <v/>
      </c>
      <c r="BO162" s="138">
        <f t="shared" si="160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61"/>
        <v>-</v>
      </c>
      <c r="J163" s="20" t="str">
        <f>IF(月途中入退所!$N43=$B$2,IF(月途中入退所!I43="","-",月途中入退所!$I43),"-")</f>
        <v>-</v>
      </c>
      <c r="K163" s="186" t="str">
        <f t="shared" si="124"/>
        <v>-</v>
      </c>
      <c r="L163" s="20" t="str">
        <f>IF(月途中入退所!$D43=$B$2,月途中入退所!$J43,"-")</f>
        <v>-</v>
      </c>
      <c r="M163" s="138">
        <f t="shared" si="125"/>
        <v>0</v>
      </c>
      <c r="N163" s="132"/>
      <c r="O163" s="137" t="str">
        <f t="shared" si="126"/>
        <v>-</v>
      </c>
      <c r="P163" s="137" t="str">
        <f t="shared" si="127"/>
        <v>-</v>
      </c>
      <c r="Q163" s="137" t="str">
        <f t="shared" si="128"/>
        <v>-</v>
      </c>
      <c r="R163" s="137" t="str">
        <f t="shared" si="129"/>
        <v>-</v>
      </c>
      <c r="S163" s="137" t="str">
        <f t="shared" si="130"/>
        <v>-</v>
      </c>
      <c r="T163" s="137" t="str">
        <f t="shared" si="13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32"/>
        <v>-</v>
      </c>
      <c r="X163" s="137" t="str">
        <f t="shared" si="133"/>
        <v>-</v>
      </c>
      <c r="Y163" s="137" t="str">
        <f t="shared" si="134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5"/>
        <v>0</v>
      </c>
      <c r="AO163" s="138">
        <f t="shared" si="136"/>
        <v>0</v>
      </c>
      <c r="AP163" s="138" t="str">
        <f t="shared" si="137"/>
        <v/>
      </c>
      <c r="AQ163" s="138" t="str">
        <f t="shared" si="138"/>
        <v/>
      </c>
      <c r="AR163" s="138" t="str">
        <f t="shared" si="139"/>
        <v/>
      </c>
      <c r="AS163" s="138" t="str">
        <f t="shared" si="140"/>
        <v/>
      </c>
      <c r="AT163" s="138" t="str">
        <f t="shared" si="141"/>
        <v/>
      </c>
      <c r="AU163" s="138" t="str">
        <f t="shared" si="174"/>
        <v/>
      </c>
      <c r="AV163" s="138" t="str">
        <f t="shared" si="175"/>
        <v/>
      </c>
      <c r="AW163" s="138" t="str">
        <f t="shared" si="142"/>
        <v/>
      </c>
      <c r="AX163" s="138" t="str">
        <f t="shared" si="143"/>
        <v/>
      </c>
      <c r="AY163" s="138" t="str">
        <f t="shared" si="144"/>
        <v/>
      </c>
      <c r="AZ163" s="138" t="str">
        <f t="shared" si="145"/>
        <v/>
      </c>
      <c r="BA163" s="138" t="str">
        <f t="shared" si="146"/>
        <v/>
      </c>
      <c r="BB163" s="138" t="str">
        <f t="shared" si="147"/>
        <v/>
      </c>
      <c r="BC163" s="138" t="str">
        <f t="shared" si="148"/>
        <v/>
      </c>
      <c r="BD163" s="138" t="str">
        <f t="shared" si="149"/>
        <v/>
      </c>
      <c r="BE163" s="138" t="str">
        <f t="shared" si="150"/>
        <v/>
      </c>
      <c r="BF163" s="138" t="str">
        <f t="shared" si="151"/>
        <v/>
      </c>
      <c r="BG163" s="138" t="str">
        <f t="shared" si="152"/>
        <v/>
      </c>
      <c r="BH163" s="138" t="str">
        <f t="shared" si="153"/>
        <v/>
      </c>
      <c r="BI163" s="138" t="str">
        <f t="shared" si="154"/>
        <v/>
      </c>
      <c r="BJ163" s="138" t="str">
        <f t="shared" si="155"/>
        <v/>
      </c>
      <c r="BK163" s="138" t="str">
        <f t="shared" si="156"/>
        <v/>
      </c>
      <c r="BL163" s="138" t="str">
        <f t="shared" si="157"/>
        <v/>
      </c>
      <c r="BM163" s="138" t="str">
        <f t="shared" si="158"/>
        <v/>
      </c>
      <c r="BN163" s="138" t="str">
        <f t="shared" si="159"/>
        <v/>
      </c>
      <c r="BO163" s="138">
        <f t="shared" si="160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61"/>
        <v>-</v>
      </c>
      <c r="J164" s="20" t="str">
        <f>IF(月途中入退所!$N44=$B$2,IF(月途中入退所!I44="","-",月途中入退所!$I44),"-")</f>
        <v>-</v>
      </c>
      <c r="K164" s="186" t="str">
        <f t="shared" si="124"/>
        <v>-</v>
      </c>
      <c r="L164" s="20" t="str">
        <f>IF(月途中入退所!$D44=$B$2,月途中入退所!$J44,"-")</f>
        <v>-</v>
      </c>
      <c r="M164" s="138">
        <f t="shared" si="125"/>
        <v>0</v>
      </c>
      <c r="O164" s="137" t="str">
        <f t="shared" si="126"/>
        <v>-</v>
      </c>
      <c r="P164" s="137" t="str">
        <f t="shared" si="127"/>
        <v>-</v>
      </c>
      <c r="Q164" s="137" t="str">
        <f t="shared" si="128"/>
        <v>-</v>
      </c>
      <c r="R164" s="137" t="str">
        <f t="shared" si="129"/>
        <v>-</v>
      </c>
      <c r="S164" s="137" t="str">
        <f t="shared" si="130"/>
        <v>-</v>
      </c>
      <c r="T164" s="137" t="str">
        <f t="shared" si="13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32"/>
        <v>-</v>
      </c>
      <c r="X164" s="137" t="str">
        <f t="shared" si="133"/>
        <v>-</v>
      </c>
      <c r="Y164" s="137" t="str">
        <f t="shared" si="134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5"/>
        <v>0</v>
      </c>
      <c r="AO164" s="138">
        <f t="shared" si="136"/>
        <v>0</v>
      </c>
      <c r="AP164" s="138" t="str">
        <f t="shared" si="137"/>
        <v/>
      </c>
      <c r="AQ164" s="138" t="str">
        <f t="shared" si="138"/>
        <v/>
      </c>
      <c r="AR164" s="138" t="str">
        <f t="shared" si="139"/>
        <v/>
      </c>
      <c r="AS164" s="138" t="str">
        <f t="shared" si="140"/>
        <v/>
      </c>
      <c r="AT164" s="138" t="str">
        <f t="shared" si="141"/>
        <v/>
      </c>
      <c r="AU164" s="138" t="str">
        <f t="shared" si="174"/>
        <v/>
      </c>
      <c r="AV164" s="138" t="str">
        <f t="shared" si="175"/>
        <v/>
      </c>
      <c r="AW164" s="138" t="str">
        <f t="shared" si="142"/>
        <v/>
      </c>
      <c r="AX164" s="138" t="str">
        <f t="shared" si="143"/>
        <v/>
      </c>
      <c r="AY164" s="138" t="str">
        <f t="shared" si="144"/>
        <v/>
      </c>
      <c r="AZ164" s="138" t="str">
        <f t="shared" si="145"/>
        <v/>
      </c>
      <c r="BA164" s="138" t="str">
        <f t="shared" si="146"/>
        <v/>
      </c>
      <c r="BB164" s="138" t="str">
        <f t="shared" si="147"/>
        <v/>
      </c>
      <c r="BC164" s="138" t="str">
        <f t="shared" si="148"/>
        <v/>
      </c>
      <c r="BD164" s="138" t="str">
        <f t="shared" si="149"/>
        <v/>
      </c>
      <c r="BE164" s="138" t="str">
        <f t="shared" si="150"/>
        <v/>
      </c>
      <c r="BF164" s="138" t="str">
        <f t="shared" si="151"/>
        <v/>
      </c>
      <c r="BG164" s="138" t="str">
        <f t="shared" si="152"/>
        <v/>
      </c>
      <c r="BH164" s="138" t="str">
        <f t="shared" si="153"/>
        <v/>
      </c>
      <c r="BI164" s="138" t="str">
        <f t="shared" si="154"/>
        <v/>
      </c>
      <c r="BJ164" s="138" t="str">
        <f t="shared" si="155"/>
        <v/>
      </c>
      <c r="BK164" s="138" t="str">
        <f t="shared" si="156"/>
        <v/>
      </c>
      <c r="BL164" s="138" t="str">
        <f t="shared" si="157"/>
        <v/>
      </c>
      <c r="BM164" s="138" t="str">
        <f t="shared" si="158"/>
        <v/>
      </c>
      <c r="BN164" s="138" t="str">
        <f t="shared" si="159"/>
        <v/>
      </c>
      <c r="BO164" s="138">
        <f t="shared" si="160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61"/>
        <v>-</v>
      </c>
      <c r="J165" s="20" t="str">
        <f>IF(月途中入退所!$N45=$B$2,IF(月途中入退所!I45="","-",月途中入退所!$I45),"-")</f>
        <v>-</v>
      </c>
      <c r="K165" s="186" t="str">
        <f t="shared" si="124"/>
        <v>-</v>
      </c>
      <c r="L165" s="20" t="str">
        <f>IF(月途中入退所!$D45=$B$2,月途中入退所!$J45,"-")</f>
        <v>-</v>
      </c>
      <c r="M165" s="138">
        <f t="shared" si="125"/>
        <v>0</v>
      </c>
      <c r="O165" s="137" t="str">
        <f t="shared" si="126"/>
        <v>-</v>
      </c>
      <c r="P165" s="137" t="str">
        <f t="shared" si="127"/>
        <v>-</v>
      </c>
      <c r="Q165" s="137" t="str">
        <f t="shared" si="128"/>
        <v>-</v>
      </c>
      <c r="R165" s="137" t="str">
        <f t="shared" si="129"/>
        <v>-</v>
      </c>
      <c r="S165" s="137" t="str">
        <f t="shared" si="130"/>
        <v>-</v>
      </c>
      <c r="T165" s="137" t="str">
        <f t="shared" si="13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32"/>
        <v>-</v>
      </c>
      <c r="X165" s="137" t="str">
        <f t="shared" si="133"/>
        <v>-</v>
      </c>
      <c r="Y165" s="137" t="str">
        <f t="shared" si="134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5"/>
        <v>0</v>
      </c>
      <c r="AO165" s="138">
        <f t="shared" si="136"/>
        <v>0</v>
      </c>
      <c r="AP165" s="138" t="str">
        <f t="shared" si="137"/>
        <v/>
      </c>
      <c r="AQ165" s="138" t="str">
        <f t="shared" si="138"/>
        <v/>
      </c>
      <c r="AR165" s="138" t="str">
        <f t="shared" si="139"/>
        <v/>
      </c>
      <c r="AS165" s="138" t="str">
        <f t="shared" si="140"/>
        <v/>
      </c>
      <c r="AT165" s="138" t="str">
        <f t="shared" si="141"/>
        <v/>
      </c>
      <c r="AU165" s="138" t="str">
        <f t="shared" si="174"/>
        <v/>
      </c>
      <c r="AV165" s="138" t="str">
        <f t="shared" si="175"/>
        <v/>
      </c>
      <c r="AW165" s="138" t="str">
        <f t="shared" si="142"/>
        <v/>
      </c>
      <c r="AX165" s="138" t="str">
        <f t="shared" si="143"/>
        <v/>
      </c>
      <c r="AY165" s="138" t="str">
        <f t="shared" si="144"/>
        <v/>
      </c>
      <c r="AZ165" s="138" t="str">
        <f t="shared" si="145"/>
        <v/>
      </c>
      <c r="BA165" s="138" t="str">
        <f t="shared" si="146"/>
        <v/>
      </c>
      <c r="BB165" s="138" t="str">
        <f t="shared" si="147"/>
        <v/>
      </c>
      <c r="BC165" s="138" t="str">
        <f t="shared" si="148"/>
        <v/>
      </c>
      <c r="BD165" s="138" t="str">
        <f t="shared" si="149"/>
        <v/>
      </c>
      <c r="BE165" s="138" t="str">
        <f t="shared" si="150"/>
        <v/>
      </c>
      <c r="BF165" s="138" t="str">
        <f t="shared" si="151"/>
        <v/>
      </c>
      <c r="BG165" s="138" t="str">
        <f t="shared" si="152"/>
        <v/>
      </c>
      <c r="BH165" s="138" t="str">
        <f t="shared" si="153"/>
        <v/>
      </c>
      <c r="BI165" s="138" t="str">
        <f t="shared" si="154"/>
        <v/>
      </c>
      <c r="BJ165" s="138" t="str">
        <f t="shared" si="155"/>
        <v/>
      </c>
      <c r="BK165" s="138" t="str">
        <f t="shared" si="156"/>
        <v/>
      </c>
      <c r="BL165" s="138" t="str">
        <f t="shared" si="157"/>
        <v/>
      </c>
      <c r="BM165" s="138" t="str">
        <f t="shared" si="158"/>
        <v/>
      </c>
      <c r="BN165" s="138" t="str">
        <f t="shared" si="159"/>
        <v/>
      </c>
      <c r="BO165" s="138">
        <f t="shared" si="160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61"/>
        <v>-</v>
      </c>
      <c r="J166" s="20" t="str">
        <f>IF(月途中入退所!$N46=$B$2,IF(月途中入退所!I46="","-",月途中入退所!$I46),"-")</f>
        <v>-</v>
      </c>
      <c r="K166" s="186" t="str">
        <f t="shared" si="124"/>
        <v>-</v>
      </c>
      <c r="L166" s="20" t="str">
        <f>IF(月途中入退所!$D46=$B$2,月途中入退所!$J46,"-")</f>
        <v>-</v>
      </c>
      <c r="M166" s="138">
        <f t="shared" si="125"/>
        <v>0</v>
      </c>
      <c r="O166" s="137" t="str">
        <f t="shared" si="126"/>
        <v>-</v>
      </c>
      <c r="P166" s="137" t="str">
        <f t="shared" si="127"/>
        <v>-</v>
      </c>
      <c r="Q166" s="137" t="str">
        <f t="shared" si="128"/>
        <v>-</v>
      </c>
      <c r="R166" s="137" t="str">
        <f t="shared" si="129"/>
        <v>-</v>
      </c>
      <c r="S166" s="137" t="str">
        <f t="shared" si="130"/>
        <v>-</v>
      </c>
      <c r="T166" s="137" t="str">
        <f t="shared" si="13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32"/>
        <v>-</v>
      </c>
      <c r="X166" s="137" t="str">
        <f t="shared" si="133"/>
        <v>-</v>
      </c>
      <c r="Y166" s="137" t="str">
        <f t="shared" si="134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5"/>
        <v>0</v>
      </c>
      <c r="AO166" s="138">
        <f t="shared" si="136"/>
        <v>0</v>
      </c>
      <c r="AP166" s="138" t="str">
        <f t="shared" si="137"/>
        <v/>
      </c>
      <c r="AQ166" s="138" t="str">
        <f t="shared" si="138"/>
        <v/>
      </c>
      <c r="AR166" s="138" t="str">
        <f t="shared" si="139"/>
        <v/>
      </c>
      <c r="AS166" s="138" t="str">
        <f t="shared" si="140"/>
        <v/>
      </c>
      <c r="AT166" s="138" t="str">
        <f t="shared" si="141"/>
        <v/>
      </c>
      <c r="AU166" s="138" t="str">
        <f t="shared" si="174"/>
        <v/>
      </c>
      <c r="AV166" s="138" t="str">
        <f t="shared" si="175"/>
        <v/>
      </c>
      <c r="AW166" s="138" t="str">
        <f t="shared" si="142"/>
        <v/>
      </c>
      <c r="AX166" s="138" t="str">
        <f t="shared" si="143"/>
        <v/>
      </c>
      <c r="AY166" s="138" t="str">
        <f t="shared" si="144"/>
        <v/>
      </c>
      <c r="AZ166" s="138" t="str">
        <f t="shared" si="145"/>
        <v/>
      </c>
      <c r="BA166" s="138" t="str">
        <f t="shared" si="146"/>
        <v/>
      </c>
      <c r="BB166" s="138" t="str">
        <f t="shared" si="147"/>
        <v/>
      </c>
      <c r="BC166" s="138" t="str">
        <f t="shared" si="148"/>
        <v/>
      </c>
      <c r="BD166" s="138" t="str">
        <f t="shared" si="149"/>
        <v/>
      </c>
      <c r="BE166" s="138" t="str">
        <f t="shared" si="150"/>
        <v/>
      </c>
      <c r="BF166" s="138" t="str">
        <f t="shared" si="151"/>
        <v/>
      </c>
      <c r="BG166" s="138" t="str">
        <f t="shared" si="152"/>
        <v/>
      </c>
      <c r="BH166" s="138" t="str">
        <f t="shared" si="153"/>
        <v/>
      </c>
      <c r="BI166" s="138" t="str">
        <f t="shared" si="154"/>
        <v/>
      </c>
      <c r="BJ166" s="138" t="str">
        <f t="shared" si="155"/>
        <v/>
      </c>
      <c r="BK166" s="138" t="str">
        <f t="shared" si="156"/>
        <v/>
      </c>
      <c r="BL166" s="138" t="str">
        <f t="shared" si="157"/>
        <v/>
      </c>
      <c r="BM166" s="138" t="str">
        <f t="shared" si="158"/>
        <v/>
      </c>
      <c r="BN166" s="138" t="str">
        <f t="shared" si="159"/>
        <v/>
      </c>
      <c r="BO166" s="138">
        <f t="shared" si="160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61"/>
        <v>-</v>
      </c>
      <c r="J167" s="20" t="str">
        <f>IF(月途中入退所!$N47=$B$2,IF(月途中入退所!I47="","-",月途中入退所!$I47),"-")</f>
        <v>-</v>
      </c>
      <c r="K167" s="186" t="str">
        <f t="shared" si="124"/>
        <v>-</v>
      </c>
      <c r="L167" s="20" t="str">
        <f>IF(月途中入退所!$D47=$B$2,月途中入退所!$J47,"-")</f>
        <v>-</v>
      </c>
      <c r="M167" s="138">
        <f t="shared" si="125"/>
        <v>0</v>
      </c>
      <c r="O167" s="137" t="str">
        <f t="shared" si="126"/>
        <v>-</v>
      </c>
      <c r="P167" s="137" t="str">
        <f t="shared" si="127"/>
        <v>-</v>
      </c>
      <c r="Q167" s="137" t="str">
        <f t="shared" si="128"/>
        <v>-</v>
      </c>
      <c r="R167" s="137" t="str">
        <f t="shared" si="129"/>
        <v>-</v>
      </c>
      <c r="S167" s="137" t="str">
        <f t="shared" si="130"/>
        <v>-</v>
      </c>
      <c r="T167" s="137" t="str">
        <f t="shared" si="13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32"/>
        <v>-</v>
      </c>
      <c r="X167" s="137" t="str">
        <f t="shared" si="133"/>
        <v>-</v>
      </c>
      <c r="Y167" s="137" t="str">
        <f t="shared" si="134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5"/>
        <v>0</v>
      </c>
      <c r="AO167" s="138">
        <f t="shared" si="136"/>
        <v>0</v>
      </c>
      <c r="AP167" s="138" t="str">
        <f t="shared" si="137"/>
        <v/>
      </c>
      <c r="AQ167" s="138" t="str">
        <f t="shared" si="138"/>
        <v/>
      </c>
      <c r="AR167" s="138" t="str">
        <f t="shared" si="139"/>
        <v/>
      </c>
      <c r="AS167" s="138" t="str">
        <f t="shared" si="140"/>
        <v/>
      </c>
      <c r="AT167" s="138" t="str">
        <f t="shared" si="141"/>
        <v/>
      </c>
      <c r="AU167" s="138" t="str">
        <f t="shared" si="174"/>
        <v/>
      </c>
      <c r="AV167" s="138" t="str">
        <f t="shared" si="175"/>
        <v/>
      </c>
      <c r="AW167" s="138" t="str">
        <f t="shared" si="142"/>
        <v/>
      </c>
      <c r="AX167" s="138" t="str">
        <f t="shared" si="143"/>
        <v/>
      </c>
      <c r="AY167" s="138" t="str">
        <f t="shared" si="144"/>
        <v/>
      </c>
      <c r="AZ167" s="138" t="str">
        <f t="shared" si="145"/>
        <v/>
      </c>
      <c r="BA167" s="138" t="str">
        <f t="shared" si="146"/>
        <v/>
      </c>
      <c r="BB167" s="138" t="str">
        <f t="shared" si="147"/>
        <v/>
      </c>
      <c r="BC167" s="138" t="str">
        <f t="shared" si="148"/>
        <v/>
      </c>
      <c r="BD167" s="138" t="str">
        <f t="shared" si="149"/>
        <v/>
      </c>
      <c r="BE167" s="138" t="str">
        <f t="shared" si="150"/>
        <v/>
      </c>
      <c r="BF167" s="138" t="str">
        <f t="shared" si="151"/>
        <v/>
      </c>
      <c r="BG167" s="138" t="str">
        <f t="shared" si="152"/>
        <v/>
      </c>
      <c r="BH167" s="138" t="str">
        <f t="shared" si="153"/>
        <v/>
      </c>
      <c r="BI167" s="138" t="str">
        <f t="shared" si="154"/>
        <v/>
      </c>
      <c r="BJ167" s="138" t="str">
        <f t="shared" si="155"/>
        <v/>
      </c>
      <c r="BK167" s="138" t="str">
        <f t="shared" si="156"/>
        <v/>
      </c>
      <c r="BL167" s="138" t="str">
        <f t="shared" si="157"/>
        <v/>
      </c>
      <c r="BM167" s="138" t="str">
        <f t="shared" si="158"/>
        <v/>
      </c>
      <c r="BN167" s="138" t="str">
        <f t="shared" si="159"/>
        <v/>
      </c>
      <c r="BO167" s="138">
        <f t="shared" si="160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61"/>
        <v>-</v>
      </c>
      <c r="J168" s="20" t="str">
        <f>IF(月途中入退所!$N48=$B$2,IF(月途中入退所!I48="","-",月途中入退所!$I48),"-")</f>
        <v>-</v>
      </c>
      <c r="K168" s="186" t="str">
        <f t="shared" si="124"/>
        <v>-</v>
      </c>
      <c r="L168" s="20" t="str">
        <f>IF(月途中入退所!$D48=$B$2,月途中入退所!$J48,"-")</f>
        <v>-</v>
      </c>
      <c r="M168" s="138">
        <f t="shared" si="125"/>
        <v>0</v>
      </c>
      <c r="O168" s="137" t="str">
        <f t="shared" si="126"/>
        <v>-</v>
      </c>
      <c r="P168" s="137" t="str">
        <f t="shared" si="127"/>
        <v>-</v>
      </c>
      <c r="Q168" s="137" t="str">
        <f t="shared" si="128"/>
        <v>-</v>
      </c>
      <c r="R168" s="137" t="str">
        <f t="shared" si="129"/>
        <v>-</v>
      </c>
      <c r="S168" s="137" t="str">
        <f t="shared" si="130"/>
        <v>-</v>
      </c>
      <c r="T168" s="137" t="str">
        <f t="shared" si="13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32"/>
        <v>-</v>
      </c>
      <c r="X168" s="137" t="str">
        <f t="shared" si="133"/>
        <v>-</v>
      </c>
      <c r="Y168" s="137" t="str">
        <f t="shared" si="134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5"/>
        <v>0</v>
      </c>
      <c r="AO168" s="138">
        <f t="shared" si="136"/>
        <v>0</v>
      </c>
      <c r="AP168" s="138" t="str">
        <f t="shared" si="137"/>
        <v/>
      </c>
      <c r="AQ168" s="138" t="str">
        <f t="shared" si="138"/>
        <v/>
      </c>
      <c r="AR168" s="138" t="str">
        <f t="shared" si="139"/>
        <v/>
      </c>
      <c r="AS168" s="138" t="str">
        <f t="shared" si="140"/>
        <v/>
      </c>
      <c r="AT168" s="138" t="str">
        <f t="shared" si="141"/>
        <v/>
      </c>
      <c r="AU168" s="138" t="str">
        <f t="shared" si="174"/>
        <v/>
      </c>
      <c r="AV168" s="138" t="str">
        <f t="shared" si="175"/>
        <v/>
      </c>
      <c r="AW168" s="138" t="str">
        <f t="shared" si="142"/>
        <v/>
      </c>
      <c r="AX168" s="138" t="str">
        <f t="shared" si="143"/>
        <v/>
      </c>
      <c r="AY168" s="138" t="str">
        <f t="shared" si="144"/>
        <v/>
      </c>
      <c r="AZ168" s="138" t="str">
        <f t="shared" si="145"/>
        <v/>
      </c>
      <c r="BA168" s="138" t="str">
        <f t="shared" si="146"/>
        <v/>
      </c>
      <c r="BB168" s="138" t="str">
        <f t="shared" si="147"/>
        <v/>
      </c>
      <c r="BC168" s="138" t="str">
        <f t="shared" si="148"/>
        <v/>
      </c>
      <c r="BD168" s="138" t="str">
        <f t="shared" si="149"/>
        <v/>
      </c>
      <c r="BE168" s="138" t="str">
        <f t="shared" si="150"/>
        <v/>
      </c>
      <c r="BF168" s="138" t="str">
        <f t="shared" si="151"/>
        <v/>
      </c>
      <c r="BG168" s="138" t="str">
        <f t="shared" si="152"/>
        <v/>
      </c>
      <c r="BH168" s="138" t="str">
        <f t="shared" si="153"/>
        <v/>
      </c>
      <c r="BI168" s="138" t="str">
        <f t="shared" si="154"/>
        <v/>
      </c>
      <c r="BJ168" s="138" t="str">
        <f t="shared" si="155"/>
        <v/>
      </c>
      <c r="BK168" s="138" t="str">
        <f t="shared" si="156"/>
        <v/>
      </c>
      <c r="BL168" s="138" t="str">
        <f t="shared" si="157"/>
        <v/>
      </c>
      <c r="BM168" s="138" t="str">
        <f t="shared" si="158"/>
        <v/>
      </c>
      <c r="BN168" s="138" t="str">
        <f t="shared" si="159"/>
        <v/>
      </c>
      <c r="BO168" s="138">
        <f t="shared" si="160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61"/>
        <v>-</v>
      </c>
      <c r="J169" s="20" t="str">
        <f>IF(月途中入退所!$N49=$B$2,IF(月途中入退所!I49="","-",月途中入退所!$I49),"-")</f>
        <v>-</v>
      </c>
      <c r="K169" s="186" t="str">
        <f t="shared" si="124"/>
        <v>-</v>
      </c>
      <c r="L169" s="20" t="str">
        <f>IF(月途中入退所!$D49=$B$2,月途中入退所!$J49,"-")</f>
        <v>-</v>
      </c>
      <c r="M169" s="138">
        <f t="shared" si="125"/>
        <v>0</v>
      </c>
      <c r="O169" s="137" t="str">
        <f t="shared" si="126"/>
        <v>-</v>
      </c>
      <c r="P169" s="137" t="str">
        <f t="shared" si="127"/>
        <v>-</v>
      </c>
      <c r="Q169" s="137" t="str">
        <f t="shared" si="128"/>
        <v>-</v>
      </c>
      <c r="R169" s="137" t="str">
        <f t="shared" si="129"/>
        <v>-</v>
      </c>
      <c r="S169" s="137" t="str">
        <f t="shared" si="130"/>
        <v>-</v>
      </c>
      <c r="T169" s="137" t="str">
        <f t="shared" si="13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32"/>
        <v>-</v>
      </c>
      <c r="X169" s="137" t="str">
        <f t="shared" si="133"/>
        <v>-</v>
      </c>
      <c r="Y169" s="137" t="str">
        <f t="shared" si="134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5"/>
        <v>0</v>
      </c>
      <c r="AO169" s="138">
        <f t="shared" si="136"/>
        <v>0</v>
      </c>
      <c r="AP169" s="138" t="str">
        <f t="shared" si="137"/>
        <v/>
      </c>
      <c r="AQ169" s="138" t="str">
        <f t="shared" si="138"/>
        <v/>
      </c>
      <c r="AR169" s="138" t="str">
        <f t="shared" si="139"/>
        <v/>
      </c>
      <c r="AS169" s="138" t="str">
        <f t="shared" si="140"/>
        <v/>
      </c>
      <c r="AT169" s="138" t="str">
        <f t="shared" si="141"/>
        <v/>
      </c>
      <c r="AU169" s="138" t="str">
        <f t="shared" si="174"/>
        <v/>
      </c>
      <c r="AV169" s="138" t="str">
        <f t="shared" si="175"/>
        <v/>
      </c>
      <c r="AW169" s="138" t="str">
        <f t="shared" si="142"/>
        <v/>
      </c>
      <c r="AX169" s="138" t="str">
        <f t="shared" si="143"/>
        <v/>
      </c>
      <c r="AY169" s="138" t="str">
        <f t="shared" si="144"/>
        <v/>
      </c>
      <c r="AZ169" s="138" t="str">
        <f t="shared" si="145"/>
        <v/>
      </c>
      <c r="BA169" s="138" t="str">
        <f t="shared" si="146"/>
        <v/>
      </c>
      <c r="BB169" s="138" t="str">
        <f t="shared" si="147"/>
        <v/>
      </c>
      <c r="BC169" s="138" t="str">
        <f t="shared" si="148"/>
        <v/>
      </c>
      <c r="BD169" s="138" t="str">
        <f t="shared" si="149"/>
        <v/>
      </c>
      <c r="BE169" s="138" t="str">
        <f t="shared" si="150"/>
        <v/>
      </c>
      <c r="BF169" s="138" t="str">
        <f t="shared" si="151"/>
        <v/>
      </c>
      <c r="BG169" s="138" t="str">
        <f t="shared" si="152"/>
        <v/>
      </c>
      <c r="BH169" s="138" t="str">
        <f t="shared" si="153"/>
        <v/>
      </c>
      <c r="BI169" s="138" t="str">
        <f t="shared" si="154"/>
        <v/>
      </c>
      <c r="BJ169" s="138" t="str">
        <f t="shared" si="155"/>
        <v/>
      </c>
      <c r="BK169" s="138" t="str">
        <f t="shared" si="156"/>
        <v/>
      </c>
      <c r="BL169" s="138" t="str">
        <f t="shared" si="157"/>
        <v/>
      </c>
      <c r="BM169" s="138" t="str">
        <f t="shared" si="158"/>
        <v/>
      </c>
      <c r="BN169" s="138" t="str">
        <f t="shared" si="159"/>
        <v/>
      </c>
      <c r="BO169" s="138">
        <f t="shared" si="160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61"/>
        <v>-</v>
      </c>
      <c r="J170" s="20" t="str">
        <f>IF(月途中入退所!$N50=$B$2,IF(月途中入退所!I50="","-",月途中入退所!$I50),"-")</f>
        <v>-</v>
      </c>
      <c r="K170" s="186" t="str">
        <f t="shared" si="124"/>
        <v>-</v>
      </c>
      <c r="L170" s="20" t="str">
        <f>IF(月途中入退所!$D50=$B$2,月途中入退所!$J50,"-")</f>
        <v>-</v>
      </c>
      <c r="M170" s="138">
        <f t="shared" si="125"/>
        <v>0</v>
      </c>
      <c r="O170" s="137" t="str">
        <f t="shared" si="126"/>
        <v>-</v>
      </c>
      <c r="P170" s="137" t="str">
        <f t="shared" si="127"/>
        <v>-</v>
      </c>
      <c r="Q170" s="137" t="str">
        <f t="shared" si="128"/>
        <v>-</v>
      </c>
      <c r="R170" s="137" t="str">
        <f t="shared" si="129"/>
        <v>-</v>
      </c>
      <c r="S170" s="137" t="str">
        <f t="shared" si="130"/>
        <v>-</v>
      </c>
      <c r="T170" s="137" t="str">
        <f t="shared" si="13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32"/>
        <v>-</v>
      </c>
      <c r="X170" s="137" t="str">
        <f t="shared" si="133"/>
        <v>-</v>
      </c>
      <c r="Y170" s="137" t="str">
        <f t="shared" si="134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5"/>
        <v>0</v>
      </c>
      <c r="AO170" s="138">
        <f t="shared" si="136"/>
        <v>0</v>
      </c>
      <c r="AP170" s="138" t="str">
        <f t="shared" si="137"/>
        <v/>
      </c>
      <c r="AQ170" s="138" t="str">
        <f t="shared" si="138"/>
        <v/>
      </c>
      <c r="AR170" s="138" t="str">
        <f t="shared" si="139"/>
        <v/>
      </c>
      <c r="AS170" s="138" t="str">
        <f t="shared" si="140"/>
        <v/>
      </c>
      <c r="AT170" s="138" t="str">
        <f t="shared" si="141"/>
        <v/>
      </c>
      <c r="AU170" s="138" t="str">
        <f t="shared" si="174"/>
        <v/>
      </c>
      <c r="AV170" s="138" t="str">
        <f t="shared" si="175"/>
        <v/>
      </c>
      <c r="AW170" s="138" t="str">
        <f t="shared" si="142"/>
        <v/>
      </c>
      <c r="AX170" s="138" t="str">
        <f t="shared" si="143"/>
        <v/>
      </c>
      <c r="AY170" s="138" t="str">
        <f t="shared" si="144"/>
        <v/>
      </c>
      <c r="AZ170" s="138" t="str">
        <f t="shared" si="145"/>
        <v/>
      </c>
      <c r="BA170" s="138" t="str">
        <f t="shared" si="146"/>
        <v/>
      </c>
      <c r="BB170" s="138" t="str">
        <f t="shared" si="147"/>
        <v/>
      </c>
      <c r="BC170" s="138" t="str">
        <f t="shared" si="148"/>
        <v/>
      </c>
      <c r="BD170" s="138" t="str">
        <f t="shared" si="149"/>
        <v/>
      </c>
      <c r="BE170" s="138" t="str">
        <f t="shared" si="150"/>
        <v/>
      </c>
      <c r="BF170" s="138" t="str">
        <f t="shared" si="151"/>
        <v/>
      </c>
      <c r="BG170" s="138" t="str">
        <f t="shared" si="152"/>
        <v/>
      </c>
      <c r="BH170" s="138" t="str">
        <f t="shared" si="153"/>
        <v/>
      </c>
      <c r="BI170" s="138" t="str">
        <f t="shared" si="154"/>
        <v/>
      </c>
      <c r="BJ170" s="138" t="str">
        <f t="shared" si="155"/>
        <v/>
      </c>
      <c r="BK170" s="138" t="str">
        <f t="shared" si="156"/>
        <v/>
      </c>
      <c r="BL170" s="138" t="str">
        <f t="shared" si="157"/>
        <v/>
      </c>
      <c r="BM170" s="138" t="str">
        <f t="shared" si="158"/>
        <v/>
      </c>
      <c r="BN170" s="138" t="str">
        <f t="shared" si="159"/>
        <v/>
      </c>
      <c r="BO170" s="138">
        <f t="shared" si="160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 t="shared" ref="K175:K194" si="176">IF(J175="○",I175+$O$63,I175)</f>
        <v>-</v>
      </c>
      <c r="L175" s="20" t="str">
        <f>IF(月途中入退所!$N31=$B$2,月途中入退所!$T31,"-")</f>
        <v>-</v>
      </c>
      <c r="M175" s="138">
        <f t="shared" ref="M175:M194" si="177">IFERROR(-ROUNDUP(K175*L175/25,-1),0)</f>
        <v>0</v>
      </c>
      <c r="O175" s="137" t="str">
        <f t="shared" ref="O175:O194" si="178">IF($H175="標準時間",HLOOKUP(G175,$F$84:$I$87,2,FALSE),IF($H175="短時間",HLOOKUP($G175,$J$84:$M$87,2,FALSE),"-"))</f>
        <v>-</v>
      </c>
      <c r="P175" s="137" t="str">
        <f t="shared" ref="P175:P194" si="179">IF($H175="標準時間",HLOOKUP(G175,$F$84:$I$87,3,FALSE),IF($H175="短時間",HLOOKUP($G175,$J$84:$M$87,3,FALSE),"-"))</f>
        <v>-</v>
      </c>
      <c r="Q175" s="137" t="str">
        <f t="shared" ref="Q175:Q194" si="180">IF($H175="標準時間",HLOOKUP(G175,$F$84:$I$87,4,FALSE),IF($H175="短時間",HLOOKUP($G175,$J$84:$M$87,4,FALSE),"-"))</f>
        <v>-</v>
      </c>
      <c r="R175" s="137" t="str">
        <f t="shared" ref="R175:R194" si="181">IF($H175="標準時間",HLOOKUP($G175,$F$40:$I$74,3,FALSE),IF($H175="短時間",HLOOKUP($G175,$J$40:$M$74,3,FALSE),"-"))</f>
        <v>-</v>
      </c>
      <c r="S175" s="137" t="str">
        <f t="shared" ref="S175:S194" si="182">IF($H175="標準時間",HLOOKUP($G175,$F$40:$I$74,4,FALSE),IF($H175="短時間",HLOOKUP($G175,$J$40:$M$74,4,FALSE),"-"))</f>
        <v>-</v>
      </c>
      <c r="T175" s="137" t="str">
        <f t="shared" ref="T175:T194" si="183"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4">IFERROR(HLOOKUP(G175,$F$90:$I$91,2,FALSE),"-")</f>
        <v>-</v>
      </c>
      <c r="X175" s="137" t="str">
        <f t="shared" ref="X175:X194" si="185">IFERROR(HLOOKUP(G175,$F$90:$I$92,3,FALSE),"-")</f>
        <v>-</v>
      </c>
      <c r="Y175" s="137" t="str">
        <f t="shared" ref="Y175:Y194" si="186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7">IF(J175="○",$O$28,0)</f>
        <v>0</v>
      </c>
      <c r="AO175" s="138">
        <f t="shared" ref="AO175:AO194" si="188">M175-SUM(AP175:BN175)</f>
        <v>0</v>
      </c>
      <c r="AP175" s="138" t="str">
        <f t="shared" ref="AP175:AP194" si="189">IFERROR(-ROUND(P175*L175/25,0),"")</f>
        <v/>
      </c>
      <c r="AQ175" s="138" t="str">
        <f t="shared" ref="AQ175:AQ194" si="190">IFERROR(-ROUND(Q175*L175/25,0),"")</f>
        <v/>
      </c>
      <c r="AR175" s="138" t="str">
        <f t="shared" ref="AR175:AR194" si="191">IFERROR(-ROUND(R175*L175/25,0),"")</f>
        <v/>
      </c>
      <c r="AS175" s="138" t="str">
        <f t="shared" ref="AS175:AS194" si="192">IFERROR(-ROUND(S175*L175/25,0),"")</f>
        <v/>
      </c>
      <c r="AT175" s="138" t="str">
        <f t="shared" ref="AT175:AT194" si="193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4">IFERROR(-ROUND(W175*L175/25,0),"")</f>
        <v/>
      </c>
      <c r="AX175" s="138" t="str">
        <f t="shared" ref="AX175:AX194" si="195">IFERROR(-ROUND(X175*L175/25,0),"")</f>
        <v/>
      </c>
      <c r="AY175" s="138" t="str">
        <f t="shared" ref="AY175:AY194" si="196">IFERROR(-ROUND(Y175*L175/25,0),"")</f>
        <v/>
      </c>
      <c r="AZ175" s="138" t="str">
        <f t="shared" ref="AZ175:AZ194" si="197">IFERROR(-ROUND(Z175*L175/25,0),"")</f>
        <v/>
      </c>
      <c r="BA175" s="138" t="str">
        <f t="shared" ref="BA175:BA194" si="198">IFERROR(-ROUND(AA175*L175/25,0),"")</f>
        <v/>
      </c>
      <c r="BB175" s="138" t="str">
        <f t="shared" ref="BB175:BB194" si="199">IFERROR(-ROUND(AB175*L175/25,0),"")</f>
        <v/>
      </c>
      <c r="BC175" s="138" t="str">
        <f t="shared" ref="BC175:BC194" si="200">IFERROR(-ROUND(AC175*L175/25,0),"")</f>
        <v/>
      </c>
      <c r="BD175" s="138" t="str">
        <f t="shared" ref="BD175:BD194" si="201">IFERROR(-ROUND(AD175*L175/25,0),"")</f>
        <v/>
      </c>
      <c r="BE175" s="138" t="str">
        <f t="shared" ref="BE175:BE194" si="202">IFERROR(-ROUND(AE175*L175/25,0),"")</f>
        <v/>
      </c>
      <c r="BF175" s="138" t="str">
        <f t="shared" ref="BF175:BF194" si="203">IFERROR(-ROUND(AF175*L175/25,0),"")</f>
        <v/>
      </c>
      <c r="BG175" s="138" t="str">
        <f t="shared" ref="BG175:BG194" si="204">IFERROR(-ROUND(AG175*L175/25,0),"")</f>
        <v/>
      </c>
      <c r="BH175" s="138" t="str">
        <f t="shared" ref="BH175:BH194" si="205">IFERROR(-ROUND(AH175*L175/25,0),"")</f>
        <v/>
      </c>
      <c r="BI175" s="138" t="str">
        <f t="shared" ref="BI175:BI194" si="206">IFERROR(-ROUND(AI175*L175/25,0),"")</f>
        <v/>
      </c>
      <c r="BJ175" s="138" t="str">
        <f t="shared" ref="BJ175:BJ194" si="207">IFERROR(-ROUND(AJ175*L175/25,0),"")</f>
        <v/>
      </c>
      <c r="BK175" s="138" t="str">
        <f t="shared" ref="BK175:BK194" si="208">IFERROR(-ROUND(AK175*L175/25,0),"")</f>
        <v/>
      </c>
      <c r="BL175" s="138" t="str">
        <f t="shared" ref="BL175:BL194" si="209">IFERROR(-ROUND(AL175*L175/25,0),"")</f>
        <v/>
      </c>
      <c r="BM175" s="138" t="str">
        <f t="shared" ref="BM175:BM194" si="210">IFERROR(-ROUND(AM175*L175/25,0),"")</f>
        <v/>
      </c>
      <c r="BN175" s="138" t="str">
        <f t="shared" ref="BN175:BN194" si="211">IFERROR(-ROUND(AN175*L175/25,0),"")</f>
        <v/>
      </c>
      <c r="BO175" s="138">
        <f t="shared" ref="BO175:BO194" si="212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3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si="176"/>
        <v>-</v>
      </c>
      <c r="L176" s="20" t="str">
        <f>IF(月途中入退所!$N32=$B$2,月途中入退所!$T32,"-")</f>
        <v>-</v>
      </c>
      <c r="M176" s="138">
        <f t="shared" si="177"/>
        <v>0</v>
      </c>
      <c r="O176" s="137" t="str">
        <f t="shared" si="178"/>
        <v>-</v>
      </c>
      <c r="P176" s="137" t="str">
        <f t="shared" si="179"/>
        <v>-</v>
      </c>
      <c r="Q176" s="137" t="str">
        <f t="shared" si="180"/>
        <v>-</v>
      </c>
      <c r="R176" s="137" t="str">
        <f t="shared" si="181"/>
        <v>-</v>
      </c>
      <c r="S176" s="137" t="str">
        <f t="shared" si="182"/>
        <v>-</v>
      </c>
      <c r="T176" s="137" t="str">
        <f t="shared" si="183"/>
        <v>-</v>
      </c>
      <c r="U176" s="137" t="str">
        <f t="shared" ref="U176:U193" si="214">IF($H176="標準時間",HLOOKUP($G176,$F$40:$I$74,6,FALSE),IF($H176="短時間",HLOOKUP($G176,$J$40:$M$74,6,FALSE),"-"))</f>
        <v>-</v>
      </c>
      <c r="V176" s="137" t="str">
        <f t="shared" ref="V176:V193" si="215">IF($H176="標準時間",HLOOKUP($G176,$F$40:$I$74,7,FALSE),IF($H176="短時間",HLOOKUP($G176,$J$40:$M$74,7,FALSE),"-"))</f>
        <v>-</v>
      </c>
      <c r="W176" s="137" t="str">
        <f t="shared" si="184"/>
        <v>-</v>
      </c>
      <c r="X176" s="137" t="str">
        <f t="shared" si="185"/>
        <v>-</v>
      </c>
      <c r="Y176" s="137" t="str">
        <f t="shared" si="186"/>
        <v>-</v>
      </c>
      <c r="Z176" s="137" t="str">
        <f t="shared" ref="Z176:Z194" si="216">IF($H176="標準時間",HLOOKUP($G176,$F$40:$I$74,10,FALSE),IF($H176="短時間",HLOOKUP($G176,$J$40:$M$74,10,FALSE),"-"))</f>
        <v>-</v>
      </c>
      <c r="AA176" s="137" t="str">
        <f t="shared" ref="AA176:AA194" si="217">IF($H176="標準時間",HLOOKUP($G176,$F$5:$I$37,11,FALSE),IF($H176="短時間",HLOOKUP($G176,$J$5:$M$37,11,FALSE),"-"))</f>
        <v>-</v>
      </c>
      <c r="AB176" s="137" t="str">
        <f t="shared" ref="AB176:AB194" si="218">IF($H176="標準時間",HLOOKUP($G176,$F$5:$I$37,12,FALSE),IF($H176="短時間",HLOOKUP($G176,$J$5:$M$37,12,FALSE),"-"))</f>
        <v>-</v>
      </c>
      <c r="AC176" s="137" t="str">
        <f t="shared" ref="AC176:AC194" si="219">IF($H176="標準時間",HLOOKUP($G176,$F$5:$I$37,13,FALSE),IF($H176="短時間",HLOOKUP($G176,$J$5:$M$37,13,FALSE),"-"))</f>
        <v>-</v>
      </c>
      <c r="AD176" s="137" t="str">
        <f t="shared" ref="AD176:AD194" si="220">IF($H176="標準時間",HLOOKUP($G176,$F$5:$I$37,14,FALSE),IF($H176="短時間",HLOOKUP($G176,$J$5:$M$37,14,FALSE),"-"))</f>
        <v>-</v>
      </c>
      <c r="AE176" s="137" t="str">
        <f t="shared" ref="AE176:AE194" si="221">IF($H176="標準時間",HLOOKUP($G176,$F$40:$I$74,15,FALSE),IF($H176="短時間",HLOOKUP($G176,$J$40:$M$74,15,FALSE),"-"))</f>
        <v>-</v>
      </c>
      <c r="AF176" s="137" t="str">
        <f t="shared" ref="AF176:AF193" si="222">IF($H176="標準時間",HLOOKUP($G176,$F$40:$I$74,16,FALSE),IF($H176="短時間",HLOOKUP($G176,$J$40:$M$74,16,FALSE),"-"))</f>
        <v>-</v>
      </c>
      <c r="AG176" s="137" t="str">
        <f t="shared" ref="AG176:AG194" si="223">IF($H176="標準時間",HLOOKUP($G176,$F$5:$I$37,15,FALSE),IF($H176="短時間",HLOOKUP($G176,$J$5:$M$37,15,FALSE),"-"))</f>
        <v>-</v>
      </c>
      <c r="AH176" s="137" t="str">
        <f t="shared" ref="AH176:AH194" si="224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5">IF($H176="標準時間",HLOOKUP($G176,$F$5:$I$37,26,FALSE),IF($H176="短時間",HLOOKUP($G176,$J$5:$M$37,26,FALSE),"-"))</f>
        <v>-</v>
      </c>
      <c r="AN176" s="137">
        <f t="shared" si="187"/>
        <v>0</v>
      </c>
      <c r="AO176" s="138">
        <f t="shared" si="188"/>
        <v>0</v>
      </c>
      <c r="AP176" s="138" t="str">
        <f t="shared" si="189"/>
        <v/>
      </c>
      <c r="AQ176" s="138" t="str">
        <f t="shared" si="190"/>
        <v/>
      </c>
      <c r="AR176" s="138" t="str">
        <f t="shared" si="191"/>
        <v/>
      </c>
      <c r="AS176" s="138" t="str">
        <f t="shared" si="192"/>
        <v/>
      </c>
      <c r="AT176" s="138" t="str">
        <f t="shared" si="193"/>
        <v/>
      </c>
      <c r="AU176" s="138" t="str">
        <f t="shared" ref="AU176:AU194" si="226">IFERROR(ROUND(U176*L176/25,0),"")</f>
        <v/>
      </c>
      <c r="AV176" s="138" t="str">
        <f t="shared" ref="AV176:AV194" si="227">IFERROR(ROUND(V176*L176/25,0),"")</f>
        <v/>
      </c>
      <c r="AW176" s="138" t="str">
        <f t="shared" si="194"/>
        <v/>
      </c>
      <c r="AX176" s="138" t="str">
        <f t="shared" si="195"/>
        <v/>
      </c>
      <c r="AY176" s="138" t="str">
        <f t="shared" si="196"/>
        <v/>
      </c>
      <c r="AZ176" s="138" t="str">
        <f t="shared" si="197"/>
        <v/>
      </c>
      <c r="BA176" s="138" t="str">
        <f t="shared" si="198"/>
        <v/>
      </c>
      <c r="BB176" s="138" t="str">
        <f t="shared" si="199"/>
        <v/>
      </c>
      <c r="BC176" s="138" t="str">
        <f t="shared" si="200"/>
        <v/>
      </c>
      <c r="BD176" s="138" t="str">
        <f t="shared" si="201"/>
        <v/>
      </c>
      <c r="BE176" s="138" t="str">
        <f t="shared" si="202"/>
        <v/>
      </c>
      <c r="BF176" s="138" t="str">
        <f t="shared" si="203"/>
        <v/>
      </c>
      <c r="BG176" s="138" t="str">
        <f t="shared" si="204"/>
        <v/>
      </c>
      <c r="BH176" s="138" t="str">
        <f t="shared" si="205"/>
        <v/>
      </c>
      <c r="BI176" s="138" t="str">
        <f t="shared" si="206"/>
        <v/>
      </c>
      <c r="BJ176" s="138" t="str">
        <f t="shared" si="207"/>
        <v/>
      </c>
      <c r="BK176" s="138" t="str">
        <f t="shared" si="208"/>
        <v/>
      </c>
      <c r="BL176" s="138" t="str">
        <f t="shared" si="209"/>
        <v/>
      </c>
      <c r="BM176" s="138" t="str">
        <f t="shared" si="210"/>
        <v/>
      </c>
      <c r="BN176" s="138" t="str">
        <f t="shared" si="211"/>
        <v/>
      </c>
      <c r="BO176" s="138">
        <f t="shared" si="212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3"/>
        <v>-</v>
      </c>
      <c r="J177" s="20" t="str">
        <f>IF(月途中入退所!$N33=$B$2,IF(月途中入退所!S33="","-",月途中入退所!$S33),"-")</f>
        <v>-</v>
      </c>
      <c r="K177" s="186" t="str">
        <f t="shared" si="176"/>
        <v>-</v>
      </c>
      <c r="L177" s="20" t="str">
        <f>IF(月途中入退所!$N33=$B$2,月途中入退所!$T33,"-")</f>
        <v>-</v>
      </c>
      <c r="M177" s="138">
        <f t="shared" si="177"/>
        <v>0</v>
      </c>
      <c r="O177" s="137" t="str">
        <f t="shared" si="178"/>
        <v>-</v>
      </c>
      <c r="P177" s="137" t="str">
        <f t="shared" si="179"/>
        <v>-</v>
      </c>
      <c r="Q177" s="137" t="str">
        <f t="shared" si="180"/>
        <v>-</v>
      </c>
      <c r="R177" s="137" t="str">
        <f t="shared" si="181"/>
        <v>-</v>
      </c>
      <c r="S177" s="137" t="str">
        <f t="shared" si="182"/>
        <v>-</v>
      </c>
      <c r="T177" s="137" t="str">
        <f t="shared" si="183"/>
        <v>-</v>
      </c>
      <c r="U177" s="137" t="str">
        <f t="shared" si="214"/>
        <v>-</v>
      </c>
      <c r="V177" s="137" t="str">
        <f t="shared" si="215"/>
        <v>-</v>
      </c>
      <c r="W177" s="137" t="str">
        <f t="shared" si="184"/>
        <v>-</v>
      </c>
      <c r="X177" s="137" t="str">
        <f t="shared" si="185"/>
        <v>-</v>
      </c>
      <c r="Y177" s="137" t="str">
        <f t="shared" si="186"/>
        <v>-</v>
      </c>
      <c r="Z177" s="137" t="str">
        <f t="shared" si="216"/>
        <v>-</v>
      </c>
      <c r="AA177" s="137" t="str">
        <f t="shared" si="217"/>
        <v>-</v>
      </c>
      <c r="AB177" s="137" t="str">
        <f t="shared" si="218"/>
        <v>-</v>
      </c>
      <c r="AC177" s="137" t="str">
        <f t="shared" si="219"/>
        <v>-</v>
      </c>
      <c r="AD177" s="137" t="str">
        <f t="shared" si="220"/>
        <v>-</v>
      </c>
      <c r="AE177" s="137" t="str">
        <f t="shared" si="221"/>
        <v>-</v>
      </c>
      <c r="AF177" s="137" t="str">
        <f t="shared" si="222"/>
        <v>-</v>
      </c>
      <c r="AG177" s="137" t="str">
        <f t="shared" si="223"/>
        <v>-</v>
      </c>
      <c r="AH177" s="137" t="str">
        <f t="shared" si="224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5"/>
        <v>-</v>
      </c>
      <c r="AN177" s="137">
        <f t="shared" si="187"/>
        <v>0</v>
      </c>
      <c r="AO177" s="138">
        <f t="shared" si="188"/>
        <v>0</v>
      </c>
      <c r="AP177" s="138" t="str">
        <f t="shared" si="189"/>
        <v/>
      </c>
      <c r="AQ177" s="138" t="str">
        <f t="shared" si="190"/>
        <v/>
      </c>
      <c r="AR177" s="138" t="str">
        <f t="shared" si="191"/>
        <v/>
      </c>
      <c r="AS177" s="138" t="str">
        <f t="shared" si="192"/>
        <v/>
      </c>
      <c r="AT177" s="138" t="str">
        <f t="shared" si="193"/>
        <v/>
      </c>
      <c r="AU177" s="138" t="str">
        <f t="shared" si="226"/>
        <v/>
      </c>
      <c r="AV177" s="138" t="str">
        <f t="shared" si="227"/>
        <v/>
      </c>
      <c r="AW177" s="138" t="str">
        <f t="shared" si="194"/>
        <v/>
      </c>
      <c r="AX177" s="138" t="str">
        <f t="shared" si="195"/>
        <v/>
      </c>
      <c r="AY177" s="138" t="str">
        <f t="shared" si="196"/>
        <v/>
      </c>
      <c r="AZ177" s="138" t="str">
        <f t="shared" si="197"/>
        <v/>
      </c>
      <c r="BA177" s="138" t="str">
        <f t="shared" si="198"/>
        <v/>
      </c>
      <c r="BB177" s="138" t="str">
        <f t="shared" si="199"/>
        <v/>
      </c>
      <c r="BC177" s="138" t="str">
        <f t="shared" si="200"/>
        <v/>
      </c>
      <c r="BD177" s="138" t="str">
        <f t="shared" si="201"/>
        <v/>
      </c>
      <c r="BE177" s="138" t="str">
        <f t="shared" si="202"/>
        <v/>
      </c>
      <c r="BF177" s="138" t="str">
        <f t="shared" si="203"/>
        <v/>
      </c>
      <c r="BG177" s="138" t="str">
        <f t="shared" si="204"/>
        <v/>
      </c>
      <c r="BH177" s="138" t="str">
        <f t="shared" si="205"/>
        <v/>
      </c>
      <c r="BI177" s="138" t="str">
        <f t="shared" si="206"/>
        <v/>
      </c>
      <c r="BJ177" s="138" t="str">
        <f t="shared" si="207"/>
        <v/>
      </c>
      <c r="BK177" s="138" t="str">
        <f t="shared" si="208"/>
        <v/>
      </c>
      <c r="BL177" s="138" t="str">
        <f t="shared" si="209"/>
        <v/>
      </c>
      <c r="BM177" s="138" t="str">
        <f t="shared" si="210"/>
        <v/>
      </c>
      <c r="BN177" s="138" t="str">
        <f t="shared" si="211"/>
        <v/>
      </c>
      <c r="BO177" s="138">
        <f t="shared" si="212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3"/>
        <v>-</v>
      </c>
      <c r="J178" s="20" t="str">
        <f>IF(月途中入退所!$N34=$B$2,IF(月途中入退所!S34="","-",月途中入退所!$S34),"-")</f>
        <v>-</v>
      </c>
      <c r="K178" s="186" t="str">
        <f t="shared" si="176"/>
        <v>-</v>
      </c>
      <c r="L178" s="20" t="str">
        <f>IF(月途中入退所!$N34=$B$2,月途中入退所!$T34,"-")</f>
        <v>-</v>
      </c>
      <c r="M178" s="138">
        <f t="shared" si="177"/>
        <v>0</v>
      </c>
      <c r="O178" s="137" t="str">
        <f t="shared" si="178"/>
        <v>-</v>
      </c>
      <c r="P178" s="137" t="str">
        <f t="shared" si="179"/>
        <v>-</v>
      </c>
      <c r="Q178" s="137" t="str">
        <f t="shared" si="180"/>
        <v>-</v>
      </c>
      <c r="R178" s="137" t="str">
        <f t="shared" si="181"/>
        <v>-</v>
      </c>
      <c r="S178" s="137" t="str">
        <f t="shared" si="182"/>
        <v>-</v>
      </c>
      <c r="T178" s="137" t="str">
        <f t="shared" si="183"/>
        <v>-</v>
      </c>
      <c r="U178" s="137" t="str">
        <f t="shared" si="214"/>
        <v>-</v>
      </c>
      <c r="V178" s="137" t="str">
        <f t="shared" si="215"/>
        <v>-</v>
      </c>
      <c r="W178" s="137" t="str">
        <f t="shared" si="184"/>
        <v>-</v>
      </c>
      <c r="X178" s="137" t="str">
        <f t="shared" si="185"/>
        <v>-</v>
      </c>
      <c r="Y178" s="137" t="str">
        <f t="shared" si="186"/>
        <v>-</v>
      </c>
      <c r="Z178" s="137" t="str">
        <f t="shared" si="216"/>
        <v>-</v>
      </c>
      <c r="AA178" s="137" t="str">
        <f t="shared" si="217"/>
        <v>-</v>
      </c>
      <c r="AB178" s="137" t="str">
        <f t="shared" si="218"/>
        <v>-</v>
      </c>
      <c r="AC178" s="137" t="str">
        <f t="shared" si="219"/>
        <v>-</v>
      </c>
      <c r="AD178" s="137" t="str">
        <f t="shared" si="220"/>
        <v>-</v>
      </c>
      <c r="AE178" s="137" t="str">
        <f t="shared" si="221"/>
        <v>-</v>
      </c>
      <c r="AF178" s="137" t="str">
        <f t="shared" si="222"/>
        <v>-</v>
      </c>
      <c r="AG178" s="137" t="str">
        <f t="shared" si="223"/>
        <v>-</v>
      </c>
      <c r="AH178" s="137" t="str">
        <f t="shared" si="224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5"/>
        <v>-</v>
      </c>
      <c r="AN178" s="137">
        <f t="shared" si="187"/>
        <v>0</v>
      </c>
      <c r="AO178" s="138">
        <f t="shared" si="188"/>
        <v>0</v>
      </c>
      <c r="AP178" s="138" t="str">
        <f t="shared" si="189"/>
        <v/>
      </c>
      <c r="AQ178" s="138" t="str">
        <f t="shared" si="190"/>
        <v/>
      </c>
      <c r="AR178" s="138" t="str">
        <f t="shared" si="191"/>
        <v/>
      </c>
      <c r="AS178" s="138" t="str">
        <f t="shared" si="192"/>
        <v/>
      </c>
      <c r="AT178" s="138" t="str">
        <f t="shared" si="193"/>
        <v/>
      </c>
      <c r="AU178" s="138" t="str">
        <f t="shared" si="226"/>
        <v/>
      </c>
      <c r="AV178" s="138" t="str">
        <f t="shared" si="227"/>
        <v/>
      </c>
      <c r="AW178" s="138" t="str">
        <f t="shared" si="194"/>
        <v/>
      </c>
      <c r="AX178" s="138" t="str">
        <f t="shared" si="195"/>
        <v/>
      </c>
      <c r="AY178" s="138" t="str">
        <f t="shared" si="196"/>
        <v/>
      </c>
      <c r="AZ178" s="138" t="str">
        <f t="shared" si="197"/>
        <v/>
      </c>
      <c r="BA178" s="138" t="str">
        <f t="shared" si="198"/>
        <v/>
      </c>
      <c r="BB178" s="138" t="str">
        <f t="shared" si="199"/>
        <v/>
      </c>
      <c r="BC178" s="138" t="str">
        <f t="shared" si="200"/>
        <v/>
      </c>
      <c r="BD178" s="138" t="str">
        <f t="shared" si="201"/>
        <v/>
      </c>
      <c r="BE178" s="138" t="str">
        <f t="shared" si="202"/>
        <v/>
      </c>
      <c r="BF178" s="138" t="str">
        <f t="shared" si="203"/>
        <v/>
      </c>
      <c r="BG178" s="138" t="str">
        <f t="shared" si="204"/>
        <v/>
      </c>
      <c r="BH178" s="138" t="str">
        <f t="shared" si="205"/>
        <v/>
      </c>
      <c r="BI178" s="138" t="str">
        <f t="shared" si="206"/>
        <v/>
      </c>
      <c r="BJ178" s="138" t="str">
        <f t="shared" si="207"/>
        <v/>
      </c>
      <c r="BK178" s="138" t="str">
        <f t="shared" si="208"/>
        <v/>
      </c>
      <c r="BL178" s="138" t="str">
        <f t="shared" si="209"/>
        <v/>
      </c>
      <c r="BM178" s="138" t="str">
        <f t="shared" si="210"/>
        <v/>
      </c>
      <c r="BN178" s="138" t="str">
        <f t="shared" si="211"/>
        <v/>
      </c>
      <c r="BO178" s="138">
        <f t="shared" si="212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3"/>
        <v>-</v>
      </c>
      <c r="J179" s="20" t="str">
        <f>IF(月途中入退所!$N35=$B$2,IF(月途中入退所!S35="","-",月途中入退所!$S35),"-")</f>
        <v>-</v>
      </c>
      <c r="K179" s="186" t="str">
        <f t="shared" si="176"/>
        <v>-</v>
      </c>
      <c r="L179" s="20" t="str">
        <f>IF(月途中入退所!$N35=$B$2,月途中入退所!$T35,"-")</f>
        <v>-</v>
      </c>
      <c r="M179" s="138">
        <f t="shared" si="177"/>
        <v>0</v>
      </c>
      <c r="O179" s="137" t="str">
        <f t="shared" si="178"/>
        <v>-</v>
      </c>
      <c r="P179" s="137" t="str">
        <f t="shared" si="179"/>
        <v>-</v>
      </c>
      <c r="Q179" s="137" t="str">
        <f t="shared" si="180"/>
        <v>-</v>
      </c>
      <c r="R179" s="137" t="str">
        <f t="shared" si="181"/>
        <v>-</v>
      </c>
      <c r="S179" s="137" t="str">
        <f t="shared" si="182"/>
        <v>-</v>
      </c>
      <c r="T179" s="137" t="str">
        <f t="shared" si="183"/>
        <v>-</v>
      </c>
      <c r="U179" s="137" t="str">
        <f t="shared" si="214"/>
        <v>-</v>
      </c>
      <c r="V179" s="137" t="str">
        <f t="shared" si="215"/>
        <v>-</v>
      </c>
      <c r="W179" s="137" t="str">
        <f t="shared" si="184"/>
        <v>-</v>
      </c>
      <c r="X179" s="137" t="str">
        <f t="shared" si="185"/>
        <v>-</v>
      </c>
      <c r="Y179" s="137" t="str">
        <f t="shared" si="186"/>
        <v>-</v>
      </c>
      <c r="Z179" s="137" t="str">
        <f t="shared" si="216"/>
        <v>-</v>
      </c>
      <c r="AA179" s="137" t="str">
        <f t="shared" si="217"/>
        <v>-</v>
      </c>
      <c r="AB179" s="137" t="str">
        <f t="shared" si="218"/>
        <v>-</v>
      </c>
      <c r="AC179" s="137" t="str">
        <f t="shared" si="219"/>
        <v>-</v>
      </c>
      <c r="AD179" s="137" t="str">
        <f t="shared" si="220"/>
        <v>-</v>
      </c>
      <c r="AE179" s="137" t="str">
        <f t="shared" si="221"/>
        <v>-</v>
      </c>
      <c r="AF179" s="137" t="str">
        <f t="shared" si="222"/>
        <v>-</v>
      </c>
      <c r="AG179" s="137" t="str">
        <f t="shared" si="223"/>
        <v>-</v>
      </c>
      <c r="AH179" s="137" t="str">
        <f t="shared" si="224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5"/>
        <v>-</v>
      </c>
      <c r="AN179" s="137">
        <f t="shared" si="187"/>
        <v>0</v>
      </c>
      <c r="AO179" s="138">
        <f t="shared" si="188"/>
        <v>0</v>
      </c>
      <c r="AP179" s="138" t="str">
        <f t="shared" si="189"/>
        <v/>
      </c>
      <c r="AQ179" s="138" t="str">
        <f t="shared" si="190"/>
        <v/>
      </c>
      <c r="AR179" s="138" t="str">
        <f t="shared" si="191"/>
        <v/>
      </c>
      <c r="AS179" s="138" t="str">
        <f t="shared" si="192"/>
        <v/>
      </c>
      <c r="AT179" s="138" t="str">
        <f t="shared" si="193"/>
        <v/>
      </c>
      <c r="AU179" s="138" t="str">
        <f t="shared" si="226"/>
        <v/>
      </c>
      <c r="AV179" s="138" t="str">
        <f t="shared" si="227"/>
        <v/>
      </c>
      <c r="AW179" s="138" t="str">
        <f t="shared" si="194"/>
        <v/>
      </c>
      <c r="AX179" s="138" t="str">
        <f t="shared" si="195"/>
        <v/>
      </c>
      <c r="AY179" s="138" t="str">
        <f t="shared" si="196"/>
        <v/>
      </c>
      <c r="AZ179" s="138" t="str">
        <f t="shared" si="197"/>
        <v/>
      </c>
      <c r="BA179" s="138" t="str">
        <f t="shared" si="198"/>
        <v/>
      </c>
      <c r="BB179" s="138" t="str">
        <f t="shared" si="199"/>
        <v/>
      </c>
      <c r="BC179" s="138" t="str">
        <f t="shared" si="200"/>
        <v/>
      </c>
      <c r="BD179" s="138" t="str">
        <f t="shared" si="201"/>
        <v/>
      </c>
      <c r="BE179" s="138" t="str">
        <f t="shared" si="202"/>
        <v/>
      </c>
      <c r="BF179" s="138" t="str">
        <f t="shared" si="203"/>
        <v/>
      </c>
      <c r="BG179" s="138" t="str">
        <f t="shared" si="204"/>
        <v/>
      </c>
      <c r="BH179" s="138" t="str">
        <f t="shared" si="205"/>
        <v/>
      </c>
      <c r="BI179" s="138" t="str">
        <f t="shared" si="206"/>
        <v/>
      </c>
      <c r="BJ179" s="138" t="str">
        <f t="shared" si="207"/>
        <v/>
      </c>
      <c r="BK179" s="138" t="str">
        <f t="shared" si="208"/>
        <v/>
      </c>
      <c r="BL179" s="138" t="str">
        <f t="shared" si="209"/>
        <v/>
      </c>
      <c r="BM179" s="138" t="str">
        <f t="shared" si="210"/>
        <v/>
      </c>
      <c r="BN179" s="138" t="str">
        <f t="shared" si="211"/>
        <v/>
      </c>
      <c r="BO179" s="138">
        <f t="shared" si="212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3"/>
        <v>-</v>
      </c>
      <c r="J180" s="20" t="str">
        <f>IF(月途中入退所!$N36=$B$2,IF(月途中入退所!S36="","-",月途中入退所!$S36),"-")</f>
        <v>-</v>
      </c>
      <c r="K180" s="186" t="str">
        <f t="shared" si="176"/>
        <v>-</v>
      </c>
      <c r="L180" s="20" t="str">
        <f>IF(月途中入退所!$N36=$B$2,月途中入退所!$T36,"-")</f>
        <v>-</v>
      </c>
      <c r="M180" s="138">
        <f t="shared" si="177"/>
        <v>0</v>
      </c>
      <c r="O180" s="137" t="str">
        <f t="shared" si="178"/>
        <v>-</v>
      </c>
      <c r="P180" s="137" t="str">
        <f t="shared" si="179"/>
        <v>-</v>
      </c>
      <c r="Q180" s="137" t="str">
        <f t="shared" si="180"/>
        <v>-</v>
      </c>
      <c r="R180" s="137" t="str">
        <f t="shared" si="181"/>
        <v>-</v>
      </c>
      <c r="S180" s="137" t="str">
        <f t="shared" si="182"/>
        <v>-</v>
      </c>
      <c r="T180" s="137" t="str">
        <f t="shared" si="183"/>
        <v>-</v>
      </c>
      <c r="U180" s="137" t="str">
        <f t="shared" si="214"/>
        <v>-</v>
      </c>
      <c r="V180" s="137" t="str">
        <f t="shared" si="215"/>
        <v>-</v>
      </c>
      <c r="W180" s="137" t="str">
        <f t="shared" si="184"/>
        <v>-</v>
      </c>
      <c r="X180" s="137" t="str">
        <f t="shared" si="185"/>
        <v>-</v>
      </c>
      <c r="Y180" s="137" t="str">
        <f t="shared" si="186"/>
        <v>-</v>
      </c>
      <c r="Z180" s="137" t="str">
        <f t="shared" si="216"/>
        <v>-</v>
      </c>
      <c r="AA180" s="137" t="str">
        <f t="shared" si="217"/>
        <v>-</v>
      </c>
      <c r="AB180" s="137" t="str">
        <f t="shared" si="218"/>
        <v>-</v>
      </c>
      <c r="AC180" s="137" t="str">
        <f t="shared" si="219"/>
        <v>-</v>
      </c>
      <c r="AD180" s="137" t="str">
        <f t="shared" si="220"/>
        <v>-</v>
      </c>
      <c r="AE180" s="137" t="str">
        <f t="shared" si="221"/>
        <v>-</v>
      </c>
      <c r="AF180" s="137" t="str">
        <f t="shared" si="222"/>
        <v>-</v>
      </c>
      <c r="AG180" s="137" t="str">
        <f t="shared" si="223"/>
        <v>-</v>
      </c>
      <c r="AH180" s="137" t="str">
        <f t="shared" si="224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5"/>
        <v>-</v>
      </c>
      <c r="AN180" s="137">
        <f t="shared" si="187"/>
        <v>0</v>
      </c>
      <c r="AO180" s="138">
        <f t="shared" si="188"/>
        <v>0</v>
      </c>
      <c r="AP180" s="138" t="str">
        <f t="shared" si="189"/>
        <v/>
      </c>
      <c r="AQ180" s="138" t="str">
        <f t="shared" si="190"/>
        <v/>
      </c>
      <c r="AR180" s="138" t="str">
        <f t="shared" si="191"/>
        <v/>
      </c>
      <c r="AS180" s="138" t="str">
        <f t="shared" si="192"/>
        <v/>
      </c>
      <c r="AT180" s="138" t="str">
        <f t="shared" si="193"/>
        <v/>
      </c>
      <c r="AU180" s="138" t="str">
        <f t="shared" si="226"/>
        <v/>
      </c>
      <c r="AV180" s="138" t="str">
        <f t="shared" si="227"/>
        <v/>
      </c>
      <c r="AW180" s="138" t="str">
        <f t="shared" si="194"/>
        <v/>
      </c>
      <c r="AX180" s="138" t="str">
        <f t="shared" si="195"/>
        <v/>
      </c>
      <c r="AY180" s="138" t="str">
        <f t="shared" si="196"/>
        <v/>
      </c>
      <c r="AZ180" s="138" t="str">
        <f t="shared" si="197"/>
        <v/>
      </c>
      <c r="BA180" s="138" t="str">
        <f t="shared" si="198"/>
        <v/>
      </c>
      <c r="BB180" s="138" t="str">
        <f t="shared" si="199"/>
        <v/>
      </c>
      <c r="BC180" s="138" t="str">
        <f t="shared" si="200"/>
        <v/>
      </c>
      <c r="BD180" s="138" t="str">
        <f t="shared" si="201"/>
        <v/>
      </c>
      <c r="BE180" s="138" t="str">
        <f t="shared" si="202"/>
        <v/>
      </c>
      <c r="BF180" s="138" t="str">
        <f t="shared" si="203"/>
        <v/>
      </c>
      <c r="BG180" s="138" t="str">
        <f t="shared" si="204"/>
        <v/>
      </c>
      <c r="BH180" s="138" t="str">
        <f t="shared" si="205"/>
        <v/>
      </c>
      <c r="BI180" s="138" t="str">
        <f t="shared" si="206"/>
        <v/>
      </c>
      <c r="BJ180" s="138" t="str">
        <f t="shared" si="207"/>
        <v/>
      </c>
      <c r="BK180" s="138" t="str">
        <f t="shared" si="208"/>
        <v/>
      </c>
      <c r="BL180" s="138" t="str">
        <f t="shared" si="209"/>
        <v/>
      </c>
      <c r="BM180" s="138" t="str">
        <f t="shared" si="210"/>
        <v/>
      </c>
      <c r="BN180" s="138" t="str">
        <f t="shared" si="211"/>
        <v/>
      </c>
      <c r="BO180" s="138">
        <f t="shared" si="212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3"/>
        <v>-</v>
      </c>
      <c r="J181" s="20" t="str">
        <f>IF(月途中入退所!$N37=$B$2,IF(月途中入退所!S37="","-",月途中入退所!$S37),"-")</f>
        <v>-</v>
      </c>
      <c r="K181" s="186" t="str">
        <f t="shared" si="176"/>
        <v>-</v>
      </c>
      <c r="L181" s="20" t="str">
        <f>IF(月途中入退所!$N37=$B$2,月途中入退所!$T37,"-")</f>
        <v>-</v>
      </c>
      <c r="M181" s="138">
        <f t="shared" si="177"/>
        <v>0</v>
      </c>
      <c r="O181" s="137" t="str">
        <f t="shared" si="178"/>
        <v>-</v>
      </c>
      <c r="P181" s="137" t="str">
        <f t="shared" si="179"/>
        <v>-</v>
      </c>
      <c r="Q181" s="137" t="str">
        <f t="shared" si="180"/>
        <v>-</v>
      </c>
      <c r="R181" s="137" t="str">
        <f t="shared" si="181"/>
        <v>-</v>
      </c>
      <c r="S181" s="137" t="str">
        <f t="shared" si="182"/>
        <v>-</v>
      </c>
      <c r="T181" s="137" t="str">
        <f t="shared" si="183"/>
        <v>-</v>
      </c>
      <c r="U181" s="137" t="str">
        <f t="shared" si="214"/>
        <v>-</v>
      </c>
      <c r="V181" s="137" t="str">
        <f t="shared" si="215"/>
        <v>-</v>
      </c>
      <c r="W181" s="137" t="str">
        <f t="shared" si="184"/>
        <v>-</v>
      </c>
      <c r="X181" s="137" t="str">
        <f t="shared" si="185"/>
        <v>-</v>
      </c>
      <c r="Y181" s="137" t="str">
        <f t="shared" si="186"/>
        <v>-</v>
      </c>
      <c r="Z181" s="137" t="str">
        <f t="shared" si="216"/>
        <v>-</v>
      </c>
      <c r="AA181" s="137" t="str">
        <f t="shared" si="217"/>
        <v>-</v>
      </c>
      <c r="AB181" s="137" t="str">
        <f t="shared" si="218"/>
        <v>-</v>
      </c>
      <c r="AC181" s="137" t="str">
        <f t="shared" si="219"/>
        <v>-</v>
      </c>
      <c r="AD181" s="137" t="str">
        <f t="shared" si="220"/>
        <v>-</v>
      </c>
      <c r="AE181" s="137" t="str">
        <f t="shared" si="221"/>
        <v>-</v>
      </c>
      <c r="AF181" s="137" t="str">
        <f t="shared" si="222"/>
        <v>-</v>
      </c>
      <c r="AG181" s="137" t="str">
        <f t="shared" si="223"/>
        <v>-</v>
      </c>
      <c r="AH181" s="137" t="str">
        <f t="shared" si="224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5"/>
        <v>-</v>
      </c>
      <c r="AN181" s="137">
        <f t="shared" si="187"/>
        <v>0</v>
      </c>
      <c r="AO181" s="138">
        <f t="shared" si="188"/>
        <v>0</v>
      </c>
      <c r="AP181" s="138" t="str">
        <f t="shared" si="189"/>
        <v/>
      </c>
      <c r="AQ181" s="138" t="str">
        <f t="shared" si="190"/>
        <v/>
      </c>
      <c r="AR181" s="138" t="str">
        <f t="shared" si="191"/>
        <v/>
      </c>
      <c r="AS181" s="138" t="str">
        <f t="shared" si="192"/>
        <v/>
      </c>
      <c r="AT181" s="138" t="str">
        <f t="shared" si="193"/>
        <v/>
      </c>
      <c r="AU181" s="138" t="str">
        <f t="shared" si="226"/>
        <v/>
      </c>
      <c r="AV181" s="138" t="str">
        <f t="shared" si="227"/>
        <v/>
      </c>
      <c r="AW181" s="138" t="str">
        <f t="shared" si="194"/>
        <v/>
      </c>
      <c r="AX181" s="138" t="str">
        <f t="shared" si="195"/>
        <v/>
      </c>
      <c r="AY181" s="138" t="str">
        <f t="shared" si="196"/>
        <v/>
      </c>
      <c r="AZ181" s="138" t="str">
        <f t="shared" si="197"/>
        <v/>
      </c>
      <c r="BA181" s="138" t="str">
        <f t="shared" si="198"/>
        <v/>
      </c>
      <c r="BB181" s="138" t="str">
        <f t="shared" si="199"/>
        <v/>
      </c>
      <c r="BC181" s="138" t="str">
        <f t="shared" si="200"/>
        <v/>
      </c>
      <c r="BD181" s="138" t="str">
        <f t="shared" si="201"/>
        <v/>
      </c>
      <c r="BE181" s="138" t="str">
        <f t="shared" si="202"/>
        <v/>
      </c>
      <c r="BF181" s="138" t="str">
        <f t="shared" si="203"/>
        <v/>
      </c>
      <c r="BG181" s="138" t="str">
        <f t="shared" si="204"/>
        <v/>
      </c>
      <c r="BH181" s="138" t="str">
        <f t="shared" si="205"/>
        <v/>
      </c>
      <c r="BI181" s="138" t="str">
        <f t="shared" si="206"/>
        <v/>
      </c>
      <c r="BJ181" s="138" t="str">
        <f t="shared" si="207"/>
        <v/>
      </c>
      <c r="BK181" s="138" t="str">
        <f t="shared" si="208"/>
        <v/>
      </c>
      <c r="BL181" s="138" t="str">
        <f t="shared" si="209"/>
        <v/>
      </c>
      <c r="BM181" s="138" t="str">
        <f t="shared" si="210"/>
        <v/>
      </c>
      <c r="BN181" s="138" t="str">
        <f t="shared" si="211"/>
        <v/>
      </c>
      <c r="BO181" s="138">
        <f t="shared" si="212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3"/>
        <v>-</v>
      </c>
      <c r="J182" s="20" t="str">
        <f>IF(月途中入退所!$N38=$B$2,IF(月途中入退所!S38="","-",月途中入退所!$S38),"-")</f>
        <v>-</v>
      </c>
      <c r="K182" s="186" t="str">
        <f t="shared" si="176"/>
        <v>-</v>
      </c>
      <c r="L182" s="20" t="str">
        <f>IF(月途中入退所!$N38=$B$2,月途中入退所!$T38,"-")</f>
        <v>-</v>
      </c>
      <c r="M182" s="138">
        <f t="shared" si="177"/>
        <v>0</v>
      </c>
      <c r="O182" s="137" t="str">
        <f t="shared" si="178"/>
        <v>-</v>
      </c>
      <c r="P182" s="137" t="str">
        <f t="shared" si="179"/>
        <v>-</v>
      </c>
      <c r="Q182" s="137" t="str">
        <f t="shared" si="180"/>
        <v>-</v>
      </c>
      <c r="R182" s="137" t="str">
        <f t="shared" si="181"/>
        <v>-</v>
      </c>
      <c r="S182" s="137" t="str">
        <f t="shared" si="182"/>
        <v>-</v>
      </c>
      <c r="T182" s="137" t="str">
        <f t="shared" si="183"/>
        <v>-</v>
      </c>
      <c r="U182" s="137" t="str">
        <f t="shared" si="214"/>
        <v>-</v>
      </c>
      <c r="V182" s="137" t="str">
        <f t="shared" si="215"/>
        <v>-</v>
      </c>
      <c r="W182" s="137" t="str">
        <f t="shared" si="184"/>
        <v>-</v>
      </c>
      <c r="X182" s="137" t="str">
        <f t="shared" si="185"/>
        <v>-</v>
      </c>
      <c r="Y182" s="137" t="str">
        <f t="shared" si="186"/>
        <v>-</v>
      </c>
      <c r="Z182" s="137" t="str">
        <f t="shared" si="216"/>
        <v>-</v>
      </c>
      <c r="AA182" s="137" t="str">
        <f t="shared" si="217"/>
        <v>-</v>
      </c>
      <c r="AB182" s="137" t="str">
        <f t="shared" si="218"/>
        <v>-</v>
      </c>
      <c r="AC182" s="137" t="str">
        <f t="shared" si="219"/>
        <v>-</v>
      </c>
      <c r="AD182" s="137" t="str">
        <f t="shared" si="220"/>
        <v>-</v>
      </c>
      <c r="AE182" s="137" t="str">
        <f t="shared" si="221"/>
        <v>-</v>
      </c>
      <c r="AF182" s="137" t="str">
        <f t="shared" si="222"/>
        <v>-</v>
      </c>
      <c r="AG182" s="137" t="str">
        <f t="shared" si="223"/>
        <v>-</v>
      </c>
      <c r="AH182" s="137" t="str">
        <f t="shared" si="224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5"/>
        <v>-</v>
      </c>
      <c r="AN182" s="137">
        <f t="shared" si="187"/>
        <v>0</v>
      </c>
      <c r="AO182" s="138">
        <f t="shared" si="188"/>
        <v>0</v>
      </c>
      <c r="AP182" s="138" t="str">
        <f t="shared" si="189"/>
        <v/>
      </c>
      <c r="AQ182" s="138" t="str">
        <f t="shared" si="190"/>
        <v/>
      </c>
      <c r="AR182" s="138" t="str">
        <f t="shared" si="191"/>
        <v/>
      </c>
      <c r="AS182" s="138" t="str">
        <f t="shared" si="192"/>
        <v/>
      </c>
      <c r="AT182" s="138" t="str">
        <f t="shared" si="193"/>
        <v/>
      </c>
      <c r="AU182" s="138" t="str">
        <f t="shared" si="226"/>
        <v/>
      </c>
      <c r="AV182" s="138" t="str">
        <f t="shared" si="227"/>
        <v/>
      </c>
      <c r="AW182" s="138" t="str">
        <f t="shared" si="194"/>
        <v/>
      </c>
      <c r="AX182" s="138" t="str">
        <f t="shared" si="195"/>
        <v/>
      </c>
      <c r="AY182" s="138" t="str">
        <f t="shared" si="196"/>
        <v/>
      </c>
      <c r="AZ182" s="138" t="str">
        <f t="shared" si="197"/>
        <v/>
      </c>
      <c r="BA182" s="138" t="str">
        <f t="shared" si="198"/>
        <v/>
      </c>
      <c r="BB182" s="138" t="str">
        <f t="shared" si="199"/>
        <v/>
      </c>
      <c r="BC182" s="138" t="str">
        <f t="shared" si="200"/>
        <v/>
      </c>
      <c r="BD182" s="138" t="str">
        <f t="shared" si="201"/>
        <v/>
      </c>
      <c r="BE182" s="138" t="str">
        <f t="shared" si="202"/>
        <v/>
      </c>
      <c r="BF182" s="138" t="str">
        <f t="shared" si="203"/>
        <v/>
      </c>
      <c r="BG182" s="138" t="str">
        <f t="shared" si="204"/>
        <v/>
      </c>
      <c r="BH182" s="138" t="str">
        <f t="shared" si="205"/>
        <v/>
      </c>
      <c r="BI182" s="138" t="str">
        <f t="shared" si="206"/>
        <v/>
      </c>
      <c r="BJ182" s="138" t="str">
        <f t="shared" si="207"/>
        <v/>
      </c>
      <c r="BK182" s="138" t="str">
        <f t="shared" si="208"/>
        <v/>
      </c>
      <c r="BL182" s="138" t="str">
        <f t="shared" si="209"/>
        <v/>
      </c>
      <c r="BM182" s="138" t="str">
        <f t="shared" si="210"/>
        <v/>
      </c>
      <c r="BN182" s="138" t="str">
        <f t="shared" si="211"/>
        <v/>
      </c>
      <c r="BO182" s="138">
        <f t="shared" si="212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3"/>
        <v>-</v>
      </c>
      <c r="J183" s="20" t="str">
        <f>IF(月途中入退所!$N39=$B$2,IF(月途中入退所!S39="","-",月途中入退所!$S39),"-")</f>
        <v>-</v>
      </c>
      <c r="K183" s="186" t="str">
        <f t="shared" si="176"/>
        <v>-</v>
      </c>
      <c r="L183" s="20" t="str">
        <f>IF(月途中入退所!$N39=$B$2,月途中入退所!$T39,"-")</f>
        <v>-</v>
      </c>
      <c r="M183" s="138">
        <f t="shared" si="177"/>
        <v>0</v>
      </c>
      <c r="N183" s="132"/>
      <c r="O183" s="137" t="str">
        <f t="shared" si="178"/>
        <v>-</v>
      </c>
      <c r="P183" s="137" t="str">
        <f t="shared" si="179"/>
        <v>-</v>
      </c>
      <c r="Q183" s="137" t="str">
        <f t="shared" si="180"/>
        <v>-</v>
      </c>
      <c r="R183" s="137" t="str">
        <f t="shared" si="181"/>
        <v>-</v>
      </c>
      <c r="S183" s="137" t="str">
        <f t="shared" si="182"/>
        <v>-</v>
      </c>
      <c r="T183" s="137" t="str">
        <f t="shared" si="183"/>
        <v>-</v>
      </c>
      <c r="U183" s="137" t="str">
        <f t="shared" si="214"/>
        <v>-</v>
      </c>
      <c r="V183" s="137" t="str">
        <f t="shared" si="215"/>
        <v>-</v>
      </c>
      <c r="W183" s="137" t="str">
        <f t="shared" si="184"/>
        <v>-</v>
      </c>
      <c r="X183" s="137" t="str">
        <f t="shared" si="185"/>
        <v>-</v>
      </c>
      <c r="Y183" s="137" t="str">
        <f t="shared" si="186"/>
        <v>-</v>
      </c>
      <c r="Z183" s="137" t="str">
        <f t="shared" si="216"/>
        <v>-</v>
      </c>
      <c r="AA183" s="137" t="str">
        <f t="shared" si="217"/>
        <v>-</v>
      </c>
      <c r="AB183" s="137" t="str">
        <f t="shared" si="218"/>
        <v>-</v>
      </c>
      <c r="AC183" s="137" t="str">
        <f t="shared" si="219"/>
        <v>-</v>
      </c>
      <c r="AD183" s="137" t="str">
        <f t="shared" si="220"/>
        <v>-</v>
      </c>
      <c r="AE183" s="137" t="str">
        <f t="shared" si="221"/>
        <v>-</v>
      </c>
      <c r="AF183" s="137" t="str">
        <f t="shared" si="222"/>
        <v>-</v>
      </c>
      <c r="AG183" s="137" t="str">
        <f t="shared" si="223"/>
        <v>-</v>
      </c>
      <c r="AH183" s="137" t="str">
        <f t="shared" si="224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5"/>
        <v>-</v>
      </c>
      <c r="AN183" s="137">
        <f t="shared" si="187"/>
        <v>0</v>
      </c>
      <c r="AO183" s="138">
        <f t="shared" si="188"/>
        <v>0</v>
      </c>
      <c r="AP183" s="138" t="str">
        <f t="shared" si="189"/>
        <v/>
      </c>
      <c r="AQ183" s="138" t="str">
        <f t="shared" si="190"/>
        <v/>
      </c>
      <c r="AR183" s="138" t="str">
        <f t="shared" si="191"/>
        <v/>
      </c>
      <c r="AS183" s="138" t="str">
        <f t="shared" si="192"/>
        <v/>
      </c>
      <c r="AT183" s="138" t="str">
        <f t="shared" si="193"/>
        <v/>
      </c>
      <c r="AU183" s="138" t="str">
        <f t="shared" si="226"/>
        <v/>
      </c>
      <c r="AV183" s="138" t="str">
        <f t="shared" si="227"/>
        <v/>
      </c>
      <c r="AW183" s="138" t="str">
        <f t="shared" si="194"/>
        <v/>
      </c>
      <c r="AX183" s="138" t="str">
        <f t="shared" si="195"/>
        <v/>
      </c>
      <c r="AY183" s="138" t="str">
        <f t="shared" si="196"/>
        <v/>
      </c>
      <c r="AZ183" s="138" t="str">
        <f t="shared" si="197"/>
        <v/>
      </c>
      <c r="BA183" s="138" t="str">
        <f t="shared" si="198"/>
        <v/>
      </c>
      <c r="BB183" s="138" t="str">
        <f t="shared" si="199"/>
        <v/>
      </c>
      <c r="BC183" s="138" t="str">
        <f t="shared" si="200"/>
        <v/>
      </c>
      <c r="BD183" s="138" t="str">
        <f t="shared" si="201"/>
        <v/>
      </c>
      <c r="BE183" s="138" t="str">
        <f t="shared" si="202"/>
        <v/>
      </c>
      <c r="BF183" s="138" t="str">
        <f t="shared" si="203"/>
        <v/>
      </c>
      <c r="BG183" s="138" t="str">
        <f t="shared" si="204"/>
        <v/>
      </c>
      <c r="BH183" s="138" t="str">
        <f t="shared" si="205"/>
        <v/>
      </c>
      <c r="BI183" s="138" t="str">
        <f t="shared" si="206"/>
        <v/>
      </c>
      <c r="BJ183" s="138" t="str">
        <f t="shared" si="207"/>
        <v/>
      </c>
      <c r="BK183" s="138" t="str">
        <f t="shared" si="208"/>
        <v/>
      </c>
      <c r="BL183" s="138" t="str">
        <f t="shared" si="209"/>
        <v/>
      </c>
      <c r="BM183" s="138" t="str">
        <f t="shared" si="210"/>
        <v/>
      </c>
      <c r="BN183" s="138" t="str">
        <f t="shared" si="211"/>
        <v/>
      </c>
      <c r="BO183" s="138">
        <f t="shared" si="212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3"/>
        <v>-</v>
      </c>
      <c r="J184" s="20" t="str">
        <f>IF(月途中入退所!$N40=$B$2,IF(月途中入退所!S40="","-",月途中入退所!$S40),"-")</f>
        <v>-</v>
      </c>
      <c r="K184" s="186" t="str">
        <f t="shared" si="176"/>
        <v>-</v>
      </c>
      <c r="L184" s="20" t="str">
        <f>IF(月途中入退所!$N40=$B$2,月途中入退所!$T40,"-")</f>
        <v>-</v>
      </c>
      <c r="M184" s="138">
        <f t="shared" si="177"/>
        <v>0</v>
      </c>
      <c r="N184" s="132"/>
      <c r="O184" s="137" t="str">
        <f t="shared" si="178"/>
        <v>-</v>
      </c>
      <c r="P184" s="137" t="str">
        <f t="shared" si="179"/>
        <v>-</v>
      </c>
      <c r="Q184" s="137" t="str">
        <f t="shared" si="180"/>
        <v>-</v>
      </c>
      <c r="R184" s="137" t="str">
        <f t="shared" si="181"/>
        <v>-</v>
      </c>
      <c r="S184" s="137" t="str">
        <f t="shared" si="182"/>
        <v>-</v>
      </c>
      <c r="T184" s="137" t="str">
        <f t="shared" si="183"/>
        <v>-</v>
      </c>
      <c r="U184" s="137" t="str">
        <f t="shared" si="214"/>
        <v>-</v>
      </c>
      <c r="V184" s="137" t="str">
        <f t="shared" si="215"/>
        <v>-</v>
      </c>
      <c r="W184" s="137" t="str">
        <f t="shared" si="184"/>
        <v>-</v>
      </c>
      <c r="X184" s="137" t="str">
        <f t="shared" si="185"/>
        <v>-</v>
      </c>
      <c r="Y184" s="137" t="str">
        <f t="shared" si="186"/>
        <v>-</v>
      </c>
      <c r="Z184" s="137" t="str">
        <f t="shared" si="216"/>
        <v>-</v>
      </c>
      <c r="AA184" s="137" t="str">
        <f t="shared" si="217"/>
        <v>-</v>
      </c>
      <c r="AB184" s="137" t="str">
        <f t="shared" si="218"/>
        <v>-</v>
      </c>
      <c r="AC184" s="137" t="str">
        <f t="shared" si="219"/>
        <v>-</v>
      </c>
      <c r="AD184" s="137" t="str">
        <f t="shared" si="220"/>
        <v>-</v>
      </c>
      <c r="AE184" s="137" t="str">
        <f t="shared" si="221"/>
        <v>-</v>
      </c>
      <c r="AF184" s="137" t="str">
        <f t="shared" si="222"/>
        <v>-</v>
      </c>
      <c r="AG184" s="137" t="str">
        <f t="shared" si="223"/>
        <v>-</v>
      </c>
      <c r="AH184" s="137" t="str">
        <f t="shared" si="224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5"/>
        <v>-</v>
      </c>
      <c r="AN184" s="137">
        <f t="shared" si="187"/>
        <v>0</v>
      </c>
      <c r="AO184" s="138">
        <f t="shared" si="188"/>
        <v>0</v>
      </c>
      <c r="AP184" s="138" t="str">
        <f t="shared" si="189"/>
        <v/>
      </c>
      <c r="AQ184" s="138" t="str">
        <f t="shared" si="190"/>
        <v/>
      </c>
      <c r="AR184" s="138" t="str">
        <f t="shared" si="191"/>
        <v/>
      </c>
      <c r="AS184" s="138" t="str">
        <f t="shared" si="192"/>
        <v/>
      </c>
      <c r="AT184" s="138" t="str">
        <f t="shared" si="193"/>
        <v/>
      </c>
      <c r="AU184" s="138" t="str">
        <f t="shared" si="226"/>
        <v/>
      </c>
      <c r="AV184" s="138" t="str">
        <f t="shared" si="227"/>
        <v/>
      </c>
      <c r="AW184" s="138" t="str">
        <f t="shared" si="194"/>
        <v/>
      </c>
      <c r="AX184" s="138" t="str">
        <f t="shared" si="195"/>
        <v/>
      </c>
      <c r="AY184" s="138" t="str">
        <f t="shared" si="196"/>
        <v/>
      </c>
      <c r="AZ184" s="138" t="str">
        <f t="shared" si="197"/>
        <v/>
      </c>
      <c r="BA184" s="138" t="str">
        <f t="shared" si="198"/>
        <v/>
      </c>
      <c r="BB184" s="138" t="str">
        <f t="shared" si="199"/>
        <v/>
      </c>
      <c r="BC184" s="138" t="str">
        <f t="shared" si="200"/>
        <v/>
      </c>
      <c r="BD184" s="138" t="str">
        <f t="shared" si="201"/>
        <v/>
      </c>
      <c r="BE184" s="138" t="str">
        <f t="shared" si="202"/>
        <v/>
      </c>
      <c r="BF184" s="138" t="str">
        <f t="shared" si="203"/>
        <v/>
      </c>
      <c r="BG184" s="138" t="str">
        <f t="shared" si="204"/>
        <v/>
      </c>
      <c r="BH184" s="138" t="str">
        <f t="shared" si="205"/>
        <v/>
      </c>
      <c r="BI184" s="138" t="str">
        <f t="shared" si="206"/>
        <v/>
      </c>
      <c r="BJ184" s="138" t="str">
        <f t="shared" si="207"/>
        <v/>
      </c>
      <c r="BK184" s="138" t="str">
        <f t="shared" si="208"/>
        <v/>
      </c>
      <c r="BL184" s="138" t="str">
        <f t="shared" si="209"/>
        <v/>
      </c>
      <c r="BM184" s="138" t="str">
        <f t="shared" si="210"/>
        <v/>
      </c>
      <c r="BN184" s="138" t="str">
        <f t="shared" si="211"/>
        <v/>
      </c>
      <c r="BO184" s="138">
        <f t="shared" si="212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3"/>
        <v>-</v>
      </c>
      <c r="J185" s="20" t="str">
        <f>IF(月途中入退所!$N41=$B$2,IF(月途中入退所!S41="","-",月途中入退所!$S41),"-")</f>
        <v>-</v>
      </c>
      <c r="K185" s="186" t="str">
        <f t="shared" si="176"/>
        <v>-</v>
      </c>
      <c r="L185" s="20" t="str">
        <f>IF(月途中入退所!$N41=$B$2,月途中入退所!$T41,"-")</f>
        <v>-</v>
      </c>
      <c r="M185" s="138">
        <f t="shared" si="177"/>
        <v>0</v>
      </c>
      <c r="O185" s="137" t="str">
        <f t="shared" si="178"/>
        <v>-</v>
      </c>
      <c r="P185" s="137" t="str">
        <f t="shared" si="179"/>
        <v>-</v>
      </c>
      <c r="Q185" s="137" t="str">
        <f t="shared" si="180"/>
        <v>-</v>
      </c>
      <c r="R185" s="137" t="str">
        <f t="shared" si="181"/>
        <v>-</v>
      </c>
      <c r="S185" s="137" t="str">
        <f t="shared" si="182"/>
        <v>-</v>
      </c>
      <c r="T185" s="137" t="str">
        <f t="shared" si="183"/>
        <v>-</v>
      </c>
      <c r="U185" s="137" t="str">
        <f t="shared" si="214"/>
        <v>-</v>
      </c>
      <c r="V185" s="137" t="str">
        <f t="shared" si="215"/>
        <v>-</v>
      </c>
      <c r="W185" s="137" t="str">
        <f t="shared" si="184"/>
        <v>-</v>
      </c>
      <c r="X185" s="137" t="str">
        <f t="shared" si="185"/>
        <v>-</v>
      </c>
      <c r="Y185" s="137" t="str">
        <f t="shared" si="186"/>
        <v>-</v>
      </c>
      <c r="Z185" s="137" t="str">
        <f t="shared" si="216"/>
        <v>-</v>
      </c>
      <c r="AA185" s="137" t="str">
        <f t="shared" si="217"/>
        <v>-</v>
      </c>
      <c r="AB185" s="137" t="str">
        <f t="shared" si="218"/>
        <v>-</v>
      </c>
      <c r="AC185" s="137" t="str">
        <f t="shared" si="219"/>
        <v>-</v>
      </c>
      <c r="AD185" s="137" t="str">
        <f t="shared" si="220"/>
        <v>-</v>
      </c>
      <c r="AE185" s="137" t="str">
        <f t="shared" si="221"/>
        <v>-</v>
      </c>
      <c r="AF185" s="137" t="str">
        <f t="shared" si="222"/>
        <v>-</v>
      </c>
      <c r="AG185" s="137" t="str">
        <f t="shared" si="223"/>
        <v>-</v>
      </c>
      <c r="AH185" s="137" t="str">
        <f t="shared" si="224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5"/>
        <v>-</v>
      </c>
      <c r="AN185" s="137">
        <f t="shared" si="187"/>
        <v>0</v>
      </c>
      <c r="AO185" s="138">
        <f t="shared" si="188"/>
        <v>0</v>
      </c>
      <c r="AP185" s="138" t="str">
        <f t="shared" si="189"/>
        <v/>
      </c>
      <c r="AQ185" s="138" t="str">
        <f t="shared" si="190"/>
        <v/>
      </c>
      <c r="AR185" s="138" t="str">
        <f t="shared" si="191"/>
        <v/>
      </c>
      <c r="AS185" s="138" t="str">
        <f t="shared" si="192"/>
        <v/>
      </c>
      <c r="AT185" s="138" t="str">
        <f t="shared" si="193"/>
        <v/>
      </c>
      <c r="AU185" s="138" t="str">
        <f t="shared" si="226"/>
        <v/>
      </c>
      <c r="AV185" s="138" t="str">
        <f t="shared" si="227"/>
        <v/>
      </c>
      <c r="AW185" s="138" t="str">
        <f t="shared" si="194"/>
        <v/>
      </c>
      <c r="AX185" s="138" t="str">
        <f t="shared" si="195"/>
        <v/>
      </c>
      <c r="AY185" s="138" t="str">
        <f t="shared" si="196"/>
        <v/>
      </c>
      <c r="AZ185" s="138" t="str">
        <f t="shared" si="197"/>
        <v/>
      </c>
      <c r="BA185" s="138" t="str">
        <f t="shared" si="198"/>
        <v/>
      </c>
      <c r="BB185" s="138" t="str">
        <f t="shared" si="199"/>
        <v/>
      </c>
      <c r="BC185" s="138" t="str">
        <f t="shared" si="200"/>
        <v/>
      </c>
      <c r="BD185" s="138" t="str">
        <f t="shared" si="201"/>
        <v/>
      </c>
      <c r="BE185" s="138" t="str">
        <f t="shared" si="202"/>
        <v/>
      </c>
      <c r="BF185" s="138" t="str">
        <f t="shared" si="203"/>
        <v/>
      </c>
      <c r="BG185" s="138" t="str">
        <f t="shared" si="204"/>
        <v/>
      </c>
      <c r="BH185" s="138" t="str">
        <f t="shared" si="205"/>
        <v/>
      </c>
      <c r="BI185" s="138" t="str">
        <f t="shared" si="206"/>
        <v/>
      </c>
      <c r="BJ185" s="138" t="str">
        <f t="shared" si="207"/>
        <v/>
      </c>
      <c r="BK185" s="138" t="str">
        <f t="shared" si="208"/>
        <v/>
      </c>
      <c r="BL185" s="138" t="str">
        <f t="shared" si="209"/>
        <v/>
      </c>
      <c r="BM185" s="138" t="str">
        <f t="shared" si="210"/>
        <v/>
      </c>
      <c r="BN185" s="138" t="str">
        <f t="shared" si="211"/>
        <v/>
      </c>
      <c r="BO185" s="138">
        <f t="shared" si="212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3"/>
        <v>-</v>
      </c>
      <c r="J186" s="20" t="str">
        <f>IF(月途中入退所!$N42=$B$2,IF(月途中入退所!S42="","-",月途中入退所!$S42),"-")</f>
        <v>-</v>
      </c>
      <c r="K186" s="186" t="str">
        <f t="shared" si="176"/>
        <v>-</v>
      </c>
      <c r="L186" s="20" t="str">
        <f>IF(月途中入退所!$N42=$B$2,月途中入退所!$T42,"-")</f>
        <v>-</v>
      </c>
      <c r="M186" s="138">
        <f t="shared" si="177"/>
        <v>0</v>
      </c>
      <c r="O186" s="137" t="str">
        <f t="shared" si="178"/>
        <v>-</v>
      </c>
      <c r="P186" s="137" t="str">
        <f t="shared" si="179"/>
        <v>-</v>
      </c>
      <c r="Q186" s="137" t="str">
        <f t="shared" si="180"/>
        <v>-</v>
      </c>
      <c r="R186" s="137" t="str">
        <f t="shared" si="181"/>
        <v>-</v>
      </c>
      <c r="S186" s="137" t="str">
        <f t="shared" si="182"/>
        <v>-</v>
      </c>
      <c r="T186" s="137" t="str">
        <f t="shared" si="183"/>
        <v>-</v>
      </c>
      <c r="U186" s="137" t="str">
        <f t="shared" si="214"/>
        <v>-</v>
      </c>
      <c r="V186" s="137" t="str">
        <f t="shared" si="215"/>
        <v>-</v>
      </c>
      <c r="W186" s="137" t="str">
        <f t="shared" si="184"/>
        <v>-</v>
      </c>
      <c r="X186" s="137" t="str">
        <f t="shared" si="185"/>
        <v>-</v>
      </c>
      <c r="Y186" s="137" t="str">
        <f t="shared" si="186"/>
        <v>-</v>
      </c>
      <c r="Z186" s="137" t="str">
        <f t="shared" si="216"/>
        <v>-</v>
      </c>
      <c r="AA186" s="137" t="str">
        <f t="shared" si="217"/>
        <v>-</v>
      </c>
      <c r="AB186" s="137" t="str">
        <f t="shared" si="218"/>
        <v>-</v>
      </c>
      <c r="AC186" s="137" t="str">
        <f t="shared" si="219"/>
        <v>-</v>
      </c>
      <c r="AD186" s="137" t="str">
        <f t="shared" si="220"/>
        <v>-</v>
      </c>
      <c r="AE186" s="137" t="str">
        <f t="shared" si="221"/>
        <v>-</v>
      </c>
      <c r="AF186" s="137" t="str">
        <f t="shared" si="222"/>
        <v>-</v>
      </c>
      <c r="AG186" s="137" t="str">
        <f t="shared" si="223"/>
        <v>-</v>
      </c>
      <c r="AH186" s="137" t="str">
        <f t="shared" si="224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5"/>
        <v>-</v>
      </c>
      <c r="AN186" s="137">
        <f t="shared" si="187"/>
        <v>0</v>
      </c>
      <c r="AO186" s="138">
        <f t="shared" si="188"/>
        <v>0</v>
      </c>
      <c r="AP186" s="138" t="str">
        <f t="shared" si="189"/>
        <v/>
      </c>
      <c r="AQ186" s="138" t="str">
        <f t="shared" si="190"/>
        <v/>
      </c>
      <c r="AR186" s="138" t="str">
        <f t="shared" si="191"/>
        <v/>
      </c>
      <c r="AS186" s="138" t="str">
        <f t="shared" si="192"/>
        <v/>
      </c>
      <c r="AT186" s="138" t="str">
        <f t="shared" si="193"/>
        <v/>
      </c>
      <c r="AU186" s="138" t="str">
        <f t="shared" si="226"/>
        <v/>
      </c>
      <c r="AV186" s="138" t="str">
        <f t="shared" si="227"/>
        <v/>
      </c>
      <c r="AW186" s="138" t="str">
        <f t="shared" si="194"/>
        <v/>
      </c>
      <c r="AX186" s="138" t="str">
        <f t="shared" si="195"/>
        <v/>
      </c>
      <c r="AY186" s="138" t="str">
        <f t="shared" si="196"/>
        <v/>
      </c>
      <c r="AZ186" s="138" t="str">
        <f t="shared" si="197"/>
        <v/>
      </c>
      <c r="BA186" s="138" t="str">
        <f t="shared" si="198"/>
        <v/>
      </c>
      <c r="BB186" s="138" t="str">
        <f t="shared" si="199"/>
        <v/>
      </c>
      <c r="BC186" s="138" t="str">
        <f t="shared" si="200"/>
        <v/>
      </c>
      <c r="BD186" s="138" t="str">
        <f t="shared" si="201"/>
        <v/>
      </c>
      <c r="BE186" s="138" t="str">
        <f t="shared" si="202"/>
        <v/>
      </c>
      <c r="BF186" s="138" t="str">
        <f t="shared" si="203"/>
        <v/>
      </c>
      <c r="BG186" s="138" t="str">
        <f t="shared" si="204"/>
        <v/>
      </c>
      <c r="BH186" s="138" t="str">
        <f t="shared" si="205"/>
        <v/>
      </c>
      <c r="BI186" s="138" t="str">
        <f t="shared" si="206"/>
        <v/>
      </c>
      <c r="BJ186" s="138" t="str">
        <f t="shared" si="207"/>
        <v/>
      </c>
      <c r="BK186" s="138" t="str">
        <f t="shared" si="208"/>
        <v/>
      </c>
      <c r="BL186" s="138" t="str">
        <f t="shared" si="209"/>
        <v/>
      </c>
      <c r="BM186" s="138" t="str">
        <f t="shared" si="210"/>
        <v/>
      </c>
      <c r="BN186" s="138" t="str">
        <f t="shared" si="211"/>
        <v/>
      </c>
      <c r="BO186" s="138">
        <f t="shared" si="212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3"/>
        <v>-</v>
      </c>
      <c r="J187" s="20" t="str">
        <f>IF(月途中入退所!$N43=$B$2,IF(月途中入退所!S43="","-",月途中入退所!$S43),"-")</f>
        <v>-</v>
      </c>
      <c r="K187" s="186" t="str">
        <f t="shared" si="176"/>
        <v>-</v>
      </c>
      <c r="L187" s="20" t="str">
        <f>IF(月途中入退所!$N43=$B$2,月途中入退所!$T43,"-")</f>
        <v>-</v>
      </c>
      <c r="M187" s="138">
        <f t="shared" si="177"/>
        <v>0</v>
      </c>
      <c r="O187" s="137" t="str">
        <f t="shared" si="178"/>
        <v>-</v>
      </c>
      <c r="P187" s="137" t="str">
        <f t="shared" si="179"/>
        <v>-</v>
      </c>
      <c r="Q187" s="137" t="str">
        <f t="shared" si="180"/>
        <v>-</v>
      </c>
      <c r="R187" s="137" t="str">
        <f t="shared" si="181"/>
        <v>-</v>
      </c>
      <c r="S187" s="137" t="str">
        <f t="shared" si="182"/>
        <v>-</v>
      </c>
      <c r="T187" s="137" t="str">
        <f t="shared" si="183"/>
        <v>-</v>
      </c>
      <c r="U187" s="137" t="str">
        <f t="shared" si="214"/>
        <v>-</v>
      </c>
      <c r="V187" s="137" t="str">
        <f t="shared" si="215"/>
        <v>-</v>
      </c>
      <c r="W187" s="137" t="str">
        <f t="shared" si="184"/>
        <v>-</v>
      </c>
      <c r="X187" s="137" t="str">
        <f t="shared" si="185"/>
        <v>-</v>
      </c>
      <c r="Y187" s="137" t="str">
        <f t="shared" si="186"/>
        <v>-</v>
      </c>
      <c r="Z187" s="137" t="str">
        <f t="shared" si="216"/>
        <v>-</v>
      </c>
      <c r="AA187" s="137" t="str">
        <f t="shared" si="217"/>
        <v>-</v>
      </c>
      <c r="AB187" s="137" t="str">
        <f t="shared" si="218"/>
        <v>-</v>
      </c>
      <c r="AC187" s="137" t="str">
        <f t="shared" si="219"/>
        <v>-</v>
      </c>
      <c r="AD187" s="137" t="str">
        <f t="shared" si="220"/>
        <v>-</v>
      </c>
      <c r="AE187" s="137" t="str">
        <f t="shared" si="221"/>
        <v>-</v>
      </c>
      <c r="AF187" s="137" t="str">
        <f t="shared" si="222"/>
        <v>-</v>
      </c>
      <c r="AG187" s="137" t="str">
        <f t="shared" si="223"/>
        <v>-</v>
      </c>
      <c r="AH187" s="137" t="str">
        <f t="shared" si="224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5"/>
        <v>-</v>
      </c>
      <c r="AN187" s="137">
        <f t="shared" si="187"/>
        <v>0</v>
      </c>
      <c r="AO187" s="138">
        <f t="shared" si="188"/>
        <v>0</v>
      </c>
      <c r="AP187" s="138" t="str">
        <f t="shared" si="189"/>
        <v/>
      </c>
      <c r="AQ187" s="138" t="str">
        <f t="shared" si="190"/>
        <v/>
      </c>
      <c r="AR187" s="138" t="str">
        <f t="shared" si="191"/>
        <v/>
      </c>
      <c r="AS187" s="138" t="str">
        <f t="shared" si="192"/>
        <v/>
      </c>
      <c r="AT187" s="138" t="str">
        <f t="shared" si="193"/>
        <v/>
      </c>
      <c r="AU187" s="138" t="str">
        <f t="shared" si="226"/>
        <v/>
      </c>
      <c r="AV187" s="138" t="str">
        <f t="shared" si="227"/>
        <v/>
      </c>
      <c r="AW187" s="138" t="str">
        <f t="shared" si="194"/>
        <v/>
      </c>
      <c r="AX187" s="138" t="str">
        <f t="shared" si="195"/>
        <v/>
      </c>
      <c r="AY187" s="138" t="str">
        <f t="shared" si="196"/>
        <v/>
      </c>
      <c r="AZ187" s="138" t="str">
        <f t="shared" si="197"/>
        <v/>
      </c>
      <c r="BA187" s="138" t="str">
        <f t="shared" si="198"/>
        <v/>
      </c>
      <c r="BB187" s="138" t="str">
        <f t="shared" si="199"/>
        <v/>
      </c>
      <c r="BC187" s="138" t="str">
        <f t="shared" si="200"/>
        <v/>
      </c>
      <c r="BD187" s="138" t="str">
        <f t="shared" si="201"/>
        <v/>
      </c>
      <c r="BE187" s="138" t="str">
        <f t="shared" si="202"/>
        <v/>
      </c>
      <c r="BF187" s="138" t="str">
        <f t="shared" si="203"/>
        <v/>
      </c>
      <c r="BG187" s="138" t="str">
        <f t="shared" si="204"/>
        <v/>
      </c>
      <c r="BH187" s="138" t="str">
        <f t="shared" si="205"/>
        <v/>
      </c>
      <c r="BI187" s="138" t="str">
        <f t="shared" si="206"/>
        <v/>
      </c>
      <c r="BJ187" s="138" t="str">
        <f t="shared" si="207"/>
        <v/>
      </c>
      <c r="BK187" s="138" t="str">
        <f t="shared" si="208"/>
        <v/>
      </c>
      <c r="BL187" s="138" t="str">
        <f t="shared" si="209"/>
        <v/>
      </c>
      <c r="BM187" s="138" t="str">
        <f t="shared" si="210"/>
        <v/>
      </c>
      <c r="BN187" s="138" t="str">
        <f t="shared" si="211"/>
        <v/>
      </c>
      <c r="BO187" s="138">
        <f t="shared" si="212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3"/>
        <v>-</v>
      </c>
      <c r="J188" s="20" t="str">
        <f>IF(月途中入退所!$N44=$B$2,IF(月途中入退所!S44="","-",月途中入退所!$S44),"-")</f>
        <v>-</v>
      </c>
      <c r="K188" s="186" t="str">
        <f t="shared" si="176"/>
        <v>-</v>
      </c>
      <c r="L188" s="20" t="str">
        <f>IF(月途中入退所!$N44=$B$2,月途中入退所!$T44,"-")</f>
        <v>-</v>
      </c>
      <c r="M188" s="138">
        <f t="shared" si="177"/>
        <v>0</v>
      </c>
      <c r="O188" s="137" t="str">
        <f t="shared" si="178"/>
        <v>-</v>
      </c>
      <c r="P188" s="137" t="str">
        <f t="shared" si="179"/>
        <v>-</v>
      </c>
      <c r="Q188" s="137" t="str">
        <f t="shared" si="180"/>
        <v>-</v>
      </c>
      <c r="R188" s="137" t="str">
        <f t="shared" si="181"/>
        <v>-</v>
      </c>
      <c r="S188" s="137" t="str">
        <f t="shared" si="182"/>
        <v>-</v>
      </c>
      <c r="T188" s="137" t="str">
        <f t="shared" si="183"/>
        <v>-</v>
      </c>
      <c r="U188" s="137" t="str">
        <f t="shared" si="214"/>
        <v>-</v>
      </c>
      <c r="V188" s="137" t="str">
        <f t="shared" si="215"/>
        <v>-</v>
      </c>
      <c r="W188" s="137" t="str">
        <f t="shared" si="184"/>
        <v>-</v>
      </c>
      <c r="X188" s="137" t="str">
        <f t="shared" si="185"/>
        <v>-</v>
      </c>
      <c r="Y188" s="137" t="str">
        <f t="shared" si="186"/>
        <v>-</v>
      </c>
      <c r="Z188" s="137" t="str">
        <f t="shared" si="216"/>
        <v>-</v>
      </c>
      <c r="AA188" s="137" t="str">
        <f t="shared" si="217"/>
        <v>-</v>
      </c>
      <c r="AB188" s="137" t="str">
        <f t="shared" si="218"/>
        <v>-</v>
      </c>
      <c r="AC188" s="137" t="str">
        <f t="shared" si="219"/>
        <v>-</v>
      </c>
      <c r="AD188" s="137" t="str">
        <f t="shared" si="220"/>
        <v>-</v>
      </c>
      <c r="AE188" s="137" t="str">
        <f t="shared" si="221"/>
        <v>-</v>
      </c>
      <c r="AF188" s="137" t="str">
        <f t="shared" si="222"/>
        <v>-</v>
      </c>
      <c r="AG188" s="137" t="str">
        <f t="shared" si="223"/>
        <v>-</v>
      </c>
      <c r="AH188" s="137" t="str">
        <f t="shared" si="224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5"/>
        <v>-</v>
      </c>
      <c r="AN188" s="137">
        <f t="shared" si="187"/>
        <v>0</v>
      </c>
      <c r="AO188" s="138">
        <f t="shared" si="188"/>
        <v>0</v>
      </c>
      <c r="AP188" s="138" t="str">
        <f t="shared" si="189"/>
        <v/>
      </c>
      <c r="AQ188" s="138" t="str">
        <f t="shared" si="190"/>
        <v/>
      </c>
      <c r="AR188" s="138" t="str">
        <f t="shared" si="191"/>
        <v/>
      </c>
      <c r="AS188" s="138" t="str">
        <f t="shared" si="192"/>
        <v/>
      </c>
      <c r="AT188" s="138" t="str">
        <f t="shared" si="193"/>
        <v/>
      </c>
      <c r="AU188" s="138" t="str">
        <f t="shared" si="226"/>
        <v/>
      </c>
      <c r="AV188" s="138" t="str">
        <f t="shared" si="227"/>
        <v/>
      </c>
      <c r="AW188" s="138" t="str">
        <f t="shared" si="194"/>
        <v/>
      </c>
      <c r="AX188" s="138" t="str">
        <f t="shared" si="195"/>
        <v/>
      </c>
      <c r="AY188" s="138" t="str">
        <f t="shared" si="196"/>
        <v/>
      </c>
      <c r="AZ188" s="138" t="str">
        <f t="shared" si="197"/>
        <v/>
      </c>
      <c r="BA188" s="138" t="str">
        <f t="shared" si="198"/>
        <v/>
      </c>
      <c r="BB188" s="138" t="str">
        <f t="shared" si="199"/>
        <v/>
      </c>
      <c r="BC188" s="138" t="str">
        <f t="shared" si="200"/>
        <v/>
      </c>
      <c r="BD188" s="138" t="str">
        <f t="shared" si="201"/>
        <v/>
      </c>
      <c r="BE188" s="138" t="str">
        <f t="shared" si="202"/>
        <v/>
      </c>
      <c r="BF188" s="138" t="str">
        <f t="shared" si="203"/>
        <v/>
      </c>
      <c r="BG188" s="138" t="str">
        <f t="shared" si="204"/>
        <v/>
      </c>
      <c r="BH188" s="138" t="str">
        <f t="shared" si="205"/>
        <v/>
      </c>
      <c r="BI188" s="138" t="str">
        <f t="shared" si="206"/>
        <v/>
      </c>
      <c r="BJ188" s="138" t="str">
        <f t="shared" si="207"/>
        <v/>
      </c>
      <c r="BK188" s="138" t="str">
        <f t="shared" si="208"/>
        <v/>
      </c>
      <c r="BL188" s="138" t="str">
        <f t="shared" si="209"/>
        <v/>
      </c>
      <c r="BM188" s="138" t="str">
        <f t="shared" si="210"/>
        <v/>
      </c>
      <c r="BN188" s="138" t="str">
        <f t="shared" si="211"/>
        <v/>
      </c>
      <c r="BO188" s="138">
        <f t="shared" si="212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3"/>
        <v>-</v>
      </c>
      <c r="J189" s="20" t="str">
        <f>IF(月途中入退所!$N45=$B$2,IF(月途中入退所!S45="","-",月途中入退所!$S45),"-")</f>
        <v>-</v>
      </c>
      <c r="K189" s="186" t="str">
        <f t="shared" si="176"/>
        <v>-</v>
      </c>
      <c r="L189" s="20" t="str">
        <f>IF(月途中入退所!$N45=$B$2,月途中入退所!$T45,"-")</f>
        <v>-</v>
      </c>
      <c r="M189" s="138">
        <f t="shared" si="177"/>
        <v>0</v>
      </c>
      <c r="O189" s="137" t="str">
        <f t="shared" si="178"/>
        <v>-</v>
      </c>
      <c r="P189" s="137" t="str">
        <f t="shared" si="179"/>
        <v>-</v>
      </c>
      <c r="Q189" s="137" t="str">
        <f t="shared" si="180"/>
        <v>-</v>
      </c>
      <c r="R189" s="137" t="str">
        <f t="shared" si="181"/>
        <v>-</v>
      </c>
      <c r="S189" s="137" t="str">
        <f t="shared" si="182"/>
        <v>-</v>
      </c>
      <c r="T189" s="137" t="str">
        <f t="shared" si="183"/>
        <v>-</v>
      </c>
      <c r="U189" s="137" t="str">
        <f t="shared" si="214"/>
        <v>-</v>
      </c>
      <c r="V189" s="137" t="str">
        <f t="shared" si="215"/>
        <v>-</v>
      </c>
      <c r="W189" s="137" t="str">
        <f t="shared" si="184"/>
        <v>-</v>
      </c>
      <c r="X189" s="137" t="str">
        <f t="shared" si="185"/>
        <v>-</v>
      </c>
      <c r="Y189" s="137" t="str">
        <f t="shared" si="186"/>
        <v>-</v>
      </c>
      <c r="Z189" s="137" t="str">
        <f t="shared" si="216"/>
        <v>-</v>
      </c>
      <c r="AA189" s="137" t="str">
        <f t="shared" si="217"/>
        <v>-</v>
      </c>
      <c r="AB189" s="137" t="str">
        <f t="shared" si="218"/>
        <v>-</v>
      </c>
      <c r="AC189" s="137" t="str">
        <f t="shared" si="219"/>
        <v>-</v>
      </c>
      <c r="AD189" s="137" t="str">
        <f t="shared" si="220"/>
        <v>-</v>
      </c>
      <c r="AE189" s="137" t="str">
        <f t="shared" si="221"/>
        <v>-</v>
      </c>
      <c r="AF189" s="137" t="str">
        <f t="shared" si="222"/>
        <v>-</v>
      </c>
      <c r="AG189" s="137" t="str">
        <f t="shared" si="223"/>
        <v>-</v>
      </c>
      <c r="AH189" s="137" t="str">
        <f t="shared" si="224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5"/>
        <v>-</v>
      </c>
      <c r="AN189" s="137">
        <f t="shared" si="187"/>
        <v>0</v>
      </c>
      <c r="AO189" s="138">
        <f t="shared" si="188"/>
        <v>0</v>
      </c>
      <c r="AP189" s="138" t="str">
        <f t="shared" si="189"/>
        <v/>
      </c>
      <c r="AQ189" s="138" t="str">
        <f t="shared" si="190"/>
        <v/>
      </c>
      <c r="AR189" s="138" t="str">
        <f t="shared" si="191"/>
        <v/>
      </c>
      <c r="AS189" s="138" t="str">
        <f t="shared" si="192"/>
        <v/>
      </c>
      <c r="AT189" s="138" t="str">
        <f t="shared" si="193"/>
        <v/>
      </c>
      <c r="AU189" s="138" t="str">
        <f t="shared" si="226"/>
        <v/>
      </c>
      <c r="AV189" s="138" t="str">
        <f t="shared" si="227"/>
        <v/>
      </c>
      <c r="AW189" s="138" t="str">
        <f t="shared" si="194"/>
        <v/>
      </c>
      <c r="AX189" s="138" t="str">
        <f t="shared" si="195"/>
        <v/>
      </c>
      <c r="AY189" s="138" t="str">
        <f t="shared" si="196"/>
        <v/>
      </c>
      <c r="AZ189" s="138" t="str">
        <f t="shared" si="197"/>
        <v/>
      </c>
      <c r="BA189" s="138" t="str">
        <f t="shared" si="198"/>
        <v/>
      </c>
      <c r="BB189" s="138" t="str">
        <f t="shared" si="199"/>
        <v/>
      </c>
      <c r="BC189" s="138" t="str">
        <f t="shared" si="200"/>
        <v/>
      </c>
      <c r="BD189" s="138" t="str">
        <f t="shared" si="201"/>
        <v/>
      </c>
      <c r="BE189" s="138" t="str">
        <f t="shared" si="202"/>
        <v/>
      </c>
      <c r="BF189" s="138" t="str">
        <f t="shared" si="203"/>
        <v/>
      </c>
      <c r="BG189" s="138" t="str">
        <f t="shared" si="204"/>
        <v/>
      </c>
      <c r="BH189" s="138" t="str">
        <f t="shared" si="205"/>
        <v/>
      </c>
      <c r="BI189" s="138" t="str">
        <f t="shared" si="206"/>
        <v/>
      </c>
      <c r="BJ189" s="138" t="str">
        <f t="shared" si="207"/>
        <v/>
      </c>
      <c r="BK189" s="138" t="str">
        <f t="shared" si="208"/>
        <v/>
      </c>
      <c r="BL189" s="138" t="str">
        <f t="shared" si="209"/>
        <v/>
      </c>
      <c r="BM189" s="138" t="str">
        <f t="shared" si="210"/>
        <v/>
      </c>
      <c r="BN189" s="138" t="str">
        <f t="shared" si="211"/>
        <v/>
      </c>
      <c r="BO189" s="138">
        <f t="shared" si="212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3"/>
        <v>-</v>
      </c>
      <c r="J190" s="20" t="str">
        <f>IF(月途中入退所!$N46=$B$2,IF(月途中入退所!S46="","-",月途中入退所!$S46),"-")</f>
        <v>-</v>
      </c>
      <c r="K190" s="186" t="str">
        <f t="shared" si="176"/>
        <v>-</v>
      </c>
      <c r="L190" s="20" t="str">
        <f>IF(月途中入退所!$N46=$B$2,月途中入退所!$T46,"-")</f>
        <v>-</v>
      </c>
      <c r="M190" s="138">
        <f t="shared" si="177"/>
        <v>0</v>
      </c>
      <c r="O190" s="137" t="str">
        <f t="shared" si="178"/>
        <v>-</v>
      </c>
      <c r="P190" s="137" t="str">
        <f t="shared" si="179"/>
        <v>-</v>
      </c>
      <c r="Q190" s="137" t="str">
        <f t="shared" si="180"/>
        <v>-</v>
      </c>
      <c r="R190" s="137" t="str">
        <f t="shared" si="181"/>
        <v>-</v>
      </c>
      <c r="S190" s="137" t="str">
        <f t="shared" si="182"/>
        <v>-</v>
      </c>
      <c r="T190" s="137" t="str">
        <f t="shared" si="183"/>
        <v>-</v>
      </c>
      <c r="U190" s="137" t="str">
        <f t="shared" si="214"/>
        <v>-</v>
      </c>
      <c r="V190" s="137" t="str">
        <f t="shared" si="215"/>
        <v>-</v>
      </c>
      <c r="W190" s="137" t="str">
        <f t="shared" si="184"/>
        <v>-</v>
      </c>
      <c r="X190" s="137" t="str">
        <f t="shared" si="185"/>
        <v>-</v>
      </c>
      <c r="Y190" s="137" t="str">
        <f t="shared" si="186"/>
        <v>-</v>
      </c>
      <c r="Z190" s="137" t="str">
        <f t="shared" si="216"/>
        <v>-</v>
      </c>
      <c r="AA190" s="137" t="str">
        <f t="shared" si="217"/>
        <v>-</v>
      </c>
      <c r="AB190" s="137" t="str">
        <f t="shared" si="218"/>
        <v>-</v>
      </c>
      <c r="AC190" s="137" t="str">
        <f t="shared" si="219"/>
        <v>-</v>
      </c>
      <c r="AD190" s="137" t="str">
        <f t="shared" si="220"/>
        <v>-</v>
      </c>
      <c r="AE190" s="137" t="str">
        <f t="shared" si="221"/>
        <v>-</v>
      </c>
      <c r="AF190" s="137" t="str">
        <f t="shared" si="222"/>
        <v>-</v>
      </c>
      <c r="AG190" s="137" t="str">
        <f t="shared" si="223"/>
        <v>-</v>
      </c>
      <c r="AH190" s="137" t="str">
        <f t="shared" si="224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5"/>
        <v>-</v>
      </c>
      <c r="AN190" s="137">
        <f t="shared" si="187"/>
        <v>0</v>
      </c>
      <c r="AO190" s="138">
        <f t="shared" si="188"/>
        <v>0</v>
      </c>
      <c r="AP190" s="138" t="str">
        <f t="shared" si="189"/>
        <v/>
      </c>
      <c r="AQ190" s="138" t="str">
        <f t="shared" si="190"/>
        <v/>
      </c>
      <c r="AR190" s="138" t="str">
        <f t="shared" si="191"/>
        <v/>
      </c>
      <c r="AS190" s="138" t="str">
        <f t="shared" si="192"/>
        <v/>
      </c>
      <c r="AT190" s="138" t="str">
        <f t="shared" si="193"/>
        <v/>
      </c>
      <c r="AU190" s="138" t="str">
        <f t="shared" si="226"/>
        <v/>
      </c>
      <c r="AV190" s="138" t="str">
        <f t="shared" si="227"/>
        <v/>
      </c>
      <c r="AW190" s="138" t="str">
        <f t="shared" si="194"/>
        <v/>
      </c>
      <c r="AX190" s="138" t="str">
        <f t="shared" si="195"/>
        <v/>
      </c>
      <c r="AY190" s="138" t="str">
        <f t="shared" si="196"/>
        <v/>
      </c>
      <c r="AZ190" s="138" t="str">
        <f t="shared" si="197"/>
        <v/>
      </c>
      <c r="BA190" s="138" t="str">
        <f t="shared" si="198"/>
        <v/>
      </c>
      <c r="BB190" s="138" t="str">
        <f t="shared" si="199"/>
        <v/>
      </c>
      <c r="BC190" s="138" t="str">
        <f t="shared" si="200"/>
        <v/>
      </c>
      <c r="BD190" s="138" t="str">
        <f t="shared" si="201"/>
        <v/>
      </c>
      <c r="BE190" s="138" t="str">
        <f t="shared" si="202"/>
        <v/>
      </c>
      <c r="BF190" s="138" t="str">
        <f t="shared" si="203"/>
        <v/>
      </c>
      <c r="BG190" s="138" t="str">
        <f t="shared" si="204"/>
        <v/>
      </c>
      <c r="BH190" s="138" t="str">
        <f t="shared" si="205"/>
        <v/>
      </c>
      <c r="BI190" s="138" t="str">
        <f t="shared" si="206"/>
        <v/>
      </c>
      <c r="BJ190" s="138" t="str">
        <f t="shared" si="207"/>
        <v/>
      </c>
      <c r="BK190" s="138" t="str">
        <f t="shared" si="208"/>
        <v/>
      </c>
      <c r="BL190" s="138" t="str">
        <f t="shared" si="209"/>
        <v/>
      </c>
      <c r="BM190" s="138" t="str">
        <f t="shared" si="210"/>
        <v/>
      </c>
      <c r="BN190" s="138" t="str">
        <f t="shared" si="211"/>
        <v/>
      </c>
      <c r="BO190" s="138">
        <f t="shared" si="212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3"/>
        <v>-</v>
      </c>
      <c r="J191" s="20" t="str">
        <f>IF(月途中入退所!$N47=$B$2,IF(月途中入退所!S47="","-",月途中入退所!$S47),"-")</f>
        <v>-</v>
      </c>
      <c r="K191" s="186" t="str">
        <f t="shared" si="176"/>
        <v>-</v>
      </c>
      <c r="L191" s="20" t="str">
        <f>IF(月途中入退所!$N47=$B$2,月途中入退所!$T47,"-")</f>
        <v>-</v>
      </c>
      <c r="M191" s="138">
        <f t="shared" si="177"/>
        <v>0</v>
      </c>
      <c r="O191" s="137" t="str">
        <f t="shared" si="178"/>
        <v>-</v>
      </c>
      <c r="P191" s="137" t="str">
        <f t="shared" si="179"/>
        <v>-</v>
      </c>
      <c r="Q191" s="137" t="str">
        <f t="shared" si="180"/>
        <v>-</v>
      </c>
      <c r="R191" s="137" t="str">
        <f t="shared" si="181"/>
        <v>-</v>
      </c>
      <c r="S191" s="137" t="str">
        <f t="shared" si="182"/>
        <v>-</v>
      </c>
      <c r="T191" s="137" t="str">
        <f t="shared" si="183"/>
        <v>-</v>
      </c>
      <c r="U191" s="137" t="str">
        <f t="shared" si="214"/>
        <v>-</v>
      </c>
      <c r="V191" s="137" t="str">
        <f t="shared" si="215"/>
        <v>-</v>
      </c>
      <c r="W191" s="137" t="str">
        <f t="shared" si="184"/>
        <v>-</v>
      </c>
      <c r="X191" s="137" t="str">
        <f t="shared" si="185"/>
        <v>-</v>
      </c>
      <c r="Y191" s="137" t="str">
        <f t="shared" si="186"/>
        <v>-</v>
      </c>
      <c r="Z191" s="137" t="str">
        <f t="shared" si="216"/>
        <v>-</v>
      </c>
      <c r="AA191" s="137" t="str">
        <f t="shared" si="217"/>
        <v>-</v>
      </c>
      <c r="AB191" s="137" t="str">
        <f t="shared" si="218"/>
        <v>-</v>
      </c>
      <c r="AC191" s="137" t="str">
        <f t="shared" si="219"/>
        <v>-</v>
      </c>
      <c r="AD191" s="137" t="str">
        <f t="shared" si="220"/>
        <v>-</v>
      </c>
      <c r="AE191" s="137" t="str">
        <f t="shared" si="221"/>
        <v>-</v>
      </c>
      <c r="AF191" s="137" t="str">
        <f t="shared" si="222"/>
        <v>-</v>
      </c>
      <c r="AG191" s="137" t="str">
        <f t="shared" si="223"/>
        <v>-</v>
      </c>
      <c r="AH191" s="137" t="str">
        <f t="shared" si="224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5"/>
        <v>-</v>
      </c>
      <c r="AN191" s="137">
        <f t="shared" si="187"/>
        <v>0</v>
      </c>
      <c r="AO191" s="138">
        <f t="shared" si="188"/>
        <v>0</v>
      </c>
      <c r="AP191" s="138" t="str">
        <f t="shared" si="189"/>
        <v/>
      </c>
      <c r="AQ191" s="138" t="str">
        <f t="shared" si="190"/>
        <v/>
      </c>
      <c r="AR191" s="138" t="str">
        <f t="shared" si="191"/>
        <v/>
      </c>
      <c r="AS191" s="138" t="str">
        <f t="shared" si="192"/>
        <v/>
      </c>
      <c r="AT191" s="138" t="str">
        <f t="shared" si="193"/>
        <v/>
      </c>
      <c r="AU191" s="138" t="str">
        <f t="shared" si="226"/>
        <v/>
      </c>
      <c r="AV191" s="138" t="str">
        <f t="shared" si="227"/>
        <v/>
      </c>
      <c r="AW191" s="138" t="str">
        <f t="shared" si="194"/>
        <v/>
      </c>
      <c r="AX191" s="138" t="str">
        <f t="shared" si="195"/>
        <v/>
      </c>
      <c r="AY191" s="138" t="str">
        <f t="shared" si="196"/>
        <v/>
      </c>
      <c r="AZ191" s="138" t="str">
        <f t="shared" si="197"/>
        <v/>
      </c>
      <c r="BA191" s="138" t="str">
        <f t="shared" si="198"/>
        <v/>
      </c>
      <c r="BB191" s="138" t="str">
        <f t="shared" si="199"/>
        <v/>
      </c>
      <c r="BC191" s="138" t="str">
        <f t="shared" si="200"/>
        <v/>
      </c>
      <c r="BD191" s="138" t="str">
        <f t="shared" si="201"/>
        <v/>
      </c>
      <c r="BE191" s="138" t="str">
        <f t="shared" si="202"/>
        <v/>
      </c>
      <c r="BF191" s="138" t="str">
        <f t="shared" si="203"/>
        <v/>
      </c>
      <c r="BG191" s="138" t="str">
        <f t="shared" si="204"/>
        <v/>
      </c>
      <c r="BH191" s="138" t="str">
        <f t="shared" si="205"/>
        <v/>
      </c>
      <c r="BI191" s="138" t="str">
        <f t="shared" si="206"/>
        <v/>
      </c>
      <c r="BJ191" s="138" t="str">
        <f t="shared" si="207"/>
        <v/>
      </c>
      <c r="BK191" s="138" t="str">
        <f t="shared" si="208"/>
        <v/>
      </c>
      <c r="BL191" s="138" t="str">
        <f t="shared" si="209"/>
        <v/>
      </c>
      <c r="BM191" s="138" t="str">
        <f t="shared" si="210"/>
        <v/>
      </c>
      <c r="BN191" s="138" t="str">
        <f t="shared" si="211"/>
        <v/>
      </c>
      <c r="BO191" s="138">
        <f t="shared" si="212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3"/>
        <v>-</v>
      </c>
      <c r="J192" s="20" t="str">
        <f>IF(月途中入退所!$N48=$B$2,IF(月途中入退所!S48="","-",月途中入退所!$S48),"-")</f>
        <v>-</v>
      </c>
      <c r="K192" s="186" t="str">
        <f t="shared" si="176"/>
        <v>-</v>
      </c>
      <c r="L192" s="20" t="str">
        <f>IF(月途中入退所!$N48=$B$2,月途中入退所!$T48,"-")</f>
        <v>-</v>
      </c>
      <c r="M192" s="138">
        <f t="shared" si="177"/>
        <v>0</v>
      </c>
      <c r="O192" s="137" t="str">
        <f t="shared" si="178"/>
        <v>-</v>
      </c>
      <c r="P192" s="137" t="str">
        <f t="shared" si="179"/>
        <v>-</v>
      </c>
      <c r="Q192" s="137" t="str">
        <f t="shared" si="180"/>
        <v>-</v>
      </c>
      <c r="R192" s="137" t="str">
        <f t="shared" si="181"/>
        <v>-</v>
      </c>
      <c r="S192" s="137" t="str">
        <f t="shared" si="182"/>
        <v>-</v>
      </c>
      <c r="T192" s="137" t="str">
        <f t="shared" si="183"/>
        <v>-</v>
      </c>
      <c r="U192" s="137" t="str">
        <f t="shared" si="214"/>
        <v>-</v>
      </c>
      <c r="V192" s="137" t="str">
        <f t="shared" si="215"/>
        <v>-</v>
      </c>
      <c r="W192" s="137" t="str">
        <f t="shared" si="184"/>
        <v>-</v>
      </c>
      <c r="X192" s="137" t="str">
        <f t="shared" si="185"/>
        <v>-</v>
      </c>
      <c r="Y192" s="137" t="str">
        <f t="shared" si="186"/>
        <v>-</v>
      </c>
      <c r="Z192" s="137" t="str">
        <f t="shared" si="216"/>
        <v>-</v>
      </c>
      <c r="AA192" s="137" t="str">
        <f t="shared" si="217"/>
        <v>-</v>
      </c>
      <c r="AB192" s="137" t="str">
        <f t="shared" si="218"/>
        <v>-</v>
      </c>
      <c r="AC192" s="137" t="str">
        <f t="shared" si="219"/>
        <v>-</v>
      </c>
      <c r="AD192" s="137" t="str">
        <f t="shared" si="220"/>
        <v>-</v>
      </c>
      <c r="AE192" s="137" t="str">
        <f t="shared" si="221"/>
        <v>-</v>
      </c>
      <c r="AF192" s="137" t="str">
        <f t="shared" si="222"/>
        <v>-</v>
      </c>
      <c r="AG192" s="137" t="str">
        <f t="shared" si="223"/>
        <v>-</v>
      </c>
      <c r="AH192" s="137" t="str">
        <f t="shared" si="224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5"/>
        <v>-</v>
      </c>
      <c r="AN192" s="137">
        <f t="shared" si="187"/>
        <v>0</v>
      </c>
      <c r="AO192" s="138">
        <f t="shared" si="188"/>
        <v>0</v>
      </c>
      <c r="AP192" s="138" t="str">
        <f t="shared" si="189"/>
        <v/>
      </c>
      <c r="AQ192" s="138" t="str">
        <f t="shared" si="190"/>
        <v/>
      </c>
      <c r="AR192" s="138" t="str">
        <f t="shared" si="191"/>
        <v/>
      </c>
      <c r="AS192" s="138" t="str">
        <f t="shared" si="192"/>
        <v/>
      </c>
      <c r="AT192" s="138" t="str">
        <f t="shared" si="193"/>
        <v/>
      </c>
      <c r="AU192" s="138" t="str">
        <f t="shared" si="226"/>
        <v/>
      </c>
      <c r="AV192" s="138" t="str">
        <f t="shared" si="227"/>
        <v/>
      </c>
      <c r="AW192" s="138" t="str">
        <f t="shared" si="194"/>
        <v/>
      </c>
      <c r="AX192" s="138" t="str">
        <f t="shared" si="195"/>
        <v/>
      </c>
      <c r="AY192" s="138" t="str">
        <f t="shared" si="196"/>
        <v/>
      </c>
      <c r="AZ192" s="138" t="str">
        <f t="shared" si="197"/>
        <v/>
      </c>
      <c r="BA192" s="138" t="str">
        <f t="shared" si="198"/>
        <v/>
      </c>
      <c r="BB192" s="138" t="str">
        <f t="shared" si="199"/>
        <v/>
      </c>
      <c r="BC192" s="138" t="str">
        <f t="shared" si="200"/>
        <v/>
      </c>
      <c r="BD192" s="138" t="str">
        <f t="shared" si="201"/>
        <v/>
      </c>
      <c r="BE192" s="138" t="str">
        <f t="shared" si="202"/>
        <v/>
      </c>
      <c r="BF192" s="138" t="str">
        <f t="shared" si="203"/>
        <v/>
      </c>
      <c r="BG192" s="138" t="str">
        <f t="shared" si="204"/>
        <v/>
      </c>
      <c r="BH192" s="138" t="str">
        <f t="shared" si="205"/>
        <v/>
      </c>
      <c r="BI192" s="138" t="str">
        <f t="shared" si="206"/>
        <v/>
      </c>
      <c r="BJ192" s="138" t="str">
        <f t="shared" si="207"/>
        <v/>
      </c>
      <c r="BK192" s="138" t="str">
        <f t="shared" si="208"/>
        <v/>
      </c>
      <c r="BL192" s="138" t="str">
        <f t="shared" si="209"/>
        <v/>
      </c>
      <c r="BM192" s="138" t="str">
        <f t="shared" si="210"/>
        <v/>
      </c>
      <c r="BN192" s="138" t="str">
        <f t="shared" si="211"/>
        <v/>
      </c>
      <c r="BO192" s="138">
        <f t="shared" si="212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3"/>
        <v>-</v>
      </c>
      <c r="J193" s="20" t="str">
        <f>IF(月途中入退所!$N49=$B$2,IF(月途中入退所!S49="","-",月途中入退所!$S49),"-")</f>
        <v>-</v>
      </c>
      <c r="K193" s="186" t="str">
        <f t="shared" si="176"/>
        <v>-</v>
      </c>
      <c r="L193" s="20" t="str">
        <f>IF(月途中入退所!$N49=$B$2,月途中入退所!$T49,"-")</f>
        <v>-</v>
      </c>
      <c r="M193" s="138">
        <f t="shared" si="177"/>
        <v>0</v>
      </c>
      <c r="O193" s="137" t="str">
        <f t="shared" si="178"/>
        <v>-</v>
      </c>
      <c r="P193" s="137" t="str">
        <f t="shared" si="179"/>
        <v>-</v>
      </c>
      <c r="Q193" s="137" t="str">
        <f t="shared" si="180"/>
        <v>-</v>
      </c>
      <c r="R193" s="137" t="str">
        <f t="shared" si="181"/>
        <v>-</v>
      </c>
      <c r="S193" s="137" t="str">
        <f t="shared" si="182"/>
        <v>-</v>
      </c>
      <c r="T193" s="137" t="str">
        <f t="shared" si="183"/>
        <v>-</v>
      </c>
      <c r="U193" s="137" t="str">
        <f t="shared" si="214"/>
        <v>-</v>
      </c>
      <c r="V193" s="137" t="str">
        <f t="shared" si="215"/>
        <v>-</v>
      </c>
      <c r="W193" s="137" t="str">
        <f t="shared" si="184"/>
        <v>-</v>
      </c>
      <c r="X193" s="137" t="str">
        <f t="shared" si="185"/>
        <v>-</v>
      </c>
      <c r="Y193" s="137" t="str">
        <f t="shared" si="186"/>
        <v>-</v>
      </c>
      <c r="Z193" s="137" t="str">
        <f t="shared" si="216"/>
        <v>-</v>
      </c>
      <c r="AA193" s="137" t="str">
        <f t="shared" si="217"/>
        <v>-</v>
      </c>
      <c r="AB193" s="137" t="str">
        <f t="shared" si="218"/>
        <v>-</v>
      </c>
      <c r="AC193" s="137" t="str">
        <f t="shared" si="219"/>
        <v>-</v>
      </c>
      <c r="AD193" s="137" t="str">
        <f t="shared" si="220"/>
        <v>-</v>
      </c>
      <c r="AE193" s="137" t="str">
        <f t="shared" si="221"/>
        <v>-</v>
      </c>
      <c r="AF193" s="137" t="str">
        <f t="shared" si="222"/>
        <v>-</v>
      </c>
      <c r="AG193" s="137" t="str">
        <f t="shared" si="223"/>
        <v>-</v>
      </c>
      <c r="AH193" s="137" t="str">
        <f t="shared" si="224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5"/>
        <v>-</v>
      </c>
      <c r="AN193" s="137">
        <f t="shared" si="187"/>
        <v>0</v>
      </c>
      <c r="AO193" s="138">
        <f t="shared" si="188"/>
        <v>0</v>
      </c>
      <c r="AP193" s="138" t="str">
        <f t="shared" si="189"/>
        <v/>
      </c>
      <c r="AQ193" s="138" t="str">
        <f t="shared" si="190"/>
        <v/>
      </c>
      <c r="AR193" s="138" t="str">
        <f t="shared" si="191"/>
        <v/>
      </c>
      <c r="AS193" s="138" t="str">
        <f t="shared" si="192"/>
        <v/>
      </c>
      <c r="AT193" s="138" t="str">
        <f t="shared" si="193"/>
        <v/>
      </c>
      <c r="AU193" s="138" t="str">
        <f t="shared" si="226"/>
        <v/>
      </c>
      <c r="AV193" s="138" t="str">
        <f t="shared" si="227"/>
        <v/>
      </c>
      <c r="AW193" s="138" t="str">
        <f t="shared" si="194"/>
        <v/>
      </c>
      <c r="AX193" s="138" t="str">
        <f t="shared" si="195"/>
        <v/>
      </c>
      <c r="AY193" s="138" t="str">
        <f t="shared" si="196"/>
        <v/>
      </c>
      <c r="AZ193" s="138" t="str">
        <f t="shared" si="197"/>
        <v/>
      </c>
      <c r="BA193" s="138" t="str">
        <f t="shared" si="198"/>
        <v/>
      </c>
      <c r="BB193" s="138" t="str">
        <f t="shared" si="199"/>
        <v/>
      </c>
      <c r="BC193" s="138" t="str">
        <f t="shared" si="200"/>
        <v/>
      </c>
      <c r="BD193" s="138" t="str">
        <f t="shared" si="201"/>
        <v/>
      </c>
      <c r="BE193" s="138" t="str">
        <f t="shared" si="202"/>
        <v/>
      </c>
      <c r="BF193" s="138" t="str">
        <f t="shared" si="203"/>
        <v/>
      </c>
      <c r="BG193" s="138" t="str">
        <f t="shared" si="204"/>
        <v/>
      </c>
      <c r="BH193" s="138" t="str">
        <f t="shared" si="205"/>
        <v/>
      </c>
      <c r="BI193" s="138" t="str">
        <f t="shared" si="206"/>
        <v/>
      </c>
      <c r="BJ193" s="138" t="str">
        <f t="shared" si="207"/>
        <v/>
      </c>
      <c r="BK193" s="138" t="str">
        <f t="shared" si="208"/>
        <v/>
      </c>
      <c r="BL193" s="138" t="str">
        <f t="shared" si="209"/>
        <v/>
      </c>
      <c r="BM193" s="138" t="str">
        <f t="shared" si="210"/>
        <v/>
      </c>
      <c r="BN193" s="138" t="str">
        <f t="shared" si="211"/>
        <v/>
      </c>
      <c r="BO193" s="138">
        <f t="shared" si="212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3"/>
        <v>-</v>
      </c>
      <c r="J194" s="20" t="str">
        <f>IF(月途中入退所!$N50=$B$2,IF(月途中入退所!S50="","-",月途中入退所!$S50),"-")</f>
        <v>-</v>
      </c>
      <c r="K194" s="186" t="str">
        <f t="shared" si="176"/>
        <v>-</v>
      </c>
      <c r="L194" s="20" t="str">
        <f>IF(月途中入退所!$N50=$B$2,月途中入退所!$T50,"-")</f>
        <v>-</v>
      </c>
      <c r="M194" s="138">
        <f t="shared" si="177"/>
        <v>0</v>
      </c>
      <c r="O194" s="137" t="str">
        <f t="shared" si="178"/>
        <v>-</v>
      </c>
      <c r="P194" s="137" t="str">
        <f t="shared" si="179"/>
        <v>-</v>
      </c>
      <c r="Q194" s="137" t="str">
        <f t="shared" si="180"/>
        <v>-</v>
      </c>
      <c r="R194" s="137" t="str">
        <f t="shared" si="181"/>
        <v>-</v>
      </c>
      <c r="S194" s="137" t="str">
        <f t="shared" si="182"/>
        <v>-</v>
      </c>
      <c r="T194" s="137" t="str">
        <f t="shared" si="183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4"/>
        <v>-</v>
      </c>
      <c r="X194" s="137" t="str">
        <f t="shared" si="185"/>
        <v>-</v>
      </c>
      <c r="Y194" s="137" t="str">
        <f t="shared" si="186"/>
        <v>-</v>
      </c>
      <c r="Z194" s="137" t="str">
        <f t="shared" si="216"/>
        <v>-</v>
      </c>
      <c r="AA194" s="137" t="str">
        <f t="shared" si="217"/>
        <v>-</v>
      </c>
      <c r="AB194" s="137" t="str">
        <f t="shared" si="218"/>
        <v>-</v>
      </c>
      <c r="AC194" s="137" t="str">
        <f t="shared" si="219"/>
        <v>-</v>
      </c>
      <c r="AD194" s="137" t="str">
        <f t="shared" si="220"/>
        <v>-</v>
      </c>
      <c r="AE194" s="137" t="str">
        <f t="shared" si="221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3"/>
        <v>-</v>
      </c>
      <c r="AH194" s="137" t="str">
        <f t="shared" si="224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5"/>
        <v>-</v>
      </c>
      <c r="AN194" s="137">
        <f t="shared" si="187"/>
        <v>0</v>
      </c>
      <c r="AO194" s="138">
        <f t="shared" si="188"/>
        <v>0</v>
      </c>
      <c r="AP194" s="138" t="str">
        <f t="shared" si="189"/>
        <v/>
      </c>
      <c r="AQ194" s="138" t="str">
        <f t="shared" si="190"/>
        <v/>
      </c>
      <c r="AR194" s="138" t="str">
        <f t="shared" si="191"/>
        <v/>
      </c>
      <c r="AS194" s="138" t="str">
        <f t="shared" si="192"/>
        <v/>
      </c>
      <c r="AT194" s="138" t="str">
        <f t="shared" si="193"/>
        <v/>
      </c>
      <c r="AU194" s="138" t="str">
        <f t="shared" si="226"/>
        <v/>
      </c>
      <c r="AV194" s="138" t="str">
        <f t="shared" si="227"/>
        <v/>
      </c>
      <c r="AW194" s="138" t="str">
        <f t="shared" si="194"/>
        <v/>
      </c>
      <c r="AX194" s="138" t="str">
        <f t="shared" si="195"/>
        <v/>
      </c>
      <c r="AY194" s="138" t="str">
        <f t="shared" si="196"/>
        <v/>
      </c>
      <c r="AZ194" s="138" t="str">
        <f t="shared" si="197"/>
        <v/>
      </c>
      <c r="BA194" s="138" t="str">
        <f t="shared" si="198"/>
        <v/>
      </c>
      <c r="BB194" s="138" t="str">
        <f t="shared" si="199"/>
        <v/>
      </c>
      <c r="BC194" s="138" t="str">
        <f t="shared" si="200"/>
        <v/>
      </c>
      <c r="BD194" s="138" t="str">
        <f t="shared" si="201"/>
        <v/>
      </c>
      <c r="BE194" s="138" t="str">
        <f t="shared" si="202"/>
        <v/>
      </c>
      <c r="BF194" s="138" t="str">
        <f t="shared" si="203"/>
        <v/>
      </c>
      <c r="BG194" s="138" t="str">
        <f t="shared" si="204"/>
        <v/>
      </c>
      <c r="BH194" s="138" t="str">
        <f t="shared" si="205"/>
        <v/>
      </c>
      <c r="BI194" s="138" t="str">
        <f t="shared" si="206"/>
        <v/>
      </c>
      <c r="BJ194" s="138" t="str">
        <f t="shared" si="207"/>
        <v/>
      </c>
      <c r="BK194" s="138" t="str">
        <f t="shared" si="208"/>
        <v/>
      </c>
      <c r="BL194" s="138" t="str">
        <f t="shared" si="209"/>
        <v/>
      </c>
      <c r="BM194" s="138" t="str">
        <f t="shared" si="210"/>
        <v/>
      </c>
      <c r="BN194" s="138" t="str">
        <f t="shared" si="211"/>
        <v/>
      </c>
      <c r="BO194" s="138">
        <f t="shared" si="212"/>
        <v>0</v>
      </c>
    </row>
    <row r="195" spans="6:67" ht="12.75" customHeight="1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 ht="12.75" customHeight="1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8">SUM(AP151:AP170)+SUM(AP175:AP194)</f>
        <v>0</v>
      </c>
      <c r="AQ196" s="138">
        <f t="shared" si="228"/>
        <v>0</v>
      </c>
      <c r="AR196" s="138">
        <f t="shared" si="228"/>
        <v>0</v>
      </c>
      <c r="AS196" s="138">
        <f t="shared" si="228"/>
        <v>0</v>
      </c>
      <c r="AT196" s="138">
        <f t="shared" ref="AT196:BO196" si="229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0">SUM(AY151:AY170)+SUM(AY175:AY194)</f>
        <v>0</v>
      </c>
      <c r="AX196" s="138">
        <f t="shared" si="230"/>
        <v>0</v>
      </c>
      <c r="AY196" s="138">
        <f t="shared" si="230"/>
        <v>0</v>
      </c>
      <c r="AZ196" s="138">
        <f t="shared" si="229"/>
        <v>0</v>
      </c>
      <c r="BA196" s="138">
        <f t="shared" si="229"/>
        <v>0</v>
      </c>
      <c r="BB196" s="138">
        <f t="shared" si="229"/>
        <v>0</v>
      </c>
      <c r="BC196" s="138">
        <f t="shared" si="229"/>
        <v>0</v>
      </c>
      <c r="BD196" s="138">
        <f t="shared" si="229"/>
        <v>0</v>
      </c>
      <c r="BE196" s="138">
        <f t="shared" si="229"/>
        <v>0</v>
      </c>
      <c r="BF196" s="138">
        <f t="shared" si="229"/>
        <v>0</v>
      </c>
      <c r="BG196" s="138">
        <f t="shared" si="229"/>
        <v>0</v>
      </c>
      <c r="BH196" s="138">
        <f t="shared" si="229"/>
        <v>0</v>
      </c>
      <c r="BI196" s="138">
        <f t="shared" si="229"/>
        <v>0</v>
      </c>
      <c r="BJ196" s="138">
        <f t="shared" si="229"/>
        <v>0</v>
      </c>
      <c r="BK196" s="138">
        <f t="shared" si="229"/>
        <v>0</v>
      </c>
      <c r="BL196" s="138">
        <f t="shared" si="229"/>
        <v>0</v>
      </c>
      <c r="BM196" s="138">
        <f t="shared" si="229"/>
        <v>0</v>
      </c>
      <c r="BN196" s="138">
        <f t="shared" si="229"/>
        <v>0</v>
      </c>
      <c r="BO196" s="138">
        <f t="shared" si="229"/>
        <v>0</v>
      </c>
    </row>
    <row r="197" spans="6:67" ht="12.75" customHeight="1">
      <c r="AA197" s="132"/>
    </row>
    <row r="198" spans="6:67" ht="12.75" customHeight="1">
      <c r="AA198" s="132"/>
    </row>
    <row r="199" spans="6:67" ht="12.75" customHeight="1">
      <c r="AA199" s="132"/>
    </row>
    <row r="200" spans="6:67" ht="12.75" customHeight="1">
      <c r="AA200" s="132"/>
      <c r="AO200" s="138">
        <f>SUM(AO99:AO118)+SUM(AO123:AO142)+SUM(AO151:AO170)+SUM(AO175:AO194)</f>
        <v>0</v>
      </c>
      <c r="AP200" s="138">
        <f t="shared" ref="AP200:BN200" si="231">SUM(AP99:AP118)+SUM(AP123:AP142)+SUM(AP151:AP170)+SUM(AP175:AP194)</f>
        <v>0</v>
      </c>
      <c r="AQ200" s="138">
        <f t="shared" si="231"/>
        <v>0</v>
      </c>
      <c r="AR200" s="138">
        <f t="shared" si="231"/>
        <v>0</v>
      </c>
      <c r="AS200" s="138">
        <f t="shared" si="231"/>
        <v>0</v>
      </c>
      <c r="AT200" s="138">
        <f t="shared" si="231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2">SUM(AY99:AY118)+SUM(AY123:AY142)+SUM(AY151:AY170)+SUM(AY175:AY194)</f>
        <v>0</v>
      </c>
      <c r="AX200" s="138">
        <f t="shared" si="232"/>
        <v>0</v>
      </c>
      <c r="AY200" s="138">
        <f t="shared" si="232"/>
        <v>0</v>
      </c>
      <c r="AZ200" s="138">
        <f t="shared" si="231"/>
        <v>0</v>
      </c>
      <c r="BA200" s="138">
        <f t="shared" si="231"/>
        <v>0</v>
      </c>
      <c r="BB200" s="138">
        <f t="shared" si="231"/>
        <v>0</v>
      </c>
      <c r="BC200" s="138">
        <f t="shared" si="231"/>
        <v>0</v>
      </c>
      <c r="BD200" s="138">
        <f t="shared" si="231"/>
        <v>0</v>
      </c>
      <c r="BE200" s="138">
        <f t="shared" si="231"/>
        <v>0</v>
      </c>
      <c r="BF200" s="138">
        <f t="shared" si="231"/>
        <v>0</v>
      </c>
      <c r="BG200" s="138">
        <f t="shared" si="231"/>
        <v>0</v>
      </c>
      <c r="BH200" s="138">
        <f t="shared" si="231"/>
        <v>0</v>
      </c>
      <c r="BI200" s="138">
        <f t="shared" si="231"/>
        <v>0</v>
      </c>
      <c r="BJ200" s="138">
        <f t="shared" si="231"/>
        <v>0</v>
      </c>
      <c r="BK200" s="138">
        <f t="shared" si="231"/>
        <v>0</v>
      </c>
      <c r="BL200" s="138">
        <f t="shared" si="231"/>
        <v>0</v>
      </c>
      <c r="BM200" s="138">
        <f t="shared" si="231"/>
        <v>0</v>
      </c>
      <c r="BN200" s="138">
        <f t="shared" si="231"/>
        <v>0</v>
      </c>
      <c r="BO200" s="138">
        <f>SUM(BO99:BO118)+SUM(BO123:BO142)+SUM(BO151:BO170)+SUM(BO175:BO194)</f>
        <v>0</v>
      </c>
    </row>
    <row r="201" spans="6:67" ht="12.75" customHeight="1">
      <c r="AA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 t="s">
        <v>498</v>
      </c>
      <c r="BO201" s="138">
        <f>AO200+AP200+AQ200+AS200+AU200+BA200+AV200+AY200+BB200+BC200+BE200+BG200+BI200+BK200+BM200+BN200</f>
        <v>0</v>
      </c>
    </row>
    <row r="202" spans="6:67" ht="12.75" customHeight="1">
      <c r="AA202" s="132"/>
      <c r="BN202" s="133" t="s">
        <v>491</v>
      </c>
      <c r="BO202" s="138">
        <f>AR200+AT200+AZ200+BD200+BF200+BH200+BJ200+BL200</f>
        <v>0</v>
      </c>
    </row>
    <row r="203" spans="6:67" ht="12.75" customHeight="1">
      <c r="AA203" s="132"/>
    </row>
    <row r="204" spans="6:67">
      <c r="AA204" s="132"/>
    </row>
    <row r="205" spans="6:67">
      <c r="AA205" s="132"/>
    </row>
    <row r="206" spans="6:67">
      <c r="AA206" s="132"/>
    </row>
    <row r="207" spans="6:67">
      <c r="AA207" s="132"/>
    </row>
    <row r="208" spans="6:67">
      <c r="AA208" s="132"/>
    </row>
    <row r="209" spans="25:27">
      <c r="AA209" s="132"/>
    </row>
    <row r="210" spans="25:27">
      <c r="AA210" s="132"/>
    </row>
    <row r="211" spans="25:27">
      <c r="AA211" s="132"/>
    </row>
    <row r="212" spans="25:27">
      <c r="AA212" s="132"/>
    </row>
    <row r="213" spans="25:27">
      <c r="AA213" s="132"/>
    </row>
    <row r="214" spans="25:27">
      <c r="Y214" s="132"/>
    </row>
    <row r="215" spans="25:27">
      <c r="Y215" s="132"/>
    </row>
  </sheetData>
  <sheetProtection algorithmName="SHA-512" hashValue="Pku7pLHn0e2RUBHuJS97QLgBQI7tP49NJrUMOf4KSmsNKHNLKfWfF/GIqDQhkUQvTCixJB9grfmTwAoYIrEzmQ==" saltValue="HeOETKOD5+ihIhP1sTyEmg==" spinCount="100000" sheet="1" objects="1" scenarios="1"/>
  <mergeCells count="213">
    <mergeCell ref="W149:Z149"/>
    <mergeCell ref="W173:Z173"/>
    <mergeCell ref="AW173:AZ173"/>
    <mergeCell ref="AW149:AZ149"/>
    <mergeCell ref="AW121:AZ121"/>
    <mergeCell ref="AW97:AZ97"/>
    <mergeCell ref="AS97:AT97"/>
    <mergeCell ref="AG121:AH121"/>
    <mergeCell ref="AS173:AT173"/>
    <mergeCell ref="AM121:AM122"/>
    <mergeCell ref="AN121:AN122"/>
    <mergeCell ref="AK149:AL149"/>
    <mergeCell ref="AM149:AM150"/>
    <mergeCell ref="AI121:AJ121"/>
    <mergeCell ref="AB121:AB122"/>
    <mergeCell ref="AE97:AF97"/>
    <mergeCell ref="AE121:AF121"/>
    <mergeCell ref="AE149:AF149"/>
    <mergeCell ref="I96:I98"/>
    <mergeCell ref="E77:E78"/>
    <mergeCell ref="F77:I77"/>
    <mergeCell ref="J77:M77"/>
    <mergeCell ref="O97:R97"/>
    <mergeCell ref="BC121:BD121"/>
    <mergeCell ref="AA121:AA122"/>
    <mergeCell ref="E83:E84"/>
    <mergeCell ref="AA97:AA98"/>
    <mergeCell ref="BB97:BB98"/>
    <mergeCell ref="AO97:AR97"/>
    <mergeCell ref="AO121:AR121"/>
    <mergeCell ref="BC97:BD97"/>
    <mergeCell ref="BA97:BA98"/>
    <mergeCell ref="W97:Z97"/>
    <mergeCell ref="W121:Z121"/>
    <mergeCell ref="F120:F122"/>
    <mergeCell ref="G120:G122"/>
    <mergeCell ref="H120:H122"/>
    <mergeCell ref="I120:I122"/>
    <mergeCell ref="J120:J122"/>
    <mergeCell ref="K120:K122"/>
    <mergeCell ref="L120:L122"/>
    <mergeCell ref="M120:M122"/>
    <mergeCell ref="S121:T121"/>
    <mergeCell ref="BN173:BN174"/>
    <mergeCell ref="BO173:BO174"/>
    <mergeCell ref="BA173:BA174"/>
    <mergeCell ref="BB173:BB174"/>
    <mergeCell ref="BC173:BD173"/>
    <mergeCell ref="BG173:BH173"/>
    <mergeCell ref="BK149:BL149"/>
    <mergeCell ref="BM149:BM150"/>
    <mergeCell ref="BN149:BN150"/>
    <mergeCell ref="BO149:BO150"/>
    <mergeCell ref="BA149:BA150"/>
    <mergeCell ref="BI173:BJ173"/>
    <mergeCell ref="BK173:BL173"/>
    <mergeCell ref="BE173:BF173"/>
    <mergeCell ref="AO172:BO172"/>
    <mergeCell ref="AU173:AV173"/>
    <mergeCell ref="AO173:AR173"/>
    <mergeCell ref="BM173:BM174"/>
    <mergeCell ref="BE149:BF149"/>
    <mergeCell ref="AO149:AR149"/>
    <mergeCell ref="AC149:AD149"/>
    <mergeCell ref="AG149:AH149"/>
    <mergeCell ref="AI149:AJ149"/>
    <mergeCell ref="F172:F174"/>
    <mergeCell ref="G172:G174"/>
    <mergeCell ref="H172:H174"/>
    <mergeCell ref="I172:I174"/>
    <mergeCell ref="J172:J174"/>
    <mergeCell ref="K172:K174"/>
    <mergeCell ref="L172:L174"/>
    <mergeCell ref="M172:M174"/>
    <mergeCell ref="S173:T173"/>
    <mergeCell ref="O173:R173"/>
    <mergeCell ref="O172:AN172"/>
    <mergeCell ref="U173:V173"/>
    <mergeCell ref="AE173:AF173"/>
    <mergeCell ref="AC173:AD173"/>
    <mergeCell ref="AG173:AH173"/>
    <mergeCell ref="AI173:AJ173"/>
    <mergeCell ref="AA173:AA174"/>
    <mergeCell ref="AB173:AB174"/>
    <mergeCell ref="AK173:AL173"/>
    <mergeCell ref="AM173:AM174"/>
    <mergeCell ref="AN173:AN174"/>
    <mergeCell ref="D56:D57"/>
    <mergeCell ref="O57:O62"/>
    <mergeCell ref="O121:R121"/>
    <mergeCell ref="C6:D7"/>
    <mergeCell ref="D8:D9"/>
    <mergeCell ref="D13:D14"/>
    <mergeCell ref="J4:M4"/>
    <mergeCell ref="Q4:T4"/>
    <mergeCell ref="F96:F98"/>
    <mergeCell ref="G96:G98"/>
    <mergeCell ref="H96:H98"/>
    <mergeCell ref="C54:C59"/>
    <mergeCell ref="F83:I83"/>
    <mergeCell ref="M96:M98"/>
    <mergeCell ref="S97:T97"/>
    <mergeCell ref="C60:C72"/>
    <mergeCell ref="O96:AN96"/>
    <mergeCell ref="O120:AN120"/>
    <mergeCell ref="AB97:AB98"/>
    <mergeCell ref="AC97:AD97"/>
    <mergeCell ref="AA49:AB49"/>
    <mergeCell ref="T57:T63"/>
    <mergeCell ref="Y48:Y49"/>
    <mergeCell ref="Y39:Y40"/>
    <mergeCell ref="P4:P5"/>
    <mergeCell ref="Y13:Y14"/>
    <mergeCell ref="U4:X4"/>
    <mergeCell ref="Y4:Y5"/>
    <mergeCell ref="P13:P14"/>
    <mergeCell ref="Q13:T13"/>
    <mergeCell ref="U48:X48"/>
    <mergeCell ref="C23:C35"/>
    <mergeCell ref="U39:X39"/>
    <mergeCell ref="D43:D44"/>
    <mergeCell ref="U13:X13"/>
    <mergeCell ref="D48:D49"/>
    <mergeCell ref="O48:O55"/>
    <mergeCell ref="P48:P49"/>
    <mergeCell ref="D54:D55"/>
    <mergeCell ref="C41:D42"/>
    <mergeCell ref="O13:O20"/>
    <mergeCell ref="B2:D2"/>
    <mergeCell ref="C4:D5"/>
    <mergeCell ref="E4:E5"/>
    <mergeCell ref="F4:I4"/>
    <mergeCell ref="T22:T28"/>
    <mergeCell ref="C39:D40"/>
    <mergeCell ref="E39:E40"/>
    <mergeCell ref="F39:I39"/>
    <mergeCell ref="J39:M39"/>
    <mergeCell ref="O39:O46"/>
    <mergeCell ref="P39:P40"/>
    <mergeCell ref="Q39:T39"/>
    <mergeCell ref="O22:O27"/>
    <mergeCell ref="C36:E36"/>
    <mergeCell ref="C19:C22"/>
    <mergeCell ref="D17:D18"/>
    <mergeCell ref="D19:D20"/>
    <mergeCell ref="O4:O11"/>
    <mergeCell ref="B4:B36"/>
    <mergeCell ref="B39:B73"/>
    <mergeCell ref="C8:C18"/>
    <mergeCell ref="D10:D11"/>
    <mergeCell ref="D45:D46"/>
    <mergeCell ref="C43:C53"/>
    <mergeCell ref="BK121:BL121"/>
    <mergeCell ref="BM121:BM122"/>
    <mergeCell ref="BN121:BN122"/>
    <mergeCell ref="BK97:BL97"/>
    <mergeCell ref="BG121:BH121"/>
    <mergeCell ref="AG97:AH97"/>
    <mergeCell ref="AI97:AJ97"/>
    <mergeCell ref="BG97:BH97"/>
    <mergeCell ref="AS121:AT121"/>
    <mergeCell ref="BA121:BA122"/>
    <mergeCell ref="BB121:BB122"/>
    <mergeCell ref="BE97:BF97"/>
    <mergeCell ref="BE121:BF121"/>
    <mergeCell ref="C73:E73"/>
    <mergeCell ref="J83:M83"/>
    <mergeCell ref="F148:F150"/>
    <mergeCell ref="D52:D53"/>
    <mergeCell ref="Q48:T48"/>
    <mergeCell ref="E89:G89"/>
    <mergeCell ref="G148:G150"/>
    <mergeCell ref="H148:H150"/>
    <mergeCell ref="I148:I150"/>
    <mergeCell ref="J148:J150"/>
    <mergeCell ref="K148:K150"/>
    <mergeCell ref="L148:L150"/>
    <mergeCell ref="M148:M150"/>
    <mergeCell ref="S149:T149"/>
    <mergeCell ref="O149:R149"/>
    <mergeCell ref="O148:AN148"/>
    <mergeCell ref="AK97:AL97"/>
    <mergeCell ref="AM97:AM98"/>
    <mergeCell ref="AN97:AN98"/>
    <mergeCell ref="AA57:AB57"/>
    <mergeCell ref="J96:J98"/>
    <mergeCell ref="K96:K98"/>
    <mergeCell ref="L96:L98"/>
    <mergeCell ref="U149:V149"/>
    <mergeCell ref="U121:V121"/>
    <mergeCell ref="U97:V97"/>
    <mergeCell ref="AO96:BO96"/>
    <mergeCell ref="AO120:BO120"/>
    <mergeCell ref="AO148:BO148"/>
    <mergeCell ref="AU149:AV149"/>
    <mergeCell ref="AU121:AV121"/>
    <mergeCell ref="AU97:AV97"/>
    <mergeCell ref="BI97:BJ97"/>
    <mergeCell ref="BM97:BM98"/>
    <mergeCell ref="BN97:BN98"/>
    <mergeCell ref="BO97:BO98"/>
    <mergeCell ref="BB149:BB150"/>
    <mergeCell ref="BC149:BD149"/>
    <mergeCell ref="AN149:AN150"/>
    <mergeCell ref="AS149:AT149"/>
    <mergeCell ref="AC121:AD121"/>
    <mergeCell ref="AK121:AL121"/>
    <mergeCell ref="BO121:BO122"/>
    <mergeCell ref="AA149:AA150"/>
    <mergeCell ref="AB149:AB150"/>
    <mergeCell ref="BG149:BH149"/>
    <mergeCell ref="BI149:BJ149"/>
    <mergeCell ref="BI121:BJ121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22F20-82DE-4A1F-B617-6CE4DF35F89A}">
  <sheetPr>
    <tabColor theme="3" tint="0.59999389629810485"/>
  </sheetPr>
  <dimension ref="B1:CM240"/>
  <sheetViews>
    <sheetView zoomScale="80" zoomScaleNormal="80" workbookViewId="0">
      <selection activeCell="AJ151" sqref="AJ151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13" width="9.59765625" style="22" customWidth="1"/>
    <col min="14" max="14" width="1" style="22" customWidth="1"/>
    <col min="15" max="27" width="9.59765625" style="22" customWidth="1"/>
    <col min="28" max="30" width="8.8984375" style="22" customWidth="1"/>
    <col min="31" max="16384" width="8.69921875" style="22"/>
  </cols>
  <sheetData>
    <row r="1" spans="2:30" ht="5.25" customHeight="1" thickBot="1">
      <c r="F1" s="23"/>
      <c r="G1" s="23"/>
      <c r="H1" s="23"/>
      <c r="I1" s="23"/>
      <c r="J1" s="23"/>
      <c r="K1" s="23"/>
      <c r="L1" s="23"/>
      <c r="M1" s="23"/>
    </row>
    <row r="2" spans="2:30" ht="12.75" customHeight="1" thickBot="1">
      <c r="B2" s="663" t="s">
        <v>432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  <c r="W2" s="133"/>
      <c r="X2" s="133"/>
      <c r="Y2" s="133"/>
    </row>
    <row r="3" spans="2:30" ht="5.25" customHeight="1">
      <c r="K3" s="23"/>
    </row>
    <row r="4" spans="2:30" ht="12.75" customHeight="1">
      <c r="B4" s="678" t="s">
        <v>98</v>
      </c>
      <c r="C4" s="672"/>
      <c r="D4" s="672"/>
      <c r="E4" s="666" t="s">
        <v>90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93" t="s">
        <v>35</v>
      </c>
      <c r="P4" s="691" t="s">
        <v>89</v>
      </c>
      <c r="Q4" s="699" t="s">
        <v>11</v>
      </c>
      <c r="R4" s="699"/>
      <c r="S4" s="699"/>
      <c r="T4" s="699"/>
      <c r="U4" s="699" t="s">
        <v>12</v>
      </c>
      <c r="V4" s="699"/>
      <c r="W4" s="699"/>
      <c r="X4" s="699"/>
      <c r="Y4" s="693" t="s">
        <v>94</v>
      </c>
      <c r="AA4" s="23"/>
    </row>
    <row r="5" spans="2:30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94"/>
      <c r="P5" s="691"/>
      <c r="Q5" s="136" t="s">
        <v>3</v>
      </c>
      <c r="R5" s="136" t="s">
        <v>4</v>
      </c>
      <c r="S5" s="136" t="s">
        <v>5</v>
      </c>
      <c r="T5" s="136" t="s">
        <v>6</v>
      </c>
      <c r="U5" s="136" t="s">
        <v>3</v>
      </c>
      <c r="V5" s="136" t="s">
        <v>4</v>
      </c>
      <c r="W5" s="136" t="s">
        <v>5</v>
      </c>
      <c r="X5" s="136" t="s">
        <v>6</v>
      </c>
      <c r="Y5" s="695"/>
      <c r="Z5" s="22"/>
      <c r="AC5" s="22"/>
      <c r="AD5" s="22"/>
    </row>
    <row r="6" spans="2:30" s="23" customFormat="1" ht="12.75" customHeight="1">
      <c r="B6" s="679"/>
      <c r="C6" s="643" t="s">
        <v>13</v>
      </c>
      <c r="D6" s="64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94"/>
      <c r="P6" s="4" t="str">
        <f>IF(基本情報!$E$7="","",基本情報!$E$7)</f>
        <v/>
      </c>
      <c r="Q6" s="164">
        <f>VLOOKUP($B$2,児童数!$D$22:$E$33,2,FALSE)</f>
        <v>0</v>
      </c>
      <c r="R6" s="164">
        <f>VLOOKUP($B$2,児童数!$D$22:$F$33,3,FALSE)</f>
        <v>0</v>
      </c>
      <c r="S6" s="164">
        <f>VLOOKUP($B$2,児童数!$D$22:$G$33,4,FALSE)</f>
        <v>0</v>
      </c>
      <c r="T6" s="164">
        <f>VLOOKUP($B$2,児童数!$D$22:$H$33,5,FALSE)</f>
        <v>0</v>
      </c>
      <c r="U6" s="164">
        <f>VLOOKUP($B$2,児童数!$D$22:$J$33,7,FALSE)</f>
        <v>0</v>
      </c>
      <c r="V6" s="164">
        <f>VLOOKUP($B$2,児童数!$D$22:$K$33,8,FALSE)</f>
        <v>0</v>
      </c>
      <c r="W6" s="164">
        <f>VLOOKUP($B$2,児童数!$D$22:$L$33,9,FALSE)</f>
        <v>0</v>
      </c>
      <c r="X6" s="164">
        <f>VLOOKUP($B$2,児童数!$D$22:$M$33,10,FALSE)</f>
        <v>0</v>
      </c>
      <c r="Y6" s="164">
        <f>SUM(Q6:X6)</f>
        <v>0</v>
      </c>
      <c r="Z6" s="22"/>
      <c r="AC6" s="22"/>
      <c r="AD6" s="22"/>
    </row>
    <row r="7" spans="2:30" s="23" customFormat="1" ht="12.75" customHeight="1">
      <c r="B7" s="679"/>
      <c r="C7" s="643"/>
      <c r="D7" s="643"/>
      <c r="E7" s="128" t="s">
        <v>87</v>
      </c>
      <c r="F7" s="137">
        <f>VLOOKUP($B$2,'基本単価（本園）'!M22:N33,2,FALSE)</f>
        <v>0</v>
      </c>
      <c r="G7" s="137">
        <f>VLOOKUP($B$2,'基本単価（本園）'!M22:O33,3,FALSE)</f>
        <v>0</v>
      </c>
      <c r="H7" s="137">
        <f>VLOOKUP($B$2,'基本単価（本園）'!M22:P33,4,FALSE)</f>
        <v>0</v>
      </c>
      <c r="I7" s="137">
        <f>VLOOKUP($B$2,'基本単価（本園）'!M22:Q33,5,FALSE)</f>
        <v>0</v>
      </c>
      <c r="J7" s="137">
        <f>VLOOKUP($B$2,'基本単価（本園）'!M22:R33,6,FALSE)</f>
        <v>0</v>
      </c>
      <c r="K7" s="137">
        <f>VLOOKUP($B$2,'基本単価（本園）'!M22:S33,7,FALSE)</f>
        <v>0</v>
      </c>
      <c r="L7" s="137">
        <f>VLOOKUP($B$2,'基本単価（本園）'!M22:T33,8,FALSE)</f>
        <v>0</v>
      </c>
      <c r="M7" s="137">
        <f>VLOOKUP($B$2,'基本単価（本園）'!M22:U33,9,FALSE)</f>
        <v>0</v>
      </c>
      <c r="O7" s="694"/>
      <c r="P7" s="5" t="str">
        <f>IF(基本情報!$E$8="","",基本情報!$E$8)</f>
        <v/>
      </c>
      <c r="Q7" s="164">
        <f>VLOOKUP($B$2,児童数!$D$36:$E$47,2,FALSE)</f>
        <v>0</v>
      </c>
      <c r="R7" s="164">
        <f>VLOOKUP($B$2,児童数!$D$36:$F$47,3,FALSE)</f>
        <v>0</v>
      </c>
      <c r="S7" s="164">
        <f>VLOOKUP($B$2,児童数!$D$36:$G$47,4,FALSE)</f>
        <v>0</v>
      </c>
      <c r="T7" s="164">
        <f>VLOOKUP($B$2,児童数!$D$36:$H$47,5,FALSE)</f>
        <v>0</v>
      </c>
      <c r="U7" s="164">
        <f>VLOOKUP($B$2,児童数!$D$36:$J$47,7,FALSE)</f>
        <v>0</v>
      </c>
      <c r="V7" s="164">
        <f>VLOOKUP($B$2,児童数!$D$36:$K$47,8,FALSE)</f>
        <v>0</v>
      </c>
      <c r="W7" s="164">
        <f>VLOOKUP($B$2,児童数!$D$36:$L$47,9,FALSE)</f>
        <v>0</v>
      </c>
      <c r="X7" s="164">
        <f>VLOOKUP($B$2,児童数!$D$36:$M$47,10,FALSE)</f>
        <v>0</v>
      </c>
      <c r="Y7" s="164">
        <f t="shared" ref="Y7:Y10" si="0">SUM(Q7:X7)</f>
        <v>0</v>
      </c>
      <c r="Z7" s="22"/>
      <c r="AA7" s="22"/>
      <c r="AC7" s="22"/>
      <c r="AD7" s="22"/>
    </row>
    <row r="8" spans="2:30" ht="12.75" customHeight="1">
      <c r="B8" s="679"/>
      <c r="C8" s="675" t="s">
        <v>107</v>
      </c>
      <c r="D8" s="671" t="s">
        <v>32</v>
      </c>
      <c r="E8" s="128" t="s">
        <v>88</v>
      </c>
      <c r="F8" s="140"/>
      <c r="G8" s="162">
        <f>VLOOKUP($B$2,'３歳児配置改善加算'!$F$4:$I$16,4,FALSE)</f>
        <v>0</v>
      </c>
      <c r="H8" s="140"/>
      <c r="I8" s="140"/>
      <c r="J8" s="140"/>
      <c r="K8" s="162">
        <f>VLOOKUP($B$2,'３歳児配置改善加算'!$F$4:$I$16,4,FALSE)</f>
        <v>0</v>
      </c>
      <c r="L8" s="140"/>
      <c r="M8" s="140"/>
      <c r="O8" s="694"/>
      <c r="P8" s="6" t="str">
        <f>IF(基本情報!$E$9="","",基本情報!$E$9)</f>
        <v/>
      </c>
      <c r="Q8" s="164">
        <f>VLOOKUP($B$2,児童数!$D$50:$E$61,2,FALSE)</f>
        <v>0</v>
      </c>
      <c r="R8" s="164">
        <f>VLOOKUP($B$2,児童数!$D$50:$F$61,3,FALSE)</f>
        <v>0</v>
      </c>
      <c r="S8" s="164">
        <f>VLOOKUP($B$2,児童数!$D$50:$G$61,4,FALSE)</f>
        <v>0</v>
      </c>
      <c r="T8" s="164">
        <f>VLOOKUP($B$2,児童数!$D$50:$H$61,5,FALSE)</f>
        <v>0</v>
      </c>
      <c r="U8" s="164">
        <f>VLOOKUP($B$2,児童数!$D$50:$J$61,7,FALSE)</f>
        <v>0</v>
      </c>
      <c r="V8" s="164">
        <f>VLOOKUP($B$2,児童数!$D$50:$K$61,8,FALSE)</f>
        <v>0</v>
      </c>
      <c r="W8" s="164">
        <f>VLOOKUP($B$2,児童数!$D$50:$L$61,9,FALSE)</f>
        <v>0</v>
      </c>
      <c r="X8" s="164">
        <f>VLOOKUP($B$2,児童数!$D$50:$M$61,10,FALSE)</f>
        <v>0</v>
      </c>
      <c r="Y8" s="164">
        <f t="shared" si="0"/>
        <v>0</v>
      </c>
    </row>
    <row r="9" spans="2:30" ht="12.75" customHeight="1">
      <c r="B9" s="679"/>
      <c r="C9" s="676"/>
      <c r="D9" s="671"/>
      <c r="E9" s="128" t="s">
        <v>87</v>
      </c>
      <c r="F9" s="140"/>
      <c r="G9" s="162">
        <f>VLOOKUP($B$2,'３歳児配置改善加算'!$F$4:$K$16,6,FALSE)</f>
        <v>0</v>
      </c>
      <c r="H9" s="140"/>
      <c r="I9" s="140"/>
      <c r="J9" s="140"/>
      <c r="K9" s="162">
        <f>VLOOKUP($B$2,'３歳児配置改善加算'!$F$4:$K$16,6,FALSE)</f>
        <v>0</v>
      </c>
      <c r="L9" s="140"/>
      <c r="M9" s="140"/>
      <c r="O9" s="694"/>
      <c r="P9" s="7" t="str">
        <f>IF(基本情報!$E$10="","",基本情報!$E$10)</f>
        <v/>
      </c>
      <c r="Q9" s="164">
        <f>VLOOKUP($B$2,児童数!$D$64:$E$75,2,FALSE)</f>
        <v>0</v>
      </c>
      <c r="R9" s="164">
        <f>VLOOKUP($B$2,児童数!$D$64:$F$75,3,FALSE)</f>
        <v>0</v>
      </c>
      <c r="S9" s="164">
        <f>VLOOKUP($B$2,児童数!$D$64:$G$75,4,FALSE)</f>
        <v>0</v>
      </c>
      <c r="T9" s="164">
        <f>VLOOKUP($B$2,児童数!$D$64:$H$75,5,FALSE)</f>
        <v>0</v>
      </c>
      <c r="U9" s="164">
        <f>VLOOKUP($B$2,児童数!$D$64:$J$75,7,FALSE)</f>
        <v>0</v>
      </c>
      <c r="V9" s="164">
        <f>VLOOKUP($B$2,児童数!$D$64:$K$75,8,FALSE)</f>
        <v>0</v>
      </c>
      <c r="W9" s="164">
        <f>VLOOKUP($B$2,児童数!$D$64:$L$75,9,FALSE)</f>
        <v>0</v>
      </c>
      <c r="X9" s="164">
        <f>VLOOKUP($B$2,児童数!$D$64:$M$75,10,FALSE)</f>
        <v>0</v>
      </c>
      <c r="Y9" s="164">
        <f t="shared" si="0"/>
        <v>0</v>
      </c>
    </row>
    <row r="10" spans="2:30" ht="12.75" customHeight="1">
      <c r="B10" s="679"/>
      <c r="C10" s="676"/>
      <c r="D10" s="713" t="s">
        <v>641</v>
      </c>
      <c r="E10" s="128" t="s">
        <v>88</v>
      </c>
      <c r="F10" s="162">
        <f>VLOOKUP($B$2,'４歳以上児配置改善加算'!$F$4:$I$16,4,FALSE)</f>
        <v>0</v>
      </c>
      <c r="G10" s="140"/>
      <c r="H10" s="140"/>
      <c r="I10" s="140"/>
      <c r="J10" s="162">
        <f>VLOOKUP($B$2,'４歳以上児配置改善加算'!$F$4:$I$16,4,FALSE)</f>
        <v>0</v>
      </c>
      <c r="K10" s="140"/>
      <c r="L10" s="140"/>
      <c r="M10" s="140"/>
      <c r="O10" s="694"/>
      <c r="P10" s="8" t="str">
        <f>IF(基本情報!$E$11="","",基本情報!$E$11)</f>
        <v/>
      </c>
      <c r="Q10" s="164">
        <f>VLOOKUP($B$2,児童数!$D$78:$E$89,2,FALSE)</f>
        <v>0</v>
      </c>
      <c r="R10" s="164">
        <f>VLOOKUP($B$2,児童数!$D$78:$F$89,3,FALSE)</f>
        <v>0</v>
      </c>
      <c r="S10" s="164">
        <f>VLOOKUP($B$2,児童数!$D$78:$G$89,4,FALSE)</f>
        <v>0</v>
      </c>
      <c r="T10" s="164">
        <f>VLOOKUP($B$2,児童数!$D$78:$H$89,5,FALSE)</f>
        <v>0</v>
      </c>
      <c r="U10" s="164">
        <f>VLOOKUP($B$2,児童数!$D$78:$J$89,7,FALSE)</f>
        <v>0</v>
      </c>
      <c r="V10" s="164">
        <f>VLOOKUP($B$2,児童数!$D$78:$K$89,8,FALSE)</f>
        <v>0</v>
      </c>
      <c r="W10" s="164">
        <f>VLOOKUP($B$2,児童数!$D$78:$L$89,9,FALSE)</f>
        <v>0</v>
      </c>
      <c r="X10" s="164">
        <f>VLOOKUP($B$2,児童数!$D$78:$M$89,10,FALSE)</f>
        <v>0</v>
      </c>
      <c r="Y10" s="164">
        <f t="shared" si="0"/>
        <v>0</v>
      </c>
    </row>
    <row r="11" spans="2:30" ht="12.75" customHeight="1">
      <c r="B11" s="679"/>
      <c r="C11" s="676"/>
      <c r="D11" s="713"/>
      <c r="E11" s="128" t="s">
        <v>87</v>
      </c>
      <c r="F11" s="162">
        <f>VLOOKUP($B$2,'４歳以上児配置改善加算'!$F$4:$K$16,6,FALSE)</f>
        <v>0</v>
      </c>
      <c r="G11" s="140"/>
      <c r="H11" s="140"/>
      <c r="I11" s="140"/>
      <c r="J11" s="162">
        <f>VLOOKUP($B$2,'４歳以上児配置改善加算'!$F$4:$K$16,6,FALSE)</f>
        <v>0</v>
      </c>
      <c r="K11" s="140"/>
      <c r="L11" s="140"/>
      <c r="M11" s="140"/>
      <c r="O11" s="695"/>
      <c r="P11" s="9" t="s">
        <v>31</v>
      </c>
      <c r="Q11" s="164">
        <f>SUM(Q6:Q10)</f>
        <v>0</v>
      </c>
      <c r="R11" s="164">
        <f t="shared" ref="R11:Y11" si="1">SUM(R6:R10)</f>
        <v>0</v>
      </c>
      <c r="S11" s="164">
        <f t="shared" si="1"/>
        <v>0</v>
      </c>
      <c r="T11" s="164">
        <f t="shared" si="1"/>
        <v>0</v>
      </c>
      <c r="U11" s="164">
        <f t="shared" si="1"/>
        <v>0</v>
      </c>
      <c r="V11" s="164">
        <f t="shared" si="1"/>
        <v>0</v>
      </c>
      <c r="W11" s="164">
        <f t="shared" si="1"/>
        <v>0</v>
      </c>
      <c r="X11" s="164">
        <f t="shared" si="1"/>
        <v>0</v>
      </c>
      <c r="Y11" s="164">
        <f t="shared" si="1"/>
        <v>0</v>
      </c>
      <c r="Z11" s="133" t="s">
        <v>93</v>
      </c>
      <c r="AA11" s="143" t="str">
        <f>IF(SUM(Q11:X11)=G2,"OK",SUM(Q11:X11)-K2)</f>
        <v>OK</v>
      </c>
    </row>
    <row r="12" spans="2:30" ht="12.75" customHeight="1">
      <c r="B12" s="679"/>
      <c r="C12" s="676"/>
      <c r="D12" s="141" t="s">
        <v>53</v>
      </c>
      <c r="E12" s="142"/>
      <c r="F12" s="162">
        <f>VLOOKUP($B$2,休日保育加算!$Y$5:$Z$16,2,FALSE)</f>
        <v>0</v>
      </c>
      <c r="G12" s="162">
        <f>VLOOKUP($B$2,休日保育加算!$Y$5:$Z$16,2,FALSE)</f>
        <v>0</v>
      </c>
      <c r="H12" s="162">
        <f>VLOOKUP($B$2,休日保育加算!$Y$5:$Z$16,2,FALSE)</f>
        <v>0</v>
      </c>
      <c r="I12" s="162">
        <f>VLOOKUP($B$2,休日保育加算!$Y$5:$Z$16,2,FALSE)</f>
        <v>0</v>
      </c>
      <c r="J12" s="162">
        <f>VLOOKUP($B$2,休日保育加算!$Y$5:$Z$16,2,FALSE)</f>
        <v>0</v>
      </c>
      <c r="K12" s="162">
        <f>VLOOKUP($B$2,休日保育加算!$Y$5:$Z$16,2,FALSE)</f>
        <v>0</v>
      </c>
      <c r="L12" s="162">
        <f>VLOOKUP($B$2,休日保育加算!$Y$5:$Z$16,2,FALSE)</f>
        <v>0</v>
      </c>
      <c r="M12" s="162">
        <f>VLOOKUP($B$2,休日保育加算!$Y$5:$Z$16,2,FALSE)</f>
        <v>0</v>
      </c>
      <c r="O12" s="127"/>
      <c r="P12" s="10"/>
      <c r="Q12" s="144"/>
      <c r="R12" s="144"/>
      <c r="S12" s="144"/>
      <c r="T12" s="144"/>
      <c r="U12" s="144"/>
      <c r="V12" s="144"/>
      <c r="W12" s="144"/>
      <c r="X12" s="144"/>
      <c r="Y12" s="144"/>
    </row>
    <row r="13" spans="2:30" ht="12.75" customHeight="1">
      <c r="B13" s="679"/>
      <c r="C13" s="676"/>
      <c r="D13" s="671" t="s">
        <v>82</v>
      </c>
      <c r="E13" s="128" t="s">
        <v>88</v>
      </c>
      <c r="F13" s="162">
        <f>VLOOKUP($B$2,夜間保育加算!$S$6:$T$17,2,FALSE)</f>
        <v>0</v>
      </c>
      <c r="G13" s="162">
        <f>VLOOKUP($B$2,夜間保育加算!$S$6:$U$17,3,FALSE)</f>
        <v>0</v>
      </c>
      <c r="H13" s="162">
        <f>VLOOKUP($B$2,夜間保育加算!$S$6:$V$17,4,FALSE)</f>
        <v>0</v>
      </c>
      <c r="I13" s="162">
        <f>VLOOKUP($B$2,夜間保育加算!$S$6:$W$17,5,FALSE)</f>
        <v>0</v>
      </c>
      <c r="J13" s="162">
        <f>VLOOKUP($B$2,夜間保育加算!$S$6:$T$17,2,FALSE)</f>
        <v>0</v>
      </c>
      <c r="K13" s="162">
        <f>VLOOKUP($B$2,夜間保育加算!$S$6:$U$17,3,FALSE)</f>
        <v>0</v>
      </c>
      <c r="L13" s="162">
        <f>VLOOKUP($B$2,夜間保育加算!$S$6:$V$17,4,FALSE)</f>
        <v>0</v>
      </c>
      <c r="M13" s="162">
        <f>VLOOKUP($B$2,夜間保育加算!$S$6:$W$17,5,FALSE)</f>
        <v>0</v>
      </c>
      <c r="O13" s="696" t="s">
        <v>397</v>
      </c>
      <c r="P13" s="693" t="s">
        <v>89</v>
      </c>
      <c r="Q13" s="699" t="s">
        <v>11</v>
      </c>
      <c r="R13" s="699"/>
      <c r="S13" s="699"/>
      <c r="T13" s="699"/>
      <c r="U13" s="699" t="s">
        <v>12</v>
      </c>
      <c r="V13" s="699"/>
      <c r="W13" s="699"/>
      <c r="X13" s="699"/>
      <c r="Y13" s="693" t="s">
        <v>94</v>
      </c>
    </row>
    <row r="14" spans="2:30" ht="12.75" customHeight="1">
      <c r="B14" s="679"/>
      <c r="C14" s="676"/>
      <c r="D14" s="671"/>
      <c r="E14" s="181" t="s">
        <v>87</v>
      </c>
      <c r="F14" s="162">
        <f>VLOOKUP($B$2,夜間保育加算!$S$6:$X$17,6,FALSE)</f>
        <v>0</v>
      </c>
      <c r="G14" s="162">
        <f>VLOOKUP($B$2,夜間保育加算!$S$6:$Y$17,7,FALSE)</f>
        <v>0</v>
      </c>
      <c r="H14" s="162">
        <f>VLOOKUP($B$2,夜間保育加算!$S$6:$Z$17,8,FALSE)</f>
        <v>0</v>
      </c>
      <c r="I14" s="162">
        <f>VLOOKUP($B$2,夜間保育加算!$S$6:$AA$17,9,FALSE)</f>
        <v>0</v>
      </c>
      <c r="J14" s="162">
        <f>VLOOKUP($B$2,夜間保育加算!$S$6:$X$17,6,FALSE)</f>
        <v>0</v>
      </c>
      <c r="K14" s="162">
        <f>VLOOKUP($B$2,夜間保育加算!$S$6:$Y$17,7,FALSE)</f>
        <v>0</v>
      </c>
      <c r="L14" s="162">
        <f>VLOOKUP($B$2,夜間保育加算!$S$6:$Z$17,8,FALSE)</f>
        <v>0</v>
      </c>
      <c r="M14" s="162">
        <f>VLOOKUP($B$2,夜間保育加算!$S$6:$AA$17,9,FALSE)</f>
        <v>0</v>
      </c>
      <c r="O14" s="697"/>
      <c r="P14" s="695"/>
      <c r="Q14" s="136" t="s">
        <v>3</v>
      </c>
      <c r="R14" s="136" t="s">
        <v>4</v>
      </c>
      <c r="S14" s="136" t="s">
        <v>5</v>
      </c>
      <c r="T14" s="136" t="s">
        <v>6</v>
      </c>
      <c r="U14" s="136" t="s">
        <v>3</v>
      </c>
      <c r="V14" s="136" t="s">
        <v>4</v>
      </c>
      <c r="W14" s="136" t="s">
        <v>5</v>
      </c>
      <c r="X14" s="136" t="s">
        <v>6</v>
      </c>
      <c r="Y14" s="695"/>
    </row>
    <row r="15" spans="2:30" ht="12.75" customHeight="1">
      <c r="B15" s="679"/>
      <c r="C15" s="676"/>
      <c r="D15" s="155" t="s">
        <v>83</v>
      </c>
      <c r="E15" s="183" t="str">
        <f>VLOOKUP($B$2,減価償却費加算!$L$3:$M$14,2,FALSE)</f>
        <v/>
      </c>
      <c r="F15" s="178">
        <f>VLOOKUP($B$2,減価償却費加算!$L$3:$N$14,3,FALSE)</f>
        <v>0</v>
      </c>
      <c r="G15" s="178">
        <f>VLOOKUP($B$2,減価償却費加算!$L$3:$N$14,3,FALSE)</f>
        <v>0</v>
      </c>
      <c r="H15" s="178">
        <f>VLOOKUP($B$2,減価償却費加算!$L$3:$N$14,3,FALSE)</f>
        <v>0</v>
      </c>
      <c r="I15" s="178">
        <f>VLOOKUP($B$2,減価償却費加算!$L$3:$N$14,3,FALSE)</f>
        <v>0</v>
      </c>
      <c r="J15" s="178">
        <f>VLOOKUP($B$2,減価償却費加算!$L$3:$N$14,3,FALSE)</f>
        <v>0</v>
      </c>
      <c r="K15" s="178">
        <f>VLOOKUP($B$2,減価償却費加算!$L$3:$N$14,3,FALSE)</f>
        <v>0</v>
      </c>
      <c r="L15" s="178">
        <f>VLOOKUP($B$2,減価償却費加算!$L$3:$N$14,3,FALSE)</f>
        <v>0</v>
      </c>
      <c r="M15" s="178">
        <f>VLOOKUP($B$2,減価償却費加算!$L$3:$N$14,3,FALSE)</f>
        <v>0</v>
      </c>
      <c r="O15" s="697"/>
      <c r="P15" s="4" t="str">
        <f>P6</f>
        <v/>
      </c>
      <c r="Q15" s="137">
        <f t="shared" ref="Q15:X15" si="2">F36*Q6</f>
        <v>0</v>
      </c>
      <c r="R15" s="137">
        <f t="shared" si="2"/>
        <v>0</v>
      </c>
      <c r="S15" s="137">
        <f t="shared" si="2"/>
        <v>0</v>
      </c>
      <c r="T15" s="137">
        <f t="shared" si="2"/>
        <v>0</v>
      </c>
      <c r="U15" s="137">
        <f t="shared" si="2"/>
        <v>0</v>
      </c>
      <c r="V15" s="137">
        <f t="shared" si="2"/>
        <v>0</v>
      </c>
      <c r="W15" s="137">
        <f t="shared" si="2"/>
        <v>0</v>
      </c>
      <c r="X15" s="137">
        <f t="shared" si="2"/>
        <v>0</v>
      </c>
      <c r="Y15" s="137">
        <f>SUM(Q15:X15)</f>
        <v>0</v>
      </c>
    </row>
    <row r="16" spans="2:30" ht="12.75" customHeight="1">
      <c r="B16" s="679"/>
      <c r="C16" s="676"/>
      <c r="D16" s="155" t="s">
        <v>42</v>
      </c>
      <c r="E16" s="183" t="str">
        <f>VLOOKUP($B$2,賃借料加算!$N$3:$O$14,2,FALSE)</f>
        <v/>
      </c>
      <c r="F16" s="178">
        <f>VLOOKUP($B$2,賃借料加算!$N$3:$P$14,3,FALSE)</f>
        <v>0</v>
      </c>
      <c r="G16" s="178">
        <f>VLOOKUP($B$2,賃借料加算!$N$3:$P$14,3,FALSE)</f>
        <v>0</v>
      </c>
      <c r="H16" s="178">
        <f>VLOOKUP($B$2,賃借料加算!$N$3:$P$14,3,FALSE)</f>
        <v>0</v>
      </c>
      <c r="I16" s="178">
        <f>VLOOKUP($B$2,賃借料加算!$N$3:$P$14,3,FALSE)</f>
        <v>0</v>
      </c>
      <c r="J16" s="178">
        <f>VLOOKUP($B$2,賃借料加算!$N$3:$P$14,3,FALSE)</f>
        <v>0</v>
      </c>
      <c r="K16" s="178">
        <f>VLOOKUP($B$2,賃借料加算!$N$3:$P$14,3,FALSE)</f>
        <v>0</v>
      </c>
      <c r="L16" s="178">
        <f>VLOOKUP($B$2,賃借料加算!$N$3:$P$14,3,FALSE)</f>
        <v>0</v>
      </c>
      <c r="M16" s="178">
        <f>VLOOKUP($B$2,賃借料加算!$N$3:$P$14,3,FALSE)</f>
        <v>0</v>
      </c>
      <c r="O16" s="697"/>
      <c r="P16" s="5" t="str">
        <f>P7</f>
        <v/>
      </c>
      <c r="Q16" s="137">
        <f t="shared" ref="Q16:X16" si="3">F36*Q7</f>
        <v>0</v>
      </c>
      <c r="R16" s="137">
        <f t="shared" si="3"/>
        <v>0</v>
      </c>
      <c r="S16" s="137">
        <f t="shared" si="3"/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ref="Y16:Y19" si="4">SUM(Q16:X16)</f>
        <v>0</v>
      </c>
    </row>
    <row r="17" spans="2:25" ht="12.75" customHeight="1">
      <c r="B17" s="679"/>
      <c r="C17" s="676"/>
      <c r="D17" s="671" t="s">
        <v>33</v>
      </c>
      <c r="E17" s="182" t="s">
        <v>88</v>
      </c>
      <c r="F17" s="162">
        <f>VLOOKUP($B$2,チーム保育推進加算!$P$4:$Q$15,2,FALSE)</f>
        <v>0</v>
      </c>
      <c r="G17" s="162">
        <f>VLOOKUP($B$2,チーム保育推進加算!$P$4:$Q$15,2,FALSE)</f>
        <v>0</v>
      </c>
      <c r="H17" s="162">
        <f>VLOOKUP($B$2,チーム保育推進加算!$P$4:$Q$15,2,FALSE)</f>
        <v>0</v>
      </c>
      <c r="I17" s="162">
        <f>VLOOKUP($B$2,チーム保育推進加算!$P$4:$Q$15,2,FALSE)</f>
        <v>0</v>
      </c>
      <c r="J17" s="162">
        <f>VLOOKUP($B$2,チーム保育推進加算!$P$4:$Q$15,2,FALSE)</f>
        <v>0</v>
      </c>
      <c r="K17" s="162">
        <f>VLOOKUP($B$2,チーム保育推進加算!$P$4:$Q$15,2,FALSE)</f>
        <v>0</v>
      </c>
      <c r="L17" s="162">
        <f>VLOOKUP($B$2,チーム保育推進加算!$P$4:$Q$15,2,FALSE)</f>
        <v>0</v>
      </c>
      <c r="M17" s="162">
        <f>VLOOKUP($B$2,チーム保育推進加算!$P$4:$Q$15,2,FALSE)</f>
        <v>0</v>
      </c>
      <c r="O17" s="697"/>
      <c r="P17" s="6" t="str">
        <f>P8</f>
        <v/>
      </c>
      <c r="Q17" s="137">
        <f t="shared" ref="Q17:X17" si="5">F36*Q8</f>
        <v>0</v>
      </c>
      <c r="R17" s="137">
        <f t="shared" si="5"/>
        <v>0</v>
      </c>
      <c r="S17" s="137">
        <f t="shared" si="5"/>
        <v>0</v>
      </c>
      <c r="T17" s="137">
        <f t="shared" si="5"/>
        <v>0</v>
      </c>
      <c r="U17" s="137">
        <f t="shared" si="5"/>
        <v>0</v>
      </c>
      <c r="V17" s="137">
        <f t="shared" si="5"/>
        <v>0</v>
      </c>
      <c r="W17" s="137">
        <f t="shared" si="5"/>
        <v>0</v>
      </c>
      <c r="X17" s="137">
        <f t="shared" si="5"/>
        <v>0</v>
      </c>
      <c r="Y17" s="137">
        <f t="shared" si="4"/>
        <v>0</v>
      </c>
    </row>
    <row r="18" spans="2:25" ht="12.75" customHeight="1">
      <c r="B18" s="679"/>
      <c r="C18" s="677"/>
      <c r="D18" s="671"/>
      <c r="E18" s="128" t="s">
        <v>87</v>
      </c>
      <c r="F18" s="162">
        <f>VLOOKUP($B$2,チーム保育推進加算!$P$4:$R$15,3,FALSE)</f>
        <v>0</v>
      </c>
      <c r="G18" s="162">
        <f>VLOOKUP($B$2,チーム保育推進加算!$P$4:$R$15,3,FALSE)</f>
        <v>0</v>
      </c>
      <c r="H18" s="162">
        <f>VLOOKUP($B$2,チーム保育推進加算!$P$4:$R$15,3,FALSE)</f>
        <v>0</v>
      </c>
      <c r="I18" s="162">
        <f>VLOOKUP($B$2,チーム保育推進加算!$P$4:$R$15,3,FALSE)</f>
        <v>0</v>
      </c>
      <c r="J18" s="162">
        <f>VLOOKUP($B$2,チーム保育推進加算!$P$4:$R$15,3,FALSE)</f>
        <v>0</v>
      </c>
      <c r="K18" s="162">
        <f>VLOOKUP($B$2,チーム保育推進加算!$P$4:$R$15,3,FALSE)</f>
        <v>0</v>
      </c>
      <c r="L18" s="162">
        <f>VLOOKUP($B$2,チーム保育推進加算!$P$4:$R$15,3,FALSE)</f>
        <v>0</v>
      </c>
      <c r="M18" s="162">
        <f>VLOOKUP($B$2,チーム保育推進加算!$P$4:$R$15,3,FALSE)</f>
        <v>0</v>
      </c>
      <c r="O18" s="697"/>
      <c r="P18" s="7" t="str">
        <f>P9</f>
        <v/>
      </c>
      <c r="Q18" s="137">
        <f t="shared" ref="Q18:X18" si="6">F36*Q9</f>
        <v>0</v>
      </c>
      <c r="R18" s="137">
        <f t="shared" si="6"/>
        <v>0</v>
      </c>
      <c r="S18" s="137">
        <f t="shared" si="6"/>
        <v>0</v>
      </c>
      <c r="T18" s="137">
        <f t="shared" si="6"/>
        <v>0</v>
      </c>
      <c r="U18" s="137">
        <f t="shared" si="6"/>
        <v>0</v>
      </c>
      <c r="V18" s="137">
        <f t="shared" si="6"/>
        <v>0</v>
      </c>
      <c r="W18" s="137">
        <f t="shared" si="6"/>
        <v>0</v>
      </c>
      <c r="X18" s="137">
        <f t="shared" si="6"/>
        <v>0</v>
      </c>
      <c r="Y18" s="137">
        <f t="shared" si="4"/>
        <v>0</v>
      </c>
    </row>
    <row r="19" spans="2:25" ht="12.75" customHeight="1">
      <c r="B19" s="679"/>
      <c r="C19" s="674" t="s">
        <v>109</v>
      </c>
      <c r="D19" s="668" t="s">
        <v>38</v>
      </c>
      <c r="E19" s="128" t="s">
        <v>88</v>
      </c>
      <c r="F19" s="147">
        <f>VLOOKUP($B$2,施設長未設置減算!$W$5:$X$16,2,FALSE)</f>
        <v>0</v>
      </c>
      <c r="G19" s="147">
        <f>VLOOKUP($B$2,施設長未設置減算!$W$5:$X$16,2,FALSE)</f>
        <v>0</v>
      </c>
      <c r="H19" s="147">
        <f>VLOOKUP($B$2,施設長未設置減算!$W$5:$X$16,2,FALSE)</f>
        <v>0</v>
      </c>
      <c r="I19" s="147">
        <f>VLOOKUP($B$2,施設長未設置減算!$W$5:$X$16,2,FALSE)</f>
        <v>0</v>
      </c>
      <c r="J19" s="147">
        <f>VLOOKUP($B$2,施設長未設置減算!$W$5:$X$16,2,FALSE)</f>
        <v>0</v>
      </c>
      <c r="K19" s="147">
        <f>VLOOKUP($B$2,施設長未設置減算!$W$5:$X$16,2,FALSE)</f>
        <v>0</v>
      </c>
      <c r="L19" s="147">
        <f>VLOOKUP($B$2,施設長未設置減算!$W$5:$X$16,2,FALSE)</f>
        <v>0</v>
      </c>
      <c r="M19" s="147">
        <f>VLOOKUP($B$2,施設長未設置減算!$W$5:$X$16,2,FALSE)</f>
        <v>0</v>
      </c>
      <c r="O19" s="697"/>
      <c r="P19" s="8" t="str">
        <f>P10</f>
        <v/>
      </c>
      <c r="Q19" s="137">
        <f t="shared" ref="Q19:X19" si="7">F36*Q10</f>
        <v>0</v>
      </c>
      <c r="R19" s="137">
        <f t="shared" si="7"/>
        <v>0</v>
      </c>
      <c r="S19" s="137">
        <f t="shared" si="7"/>
        <v>0</v>
      </c>
      <c r="T19" s="137">
        <f t="shared" si="7"/>
        <v>0</v>
      </c>
      <c r="U19" s="137">
        <f t="shared" si="7"/>
        <v>0</v>
      </c>
      <c r="V19" s="137">
        <f t="shared" si="7"/>
        <v>0</v>
      </c>
      <c r="W19" s="137">
        <f t="shared" si="7"/>
        <v>0</v>
      </c>
      <c r="X19" s="137">
        <f t="shared" si="7"/>
        <v>0</v>
      </c>
      <c r="Y19" s="137">
        <f t="shared" si="4"/>
        <v>0</v>
      </c>
    </row>
    <row r="20" spans="2:25" ht="12.75" customHeight="1">
      <c r="B20" s="679"/>
      <c r="C20" s="674"/>
      <c r="D20" s="668"/>
      <c r="E20" s="128" t="s">
        <v>87</v>
      </c>
      <c r="F20" s="147">
        <f>VLOOKUP($B$2,施設長未設置減算!$W$5:$Y$16,3,FALSE)</f>
        <v>0</v>
      </c>
      <c r="G20" s="147">
        <f>VLOOKUP($B$2,施設長未設置減算!$W$5:$Y$16,3,FALSE)</f>
        <v>0</v>
      </c>
      <c r="H20" s="147">
        <f>VLOOKUP($B$2,施設長未設置減算!$W$5:$Y$16,3,FALSE)</f>
        <v>0</v>
      </c>
      <c r="I20" s="147">
        <f>VLOOKUP($B$2,施設長未設置減算!$W$5:$Y$16,3,FALSE)</f>
        <v>0</v>
      </c>
      <c r="J20" s="147">
        <f>VLOOKUP($B$2,施設長未設置減算!$W$5:$Y$16,3,FALSE)</f>
        <v>0</v>
      </c>
      <c r="K20" s="147">
        <f>VLOOKUP($B$2,施設長未設置減算!$W$5:$Y$16,3,FALSE)</f>
        <v>0</v>
      </c>
      <c r="L20" s="147">
        <f>VLOOKUP($B$2,施設長未設置減算!$W$5:$Y$16,3,FALSE)</f>
        <v>0</v>
      </c>
      <c r="M20" s="147">
        <f>VLOOKUP($B$2,施設長未設置減算!$W$5:$Y$16,3,FALSE)</f>
        <v>0</v>
      </c>
      <c r="O20" s="698"/>
      <c r="P20" s="9" t="s">
        <v>31</v>
      </c>
      <c r="Q20" s="137">
        <f>SUM(Q15:Q19)</f>
        <v>0</v>
      </c>
      <c r="R20" s="137">
        <f t="shared" ref="R20:Y20" si="8">SUM(R15:R19)</f>
        <v>0</v>
      </c>
      <c r="S20" s="137">
        <f t="shared" si="8"/>
        <v>0</v>
      </c>
      <c r="T20" s="137">
        <f t="shared" si="8"/>
        <v>0</v>
      </c>
      <c r="U20" s="137">
        <f t="shared" si="8"/>
        <v>0</v>
      </c>
      <c r="V20" s="137">
        <f t="shared" si="8"/>
        <v>0</v>
      </c>
      <c r="W20" s="137">
        <f t="shared" si="8"/>
        <v>0</v>
      </c>
      <c r="X20" s="137">
        <f t="shared" si="8"/>
        <v>0</v>
      </c>
      <c r="Y20" s="137">
        <f t="shared" si="8"/>
        <v>0</v>
      </c>
    </row>
    <row r="21" spans="2:25" ht="12.75" customHeight="1">
      <c r="B21" s="679"/>
      <c r="C21" s="674"/>
      <c r="D21" s="146" t="s">
        <v>85</v>
      </c>
      <c r="E21" s="148"/>
      <c r="F21" s="147">
        <f>VLOOKUP($B$2,土曜日閉所減算!$AK$6:$AL$17,2,FALSE)</f>
        <v>0</v>
      </c>
      <c r="G21" s="147">
        <f>VLOOKUP($B$2,土曜日閉所減算!$AK$6:$AM$17,3,FALSE)</f>
        <v>0</v>
      </c>
      <c r="H21" s="147">
        <f>VLOOKUP($B$2,土曜日閉所減算!$AK$6:$AN$17,4,FALSE)</f>
        <v>0</v>
      </c>
      <c r="I21" s="147">
        <f>VLOOKUP($B$2,土曜日閉所減算!$AK$6:$AO$17,5,FALSE)</f>
        <v>0</v>
      </c>
      <c r="J21" s="147">
        <f>VLOOKUP($B$2,土曜日閉所減算!$AK$6:$AP$17,6,FALSE)</f>
        <v>0</v>
      </c>
      <c r="K21" s="147">
        <f>VLOOKUP($B$2,土曜日閉所減算!$AK$6:$AQ$17,7,FALSE)</f>
        <v>0</v>
      </c>
      <c r="L21" s="147">
        <f>VLOOKUP($B$2,土曜日閉所減算!$AK$6:$AR$17,8,FALSE)</f>
        <v>0</v>
      </c>
      <c r="M21" s="147">
        <f>VLOOKUP($B$2,土曜日閉所減算!$AK$6:$AS$17,9,FALSE)</f>
        <v>0</v>
      </c>
      <c r="O21" s="149"/>
      <c r="P21" s="10"/>
      <c r="Q21" s="144"/>
      <c r="R21" s="144"/>
      <c r="S21" s="150"/>
      <c r="T21" s="150"/>
      <c r="U21" s="144"/>
      <c r="V21" s="144"/>
      <c r="W21" s="151"/>
      <c r="X21" s="151"/>
      <c r="Y21" s="151"/>
    </row>
    <row r="22" spans="2:25" ht="12.75" customHeight="1">
      <c r="B22" s="679"/>
      <c r="C22" s="674"/>
      <c r="D22" s="146" t="s">
        <v>86</v>
      </c>
      <c r="E22" s="185" t="str">
        <f>VLOOKUP($B$2,定員超過減算!$N$6:$O$17,2,FALSE)</f>
        <v/>
      </c>
      <c r="F22" s="147" t="str">
        <f t="shared" ref="F22:M22" si="9">IFERROR(-ROUNDUP(SUM(F6:F21)*$E$22,-1),"")</f>
        <v/>
      </c>
      <c r="G22" s="147" t="str">
        <f t="shared" si="9"/>
        <v/>
      </c>
      <c r="H22" s="147" t="str">
        <f t="shared" si="9"/>
        <v/>
      </c>
      <c r="I22" s="147" t="str">
        <f t="shared" si="9"/>
        <v/>
      </c>
      <c r="J22" s="147" t="str">
        <f t="shared" si="9"/>
        <v/>
      </c>
      <c r="K22" s="147" t="str">
        <f t="shared" si="9"/>
        <v/>
      </c>
      <c r="L22" s="147" t="str">
        <f t="shared" si="9"/>
        <v/>
      </c>
      <c r="M22" s="147" t="str">
        <f t="shared" si="9"/>
        <v/>
      </c>
      <c r="O22" s="692" t="s">
        <v>97</v>
      </c>
      <c r="P22" s="135" t="s">
        <v>89</v>
      </c>
      <c r="Q22" s="136" t="s">
        <v>95</v>
      </c>
      <c r="R22" s="135" t="s">
        <v>96</v>
      </c>
      <c r="T22" s="696" t="s">
        <v>398</v>
      </c>
      <c r="U22" s="135" t="s">
        <v>89</v>
      </c>
      <c r="V22" s="128" t="s">
        <v>96</v>
      </c>
    </row>
    <row r="23" spans="2:25" ht="12.75" customHeight="1">
      <c r="B23" s="679"/>
      <c r="C23" s="700" t="s">
        <v>108</v>
      </c>
      <c r="D23" s="139" t="s">
        <v>14</v>
      </c>
      <c r="E23" s="179"/>
      <c r="F23" s="162">
        <f>VLOOKUP($B$2,主任保育士!$B$9:$F$20,5,FALSE)</f>
        <v>0</v>
      </c>
      <c r="G23" s="162">
        <f>VLOOKUP($B$2,主任保育士!$B$9:$F$20,5,FALSE)</f>
        <v>0</v>
      </c>
      <c r="H23" s="162">
        <f>VLOOKUP($B$2,主任保育士!$B$9:$F$20,5,FALSE)</f>
        <v>0</v>
      </c>
      <c r="I23" s="162">
        <f>VLOOKUP($B$2,主任保育士!$B$9:$F$20,5,FALSE)</f>
        <v>0</v>
      </c>
      <c r="J23" s="162">
        <f>VLOOKUP($B$2,主任保育士!$B$9:$F$20,5,FALSE)</f>
        <v>0</v>
      </c>
      <c r="K23" s="162">
        <f>VLOOKUP($B$2,主任保育士!$B$9:$F$20,5,FALSE)</f>
        <v>0</v>
      </c>
      <c r="L23" s="162">
        <f>VLOOKUP($B$2,主任保育士!$B$9:$F$20,5,FALSE)</f>
        <v>0</v>
      </c>
      <c r="M23" s="162">
        <f>VLOOKUP($B$2,主任保育士!$B$9:$F$20,5,FALSE)</f>
        <v>0</v>
      </c>
      <c r="O23" s="692"/>
      <c r="P23" s="4" t="str">
        <f>P6</f>
        <v/>
      </c>
      <c r="Q23" s="164">
        <f>VLOOKUP($B$2,児童数!$AD$22:$AE$33,2,FALSE)</f>
        <v>0</v>
      </c>
      <c r="R23" s="138">
        <f>$O$28*Q23</f>
        <v>0</v>
      </c>
      <c r="T23" s="697"/>
      <c r="U23" s="4" t="str">
        <f>P6</f>
        <v/>
      </c>
      <c r="V23" s="147">
        <f>Y15+R23</f>
        <v>0</v>
      </c>
    </row>
    <row r="24" spans="2:25" ht="12.75" customHeight="1">
      <c r="B24" s="679"/>
      <c r="C24" s="701"/>
      <c r="D24" s="155" t="s">
        <v>46</v>
      </c>
      <c r="E24" s="183" t="str">
        <f>VLOOKUP($B$2,療育支援!$B$9:$C$20,2,FALSE)</f>
        <v/>
      </c>
      <c r="F24" s="178">
        <f>VLOOKUP($B$2,療育支援!$B$9:$H$20,7,FALSE)</f>
        <v>0</v>
      </c>
      <c r="G24" s="178">
        <f>VLOOKUP($B$2,療育支援!$B$9:$H$20,7,FALSE)</f>
        <v>0</v>
      </c>
      <c r="H24" s="178">
        <f>VLOOKUP($B$2,療育支援!$B$9:$H$20,7,FALSE)</f>
        <v>0</v>
      </c>
      <c r="I24" s="178">
        <f>VLOOKUP($B$2,療育支援!$B$9:$H$20,7,FALSE)</f>
        <v>0</v>
      </c>
      <c r="J24" s="178">
        <f>VLOOKUP($B$2,療育支援!$B$9:$H$20,7,FALSE)</f>
        <v>0</v>
      </c>
      <c r="K24" s="178">
        <f>VLOOKUP($B$2,療育支援!$B$9:$H$20,7,FALSE)</f>
        <v>0</v>
      </c>
      <c r="L24" s="178">
        <f>VLOOKUP($B$2,療育支援!$B$9:$H$20,7,FALSE)</f>
        <v>0</v>
      </c>
      <c r="M24" s="178">
        <f>VLOOKUP($B$2,療育支援!$B$9:$H$20,7,FALSE)</f>
        <v>0</v>
      </c>
      <c r="O24" s="692"/>
      <c r="P24" s="5" t="str">
        <f>P7</f>
        <v/>
      </c>
      <c r="Q24" s="164">
        <f>VLOOKUP($B$2,児童数!AD36:AE47,2,FALSE)</f>
        <v>0</v>
      </c>
      <c r="R24" s="138">
        <f>$O$28*Q24</f>
        <v>0</v>
      </c>
      <c r="T24" s="697"/>
      <c r="U24" s="5" t="str">
        <f>P7</f>
        <v/>
      </c>
      <c r="V24" s="152">
        <f>Y16+R24</f>
        <v>0</v>
      </c>
    </row>
    <row r="25" spans="2:25" ht="12.75" customHeight="1">
      <c r="B25" s="679"/>
      <c r="C25" s="701"/>
      <c r="D25" s="139" t="s">
        <v>15</v>
      </c>
      <c r="E25" s="180"/>
      <c r="F25" s="162">
        <f>VLOOKUP($B$2,事務職員!$B$9:$F$20,5,FALSE)</f>
        <v>0</v>
      </c>
      <c r="G25" s="162">
        <f>VLOOKUP($B$2,事務職員!$B$9:$F$20,5,FALSE)</f>
        <v>0</v>
      </c>
      <c r="H25" s="162">
        <f>VLOOKUP($B$2,事務職員!$B$9:$F$20,5,FALSE)</f>
        <v>0</v>
      </c>
      <c r="I25" s="162">
        <f>VLOOKUP($B$2,事務職員!$B$9:$F$20,5,FALSE)</f>
        <v>0</v>
      </c>
      <c r="J25" s="162">
        <f>VLOOKUP($B$2,事務職員!$B$9:$F$20,5,FALSE)</f>
        <v>0</v>
      </c>
      <c r="K25" s="162">
        <f>VLOOKUP($B$2,事務職員!$B$9:$F$20,5,FALSE)</f>
        <v>0</v>
      </c>
      <c r="L25" s="162">
        <f>VLOOKUP($B$2,事務職員!$B$9:$F$20,5,FALSE)</f>
        <v>0</v>
      </c>
      <c r="M25" s="162">
        <f>VLOOKUP($B$2,事務職員!$B$9:$F$20,5,FALSE)</f>
        <v>0</v>
      </c>
      <c r="O25" s="692"/>
      <c r="P25" s="6" t="str">
        <f>P8</f>
        <v/>
      </c>
      <c r="Q25" s="164">
        <f>VLOOKUP($B$2,児童数!AD50:AE61,2,FALSE)</f>
        <v>0</v>
      </c>
      <c r="R25" s="138">
        <f>$O$28*Q25</f>
        <v>0</v>
      </c>
      <c r="T25" s="697"/>
      <c r="U25" s="6" t="str">
        <f>P8</f>
        <v/>
      </c>
      <c r="V25" s="153">
        <f>Y17+R25</f>
        <v>0</v>
      </c>
    </row>
    <row r="26" spans="2:25" ht="12.75" customHeight="1">
      <c r="B26" s="679"/>
      <c r="C26" s="701"/>
      <c r="D26" s="139" t="s">
        <v>36</v>
      </c>
      <c r="E26" s="145"/>
      <c r="F26" s="162">
        <f>VLOOKUP($B$2,処遇Ⅱ!$B$9:$F$20,5,FALSE)</f>
        <v>0</v>
      </c>
      <c r="G26" s="162">
        <f>VLOOKUP($B$2,処遇Ⅱ!$B$9:$F$20,5,FALSE)</f>
        <v>0</v>
      </c>
      <c r="H26" s="162">
        <f>VLOOKUP($B$2,処遇Ⅱ!$B$9:$F$20,5,FALSE)</f>
        <v>0</v>
      </c>
      <c r="I26" s="162">
        <f>VLOOKUP($B$2,処遇Ⅱ!$B$9:$F$20,5,FALSE)</f>
        <v>0</v>
      </c>
      <c r="J26" s="162">
        <f>VLOOKUP($B$2,処遇Ⅱ!$B$9:$F$20,5,FALSE)</f>
        <v>0</v>
      </c>
      <c r="K26" s="162">
        <f>VLOOKUP($B$2,処遇Ⅱ!$B$9:$F$20,5,FALSE)</f>
        <v>0</v>
      </c>
      <c r="L26" s="162">
        <f>VLOOKUP($B$2,処遇Ⅱ!$B$9:$F$20,5,FALSE)</f>
        <v>0</v>
      </c>
      <c r="M26" s="162">
        <f>VLOOKUP($B$2,処遇Ⅱ!$B$9:$F$20,5,FALSE)</f>
        <v>0</v>
      </c>
      <c r="O26" s="692"/>
      <c r="P26" s="7" t="str">
        <f>P9</f>
        <v/>
      </c>
      <c r="Q26" s="164">
        <f>VLOOKUP($B$2,児童数!AD64:AE75,2,FALSE)</f>
        <v>0</v>
      </c>
      <c r="R26" s="138">
        <f>$O$28*Q26</f>
        <v>0</v>
      </c>
      <c r="T26" s="697"/>
      <c r="U26" s="7" t="str">
        <f>P9</f>
        <v/>
      </c>
      <c r="V26" s="154">
        <f>Y18+R26</f>
        <v>0</v>
      </c>
    </row>
    <row r="27" spans="2:25" ht="12.75" customHeight="1">
      <c r="B27" s="679"/>
      <c r="C27" s="701"/>
      <c r="D27" s="139" t="s">
        <v>251</v>
      </c>
      <c r="E27" s="179"/>
      <c r="F27" s="162">
        <f>VLOOKUP($B$2,処遇Ⅲ!$B$8:$F$19,5,FALSE)</f>
        <v>0</v>
      </c>
      <c r="G27" s="162">
        <f>VLOOKUP($B$2,処遇Ⅲ!$B$8:$F$19,5,FALSE)</f>
        <v>0</v>
      </c>
      <c r="H27" s="162">
        <f>VLOOKUP($B$2,処遇Ⅲ!$B$8:$F$19,5,FALSE)</f>
        <v>0</v>
      </c>
      <c r="I27" s="162">
        <f>VLOOKUP($B$2,処遇Ⅲ!$B$8:$F$19,5,FALSE)</f>
        <v>0</v>
      </c>
      <c r="J27" s="162">
        <f>VLOOKUP($B$2,処遇Ⅲ!$B$8:$F$19,5,FALSE)</f>
        <v>0</v>
      </c>
      <c r="K27" s="162">
        <f>VLOOKUP($B$2,処遇Ⅲ!$B$8:$F$19,5,FALSE)</f>
        <v>0</v>
      </c>
      <c r="L27" s="162">
        <f>VLOOKUP($B$2,処遇Ⅲ!$B$8:$F$19,5,FALSE)</f>
        <v>0</v>
      </c>
      <c r="M27" s="162">
        <f>VLOOKUP($B$2,処遇Ⅲ!$B$8:$F$19,5,FALSE)</f>
        <v>0</v>
      </c>
      <c r="O27" s="692"/>
      <c r="P27" s="8" t="str">
        <f>P10</f>
        <v/>
      </c>
      <c r="Q27" s="164">
        <f>VLOOKUP($B$2,児童数!AD78:AE89,2,FALSE)</f>
        <v>0</v>
      </c>
      <c r="R27" s="138">
        <f>$O$28*Q27</f>
        <v>0</v>
      </c>
      <c r="T27" s="697"/>
      <c r="U27" s="8" t="str">
        <f>P10</f>
        <v/>
      </c>
      <c r="V27" s="156">
        <f>Y19+R27</f>
        <v>0</v>
      </c>
    </row>
    <row r="28" spans="2:25" ht="12.75" customHeight="1">
      <c r="B28" s="679"/>
      <c r="C28" s="701"/>
      <c r="D28" s="155" t="s">
        <v>37</v>
      </c>
      <c r="E28" s="183" t="str">
        <f>VLOOKUP($B$2,冷暖房費!$E$4:$F$15,2,FALSE)</f>
        <v/>
      </c>
      <c r="F28" s="178">
        <f>VLOOKUP($B$2,冷暖房費!$E$4:$G$15,3,FALSE)</f>
        <v>0</v>
      </c>
      <c r="G28" s="178">
        <f>VLOOKUP($B$2,冷暖房費!$E$4:$G$15,3,FALSE)</f>
        <v>0</v>
      </c>
      <c r="H28" s="178">
        <f>VLOOKUP($B$2,冷暖房費!$E$4:$G$15,3,FALSE)</f>
        <v>0</v>
      </c>
      <c r="I28" s="178">
        <f>VLOOKUP($B$2,冷暖房費!$E$4:$G$15,3,FALSE)</f>
        <v>0</v>
      </c>
      <c r="J28" s="178">
        <f>VLOOKUP($B$2,冷暖房費!$E$4:$G$15,3,FALSE)</f>
        <v>0</v>
      </c>
      <c r="K28" s="178">
        <f>VLOOKUP($B$2,冷暖房費!$E$4:$G$15,3,FALSE)</f>
        <v>0</v>
      </c>
      <c r="L28" s="178">
        <f>VLOOKUP($B$2,冷暖房費!$E$4:$G$15,3,FALSE)</f>
        <v>0</v>
      </c>
      <c r="M28" s="178">
        <f>VLOOKUP($B$2,冷暖房費!$E$4:$G$15,3,FALSE)</f>
        <v>0</v>
      </c>
      <c r="O28" s="157">
        <f>副食費!C2</f>
        <v>4800</v>
      </c>
      <c r="P28" s="9" t="s">
        <v>31</v>
      </c>
      <c r="Q28" s="164">
        <f>SUM(Q23:Q27)</f>
        <v>0</v>
      </c>
      <c r="R28" s="137">
        <f>SUM(R23:R27)</f>
        <v>0</v>
      </c>
      <c r="T28" s="698"/>
      <c r="U28" s="9" t="s">
        <v>31</v>
      </c>
      <c r="V28" s="137">
        <f>SUM(V23:V27)</f>
        <v>0</v>
      </c>
    </row>
    <row r="29" spans="2:25" ht="12.75" customHeight="1">
      <c r="B29" s="679"/>
      <c r="C29" s="701"/>
      <c r="D29" s="155" t="s">
        <v>61</v>
      </c>
      <c r="E29" s="184" t="str">
        <f>VLOOKUP($B$2,栄養管理!$B$9:$C$20,2,FALSE)</f>
        <v/>
      </c>
      <c r="F29" s="178">
        <f>VLOOKUP($B$2,栄養管理!$B$9:$H$20,7,FALSE)</f>
        <v>0</v>
      </c>
      <c r="G29" s="178">
        <f>VLOOKUP($B$2,栄養管理!$B$9:$H$20,7,FALSE)</f>
        <v>0</v>
      </c>
      <c r="H29" s="178">
        <f>VLOOKUP($B$2,栄養管理!$B$9:$H$20,7,FALSE)</f>
        <v>0</v>
      </c>
      <c r="I29" s="178">
        <f>VLOOKUP($B$2,栄養管理!$B$9:$H$20,7,FALSE)</f>
        <v>0</v>
      </c>
      <c r="J29" s="178">
        <f>VLOOKUP($B$2,栄養管理!$B$9:$H$20,7,FALSE)</f>
        <v>0</v>
      </c>
      <c r="K29" s="178">
        <f>VLOOKUP($B$2,栄養管理!$B$9:$H$20,7,FALSE)</f>
        <v>0</v>
      </c>
      <c r="L29" s="178">
        <f>VLOOKUP($B$2,栄養管理!$B$9:$H$20,7,FALSE)</f>
        <v>0</v>
      </c>
      <c r="M29" s="178">
        <f>VLOOKUP($B$2,栄養管理!$B$9:$H$20,7,FALSE)</f>
        <v>0</v>
      </c>
      <c r="O29" s="168"/>
      <c r="P29" s="11"/>
      <c r="Q29" s="167"/>
      <c r="R29" s="151"/>
      <c r="V29" s="151"/>
    </row>
    <row r="30" spans="2:25" ht="12.75" customHeight="1">
      <c r="B30" s="679"/>
      <c r="C30" s="701"/>
      <c r="D30" s="139" t="s">
        <v>433</v>
      </c>
      <c r="E30" s="180"/>
      <c r="F30" s="178">
        <f>'３月加算'!$F$7</f>
        <v>0</v>
      </c>
      <c r="G30" s="178">
        <f>'３月加算'!$F$7</f>
        <v>0</v>
      </c>
      <c r="H30" s="178">
        <f>'３月加算'!$F$7</f>
        <v>0</v>
      </c>
      <c r="I30" s="178">
        <f>'３月加算'!$F$7</f>
        <v>0</v>
      </c>
      <c r="J30" s="178">
        <f>'３月加算'!$F$7</f>
        <v>0</v>
      </c>
      <c r="K30" s="178">
        <f>'３月加算'!$F$7</f>
        <v>0</v>
      </c>
      <c r="L30" s="178">
        <f>'３月加算'!$F$7</f>
        <v>0</v>
      </c>
      <c r="M30" s="178">
        <f>'３月加算'!$F$7</f>
        <v>0</v>
      </c>
      <c r="O30" s="168"/>
      <c r="P30" s="11"/>
      <c r="Q30" s="167"/>
      <c r="R30" s="151"/>
      <c r="V30" s="151"/>
    </row>
    <row r="31" spans="2:25" ht="12.75" customHeight="1">
      <c r="B31" s="679"/>
      <c r="C31" s="701"/>
      <c r="D31" s="139" t="s">
        <v>434</v>
      </c>
      <c r="E31" s="180"/>
      <c r="F31" s="178">
        <f>'３月加算'!$G$7</f>
        <v>0</v>
      </c>
      <c r="G31" s="178">
        <f>'３月加算'!$G$7</f>
        <v>0</v>
      </c>
      <c r="H31" s="178">
        <f>'３月加算'!$G$7</f>
        <v>0</v>
      </c>
      <c r="I31" s="178">
        <f>'３月加算'!$G$7</f>
        <v>0</v>
      </c>
      <c r="J31" s="178">
        <f>'３月加算'!$G$7</f>
        <v>0</v>
      </c>
      <c r="K31" s="178">
        <f>'３月加算'!$G$7</f>
        <v>0</v>
      </c>
      <c r="L31" s="178">
        <f>'３月加算'!$G$7</f>
        <v>0</v>
      </c>
      <c r="M31" s="178">
        <f>'３月加算'!$G$7</f>
        <v>0</v>
      </c>
      <c r="O31" s="168"/>
      <c r="P31" s="11"/>
      <c r="Q31" s="167"/>
      <c r="R31" s="151"/>
      <c r="V31" s="151"/>
    </row>
    <row r="32" spans="2:25" ht="12.75" customHeight="1">
      <c r="B32" s="679"/>
      <c r="C32" s="701"/>
      <c r="D32" s="26" t="s">
        <v>435</v>
      </c>
      <c r="E32" s="180"/>
      <c r="F32" s="178">
        <f>'３月加算'!$H$7</f>
        <v>0</v>
      </c>
      <c r="G32" s="178">
        <f>'３月加算'!$H$7</f>
        <v>0</v>
      </c>
      <c r="H32" s="178">
        <f>'３月加算'!$H$7</f>
        <v>0</v>
      </c>
      <c r="I32" s="178">
        <f>'３月加算'!$H$7</f>
        <v>0</v>
      </c>
      <c r="J32" s="178">
        <f>'３月加算'!$H$7</f>
        <v>0</v>
      </c>
      <c r="K32" s="178">
        <f>'３月加算'!$H$7</f>
        <v>0</v>
      </c>
      <c r="L32" s="178">
        <f>'３月加算'!$H$7</f>
        <v>0</v>
      </c>
      <c r="M32" s="178">
        <f>'３月加算'!$H$7</f>
        <v>0</v>
      </c>
      <c r="O32" s="168"/>
      <c r="P32" s="11"/>
      <c r="Q32" s="167"/>
      <c r="R32" s="151"/>
      <c r="V32" s="151"/>
    </row>
    <row r="33" spans="2:91" ht="12.75" customHeight="1">
      <c r="B33" s="679"/>
      <c r="C33" s="701"/>
      <c r="D33" s="200" t="s">
        <v>436</v>
      </c>
      <c r="E33" s="180"/>
      <c r="F33" s="178">
        <f>'３月加算'!$I$7</f>
        <v>0</v>
      </c>
      <c r="G33" s="178">
        <f>'３月加算'!$I$7</f>
        <v>0</v>
      </c>
      <c r="H33" s="178">
        <f>'３月加算'!$I$7</f>
        <v>0</v>
      </c>
      <c r="I33" s="178">
        <f>'３月加算'!$I$7</f>
        <v>0</v>
      </c>
      <c r="J33" s="178">
        <f>'３月加算'!$I$7</f>
        <v>0</v>
      </c>
      <c r="K33" s="178">
        <f>'３月加算'!$I$7</f>
        <v>0</v>
      </c>
      <c r="L33" s="178">
        <f>'３月加算'!$I$7</f>
        <v>0</v>
      </c>
      <c r="M33" s="178">
        <f>'３月加算'!$I$7</f>
        <v>0</v>
      </c>
      <c r="O33" s="168"/>
      <c r="P33" s="11"/>
      <c r="Q33" s="167"/>
      <c r="R33" s="151"/>
      <c r="V33" s="151"/>
    </row>
    <row r="34" spans="2:91" s="23" customFormat="1" ht="12.75" customHeight="1">
      <c r="B34" s="679"/>
      <c r="C34" s="701"/>
      <c r="D34" s="139" t="s">
        <v>437</v>
      </c>
      <c r="E34" s="180"/>
      <c r="F34" s="178">
        <f>'３月加算'!$J$7</f>
        <v>0</v>
      </c>
      <c r="G34" s="178">
        <f>'３月加算'!$J$7</f>
        <v>0</v>
      </c>
      <c r="H34" s="178">
        <f>'３月加算'!$J$7</f>
        <v>0</v>
      </c>
      <c r="I34" s="178">
        <f>'３月加算'!$J$7</f>
        <v>0</v>
      </c>
      <c r="J34" s="178">
        <f>'３月加算'!$J$7</f>
        <v>0</v>
      </c>
      <c r="K34" s="178">
        <f>'３月加算'!$J$7</f>
        <v>0</v>
      </c>
      <c r="L34" s="178">
        <f>'３月加算'!$J$7</f>
        <v>0</v>
      </c>
      <c r="M34" s="178">
        <f>'３月加算'!$J$7</f>
        <v>0</v>
      </c>
      <c r="N34" s="22"/>
      <c r="O34" s="168"/>
      <c r="P34" s="11"/>
      <c r="Q34" s="167"/>
      <c r="R34" s="151"/>
      <c r="S34" s="22"/>
      <c r="T34" s="22"/>
      <c r="U34" s="22"/>
      <c r="V34" s="151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</row>
    <row r="35" spans="2:91" s="23" customFormat="1" ht="12.75" customHeight="1">
      <c r="B35" s="679"/>
      <c r="C35" s="702"/>
      <c r="D35" s="139" t="s">
        <v>438</v>
      </c>
      <c r="E35" s="180"/>
      <c r="F35" s="178">
        <f>'３月加算'!$K$7</f>
        <v>0</v>
      </c>
      <c r="G35" s="178">
        <f>'３月加算'!$K$7</f>
        <v>0</v>
      </c>
      <c r="H35" s="178">
        <f>'３月加算'!$K$7</f>
        <v>0</v>
      </c>
      <c r="I35" s="178">
        <f>'３月加算'!$K$7</f>
        <v>0</v>
      </c>
      <c r="J35" s="178">
        <f>'３月加算'!$K$7</f>
        <v>0</v>
      </c>
      <c r="K35" s="178">
        <f>'３月加算'!$K$7</f>
        <v>0</v>
      </c>
      <c r="L35" s="178">
        <f>'３月加算'!$K$7</f>
        <v>0</v>
      </c>
      <c r="M35" s="178">
        <f>'３月加算'!$K$7</f>
        <v>0</v>
      </c>
      <c r="O35" s="168"/>
      <c r="P35" s="11"/>
      <c r="Q35" s="167"/>
      <c r="R35" s="151"/>
      <c r="S35" s="22"/>
      <c r="T35" s="22"/>
      <c r="U35" s="22"/>
      <c r="V35" s="151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</row>
    <row r="36" spans="2:91" s="23" customFormat="1" ht="12.75" customHeight="1">
      <c r="B36" s="680"/>
      <c r="C36" s="688" t="s">
        <v>39</v>
      </c>
      <c r="D36" s="689"/>
      <c r="E36" s="690"/>
      <c r="F36" s="137">
        <f t="shared" ref="F36:M36" si="10">SUM(F6:F35)</f>
        <v>0</v>
      </c>
      <c r="G36" s="137">
        <f t="shared" si="10"/>
        <v>0</v>
      </c>
      <c r="H36" s="137">
        <f t="shared" si="10"/>
        <v>0</v>
      </c>
      <c r="I36" s="137">
        <f t="shared" si="10"/>
        <v>0</v>
      </c>
      <c r="J36" s="137">
        <f t="shared" si="10"/>
        <v>0</v>
      </c>
      <c r="K36" s="137">
        <f t="shared" si="10"/>
        <v>0</v>
      </c>
      <c r="L36" s="137">
        <f t="shared" si="10"/>
        <v>0</v>
      </c>
      <c r="M36" s="137">
        <f t="shared" si="10"/>
        <v>0</v>
      </c>
      <c r="O36" s="168"/>
      <c r="P36" s="11"/>
      <c r="Q36" s="167"/>
      <c r="R36" s="151"/>
      <c r="S36" s="22"/>
      <c r="T36" s="22"/>
      <c r="U36" s="22"/>
      <c r="V36" s="151"/>
      <c r="W36" s="22"/>
      <c r="X36" s="22"/>
      <c r="Y36" s="22"/>
      <c r="Z36" s="22"/>
      <c r="AA36" s="22"/>
      <c r="AB36" s="22"/>
      <c r="AC36" s="22"/>
      <c r="AD36" s="22"/>
    </row>
    <row r="37" spans="2:91" ht="12.75" customHeight="1">
      <c r="B37" s="169"/>
      <c r="C37" s="23"/>
      <c r="E37" s="171" t="s">
        <v>403</v>
      </c>
      <c r="F37" s="172">
        <f>SUM(F6:F11,F13:F22,F28)</f>
        <v>0</v>
      </c>
      <c r="G37" s="172">
        <f t="shared" ref="G37:M37" si="11">SUM(G6:G11,G13:G22,G28)</f>
        <v>0</v>
      </c>
      <c r="H37" s="172">
        <f t="shared" si="11"/>
        <v>0</v>
      </c>
      <c r="I37" s="172">
        <f t="shared" si="11"/>
        <v>0</v>
      </c>
      <c r="J37" s="172">
        <f t="shared" si="11"/>
        <v>0</v>
      </c>
      <c r="K37" s="172">
        <f t="shared" si="11"/>
        <v>0</v>
      </c>
      <c r="L37" s="172">
        <f t="shared" si="11"/>
        <v>0</v>
      </c>
      <c r="M37" s="172">
        <f t="shared" si="11"/>
        <v>0</v>
      </c>
      <c r="N37" s="23"/>
      <c r="O37" s="168"/>
      <c r="P37" s="11"/>
      <c r="Q37" s="167"/>
      <c r="R37" s="151"/>
      <c r="T37" s="170"/>
      <c r="U37" s="11"/>
      <c r="V37" s="151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</row>
    <row r="38" spans="2:91" ht="12.75" customHeight="1">
      <c r="E38" s="158"/>
      <c r="F38" s="132"/>
      <c r="G38" s="132"/>
      <c r="H38" s="132"/>
      <c r="I38" s="132"/>
      <c r="J38" s="132"/>
      <c r="K38" s="132"/>
      <c r="L38" s="132"/>
      <c r="M38" s="132"/>
      <c r="O38" s="11"/>
      <c r="P38" s="11"/>
      <c r="Q38" s="11"/>
      <c r="R38" s="11"/>
      <c r="S38" s="11"/>
      <c r="T38" s="11"/>
      <c r="U38" s="11"/>
      <c r="V38" s="151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</row>
    <row r="39" spans="2:91" ht="12.75" customHeight="1">
      <c r="B39" s="683" t="s">
        <v>2</v>
      </c>
      <c r="C39" s="673"/>
      <c r="D39" s="673"/>
      <c r="E39" s="666" t="s">
        <v>90</v>
      </c>
      <c r="F39" s="643" t="s">
        <v>11</v>
      </c>
      <c r="G39" s="643"/>
      <c r="H39" s="643"/>
      <c r="I39" s="643"/>
      <c r="J39" s="643" t="s">
        <v>12</v>
      </c>
      <c r="K39" s="643"/>
      <c r="L39" s="643"/>
      <c r="M39" s="643"/>
      <c r="O39" s="693" t="s">
        <v>35</v>
      </c>
      <c r="P39" s="691" t="s">
        <v>89</v>
      </c>
      <c r="Q39" s="699" t="s">
        <v>11</v>
      </c>
      <c r="R39" s="699"/>
      <c r="S39" s="699"/>
      <c r="T39" s="699"/>
      <c r="U39" s="699" t="s">
        <v>12</v>
      </c>
      <c r="V39" s="699"/>
      <c r="W39" s="699"/>
      <c r="X39" s="699"/>
      <c r="Y39" s="707" t="s">
        <v>94</v>
      </c>
      <c r="AA39" s="23"/>
      <c r="AB39" s="23"/>
      <c r="AC39" s="23"/>
      <c r="AD39" s="23"/>
    </row>
    <row r="40" spans="2:91" ht="12.75" customHeight="1">
      <c r="B40" s="684"/>
      <c r="C40" s="673"/>
      <c r="D40" s="673"/>
      <c r="E40" s="667"/>
      <c r="F40" s="134" t="s">
        <v>3</v>
      </c>
      <c r="G40" s="134" t="s">
        <v>4</v>
      </c>
      <c r="H40" s="134" t="s">
        <v>5</v>
      </c>
      <c r="I40" s="134" t="s">
        <v>6</v>
      </c>
      <c r="J40" s="134" t="s">
        <v>3</v>
      </c>
      <c r="K40" s="134" t="s">
        <v>4</v>
      </c>
      <c r="L40" s="134" t="s">
        <v>5</v>
      </c>
      <c r="M40" s="134" t="s">
        <v>6</v>
      </c>
      <c r="O40" s="694"/>
      <c r="P40" s="691"/>
      <c r="Q40" s="136" t="s">
        <v>3</v>
      </c>
      <c r="R40" s="136" t="s">
        <v>4</v>
      </c>
      <c r="S40" s="136" t="s">
        <v>5</v>
      </c>
      <c r="T40" s="136" t="s">
        <v>6</v>
      </c>
      <c r="U40" s="136" t="s">
        <v>3</v>
      </c>
      <c r="V40" s="136" t="s">
        <v>4</v>
      </c>
      <c r="W40" s="136" t="s">
        <v>5</v>
      </c>
      <c r="X40" s="136" t="s">
        <v>6</v>
      </c>
      <c r="Y40" s="708"/>
      <c r="AA40" s="23"/>
    </row>
    <row r="41" spans="2:91" ht="12.75" customHeight="1">
      <c r="B41" s="684"/>
      <c r="C41" s="643" t="s">
        <v>13</v>
      </c>
      <c r="D41" s="643"/>
      <c r="E41" s="128" t="s">
        <v>88</v>
      </c>
      <c r="F41" s="137">
        <f>VLOOKUP($B$2,'基本単価（分園）'!$M$6:$U$17,2,FALSE)</f>
        <v>0</v>
      </c>
      <c r="G41" s="137">
        <f>VLOOKUP($B$2,'基本単価（分園）'!$M$6:$U$17,3,FALSE)</f>
        <v>0</v>
      </c>
      <c r="H41" s="137">
        <f>VLOOKUP($B$2,'基本単価（分園）'!$M$6:$U$17,4,FALSE)</f>
        <v>0</v>
      </c>
      <c r="I41" s="137">
        <f>VLOOKUP($B$2,'基本単価（分園）'!$M$6:$U$17,5,FALSE)</f>
        <v>0</v>
      </c>
      <c r="J41" s="137">
        <f>VLOOKUP($B$2,'基本単価（分園）'!$M$6:$U$17,6,FALSE)</f>
        <v>0</v>
      </c>
      <c r="K41" s="137">
        <f>VLOOKUP($B$2,'基本単価（分園）'!$M$6:$U$17,7,FALSE)</f>
        <v>0</v>
      </c>
      <c r="L41" s="137">
        <f>VLOOKUP($B$2,'基本単価（分園）'!$M$6:$U$17,8,FALSE)</f>
        <v>0</v>
      </c>
      <c r="M41" s="137">
        <f>VLOOKUP($B$2,'基本単価（分園）'!$M$6:$U$17,9,FALSE)</f>
        <v>0</v>
      </c>
      <c r="O41" s="694"/>
      <c r="P41" s="4" t="str">
        <f>P6</f>
        <v/>
      </c>
      <c r="Q41" s="164">
        <f>VLOOKUP($B$2,児童数!$Q$22:$R$33,2,FALSE)</f>
        <v>0</v>
      </c>
      <c r="R41" s="164">
        <f>VLOOKUP($B$2,児童数!$Q$22:$S$33,3,FALSE)</f>
        <v>0</v>
      </c>
      <c r="S41" s="164">
        <f>VLOOKUP($B$2,児童数!$Q$22:$T$33,4,FALSE)</f>
        <v>0</v>
      </c>
      <c r="T41" s="164">
        <f>VLOOKUP($B$2,児童数!$Q$22:$U$33,5,FALSE)</f>
        <v>0</v>
      </c>
      <c r="U41" s="164">
        <f>VLOOKUP($B$2,児童数!$Q$22:$W$33,7,FALSE)</f>
        <v>0</v>
      </c>
      <c r="V41" s="164">
        <f>VLOOKUP($B$2,児童数!$Q$22:$X$33,8,FALSE)</f>
        <v>0</v>
      </c>
      <c r="W41" s="164">
        <f>VLOOKUP($B$2,児童数!$Q$22:$Y$33,9,FALSE)</f>
        <v>0</v>
      </c>
      <c r="X41" s="164">
        <f>VLOOKUP($B$2,児童数!$Q$22:$Z$33,10,FALSE)</f>
        <v>0</v>
      </c>
      <c r="Y41" s="164">
        <f>SUM(Q41:X41)</f>
        <v>0</v>
      </c>
      <c r="AA41" s="23"/>
    </row>
    <row r="42" spans="2:91" ht="12.75" customHeight="1">
      <c r="B42" s="684"/>
      <c r="C42" s="643"/>
      <c r="D42" s="643"/>
      <c r="E42" s="128" t="s">
        <v>87</v>
      </c>
      <c r="F42" s="137">
        <f>VLOOKUP($B$2,'基本単価（分園）'!$M$22:$U$33,2,FALSE)</f>
        <v>0</v>
      </c>
      <c r="G42" s="137">
        <f>VLOOKUP($B$2,'基本単価（分園）'!$M$22:$U$33,3,FALSE)</f>
        <v>0</v>
      </c>
      <c r="H42" s="137">
        <f>VLOOKUP($B$2,'基本単価（分園）'!$M$22:$U$33,4,FALSE)</f>
        <v>0</v>
      </c>
      <c r="I42" s="137">
        <f>VLOOKUP($B$2,'基本単価（分園）'!$M$22:$U$33,5,FALSE)</f>
        <v>0</v>
      </c>
      <c r="J42" s="137">
        <f>VLOOKUP($B$2,'基本単価（分園）'!$M$22:$U$33,6,FALSE)</f>
        <v>0</v>
      </c>
      <c r="K42" s="137">
        <f>VLOOKUP($B$2,'基本単価（分園）'!$M$22:$U$33,7,FALSE)</f>
        <v>0</v>
      </c>
      <c r="L42" s="137">
        <f>VLOOKUP($B$2,'基本単価（分園）'!$M$22:$U$33,8,FALSE)</f>
        <v>0</v>
      </c>
      <c r="M42" s="137">
        <f>VLOOKUP($B$2,'基本単価（分園）'!$M$22:$U$33,9,FALSE)</f>
        <v>0</v>
      </c>
      <c r="O42" s="694"/>
      <c r="P42" s="5" t="str">
        <f>P7</f>
        <v/>
      </c>
      <c r="Q42" s="164">
        <f>VLOOKUP($B$2,児童数!$Q$36:$R$47,2,FALSE)</f>
        <v>0</v>
      </c>
      <c r="R42" s="164">
        <f>VLOOKUP($B$2,児童数!$Q$36:$S$47,3,FALSE)</f>
        <v>0</v>
      </c>
      <c r="S42" s="164">
        <f>VLOOKUP($B$2,児童数!$Q$36:$T$47,4,FALSE)</f>
        <v>0</v>
      </c>
      <c r="T42" s="164">
        <f>VLOOKUP($B$2,児童数!$Q$36:$U$47,5,FALSE)</f>
        <v>0</v>
      </c>
      <c r="U42" s="164">
        <f>VLOOKUP($B$2,児童数!$Q$36:$W$47,7,FALSE)</f>
        <v>0</v>
      </c>
      <c r="V42" s="164">
        <f>VLOOKUP($B$2,児童数!$Q$36:$X$47,8,FALSE)</f>
        <v>0</v>
      </c>
      <c r="W42" s="164">
        <f>VLOOKUP($B$2,児童数!$Q$36:$Y$47,9,FALSE)</f>
        <v>0</v>
      </c>
      <c r="X42" s="164">
        <f>VLOOKUP($B$2,児童数!$Q$36:$Z$47,10,FALSE)</f>
        <v>0</v>
      </c>
      <c r="Y42" s="164">
        <f t="shared" ref="Y42:Y45" si="12">SUM(Q42:X42)</f>
        <v>0</v>
      </c>
    </row>
    <row r="43" spans="2:91" ht="12.75" customHeight="1">
      <c r="B43" s="684"/>
      <c r="C43" s="675" t="s">
        <v>107</v>
      </c>
      <c r="D43" s="671" t="s">
        <v>32</v>
      </c>
      <c r="E43" s="128" t="s">
        <v>88</v>
      </c>
      <c r="F43" s="140"/>
      <c r="G43" s="162">
        <f>VLOOKUP($B$2,'３歳児配置改善加算'!$F$4:$I$16,4,FALSE)</f>
        <v>0</v>
      </c>
      <c r="H43" s="140"/>
      <c r="I43" s="140"/>
      <c r="J43" s="140"/>
      <c r="K43" s="162">
        <f>VLOOKUP($B$2,'３歳児配置改善加算'!$F$4:$I$16,4,FALSE)</f>
        <v>0</v>
      </c>
      <c r="L43" s="140"/>
      <c r="M43" s="140"/>
      <c r="O43" s="694"/>
      <c r="P43" s="6" t="str">
        <f>P8</f>
        <v/>
      </c>
      <c r="Q43" s="164">
        <f>VLOOKUP($B$2,児童数!$Q$50:$R$61,2,FALSE)</f>
        <v>0</v>
      </c>
      <c r="R43" s="164">
        <f>VLOOKUP($B$2,児童数!$Q$50:$S$61,3,FALSE)</f>
        <v>0</v>
      </c>
      <c r="S43" s="164">
        <f>VLOOKUP($B$2,児童数!$Q$50:$T$61,4,FALSE)</f>
        <v>0</v>
      </c>
      <c r="T43" s="164">
        <f>VLOOKUP($B$2,児童数!$Q$50:$U$61,5,FALSE)</f>
        <v>0</v>
      </c>
      <c r="U43" s="164">
        <f>VLOOKUP($B$2,児童数!$Q$50:$W$61,7,FALSE)</f>
        <v>0</v>
      </c>
      <c r="V43" s="164">
        <f>VLOOKUP($B$2,児童数!$Q$50:$X$61,8,FALSE)</f>
        <v>0</v>
      </c>
      <c r="W43" s="164">
        <f>VLOOKUP($B$2,児童数!$Q$50:$Y$61,9,FALSE)</f>
        <v>0</v>
      </c>
      <c r="X43" s="164">
        <f>VLOOKUP($B$2,児童数!$Q$50:$Z$61,10,FALSE)</f>
        <v>0</v>
      </c>
      <c r="Y43" s="164">
        <f t="shared" si="12"/>
        <v>0</v>
      </c>
    </row>
    <row r="44" spans="2:91" ht="12.75" customHeight="1">
      <c r="B44" s="684"/>
      <c r="C44" s="676"/>
      <c r="D44" s="671"/>
      <c r="E44" s="128" t="s">
        <v>87</v>
      </c>
      <c r="F44" s="140"/>
      <c r="G44" s="162">
        <f>VLOOKUP($B$2,'３歳児配置改善加算'!$F$4:$K$16,6,FALSE)</f>
        <v>0</v>
      </c>
      <c r="H44" s="140"/>
      <c r="I44" s="140"/>
      <c r="J44" s="140"/>
      <c r="K44" s="162">
        <f>VLOOKUP($B$2,'３歳児配置改善加算'!$F$4:$K$16,6,FALSE)</f>
        <v>0</v>
      </c>
      <c r="L44" s="140"/>
      <c r="M44" s="140"/>
      <c r="O44" s="694"/>
      <c r="P44" s="7" t="str">
        <f>P9</f>
        <v/>
      </c>
      <c r="Q44" s="164">
        <f>VLOOKUP($B$2,児童数!$Q$64:$R$75,2,FALSE)</f>
        <v>0</v>
      </c>
      <c r="R44" s="164">
        <f>VLOOKUP($B$2,児童数!$Q$64:$S$75,3,FALSE)</f>
        <v>0</v>
      </c>
      <c r="S44" s="164">
        <f>VLOOKUP($B$2,児童数!$Q$64:$T$75,4,FALSE)</f>
        <v>0</v>
      </c>
      <c r="T44" s="164">
        <f>VLOOKUP($B$2,児童数!$Q$64:$U$75,5,FALSE)</f>
        <v>0</v>
      </c>
      <c r="U44" s="164">
        <f>VLOOKUP($B$2,児童数!$Q$64:$W$75,7,FALSE)</f>
        <v>0</v>
      </c>
      <c r="V44" s="164">
        <f>VLOOKUP($B$2,児童数!$Q$64:$X$75,8,FALSE)</f>
        <v>0</v>
      </c>
      <c r="W44" s="164">
        <f>VLOOKUP($B$2,児童数!$Q$64:$Y$75,9,FALSE)</f>
        <v>0</v>
      </c>
      <c r="X44" s="164">
        <f>VLOOKUP($B$2,児童数!$Q$64:$Z$75,10,FALSE)</f>
        <v>0</v>
      </c>
      <c r="Y44" s="164">
        <f t="shared" si="12"/>
        <v>0</v>
      </c>
    </row>
    <row r="45" spans="2:91" ht="12.75" customHeight="1">
      <c r="B45" s="684"/>
      <c r="C45" s="676"/>
      <c r="D45" s="713" t="s">
        <v>641</v>
      </c>
      <c r="E45" s="128" t="s">
        <v>88</v>
      </c>
      <c r="F45" s="162">
        <f>VLOOKUP($B$2,'４歳以上児配置改善加算'!$F$4:$I$16,4,FALSE)</f>
        <v>0</v>
      </c>
      <c r="G45" s="140"/>
      <c r="H45" s="140"/>
      <c r="I45" s="140"/>
      <c r="J45" s="162">
        <f>VLOOKUP($B$2,'４歳以上児配置改善加算'!$F$4:$I$16,4,FALSE)</f>
        <v>0</v>
      </c>
      <c r="K45" s="140"/>
      <c r="L45" s="140"/>
      <c r="M45" s="140"/>
      <c r="O45" s="694"/>
      <c r="P45" s="8" t="str">
        <f>P10</f>
        <v/>
      </c>
      <c r="Q45" s="164">
        <f>VLOOKUP($B$2,児童数!$Q$78:$R$89,2,FALSE)</f>
        <v>0</v>
      </c>
      <c r="R45" s="164">
        <f>VLOOKUP($B$2,児童数!$Q$78:$S$89,3,FALSE)</f>
        <v>0</v>
      </c>
      <c r="S45" s="164">
        <f>VLOOKUP($B$2,児童数!$Q$78:$T$89,4,FALSE)</f>
        <v>0</v>
      </c>
      <c r="T45" s="164">
        <f>VLOOKUP($B$2,児童数!$Q$78:$U$89,5,FALSE)</f>
        <v>0</v>
      </c>
      <c r="U45" s="164">
        <f>VLOOKUP($B$2,児童数!$Q$78:$W$89,7,FALSE)</f>
        <v>0</v>
      </c>
      <c r="V45" s="164">
        <f>VLOOKUP($B$2,児童数!$Q$78:$X$89,8,FALSE)</f>
        <v>0</v>
      </c>
      <c r="W45" s="164">
        <f>VLOOKUP($B$2,児童数!$Q$78:$Y$89,9,FALSE)</f>
        <v>0</v>
      </c>
      <c r="X45" s="164">
        <f>VLOOKUP($B$2,児童数!$Q$78:$Z$89,10,FALSE)</f>
        <v>0</v>
      </c>
      <c r="Y45" s="164">
        <f t="shared" si="12"/>
        <v>0</v>
      </c>
    </row>
    <row r="46" spans="2:91" ht="12.75" customHeight="1">
      <c r="B46" s="684"/>
      <c r="C46" s="676"/>
      <c r="D46" s="713"/>
      <c r="E46" s="128" t="s">
        <v>87</v>
      </c>
      <c r="F46" s="162">
        <f>VLOOKUP($B$2,'４歳以上児配置改善加算'!$F$4:$K$16,6,FALSE)</f>
        <v>0</v>
      </c>
      <c r="G46" s="140"/>
      <c r="H46" s="140"/>
      <c r="I46" s="140"/>
      <c r="J46" s="162">
        <f>VLOOKUP($B$2,'４歳以上児配置改善加算'!$F$4:$K$16,6,FALSE)</f>
        <v>0</v>
      </c>
      <c r="K46" s="140"/>
      <c r="L46" s="140"/>
      <c r="M46" s="140"/>
      <c r="O46" s="695"/>
      <c r="P46" s="9" t="s">
        <v>31</v>
      </c>
      <c r="Q46" s="164">
        <f>SUM(Q41:Q45)</f>
        <v>0</v>
      </c>
      <c r="R46" s="164">
        <f t="shared" ref="R46:U46" si="13">SUM(R41:R45)</f>
        <v>0</v>
      </c>
      <c r="S46" s="164">
        <f t="shared" si="13"/>
        <v>0</v>
      </c>
      <c r="T46" s="164">
        <f t="shared" si="13"/>
        <v>0</v>
      </c>
      <c r="U46" s="164">
        <f t="shared" si="13"/>
        <v>0</v>
      </c>
      <c r="V46" s="164">
        <f>SUM(V41:V45)</f>
        <v>0</v>
      </c>
      <c r="W46" s="164">
        <f t="shared" ref="W46:Y46" si="14">SUM(W41:W45)</f>
        <v>0</v>
      </c>
      <c r="X46" s="164">
        <f t="shared" si="14"/>
        <v>0</v>
      </c>
      <c r="Y46" s="164">
        <f t="shared" si="14"/>
        <v>0</v>
      </c>
      <c r="Z46" s="133" t="s">
        <v>93</v>
      </c>
      <c r="AA46" s="143" t="str">
        <f>IF(SUM(Q46:X46)=I2,"OK",SUM(Q46:X46)-G36)</f>
        <v>OK</v>
      </c>
    </row>
    <row r="47" spans="2:91" ht="12.75" customHeight="1">
      <c r="B47" s="684"/>
      <c r="C47" s="676"/>
      <c r="D47" s="141" t="s">
        <v>53</v>
      </c>
      <c r="E47" s="142"/>
      <c r="F47" s="162">
        <f>VLOOKUP($B$2,休日保育加算!$Y$5:$Z$16,2,FALSE)</f>
        <v>0</v>
      </c>
      <c r="G47" s="162">
        <f>VLOOKUP($B$2,休日保育加算!$Y$5:$Z$16,2,FALSE)</f>
        <v>0</v>
      </c>
      <c r="H47" s="162">
        <f>VLOOKUP($B$2,休日保育加算!$Y$5:$Z$16,2,FALSE)</f>
        <v>0</v>
      </c>
      <c r="I47" s="162">
        <f>VLOOKUP($B$2,休日保育加算!$Y$5:$Z$16,2,FALSE)</f>
        <v>0</v>
      </c>
      <c r="J47" s="162">
        <f>VLOOKUP($B$2,休日保育加算!$Y$5:$Z$16,2,FALSE)</f>
        <v>0</v>
      </c>
      <c r="K47" s="162">
        <f>VLOOKUP($B$2,休日保育加算!$Y$5:$Z$16,2,FALSE)</f>
        <v>0</v>
      </c>
      <c r="L47" s="162">
        <f>VLOOKUP($B$2,休日保育加算!$Y$5:$Z$16,2,FALSE)</f>
        <v>0</v>
      </c>
      <c r="M47" s="162">
        <f>VLOOKUP($B$2,休日保育加算!$Y$5:$Z$16,2,FALSE)</f>
        <v>0</v>
      </c>
      <c r="O47" s="131"/>
      <c r="P47" s="131"/>
      <c r="Q47" s="151"/>
      <c r="R47" s="151"/>
      <c r="S47" s="151"/>
      <c r="T47" s="151"/>
      <c r="U47" s="151"/>
      <c r="V47" s="151"/>
      <c r="W47" s="151"/>
      <c r="X47" s="151"/>
    </row>
    <row r="48" spans="2:91" ht="12.75" customHeight="1">
      <c r="B48" s="684"/>
      <c r="C48" s="676"/>
      <c r="D48" s="671" t="s">
        <v>82</v>
      </c>
      <c r="E48" s="128" t="s">
        <v>88</v>
      </c>
      <c r="F48" s="162">
        <f>VLOOKUP($B$2,夜間保育加算!$S$6:$T$17,2,FALSE)</f>
        <v>0</v>
      </c>
      <c r="G48" s="162">
        <f>VLOOKUP($B$2,夜間保育加算!$S$6:$U$17,3,FALSE)</f>
        <v>0</v>
      </c>
      <c r="H48" s="162">
        <f>VLOOKUP($B$2,夜間保育加算!$S$6:$V$17,4,FALSE)</f>
        <v>0</v>
      </c>
      <c r="I48" s="162">
        <f>VLOOKUP($B$2,夜間保育加算!$S$6:$W$17,5,FALSE)</f>
        <v>0</v>
      </c>
      <c r="J48" s="162">
        <f>VLOOKUP($B$2,夜間保育加算!$S$6:$T$17,2,FALSE)</f>
        <v>0</v>
      </c>
      <c r="K48" s="162">
        <f>VLOOKUP($B$2,夜間保育加算!$S$6:$U$17,3,FALSE)</f>
        <v>0</v>
      </c>
      <c r="L48" s="162">
        <f>VLOOKUP($B$2,夜間保育加算!$S$6:$V$17,4,FALSE)</f>
        <v>0</v>
      </c>
      <c r="M48" s="162">
        <f>VLOOKUP($B$2,夜間保育加算!$S$6:$W$17,5,FALSE)</f>
        <v>0</v>
      </c>
      <c r="O48" s="696" t="s">
        <v>399</v>
      </c>
      <c r="P48" s="691" t="s">
        <v>89</v>
      </c>
      <c r="Q48" s="699" t="s">
        <v>11</v>
      </c>
      <c r="R48" s="699"/>
      <c r="S48" s="699"/>
      <c r="T48" s="699"/>
      <c r="U48" s="699" t="s">
        <v>12</v>
      </c>
      <c r="V48" s="699"/>
      <c r="W48" s="699"/>
      <c r="X48" s="699"/>
      <c r="Y48" s="707" t="s">
        <v>94</v>
      </c>
    </row>
    <row r="49" spans="2:29" ht="12.75" customHeight="1">
      <c r="B49" s="684"/>
      <c r="C49" s="676"/>
      <c r="D49" s="671"/>
      <c r="E49" s="181" t="s">
        <v>87</v>
      </c>
      <c r="F49" s="162">
        <f>VLOOKUP($B$2,夜間保育加算!$S$6:$X$17,6,FALSE)</f>
        <v>0</v>
      </c>
      <c r="G49" s="162">
        <f>VLOOKUP($B$2,夜間保育加算!$S$6:$Y$17,7,FALSE)</f>
        <v>0</v>
      </c>
      <c r="H49" s="162">
        <f>VLOOKUP($B$2,夜間保育加算!$S$6:$Z$17,8,FALSE)</f>
        <v>0</v>
      </c>
      <c r="I49" s="162">
        <f>VLOOKUP($B$2,夜間保育加算!$S$6:$AA$17,9,FALSE)</f>
        <v>0</v>
      </c>
      <c r="J49" s="162">
        <f>VLOOKUP($B$2,夜間保育加算!$S$6:$X$17,6,FALSE)</f>
        <v>0</v>
      </c>
      <c r="K49" s="162">
        <f>VLOOKUP($B$2,夜間保育加算!$S$6:$Y$17,7,FALSE)</f>
        <v>0</v>
      </c>
      <c r="L49" s="162">
        <f>VLOOKUP($B$2,夜間保育加算!$S$6:$Z$17,8,FALSE)</f>
        <v>0</v>
      </c>
      <c r="M49" s="162">
        <f>VLOOKUP($B$2,夜間保育加算!$S$6:$AA$17,9,FALSE)</f>
        <v>0</v>
      </c>
      <c r="O49" s="694"/>
      <c r="P49" s="691"/>
      <c r="Q49" s="136" t="s">
        <v>3</v>
      </c>
      <c r="R49" s="136" t="s">
        <v>4</v>
      </c>
      <c r="S49" s="136" t="s">
        <v>5</v>
      </c>
      <c r="T49" s="136" t="s">
        <v>6</v>
      </c>
      <c r="U49" s="136" t="s">
        <v>3</v>
      </c>
      <c r="V49" s="136" t="s">
        <v>4</v>
      </c>
      <c r="W49" s="136" t="s">
        <v>5</v>
      </c>
      <c r="X49" s="136" t="s">
        <v>6</v>
      </c>
      <c r="Y49" s="708"/>
    </row>
    <row r="50" spans="2:29" ht="12.75" customHeight="1">
      <c r="B50" s="684"/>
      <c r="C50" s="676"/>
      <c r="D50" s="155" t="s">
        <v>83</v>
      </c>
      <c r="E50" s="183" t="str">
        <f>VLOOKUP($B$2,減価償却費加算!$L$3:$M$14,2,FALSE)</f>
        <v/>
      </c>
      <c r="F50" s="178">
        <f>VLOOKUP($B$2,減価償却費加算!$L$3:$N$14,3,FALSE)</f>
        <v>0</v>
      </c>
      <c r="G50" s="178">
        <f>VLOOKUP($B$2,減価償却費加算!$L$3:$N$14,3,FALSE)</f>
        <v>0</v>
      </c>
      <c r="H50" s="178">
        <f>VLOOKUP($B$2,減価償却費加算!$L$3:$N$14,3,FALSE)</f>
        <v>0</v>
      </c>
      <c r="I50" s="178">
        <f>VLOOKUP($B$2,減価償却費加算!$L$3:$N$14,3,FALSE)</f>
        <v>0</v>
      </c>
      <c r="J50" s="178">
        <f>VLOOKUP($B$2,減価償却費加算!$L$3:$N$14,3,FALSE)</f>
        <v>0</v>
      </c>
      <c r="K50" s="178">
        <f>VLOOKUP($B$2,減価償却費加算!$L$3:$N$14,3,FALSE)</f>
        <v>0</v>
      </c>
      <c r="L50" s="178">
        <f>VLOOKUP($B$2,減価償却費加算!$L$3:$N$14,3,FALSE)</f>
        <v>0</v>
      </c>
      <c r="M50" s="178">
        <f>VLOOKUP($B$2,減価償却費加算!$L$3:$N$14,3,FALSE)</f>
        <v>0</v>
      </c>
      <c r="O50" s="694"/>
      <c r="P50" s="4" t="str">
        <f>P6</f>
        <v/>
      </c>
      <c r="Q50" s="137">
        <f t="shared" ref="Q50:X50" si="15">F73*Q41</f>
        <v>0</v>
      </c>
      <c r="R50" s="137">
        <f t="shared" si="15"/>
        <v>0</v>
      </c>
      <c r="S50" s="137">
        <f t="shared" si="15"/>
        <v>0</v>
      </c>
      <c r="T50" s="137">
        <f t="shared" si="15"/>
        <v>0</v>
      </c>
      <c r="U50" s="137">
        <f t="shared" si="15"/>
        <v>0</v>
      </c>
      <c r="V50" s="137">
        <f t="shared" si="15"/>
        <v>0</v>
      </c>
      <c r="W50" s="137">
        <f t="shared" si="15"/>
        <v>0</v>
      </c>
      <c r="X50" s="137">
        <f t="shared" si="15"/>
        <v>0</v>
      </c>
      <c r="Y50" s="137">
        <f>SUM(Q50:X50)</f>
        <v>0</v>
      </c>
    </row>
    <row r="51" spans="2:29" ht="12.75" customHeight="1">
      <c r="B51" s="684"/>
      <c r="C51" s="676"/>
      <c r="D51" s="155" t="s">
        <v>42</v>
      </c>
      <c r="E51" s="183" t="str">
        <f>VLOOKUP($B$2,賃借料加算!$N$3:$O$14,2,FALSE)</f>
        <v/>
      </c>
      <c r="F51" s="178">
        <f>VLOOKUP($B$2,賃借料加算!$N$3:$P$14,3,FALSE)</f>
        <v>0</v>
      </c>
      <c r="G51" s="178">
        <f>VLOOKUP($B$2,賃借料加算!$N$3:$P$14,3,FALSE)</f>
        <v>0</v>
      </c>
      <c r="H51" s="178">
        <f>VLOOKUP($B$2,賃借料加算!$N$3:$P$14,3,FALSE)</f>
        <v>0</v>
      </c>
      <c r="I51" s="178">
        <f>VLOOKUP($B$2,賃借料加算!$N$3:$P$14,3,FALSE)</f>
        <v>0</v>
      </c>
      <c r="J51" s="178">
        <f>VLOOKUP($B$2,賃借料加算!$N$3:$P$14,3,FALSE)</f>
        <v>0</v>
      </c>
      <c r="K51" s="178">
        <f>VLOOKUP($B$2,賃借料加算!$N$3:$P$14,3,FALSE)</f>
        <v>0</v>
      </c>
      <c r="L51" s="178">
        <f>VLOOKUP($B$2,賃借料加算!$N$3:$P$14,3,FALSE)</f>
        <v>0</v>
      </c>
      <c r="M51" s="178">
        <f>VLOOKUP($B$2,賃借料加算!$N$3:$P$14,3,FALSE)</f>
        <v>0</v>
      </c>
      <c r="O51" s="694"/>
      <c r="P51" s="5" t="str">
        <f>P7</f>
        <v/>
      </c>
      <c r="Q51" s="137">
        <f t="shared" ref="Q51:X51" si="16">F73*Q42</f>
        <v>0</v>
      </c>
      <c r="R51" s="137">
        <f t="shared" si="16"/>
        <v>0</v>
      </c>
      <c r="S51" s="137">
        <f t="shared" si="16"/>
        <v>0</v>
      </c>
      <c r="T51" s="137">
        <f t="shared" si="16"/>
        <v>0</v>
      </c>
      <c r="U51" s="137">
        <f t="shared" si="16"/>
        <v>0</v>
      </c>
      <c r="V51" s="137">
        <f t="shared" si="16"/>
        <v>0</v>
      </c>
      <c r="W51" s="137">
        <f t="shared" si="16"/>
        <v>0</v>
      </c>
      <c r="X51" s="137">
        <f t="shared" si="16"/>
        <v>0</v>
      </c>
      <c r="Y51" s="137">
        <f t="shared" ref="Y51:Y54" si="17">SUM(Q51:X51)</f>
        <v>0</v>
      </c>
    </row>
    <row r="52" spans="2:29" ht="12.75" customHeight="1">
      <c r="B52" s="684"/>
      <c r="C52" s="676"/>
      <c r="D52" s="671" t="s">
        <v>33</v>
      </c>
      <c r="E52" s="182" t="s">
        <v>88</v>
      </c>
      <c r="F52" s="162">
        <f>VLOOKUP($B$2,チーム保育推進加算!$P$4:$Q$15,2,FALSE)</f>
        <v>0</v>
      </c>
      <c r="G52" s="162">
        <f>VLOOKUP($B$2,チーム保育推進加算!$P$4:$Q$15,2,FALSE)</f>
        <v>0</v>
      </c>
      <c r="H52" s="162">
        <f>VLOOKUP($B$2,チーム保育推進加算!$P$4:$Q$15,2,FALSE)</f>
        <v>0</v>
      </c>
      <c r="I52" s="162">
        <f>VLOOKUP($B$2,チーム保育推進加算!$P$4:$Q$15,2,FALSE)</f>
        <v>0</v>
      </c>
      <c r="J52" s="162">
        <f>VLOOKUP($B$2,チーム保育推進加算!$P$4:$Q$15,2,FALSE)</f>
        <v>0</v>
      </c>
      <c r="K52" s="162">
        <f>VLOOKUP($B$2,チーム保育推進加算!$P$4:$Q$15,2,FALSE)</f>
        <v>0</v>
      </c>
      <c r="L52" s="162">
        <f>VLOOKUP($B$2,チーム保育推進加算!$P$4:$Q$15,2,FALSE)</f>
        <v>0</v>
      </c>
      <c r="M52" s="162">
        <f>VLOOKUP($B$2,チーム保育推進加算!$P$4:$Q$15,2,FALSE)</f>
        <v>0</v>
      </c>
      <c r="O52" s="694"/>
      <c r="P52" s="6" t="str">
        <f>P8</f>
        <v/>
      </c>
      <c r="Q52" s="137">
        <f t="shared" ref="Q52:X52" si="18">F73*Q43</f>
        <v>0</v>
      </c>
      <c r="R52" s="137">
        <f t="shared" si="18"/>
        <v>0</v>
      </c>
      <c r="S52" s="137">
        <f t="shared" si="18"/>
        <v>0</v>
      </c>
      <c r="T52" s="137">
        <f t="shared" si="18"/>
        <v>0</v>
      </c>
      <c r="U52" s="137">
        <f t="shared" si="18"/>
        <v>0</v>
      </c>
      <c r="V52" s="137">
        <f t="shared" si="18"/>
        <v>0</v>
      </c>
      <c r="W52" s="137">
        <f t="shared" si="18"/>
        <v>0</v>
      </c>
      <c r="X52" s="137">
        <f t="shared" si="18"/>
        <v>0</v>
      </c>
      <c r="Y52" s="137">
        <f t="shared" si="17"/>
        <v>0</v>
      </c>
      <c r="AA52" s="151"/>
    </row>
    <row r="53" spans="2:29" ht="12.75" customHeight="1">
      <c r="B53" s="684"/>
      <c r="C53" s="677"/>
      <c r="D53" s="671"/>
      <c r="E53" s="128" t="s">
        <v>87</v>
      </c>
      <c r="F53" s="162">
        <f>VLOOKUP($B$2,チーム保育推進加算!$P$4:$R$15,3,FALSE)</f>
        <v>0</v>
      </c>
      <c r="G53" s="162">
        <f>VLOOKUP($B$2,チーム保育推進加算!$P$4:$R$15,3,FALSE)</f>
        <v>0</v>
      </c>
      <c r="H53" s="162">
        <f>VLOOKUP($B$2,チーム保育推進加算!$P$4:$R$15,3,FALSE)</f>
        <v>0</v>
      </c>
      <c r="I53" s="162">
        <f>VLOOKUP($B$2,チーム保育推進加算!$P$4:$R$15,3,FALSE)</f>
        <v>0</v>
      </c>
      <c r="J53" s="162">
        <f>VLOOKUP($B$2,チーム保育推進加算!$P$4:$R$15,3,FALSE)</f>
        <v>0</v>
      </c>
      <c r="K53" s="162">
        <f>VLOOKUP($B$2,チーム保育推進加算!$P$4:$R$15,3,FALSE)</f>
        <v>0</v>
      </c>
      <c r="L53" s="162">
        <f>VLOOKUP($B$2,チーム保育推進加算!$P$4:$R$15,3,FALSE)</f>
        <v>0</v>
      </c>
      <c r="M53" s="162">
        <f>VLOOKUP($B$2,チーム保育推進加算!$P$4:$R$15,3,FALSE)</f>
        <v>0</v>
      </c>
      <c r="O53" s="694"/>
      <c r="P53" s="7" t="str">
        <f>P9</f>
        <v/>
      </c>
      <c r="Q53" s="137">
        <f t="shared" ref="Q53:X53" si="19">F73*Q44</f>
        <v>0</v>
      </c>
      <c r="R53" s="137">
        <f t="shared" si="19"/>
        <v>0</v>
      </c>
      <c r="S53" s="137">
        <f t="shared" si="19"/>
        <v>0</v>
      </c>
      <c r="T53" s="137">
        <f t="shared" si="19"/>
        <v>0</v>
      </c>
      <c r="U53" s="137">
        <f t="shared" si="19"/>
        <v>0</v>
      </c>
      <c r="V53" s="137">
        <f t="shared" si="19"/>
        <v>0</v>
      </c>
      <c r="W53" s="137">
        <f t="shared" si="19"/>
        <v>0</v>
      </c>
      <c r="X53" s="137">
        <f t="shared" si="19"/>
        <v>0</v>
      </c>
      <c r="Y53" s="137">
        <f t="shared" si="17"/>
        <v>0</v>
      </c>
      <c r="AA53" s="151"/>
      <c r="AC53" s="132"/>
    </row>
    <row r="54" spans="2:29" ht="12.75" customHeight="1">
      <c r="B54" s="684"/>
      <c r="C54" s="703" t="s">
        <v>109</v>
      </c>
      <c r="D54" s="686" t="s">
        <v>596</v>
      </c>
      <c r="E54" s="128" t="s">
        <v>88</v>
      </c>
      <c r="F54" s="137">
        <f>VLOOKUP($B$2,分園減算!$L$20:$T$31,2,FALSE)</f>
        <v>0</v>
      </c>
      <c r="G54" s="137">
        <f>VLOOKUP($B$2,分園減算!$L$20:$T$31,3,FALSE)</f>
        <v>0</v>
      </c>
      <c r="H54" s="137">
        <f>VLOOKUP($B$2,分園減算!$L$20:$T$31,4,FALSE)</f>
        <v>0</v>
      </c>
      <c r="I54" s="137">
        <f>VLOOKUP($B$2,分園減算!$L$20:$T$31,5,FALSE)</f>
        <v>0</v>
      </c>
      <c r="J54" s="137">
        <f>VLOOKUP($B$2,分園減算!$L$20:$T$31,6,FALSE)</f>
        <v>0</v>
      </c>
      <c r="K54" s="137">
        <f>VLOOKUP($B$2,分園減算!$L$20:$T$31,7,FALSE)</f>
        <v>0</v>
      </c>
      <c r="L54" s="137">
        <f>VLOOKUP($B$2,分園減算!$L$20:$T$31,8,FALSE)</f>
        <v>0</v>
      </c>
      <c r="M54" s="137">
        <f>VLOOKUP($B$2,分園減算!$L$20:$T$31,9,FALSE)</f>
        <v>0</v>
      </c>
      <c r="O54" s="694"/>
      <c r="P54" s="8" t="str">
        <f>P10</f>
        <v/>
      </c>
      <c r="Q54" s="137">
        <f t="shared" ref="Q54:X54" si="20">F73*Q45</f>
        <v>0</v>
      </c>
      <c r="R54" s="137">
        <f t="shared" si="20"/>
        <v>0</v>
      </c>
      <c r="S54" s="137">
        <f t="shared" si="20"/>
        <v>0</v>
      </c>
      <c r="T54" s="137">
        <f t="shared" si="20"/>
        <v>0</v>
      </c>
      <c r="U54" s="137">
        <f t="shared" si="20"/>
        <v>0</v>
      </c>
      <c r="V54" s="137">
        <f t="shared" si="20"/>
        <v>0</v>
      </c>
      <c r="W54" s="137">
        <f t="shared" si="20"/>
        <v>0</v>
      </c>
      <c r="X54" s="137">
        <f t="shared" si="20"/>
        <v>0</v>
      </c>
      <c r="Y54" s="137">
        <f t="shared" si="17"/>
        <v>0</v>
      </c>
      <c r="Z54" s="132"/>
      <c r="AA54" s="151"/>
    </row>
    <row r="55" spans="2:29" ht="12.75" customHeight="1">
      <c r="B55" s="684"/>
      <c r="C55" s="704"/>
      <c r="D55" s="687"/>
      <c r="E55" s="128" t="s">
        <v>87</v>
      </c>
      <c r="F55" s="137">
        <f>VLOOKUP($B$2,分園減算!$L$35:$T$46,2,FALSE)</f>
        <v>0</v>
      </c>
      <c r="G55" s="137">
        <f>VLOOKUP($B$2,分園減算!$L$35:$T$46,3,FALSE)</f>
        <v>0</v>
      </c>
      <c r="H55" s="137">
        <f>VLOOKUP($B$2,分園減算!$L$35:$T$46,4,FALSE)</f>
        <v>0</v>
      </c>
      <c r="I55" s="137">
        <f>VLOOKUP($B$2,分園減算!$L$35:$T$46,5,FALSE)</f>
        <v>0</v>
      </c>
      <c r="J55" s="137">
        <f>VLOOKUP($B$2,分園減算!$L$35:$T$46,6,FALSE)</f>
        <v>0</v>
      </c>
      <c r="K55" s="137">
        <f>VLOOKUP($B$2,分園減算!$L$35:$T$46,7,FALSE)</f>
        <v>0</v>
      </c>
      <c r="L55" s="137">
        <f>VLOOKUP($B$2,分園減算!$L$35:$T$46,8,FALSE)</f>
        <v>0</v>
      </c>
      <c r="M55" s="137">
        <f>VLOOKUP($B$2,分園減算!$L$35:$T$46,9,FALSE)</f>
        <v>0</v>
      </c>
      <c r="O55" s="695"/>
      <c r="P55" s="9" t="s">
        <v>31</v>
      </c>
      <c r="Q55" s="137">
        <f>SUM(Q50:Q54)</f>
        <v>0</v>
      </c>
      <c r="R55" s="137">
        <f t="shared" ref="R55:Y55" si="21">SUM(R50:R54)</f>
        <v>0</v>
      </c>
      <c r="S55" s="137">
        <f t="shared" si="21"/>
        <v>0</v>
      </c>
      <c r="T55" s="137">
        <f t="shared" si="21"/>
        <v>0</v>
      </c>
      <c r="U55" s="137">
        <f t="shared" si="21"/>
        <v>0</v>
      </c>
      <c r="V55" s="137">
        <f t="shared" si="21"/>
        <v>0</v>
      </c>
      <c r="W55" s="137">
        <f t="shared" si="21"/>
        <v>0</v>
      </c>
      <c r="X55" s="137">
        <f t="shared" si="21"/>
        <v>0</v>
      </c>
      <c r="Y55" s="137">
        <f t="shared" si="21"/>
        <v>0</v>
      </c>
      <c r="Z55" s="132"/>
      <c r="AA55" s="714" t="s">
        <v>407</v>
      </c>
      <c r="AB55" s="714"/>
    </row>
    <row r="56" spans="2:29" ht="12.75" customHeight="1">
      <c r="B56" s="684"/>
      <c r="C56" s="704"/>
      <c r="D56" s="686" t="s">
        <v>38</v>
      </c>
      <c r="E56" s="128" t="s">
        <v>88</v>
      </c>
      <c r="F56" s="147">
        <f>VLOOKUP($B$2,施設長未設置減算!$AA$5:$AB$16,2,FALSE)</f>
        <v>0</v>
      </c>
      <c r="G56" s="147">
        <f>VLOOKUP($B$2,施設長未設置減算!$AA$5:$AB$16,2,FALSE)</f>
        <v>0</v>
      </c>
      <c r="H56" s="147">
        <f>VLOOKUP($B$2,施設長未設置減算!$AA$5:$AB$16,2,FALSE)</f>
        <v>0</v>
      </c>
      <c r="I56" s="147">
        <f>VLOOKUP($B$2,施設長未設置減算!$AA$5:$AB$16,2,FALSE)</f>
        <v>0</v>
      </c>
      <c r="J56" s="147">
        <f>VLOOKUP($B$2,施設長未設置減算!$AA$5:$AB$16,2,FALSE)</f>
        <v>0</v>
      </c>
      <c r="K56" s="147">
        <f>VLOOKUP($B$2,施設長未設置減算!$AA$5:$AB$16,2,FALSE)</f>
        <v>0</v>
      </c>
      <c r="L56" s="147">
        <f>VLOOKUP($B$2,施設長未設置減算!$AA$5:$AB$16,2,FALSE)</f>
        <v>0</v>
      </c>
      <c r="M56" s="147">
        <f>VLOOKUP($B$2,施設長未設置減算!$AA$5:$AB$16,2,FALSE)</f>
        <v>0</v>
      </c>
      <c r="O56" s="131"/>
      <c r="P56" s="131"/>
      <c r="Q56" s="151"/>
      <c r="R56" s="151"/>
      <c r="S56" s="151"/>
      <c r="T56" s="151"/>
      <c r="U56" s="151"/>
      <c r="V56" s="151"/>
      <c r="W56" s="151"/>
      <c r="X56" s="151"/>
      <c r="Z56" s="132"/>
      <c r="AA56" s="4" t="str">
        <f>P6</f>
        <v/>
      </c>
      <c r="AB56" s="187">
        <f>SUMIF($F$99:$F$118,AA56,$M$99:$M$118)+SUMIF($F$123:$F$142,AA56,$M$123:$M$142)+SUMIF($F$151:$F$170,AA56,$M$151:$M$170)+SUMIF($F$175:$F$194,AA56,$M$175:$M$194)</f>
        <v>0</v>
      </c>
    </row>
    <row r="57" spans="2:29" ht="12.75" customHeight="1">
      <c r="B57" s="684"/>
      <c r="C57" s="704"/>
      <c r="D57" s="687"/>
      <c r="E57" s="128" t="s">
        <v>87</v>
      </c>
      <c r="F57" s="147">
        <f>VLOOKUP($B$2,施設長未設置減算!$AA$5:$AC$16,3,FALSE)</f>
        <v>0</v>
      </c>
      <c r="G57" s="147">
        <f>VLOOKUP($B$2,施設長未設置減算!$AA$5:$AC$16,3,FALSE)</f>
        <v>0</v>
      </c>
      <c r="H57" s="147">
        <f>VLOOKUP($B$2,施設長未設置減算!$AA$5:$AC$16,3,FALSE)</f>
        <v>0</v>
      </c>
      <c r="I57" s="147">
        <f>VLOOKUP($B$2,施設長未設置減算!$AA$5:$AC$16,3,FALSE)</f>
        <v>0</v>
      </c>
      <c r="J57" s="147">
        <f>VLOOKUP($B$2,施設長未設置減算!$AA$5:$AC$16,3,FALSE)</f>
        <v>0</v>
      </c>
      <c r="K57" s="147">
        <f>VLOOKUP($B$2,施設長未設置減算!$AA$5:$AC$16,3,FALSE)</f>
        <v>0</v>
      </c>
      <c r="L57" s="147">
        <f>VLOOKUP($B$2,施設長未設置減算!$AA$5:$AC$16,3,FALSE)</f>
        <v>0</v>
      </c>
      <c r="M57" s="147">
        <f>VLOOKUP($B$2,施設長未設置減算!$AA$5:$AC$16,3,FALSE)</f>
        <v>0</v>
      </c>
      <c r="O57" s="692" t="s">
        <v>97</v>
      </c>
      <c r="P57" s="135" t="s">
        <v>89</v>
      </c>
      <c r="Q57" s="136" t="s">
        <v>95</v>
      </c>
      <c r="R57" s="135" t="s">
        <v>96</v>
      </c>
      <c r="T57" s="696" t="s">
        <v>400</v>
      </c>
      <c r="U57" s="135" t="s">
        <v>89</v>
      </c>
      <c r="V57" s="128" t="s">
        <v>96</v>
      </c>
      <c r="X57" s="151"/>
      <c r="Z57" s="132"/>
      <c r="AA57" s="5" t="str">
        <f>P7</f>
        <v/>
      </c>
      <c r="AB57" s="187">
        <f>SUMIF($F$99:$F$118,AA57,$M$99:$M$118)+SUMIF($F$123:$F$142,AA57,$M$123:$M$142)+SUMIF($F$151:$F$170,AA57,$M$151:$M$170)+SUMIF($F$175:$F$194,AA57,$M$175:$M$194)</f>
        <v>0</v>
      </c>
    </row>
    <row r="58" spans="2:29" ht="12.75" customHeight="1">
      <c r="B58" s="684"/>
      <c r="C58" s="704"/>
      <c r="D58" s="146" t="s">
        <v>85</v>
      </c>
      <c r="E58" s="148"/>
      <c r="F58" s="147">
        <f>VLOOKUP($B$2,土曜日閉所減算!$AK$21:$AL$32,2,FALSE)</f>
        <v>0</v>
      </c>
      <c r="G58" s="147">
        <f>VLOOKUP($B$2,土曜日閉所減算!$AK$21:$AM$32,3,FALSE)</f>
        <v>0</v>
      </c>
      <c r="H58" s="147">
        <f>VLOOKUP($B$2,土曜日閉所減算!$AK$21:$AN$32,4,FALSE)</f>
        <v>0</v>
      </c>
      <c r="I58" s="147">
        <f>VLOOKUP($B$2,土曜日閉所減算!$AK$21:$AO$32,5,FALSE)</f>
        <v>0</v>
      </c>
      <c r="J58" s="147">
        <f>VLOOKUP($B$2,土曜日閉所減算!$AK$21:$AP$32,6,FALSE)</f>
        <v>0</v>
      </c>
      <c r="K58" s="147">
        <f>VLOOKUP($B$2,土曜日閉所減算!$AK$21:$AQ$32,7,FALSE)</f>
        <v>0</v>
      </c>
      <c r="L58" s="147">
        <f>VLOOKUP($B$2,土曜日閉所減算!$AK$21:$AR$32,8,FALSE)</f>
        <v>0</v>
      </c>
      <c r="M58" s="147">
        <f>VLOOKUP($B$2,土曜日閉所減算!$AK$21:$AS$32,9,FALSE)</f>
        <v>0</v>
      </c>
      <c r="O58" s="692"/>
      <c r="P58" s="4" t="str">
        <f>P6</f>
        <v/>
      </c>
      <c r="Q58" s="164">
        <f>VLOOKUP($B$2,児童数!AD22:AF33,3,FALSE)</f>
        <v>0</v>
      </c>
      <c r="R58" s="138">
        <f>$O$63*Q58</f>
        <v>0</v>
      </c>
      <c r="T58" s="694"/>
      <c r="U58" s="4" t="str">
        <f>P6</f>
        <v/>
      </c>
      <c r="V58" s="147">
        <f>Y50+R58</f>
        <v>0</v>
      </c>
      <c r="X58" s="151"/>
      <c r="Z58" s="132"/>
      <c r="AA58" s="6" t="str">
        <f>P8</f>
        <v/>
      </c>
      <c r="AB58" s="189">
        <f>SUMIF($F$99:$F$118,AA58,$M$99:$M$118)+SUMIF($F$123:$F$142,AA58,$M$123:$M$142)+SUMIF($F$151:$F$170,AA58,$M$151:$M$170)+SUMIF($F$175:$F$194,AA58,$M$175:$M$194)</f>
        <v>0</v>
      </c>
    </row>
    <row r="59" spans="2:29" ht="12.75" customHeight="1">
      <c r="B59" s="684"/>
      <c r="C59" s="705"/>
      <c r="D59" s="146" t="s">
        <v>86</v>
      </c>
      <c r="E59" s="185" t="str">
        <f>VLOOKUP($B$2,定員超過減算!$N$6:$O$17,2,FALSE)</f>
        <v/>
      </c>
      <c r="F59" s="147" t="str">
        <f t="shared" ref="F59:M59" si="22">IFERROR(-ROUNDUP(SUM(F41:F58)*$E$59,-1),"")</f>
        <v/>
      </c>
      <c r="G59" s="147" t="str">
        <f t="shared" si="22"/>
        <v/>
      </c>
      <c r="H59" s="147" t="str">
        <f t="shared" si="22"/>
        <v/>
      </c>
      <c r="I59" s="147" t="str">
        <f t="shared" si="22"/>
        <v/>
      </c>
      <c r="J59" s="147" t="str">
        <f t="shared" si="22"/>
        <v/>
      </c>
      <c r="K59" s="147" t="str">
        <f t="shared" si="22"/>
        <v/>
      </c>
      <c r="L59" s="147" t="str">
        <f t="shared" si="22"/>
        <v/>
      </c>
      <c r="M59" s="147" t="str">
        <f t="shared" si="22"/>
        <v/>
      </c>
      <c r="O59" s="692"/>
      <c r="P59" s="5" t="str">
        <f>P7</f>
        <v/>
      </c>
      <c r="Q59" s="164">
        <f>VLOOKUP($B$2,児童数!AD36:AF47,3,FALSE)</f>
        <v>0</v>
      </c>
      <c r="R59" s="138">
        <f t="shared" ref="R59:R61" si="23">$O$63*Q59</f>
        <v>0</v>
      </c>
      <c r="T59" s="694"/>
      <c r="U59" s="5" t="str">
        <f>P7</f>
        <v/>
      </c>
      <c r="V59" s="152">
        <f>Y51+R59</f>
        <v>0</v>
      </c>
      <c r="X59" s="151"/>
      <c r="Z59" s="132"/>
      <c r="AA59" s="7" t="str">
        <f>P9</f>
        <v/>
      </c>
      <c r="AB59" s="190">
        <f>SUMIF($F$99:$F$118,AA59,$M$99:$M$118)+SUMIF($F$123:$F$142,AA59,$M$123:$M$142)+SUMIF($F$151:$F$170,AA59,$M$151:$M$170)+SUMIF($F$175:$F$194,AA59,$M$175:$M$194)</f>
        <v>0</v>
      </c>
    </row>
    <row r="60" spans="2:29" ht="12.75" customHeight="1">
      <c r="B60" s="684"/>
      <c r="C60" s="675" t="s">
        <v>108</v>
      </c>
      <c r="D60" s="139" t="s">
        <v>14</v>
      </c>
      <c r="E60" s="179"/>
      <c r="F60" s="162">
        <f>VLOOKUP($B$2,主任保育士!$B$9:$F$20,5,FALSE)</f>
        <v>0</v>
      </c>
      <c r="G60" s="162">
        <f>VLOOKUP($B$2,主任保育士!$B$9:$F$20,5,FALSE)</f>
        <v>0</v>
      </c>
      <c r="H60" s="162">
        <f>VLOOKUP($B$2,主任保育士!$B$9:$F$20,5,FALSE)</f>
        <v>0</v>
      </c>
      <c r="I60" s="162">
        <f>VLOOKUP($B$2,主任保育士!$B$9:$F$20,5,FALSE)</f>
        <v>0</v>
      </c>
      <c r="J60" s="162">
        <f>VLOOKUP($B$2,主任保育士!$B$9:$F$20,5,FALSE)</f>
        <v>0</v>
      </c>
      <c r="K60" s="162">
        <f>VLOOKUP($B$2,主任保育士!$B$9:$F$20,5,FALSE)</f>
        <v>0</v>
      </c>
      <c r="L60" s="162">
        <f>VLOOKUP($B$2,主任保育士!$B$9:$F$20,5,FALSE)</f>
        <v>0</v>
      </c>
      <c r="M60" s="162">
        <f>VLOOKUP($B$2,主任保育士!$B$9:$F$20,5,FALSE)</f>
        <v>0</v>
      </c>
      <c r="O60" s="692"/>
      <c r="P60" s="6" t="str">
        <f>P8</f>
        <v/>
      </c>
      <c r="Q60" s="164">
        <f>VLOOKUP($B$2,児童数!AD50:AF61,3,FALSE)</f>
        <v>0</v>
      </c>
      <c r="R60" s="138">
        <f t="shared" si="23"/>
        <v>0</v>
      </c>
      <c r="T60" s="694"/>
      <c r="U60" s="6" t="str">
        <f>P8</f>
        <v/>
      </c>
      <c r="V60" s="153">
        <f>Y52+R60</f>
        <v>0</v>
      </c>
      <c r="X60" s="151"/>
      <c r="Z60" s="132"/>
      <c r="AA60" s="8" t="str">
        <f>P10</f>
        <v/>
      </c>
      <c r="AB60" s="191">
        <f>SUMIF($F$99:$F$118,AA60,$M$99:$M$118)+SUMIF($F$123:$F$142,AA60,$M$123:$M$142)+SUMIF($F$151:$F$170,AA60,$M$151:$M$170)+SUMIF($F$175:$F$194,AA60,$M$175:$M$194)</f>
        <v>0</v>
      </c>
    </row>
    <row r="61" spans="2:29" ht="12.75" customHeight="1">
      <c r="B61" s="684"/>
      <c r="C61" s="676"/>
      <c r="D61" s="155" t="s">
        <v>46</v>
      </c>
      <c r="E61" s="183" t="str">
        <f>VLOOKUP($B$2,療育支援!$B$9:$C$20,2,FALSE)</f>
        <v/>
      </c>
      <c r="F61" s="178">
        <f>VLOOKUP($B$2,療育支援!$B$9:$H$20,7,FALSE)</f>
        <v>0</v>
      </c>
      <c r="G61" s="178">
        <f>VLOOKUP($B$2,療育支援!$B$9:$H$20,7,FALSE)</f>
        <v>0</v>
      </c>
      <c r="H61" s="178">
        <f>VLOOKUP($B$2,療育支援!$B$9:$H$20,7,FALSE)</f>
        <v>0</v>
      </c>
      <c r="I61" s="178">
        <f>VLOOKUP($B$2,療育支援!$B$9:$H$20,7,FALSE)</f>
        <v>0</v>
      </c>
      <c r="J61" s="178">
        <f>VLOOKUP($B$2,療育支援!$B$9:$H$20,7,FALSE)</f>
        <v>0</v>
      </c>
      <c r="K61" s="178">
        <f>VLOOKUP($B$2,療育支援!$B$9:$H$20,7,FALSE)</f>
        <v>0</v>
      </c>
      <c r="L61" s="178">
        <f>VLOOKUP($B$2,療育支援!$B$9:$H$20,7,FALSE)</f>
        <v>0</v>
      </c>
      <c r="M61" s="178">
        <f>VLOOKUP($B$2,療育支援!$B$9:$H$20,7,FALSE)</f>
        <v>0</v>
      </c>
      <c r="N61" s="133"/>
      <c r="O61" s="692"/>
      <c r="P61" s="7" t="str">
        <f>P9</f>
        <v/>
      </c>
      <c r="Q61" s="164">
        <f>VLOOKUP($B$2,児童数!AD64:AF75,3,FALSE)</f>
        <v>0</v>
      </c>
      <c r="R61" s="138">
        <f t="shared" si="23"/>
        <v>0</v>
      </c>
      <c r="T61" s="694"/>
      <c r="U61" s="7" t="str">
        <f>P9</f>
        <v/>
      </c>
      <c r="V61" s="154">
        <f>Y53+R61</f>
        <v>0</v>
      </c>
      <c r="X61" s="151"/>
      <c r="Z61" s="132"/>
      <c r="AA61" s="9" t="s">
        <v>31</v>
      </c>
      <c r="AB61" s="137">
        <f>SUM(AB56:AB60)</f>
        <v>0</v>
      </c>
    </row>
    <row r="62" spans="2:29" ht="12.75" customHeight="1">
      <c r="B62" s="684"/>
      <c r="C62" s="676"/>
      <c r="D62" s="139" t="s">
        <v>15</v>
      </c>
      <c r="E62" s="180"/>
      <c r="F62" s="162">
        <f>VLOOKUP($B$2,事務職員!$B$9:$F$20,5,FALSE)</f>
        <v>0</v>
      </c>
      <c r="G62" s="162">
        <f>VLOOKUP($B$2,事務職員!$B$9:$F$20,5,FALSE)</f>
        <v>0</v>
      </c>
      <c r="H62" s="162">
        <f>VLOOKUP($B$2,事務職員!$B$9:$F$20,5,FALSE)</f>
        <v>0</v>
      </c>
      <c r="I62" s="162">
        <f>VLOOKUP($B$2,事務職員!$B$9:$F$20,5,FALSE)</f>
        <v>0</v>
      </c>
      <c r="J62" s="162">
        <f>VLOOKUP($B$2,事務職員!$B$9:$F$20,5,FALSE)</f>
        <v>0</v>
      </c>
      <c r="K62" s="162">
        <f>VLOOKUP($B$2,事務職員!$B$9:$F$20,5,FALSE)</f>
        <v>0</v>
      </c>
      <c r="L62" s="162">
        <f>VLOOKUP($B$2,事務職員!$B$9:$F$20,5,FALSE)</f>
        <v>0</v>
      </c>
      <c r="M62" s="162">
        <f>VLOOKUP($B$2,事務職員!$B$9:$F$20,5,FALSE)</f>
        <v>0</v>
      </c>
      <c r="N62" s="132"/>
      <c r="O62" s="692"/>
      <c r="P62" s="8" t="str">
        <f>P10</f>
        <v/>
      </c>
      <c r="Q62" s="164">
        <f>VLOOKUP($B$2,児童数!AD78:AF89,3,FALSE)</f>
        <v>0</v>
      </c>
      <c r="R62" s="138">
        <f>$O$63*Q62</f>
        <v>0</v>
      </c>
      <c r="T62" s="694"/>
      <c r="U62" s="8" t="str">
        <f>P10</f>
        <v/>
      </c>
      <c r="V62" s="156">
        <f>Y54+R62</f>
        <v>0</v>
      </c>
      <c r="X62" s="151"/>
      <c r="Z62" s="132"/>
      <c r="AA62" s="151"/>
    </row>
    <row r="63" spans="2:29" ht="12.75" customHeight="1">
      <c r="B63" s="684"/>
      <c r="C63" s="676"/>
      <c r="D63" s="139" t="s">
        <v>36</v>
      </c>
      <c r="E63" s="145"/>
      <c r="F63" s="162">
        <f>VLOOKUP($B$2,処遇Ⅱ!$B$9:$F$20,5,FALSE)</f>
        <v>0</v>
      </c>
      <c r="G63" s="162">
        <f>VLOOKUP($B$2,処遇Ⅱ!$B$9:$F$20,5,FALSE)</f>
        <v>0</v>
      </c>
      <c r="H63" s="162">
        <f>VLOOKUP($B$2,処遇Ⅱ!$B$9:$F$20,5,FALSE)</f>
        <v>0</v>
      </c>
      <c r="I63" s="162">
        <f>VLOOKUP($B$2,処遇Ⅱ!$B$9:$F$20,5,FALSE)</f>
        <v>0</v>
      </c>
      <c r="J63" s="162">
        <f>VLOOKUP($B$2,処遇Ⅱ!$B$9:$F$20,5,FALSE)</f>
        <v>0</v>
      </c>
      <c r="K63" s="162">
        <f>VLOOKUP($B$2,処遇Ⅱ!$B$9:$F$20,5,FALSE)</f>
        <v>0</v>
      </c>
      <c r="L63" s="162">
        <f>VLOOKUP($B$2,処遇Ⅱ!$B$9:$F$20,5,FALSE)</f>
        <v>0</v>
      </c>
      <c r="M63" s="162">
        <f>VLOOKUP($B$2,処遇Ⅱ!$B$9:$F$20,5,FALSE)</f>
        <v>0</v>
      </c>
      <c r="N63" s="132"/>
      <c r="O63" s="157">
        <f>副食費!C2</f>
        <v>4800</v>
      </c>
      <c r="P63" s="9" t="s">
        <v>31</v>
      </c>
      <c r="Q63" s="164">
        <f>SUM(Q58:Q62)</f>
        <v>0</v>
      </c>
      <c r="R63" s="137">
        <f>SUM(R58:R62)</f>
        <v>0</v>
      </c>
      <c r="T63" s="695"/>
      <c r="U63" s="9" t="s">
        <v>31</v>
      </c>
      <c r="V63" s="137">
        <f>SUM(V58:V62)</f>
        <v>0</v>
      </c>
      <c r="X63" s="151"/>
      <c r="Z63" s="132"/>
      <c r="AA63" s="706" t="s">
        <v>102</v>
      </c>
      <c r="AB63" s="706"/>
    </row>
    <row r="64" spans="2:29" ht="12.75" customHeight="1">
      <c r="B64" s="684"/>
      <c r="C64" s="676"/>
      <c r="D64" s="139" t="s">
        <v>251</v>
      </c>
      <c r="E64" s="179"/>
      <c r="F64" s="162">
        <f>VLOOKUP($B$2,処遇Ⅲ!$B$8:$F$19,5,FALSE)</f>
        <v>0</v>
      </c>
      <c r="G64" s="162">
        <f>VLOOKUP($B$2,処遇Ⅲ!$B$8:$F$19,5,FALSE)</f>
        <v>0</v>
      </c>
      <c r="H64" s="162">
        <f>VLOOKUP($B$2,処遇Ⅲ!$B$8:$F$19,5,FALSE)</f>
        <v>0</v>
      </c>
      <c r="I64" s="162">
        <f>VLOOKUP($B$2,処遇Ⅲ!$B$8:$F$19,5,FALSE)</f>
        <v>0</v>
      </c>
      <c r="J64" s="162">
        <f>VLOOKUP($B$2,処遇Ⅲ!$B$8:$F$19,5,FALSE)</f>
        <v>0</v>
      </c>
      <c r="K64" s="162">
        <f>VLOOKUP($B$2,処遇Ⅲ!$B$8:$F$19,5,FALSE)</f>
        <v>0</v>
      </c>
      <c r="L64" s="162">
        <f>VLOOKUP($B$2,処遇Ⅲ!$B$8:$F$19,5,FALSE)</f>
        <v>0</v>
      </c>
      <c r="M64" s="162">
        <f>VLOOKUP($B$2,処遇Ⅲ!$B$8:$F$19,5,FALSE)</f>
        <v>0</v>
      </c>
      <c r="N64" s="132"/>
      <c r="O64" s="168"/>
      <c r="P64" s="11"/>
      <c r="Q64" s="167"/>
      <c r="R64" s="151"/>
      <c r="T64" s="23"/>
      <c r="U64" s="11"/>
      <c r="V64" s="151"/>
      <c r="X64" s="151"/>
      <c r="Z64" s="132"/>
      <c r="AA64" s="4" t="str">
        <f>P6</f>
        <v/>
      </c>
      <c r="AB64" s="147">
        <f>V23+V58+AB56</f>
        <v>0</v>
      </c>
    </row>
    <row r="65" spans="2:28" ht="12.75" customHeight="1">
      <c r="B65" s="684"/>
      <c r="C65" s="676"/>
      <c r="D65" s="155" t="s">
        <v>37</v>
      </c>
      <c r="E65" s="183" t="str">
        <f>VLOOKUP($B$2,冷暖房費!$E$4:$F$15,2,FALSE)</f>
        <v/>
      </c>
      <c r="F65" s="178">
        <f>VLOOKUP($B$2,冷暖房費!$E$4:$G$15,3,FALSE)</f>
        <v>0</v>
      </c>
      <c r="G65" s="178">
        <f>VLOOKUP($B$2,冷暖房費!$E$4:$G$15,3,FALSE)</f>
        <v>0</v>
      </c>
      <c r="H65" s="178">
        <f>VLOOKUP($B$2,冷暖房費!$E$4:$G$15,3,FALSE)</f>
        <v>0</v>
      </c>
      <c r="I65" s="178">
        <f>VLOOKUP($B$2,冷暖房費!$E$4:$G$15,3,FALSE)</f>
        <v>0</v>
      </c>
      <c r="J65" s="178">
        <f>VLOOKUP($B$2,冷暖房費!$E$4:$G$15,3,FALSE)</f>
        <v>0</v>
      </c>
      <c r="K65" s="178">
        <f>VLOOKUP($B$2,冷暖房費!$E$4:$G$15,3,FALSE)</f>
        <v>0</v>
      </c>
      <c r="L65" s="178">
        <f>VLOOKUP($B$2,冷暖房費!$E$4:$G$15,3,FALSE)</f>
        <v>0</v>
      </c>
      <c r="M65" s="178">
        <f>VLOOKUP($B$2,冷暖房費!$E$4:$G$15,3,FALSE)</f>
        <v>0</v>
      </c>
      <c r="N65" s="132"/>
      <c r="O65" s="168"/>
      <c r="P65" s="11"/>
      <c r="Q65" s="167"/>
      <c r="R65" s="151"/>
      <c r="T65" s="23"/>
      <c r="U65" s="11"/>
      <c r="V65" s="151"/>
      <c r="X65" s="151"/>
      <c r="Z65" s="132"/>
      <c r="AA65" s="5" t="str">
        <f>P7</f>
        <v/>
      </c>
      <c r="AB65" s="152">
        <f>V24+V59+AB57</f>
        <v>0</v>
      </c>
    </row>
    <row r="66" spans="2:28" ht="12.75" customHeight="1">
      <c r="B66" s="684"/>
      <c r="C66" s="676"/>
      <c r="D66" s="155" t="s">
        <v>61</v>
      </c>
      <c r="E66" s="184" t="str">
        <f>VLOOKUP($B$2,栄養管理!$B$9:$C$20,2,FALSE)</f>
        <v/>
      </c>
      <c r="F66" s="178">
        <f>VLOOKUP($B$2,栄養管理!$B$9:$H$20,7,FALSE)</f>
        <v>0</v>
      </c>
      <c r="G66" s="178">
        <f>VLOOKUP($B$2,栄養管理!$B$9:$H$20,7,FALSE)</f>
        <v>0</v>
      </c>
      <c r="H66" s="178">
        <f>VLOOKUP($B$2,栄養管理!$B$9:$H$20,7,FALSE)</f>
        <v>0</v>
      </c>
      <c r="I66" s="178">
        <f>VLOOKUP($B$2,栄養管理!$B$9:$H$20,7,FALSE)</f>
        <v>0</v>
      </c>
      <c r="J66" s="178">
        <f>VLOOKUP($B$2,栄養管理!$B$9:$H$20,7,FALSE)</f>
        <v>0</v>
      </c>
      <c r="K66" s="178">
        <f>VLOOKUP($B$2,栄養管理!$B$9:$H$20,7,FALSE)</f>
        <v>0</v>
      </c>
      <c r="L66" s="178">
        <f>VLOOKUP($B$2,栄養管理!$B$9:$H$20,7,FALSE)</f>
        <v>0</v>
      </c>
      <c r="M66" s="178">
        <f>VLOOKUP($B$2,栄養管理!$B$9:$H$20,7,FALSE)</f>
        <v>0</v>
      </c>
      <c r="N66" s="132"/>
      <c r="O66" s="168"/>
      <c r="P66" s="11"/>
      <c r="Q66" s="167"/>
      <c r="R66" s="151"/>
      <c r="T66" s="23"/>
      <c r="U66" s="11"/>
      <c r="V66" s="151"/>
      <c r="X66" s="151"/>
      <c r="Z66" s="132"/>
      <c r="AA66" s="6" t="str">
        <f>P8</f>
        <v/>
      </c>
      <c r="AB66" s="153">
        <f>V25+V60+AB58</f>
        <v>0</v>
      </c>
    </row>
    <row r="67" spans="2:28" ht="12.75" customHeight="1">
      <c r="B67" s="684"/>
      <c r="C67" s="676"/>
      <c r="D67" s="139" t="s">
        <v>433</v>
      </c>
      <c r="E67" s="180"/>
      <c r="F67" s="178">
        <f>'３月加算'!$F$7</f>
        <v>0</v>
      </c>
      <c r="G67" s="178">
        <f>'３月加算'!$F$7</f>
        <v>0</v>
      </c>
      <c r="H67" s="178">
        <f>'３月加算'!$F$7</f>
        <v>0</v>
      </c>
      <c r="I67" s="178">
        <f>'３月加算'!$F$7</f>
        <v>0</v>
      </c>
      <c r="J67" s="178">
        <f>'３月加算'!$F$7</f>
        <v>0</v>
      </c>
      <c r="K67" s="178">
        <f>'３月加算'!$F$7</f>
        <v>0</v>
      </c>
      <c r="L67" s="178">
        <f>'３月加算'!$F$7</f>
        <v>0</v>
      </c>
      <c r="M67" s="178">
        <f>'３月加算'!$F$7</f>
        <v>0</v>
      </c>
      <c r="N67" s="132"/>
      <c r="O67" s="168"/>
      <c r="P67" s="11"/>
      <c r="Q67" s="167"/>
      <c r="R67" s="151"/>
      <c r="T67" s="23"/>
      <c r="U67" s="11"/>
      <c r="V67" s="151"/>
      <c r="X67" s="151"/>
      <c r="Z67" s="132"/>
      <c r="AA67" s="7" t="str">
        <f>P8</f>
        <v/>
      </c>
      <c r="AB67" s="154">
        <f>V26+V61+AB59</f>
        <v>0</v>
      </c>
    </row>
    <row r="68" spans="2:28" ht="12.75" customHeight="1">
      <c r="B68" s="684"/>
      <c r="C68" s="676"/>
      <c r="D68" s="139" t="s">
        <v>434</v>
      </c>
      <c r="E68" s="180"/>
      <c r="F68" s="178">
        <f>'３月加算'!$G$7</f>
        <v>0</v>
      </c>
      <c r="G68" s="178">
        <f>'３月加算'!$G$7</f>
        <v>0</v>
      </c>
      <c r="H68" s="178">
        <f>'３月加算'!$G$7</f>
        <v>0</v>
      </c>
      <c r="I68" s="178">
        <f>'３月加算'!$G$7</f>
        <v>0</v>
      </c>
      <c r="J68" s="178">
        <f>'３月加算'!$G$7</f>
        <v>0</v>
      </c>
      <c r="K68" s="178">
        <f>'３月加算'!$G$7</f>
        <v>0</v>
      </c>
      <c r="L68" s="178">
        <f>'３月加算'!$G$7</f>
        <v>0</v>
      </c>
      <c r="M68" s="178">
        <f>'３月加算'!$G$7</f>
        <v>0</v>
      </c>
      <c r="N68" s="132"/>
      <c r="O68" s="168"/>
      <c r="P68" s="11"/>
      <c r="Q68" s="167"/>
      <c r="R68" s="151"/>
      <c r="T68" s="23"/>
      <c r="U68" s="11"/>
      <c r="V68" s="151"/>
      <c r="X68" s="151"/>
      <c r="Z68" s="132"/>
      <c r="AA68" s="8" t="str">
        <f>P9</f>
        <v/>
      </c>
      <c r="AB68" s="156">
        <f>V27+V62+AB60</f>
        <v>0</v>
      </c>
    </row>
    <row r="69" spans="2:28" ht="12.75" customHeight="1">
      <c r="B69" s="684"/>
      <c r="C69" s="676"/>
      <c r="D69" s="26" t="s">
        <v>435</v>
      </c>
      <c r="E69" s="180"/>
      <c r="F69" s="178">
        <f>'３月加算'!$H$7</f>
        <v>0</v>
      </c>
      <c r="G69" s="178">
        <f>'３月加算'!$H$7</f>
        <v>0</v>
      </c>
      <c r="H69" s="178">
        <f>'３月加算'!$H$7</f>
        <v>0</v>
      </c>
      <c r="I69" s="178">
        <f>'３月加算'!$H$7</f>
        <v>0</v>
      </c>
      <c r="J69" s="178">
        <f>'３月加算'!$H$7</f>
        <v>0</v>
      </c>
      <c r="K69" s="178">
        <f>'３月加算'!$H$7</f>
        <v>0</v>
      </c>
      <c r="L69" s="178">
        <f>'３月加算'!$H$7</f>
        <v>0</v>
      </c>
      <c r="M69" s="178">
        <f>'３月加算'!$H$7</f>
        <v>0</v>
      </c>
      <c r="O69" s="168"/>
      <c r="P69" s="11"/>
      <c r="Q69" s="167"/>
      <c r="R69" s="151"/>
      <c r="T69" s="23"/>
      <c r="U69" s="11"/>
      <c r="V69" s="151"/>
      <c r="X69" s="151"/>
      <c r="Z69" s="132"/>
      <c r="AA69" s="9" t="s">
        <v>31</v>
      </c>
      <c r="AB69" s="137">
        <f>SUM(AB64:AB68)</f>
        <v>0</v>
      </c>
    </row>
    <row r="70" spans="2:28" ht="12.75" customHeight="1">
      <c r="B70" s="684"/>
      <c r="C70" s="676"/>
      <c r="D70" s="200" t="s">
        <v>436</v>
      </c>
      <c r="E70" s="180"/>
      <c r="F70" s="178">
        <f>'３月加算'!$I$7</f>
        <v>0</v>
      </c>
      <c r="G70" s="178">
        <f>'３月加算'!$I$7</f>
        <v>0</v>
      </c>
      <c r="H70" s="178">
        <f>'３月加算'!$I$7</f>
        <v>0</v>
      </c>
      <c r="I70" s="178">
        <f>'３月加算'!$I$7</f>
        <v>0</v>
      </c>
      <c r="J70" s="178">
        <f>'３月加算'!$I$7</f>
        <v>0</v>
      </c>
      <c r="K70" s="178">
        <f>'３月加算'!$I$7</f>
        <v>0</v>
      </c>
      <c r="L70" s="178">
        <f>'３月加算'!$I$7</f>
        <v>0</v>
      </c>
      <c r="M70" s="178">
        <f>'３月加算'!$I$7</f>
        <v>0</v>
      </c>
      <c r="O70" s="168"/>
      <c r="P70" s="11"/>
      <c r="Q70" s="167"/>
      <c r="R70" s="151"/>
      <c r="T70" s="23"/>
      <c r="U70" s="11"/>
      <c r="V70" s="151"/>
      <c r="X70" s="151"/>
      <c r="Z70" s="132"/>
      <c r="AA70" s="11"/>
      <c r="AB70" s="151"/>
    </row>
    <row r="71" spans="2:28" ht="12.75" customHeight="1">
      <c r="B71" s="684"/>
      <c r="C71" s="676"/>
      <c r="D71" s="139" t="s">
        <v>437</v>
      </c>
      <c r="E71" s="180"/>
      <c r="F71" s="178">
        <f>'３月加算'!$J$7</f>
        <v>0</v>
      </c>
      <c r="G71" s="178">
        <f>'３月加算'!$J$7</f>
        <v>0</v>
      </c>
      <c r="H71" s="178">
        <f>'３月加算'!$J$7</f>
        <v>0</v>
      </c>
      <c r="I71" s="178">
        <f>'３月加算'!$J$7</f>
        <v>0</v>
      </c>
      <c r="J71" s="178">
        <f>'３月加算'!$J$7</f>
        <v>0</v>
      </c>
      <c r="K71" s="178">
        <f>'３月加算'!$J$7</f>
        <v>0</v>
      </c>
      <c r="L71" s="178">
        <f>'３月加算'!$J$7</f>
        <v>0</v>
      </c>
      <c r="M71" s="178">
        <f>'３月加算'!$J$7</f>
        <v>0</v>
      </c>
      <c r="O71" s="168"/>
      <c r="P71" s="11"/>
      <c r="Q71" s="167"/>
      <c r="R71" s="151"/>
      <c r="T71" s="23"/>
      <c r="U71" s="11"/>
      <c r="V71" s="151"/>
      <c r="X71" s="151"/>
      <c r="Z71" s="132"/>
      <c r="AA71" s="11"/>
      <c r="AB71" s="151"/>
    </row>
    <row r="72" spans="2:28" ht="12.75" customHeight="1">
      <c r="B72" s="684"/>
      <c r="C72" s="677"/>
      <c r="D72" s="139" t="s">
        <v>438</v>
      </c>
      <c r="E72" s="180"/>
      <c r="F72" s="178">
        <f>'３月加算'!$K$7</f>
        <v>0</v>
      </c>
      <c r="G72" s="178">
        <f>'３月加算'!$K$7</f>
        <v>0</v>
      </c>
      <c r="H72" s="178">
        <f>'３月加算'!$K$7</f>
        <v>0</v>
      </c>
      <c r="I72" s="178">
        <f>'３月加算'!$K$7</f>
        <v>0</v>
      </c>
      <c r="J72" s="178">
        <f>'３月加算'!$K$7</f>
        <v>0</v>
      </c>
      <c r="K72" s="178">
        <f>'３月加算'!$K$7</f>
        <v>0</v>
      </c>
      <c r="L72" s="178">
        <f>'３月加算'!$K$7</f>
        <v>0</v>
      </c>
      <c r="M72" s="178">
        <f>'３月加算'!$K$7</f>
        <v>0</v>
      </c>
      <c r="O72" s="168"/>
      <c r="P72" s="11"/>
      <c r="Q72" s="167"/>
      <c r="R72" s="151"/>
      <c r="T72" s="170"/>
      <c r="U72" s="11"/>
      <c r="V72" s="151"/>
      <c r="X72" s="151"/>
      <c r="Z72" s="132"/>
    </row>
    <row r="73" spans="2:28" ht="12.75" customHeight="1">
      <c r="B73" s="685"/>
      <c r="C73" s="688" t="s">
        <v>39</v>
      </c>
      <c r="D73" s="689"/>
      <c r="E73" s="716"/>
      <c r="F73" s="137">
        <f t="shared" ref="F73:M73" si="24">SUM(F41:F72)</f>
        <v>0</v>
      </c>
      <c r="G73" s="137">
        <f t="shared" si="24"/>
        <v>0</v>
      </c>
      <c r="H73" s="137">
        <f t="shared" si="24"/>
        <v>0</v>
      </c>
      <c r="I73" s="137">
        <f t="shared" si="24"/>
        <v>0</v>
      </c>
      <c r="J73" s="137">
        <f t="shared" si="24"/>
        <v>0</v>
      </c>
      <c r="K73" s="137">
        <f t="shared" si="24"/>
        <v>0</v>
      </c>
      <c r="L73" s="137">
        <f t="shared" si="24"/>
        <v>0</v>
      </c>
      <c r="M73" s="137">
        <f t="shared" si="24"/>
        <v>0</v>
      </c>
      <c r="O73" s="168"/>
      <c r="P73" s="11"/>
      <c r="Q73" s="167"/>
      <c r="R73" s="151"/>
      <c r="T73" s="170"/>
      <c r="U73" s="11"/>
      <c r="V73" s="151"/>
      <c r="X73" s="151"/>
    </row>
    <row r="74" spans="2:28" ht="12.75" customHeight="1">
      <c r="B74" s="169"/>
      <c r="C74" s="23"/>
      <c r="E74" s="171" t="s">
        <v>403</v>
      </c>
      <c r="F74" s="172">
        <f>SUM(F41:F46,F48:F59,F65)</f>
        <v>0</v>
      </c>
      <c r="G74" s="172">
        <f t="shared" ref="G74:M74" si="25">SUM(G41:G46,G48:G59,G65)</f>
        <v>0</v>
      </c>
      <c r="H74" s="172">
        <f t="shared" si="25"/>
        <v>0</v>
      </c>
      <c r="I74" s="172">
        <f t="shared" si="25"/>
        <v>0</v>
      </c>
      <c r="J74" s="172">
        <f t="shared" si="25"/>
        <v>0</v>
      </c>
      <c r="K74" s="172">
        <f t="shared" si="25"/>
        <v>0</v>
      </c>
      <c r="L74" s="172">
        <f t="shared" si="25"/>
        <v>0</v>
      </c>
      <c r="M74" s="172">
        <f t="shared" si="25"/>
        <v>0</v>
      </c>
      <c r="O74" s="168"/>
      <c r="P74" s="11"/>
      <c r="Q74" s="167"/>
      <c r="R74" s="151"/>
      <c r="T74" s="170"/>
      <c r="U74" s="11"/>
      <c r="V74" s="151"/>
      <c r="X74" s="151"/>
    </row>
    <row r="75" spans="2:28" ht="12.75" customHeight="1">
      <c r="B75" s="169"/>
      <c r="C75" s="23"/>
      <c r="E75" s="228"/>
      <c r="F75" s="229"/>
      <c r="G75" s="229"/>
      <c r="H75" s="229"/>
      <c r="I75" s="229"/>
      <c r="J75" s="229"/>
      <c r="K75" s="229"/>
      <c r="L75" s="229"/>
      <c r="M75" s="229"/>
      <c r="O75" s="168"/>
      <c r="P75" s="11"/>
      <c r="Q75" s="167"/>
      <c r="R75" s="151"/>
      <c r="T75" s="170"/>
      <c r="U75" s="11"/>
      <c r="V75" s="151"/>
      <c r="X75" s="151"/>
    </row>
    <row r="76" spans="2:28" ht="12.75" customHeight="1">
      <c r="B76" s="169"/>
      <c r="C76" s="23"/>
      <c r="E76" s="64" t="s">
        <v>511</v>
      </c>
      <c r="F76" s="229"/>
      <c r="G76" s="229"/>
      <c r="H76" s="229"/>
      <c r="I76" s="229"/>
      <c r="J76" s="229"/>
      <c r="K76" s="229"/>
      <c r="L76" s="229"/>
      <c r="M76" s="229"/>
      <c r="O76" s="168"/>
      <c r="P76" s="11"/>
      <c r="Q76" s="167"/>
      <c r="R76" s="151"/>
      <c r="T76" s="170"/>
      <c r="U76" s="11"/>
      <c r="V76" s="151"/>
      <c r="X76" s="151"/>
    </row>
    <row r="77" spans="2:28" ht="12.75" customHeight="1">
      <c r="B77" s="169"/>
      <c r="C77" s="23"/>
      <c r="E77" s="644" t="s">
        <v>509</v>
      </c>
      <c r="F77" s="643" t="s">
        <v>11</v>
      </c>
      <c r="G77" s="643"/>
      <c r="H77" s="643"/>
      <c r="I77" s="643"/>
      <c r="J77" s="643" t="s">
        <v>12</v>
      </c>
      <c r="K77" s="643"/>
      <c r="L77" s="643"/>
      <c r="M77" s="643"/>
      <c r="N77" s="151"/>
      <c r="O77" s="168"/>
      <c r="P77" s="11"/>
      <c r="Q77" s="167"/>
      <c r="R77" s="151"/>
      <c r="T77" s="170"/>
      <c r="U77" s="11"/>
      <c r="V77" s="151"/>
      <c r="X77" s="151"/>
    </row>
    <row r="78" spans="2:28" ht="12.75" customHeight="1">
      <c r="B78" s="169"/>
      <c r="C78" s="23"/>
      <c r="E78" s="644"/>
      <c r="F78" s="134" t="s">
        <v>3</v>
      </c>
      <c r="G78" s="134" t="s">
        <v>4</v>
      </c>
      <c r="H78" s="134" t="s">
        <v>5</v>
      </c>
      <c r="I78" s="134" t="s">
        <v>6</v>
      </c>
      <c r="J78" s="134" t="s">
        <v>3</v>
      </c>
      <c r="K78" s="134" t="s">
        <v>4</v>
      </c>
      <c r="L78" s="134" t="s">
        <v>5</v>
      </c>
      <c r="M78" s="134" t="s">
        <v>6</v>
      </c>
      <c r="N78" s="151"/>
      <c r="O78" s="168"/>
      <c r="P78" s="11"/>
      <c r="Q78" s="167"/>
      <c r="R78" s="151"/>
      <c r="T78" s="170"/>
      <c r="U78" s="11"/>
      <c r="V78" s="151"/>
      <c r="X78" s="151"/>
    </row>
    <row r="79" spans="2:28" ht="12.75" customHeight="1">
      <c r="B79" s="169"/>
      <c r="C79" s="23"/>
      <c r="E79" s="230" t="s">
        <v>506</v>
      </c>
      <c r="F79" s="137">
        <f>VLOOKUP($B$2,'基本単価内訳（本園）'!$H$20:$Y$31,15,FALSE)</f>
        <v>-1932</v>
      </c>
      <c r="G79" s="137">
        <f>VLOOKUP($B$2,'基本単価内訳（本園）'!$H$20:$Y$31,16,FALSE)</f>
        <v>-1932</v>
      </c>
      <c r="H79" s="137">
        <f>VLOOKUP($B$2,'基本単価内訳（本園）'!$H$20:$Y$31,17,FALSE)</f>
        <v>-11179</v>
      </c>
      <c r="I79" s="137">
        <f>VLOOKUP($B$2,'基本単価内訳（本園）'!$H$20:$Y$31,18,FALSE)</f>
        <v>-11179</v>
      </c>
      <c r="J79" s="137">
        <f>VLOOKUP($B$2,'基本単価内訳（本園）'!$H$20:$AO$31,31,FALSE)</f>
        <v>-1932</v>
      </c>
      <c r="K79" s="137">
        <f>VLOOKUP($B$2,'基本単価内訳（本園）'!$H$20:$AO$31,32,FALSE)</f>
        <v>-1932</v>
      </c>
      <c r="L79" s="137">
        <f>VLOOKUP($B$2,'基本単価内訳（本園）'!$H$20:$AO$31,33,FALSE)</f>
        <v>-11179</v>
      </c>
      <c r="M79" s="137">
        <f>VLOOKUP($B$2,'基本単価内訳（本園）'!$H$20:$AO$31,34,FALSE)</f>
        <v>-11179</v>
      </c>
      <c r="N79" s="151"/>
      <c r="O79" s="168"/>
      <c r="P79" s="11"/>
      <c r="Q79" s="167"/>
      <c r="R79" s="151"/>
      <c r="T79" s="170"/>
      <c r="U79" s="11"/>
      <c r="V79" s="151"/>
      <c r="X79" s="151"/>
    </row>
    <row r="80" spans="2:28" ht="12.75" customHeight="1">
      <c r="B80" s="169"/>
      <c r="C80" s="23"/>
      <c r="E80" s="230" t="s">
        <v>507</v>
      </c>
      <c r="F80" s="137">
        <f>VLOOKUP($B$2,'基本単価内訳（本園）'!$H$20:$Y$31,11,FALSE)</f>
        <v>1932</v>
      </c>
      <c r="G80" s="137">
        <f>VLOOKUP($B$2,'基本単価内訳（本園）'!$H$20:$Y$31,12,FALSE)</f>
        <v>1932</v>
      </c>
      <c r="H80" s="137">
        <f>VLOOKUP($B$2,'基本単価内訳（本園）'!$H$20:$Y$31,13,FALSE)</f>
        <v>11179</v>
      </c>
      <c r="I80" s="137">
        <f>VLOOKUP($B$2,'基本単価内訳（本園）'!$H$20:$Y$31,14,FALSE)</f>
        <v>11179</v>
      </c>
      <c r="J80" s="137">
        <f>VLOOKUP($B$2,'基本単価内訳（本園）'!$H$20:$AO$31,27,FALSE)</f>
        <v>1932</v>
      </c>
      <c r="K80" s="137">
        <f>VLOOKUP($B$2,'基本単価内訳（本園）'!$H$20:$AO$31,28,FALSE)</f>
        <v>1932</v>
      </c>
      <c r="L80" s="137">
        <f>VLOOKUP($B$2,'基本単価内訳（本園）'!$H$20:$AO$31,29,FALSE)</f>
        <v>11179</v>
      </c>
      <c r="M80" s="137">
        <f>VLOOKUP($B$2,'基本単価内訳（本園）'!$H$20:$AO$31,30,FALSE)</f>
        <v>11179</v>
      </c>
      <c r="N80" s="151"/>
      <c r="O80" s="168"/>
      <c r="P80" s="11"/>
      <c r="Q80" s="167"/>
      <c r="R80" s="151"/>
      <c r="T80" s="170"/>
      <c r="U80" s="11"/>
      <c r="V80" s="151"/>
      <c r="X80" s="151"/>
    </row>
    <row r="81" spans="2:67" ht="12.75" customHeight="1">
      <c r="B81" s="169"/>
      <c r="C81" s="23"/>
      <c r="E81" s="230" t="s">
        <v>508</v>
      </c>
      <c r="F81" s="137">
        <f>VLOOKUP($B$2,'基本単価内訳（本園）'!$H$20:$Y$31,7,FALSE)</f>
        <v>0</v>
      </c>
      <c r="G81" s="137">
        <f>VLOOKUP($B$2,'基本単価内訳（本園）'!$H$20:$Y$31,8,FALSE)</f>
        <v>0</v>
      </c>
      <c r="H81" s="137">
        <f>VLOOKUP($B$2,'基本単価内訳（本園）'!$H$20:$Y$31,9,FALSE)</f>
        <v>0</v>
      </c>
      <c r="I81" s="137">
        <f>VLOOKUP($B$2,'基本単価内訳（本園）'!$H$20:$Y$31,10,FALSE)</f>
        <v>0</v>
      </c>
      <c r="J81" s="137">
        <f>VLOOKUP($B$2,'基本単価内訳（本園）'!$H$20:$AO$31,23,FALSE)</f>
        <v>0</v>
      </c>
      <c r="K81" s="137">
        <f>VLOOKUP($B$2,'基本単価内訳（本園）'!$H$20:$AO$31,24,FALSE)</f>
        <v>0</v>
      </c>
      <c r="L81" s="137">
        <f>VLOOKUP($B$2,'基本単価内訳（本園）'!$H$20:$AO$31,25,FALSE)</f>
        <v>0</v>
      </c>
      <c r="M81" s="137">
        <f>VLOOKUP($B$2,'基本単価内訳（本園）'!$H$20:$AO$31,26,FALSE)</f>
        <v>0</v>
      </c>
      <c r="N81" s="151"/>
      <c r="P81" s="168"/>
      <c r="Q81" s="11"/>
      <c r="R81" s="167"/>
      <c r="S81" s="151"/>
      <c r="U81" s="170"/>
      <c r="V81" s="11"/>
      <c r="W81" s="151"/>
      <c r="Y81" s="151"/>
    </row>
    <row r="82" spans="2:67" ht="12.75" customHeight="1">
      <c r="B82" s="169"/>
      <c r="C82" s="23"/>
      <c r="E82" s="64"/>
      <c r="F82" s="229"/>
      <c r="G82" s="229"/>
      <c r="H82" s="229"/>
      <c r="I82" s="229"/>
      <c r="J82" s="229"/>
      <c r="K82" s="229"/>
      <c r="L82" s="229"/>
      <c r="M82" s="229"/>
      <c r="N82" s="151"/>
      <c r="P82" s="168"/>
      <c r="Q82" s="11"/>
      <c r="R82" s="167"/>
      <c r="S82" s="151"/>
      <c r="U82" s="170"/>
      <c r="V82" s="11"/>
      <c r="W82" s="151"/>
      <c r="Y82" s="151"/>
    </row>
    <row r="83" spans="2:67" ht="12.75" customHeight="1">
      <c r="B83" s="169"/>
      <c r="C83" s="23"/>
      <c r="E83" s="642" t="s">
        <v>510</v>
      </c>
      <c r="F83" s="643" t="s">
        <v>11</v>
      </c>
      <c r="G83" s="643"/>
      <c r="H83" s="643"/>
      <c r="I83" s="643"/>
      <c r="J83" s="643" t="s">
        <v>12</v>
      </c>
      <c r="K83" s="643"/>
      <c r="L83" s="643"/>
      <c r="M83" s="643"/>
      <c r="N83" s="151"/>
      <c r="P83" s="168"/>
      <c r="Q83" s="11"/>
      <c r="R83" s="167"/>
      <c r="S83" s="151"/>
      <c r="U83" s="170"/>
      <c r="V83" s="11"/>
      <c r="W83" s="151"/>
      <c r="Y83" s="151"/>
    </row>
    <row r="84" spans="2:67" ht="12.75" customHeight="1">
      <c r="B84" s="169"/>
      <c r="C84" s="23"/>
      <c r="E84" s="642"/>
      <c r="F84" s="134" t="s">
        <v>3</v>
      </c>
      <c r="G84" s="134" t="s">
        <v>4</v>
      </c>
      <c r="H84" s="134" t="s">
        <v>5</v>
      </c>
      <c r="I84" s="134" t="s">
        <v>6</v>
      </c>
      <c r="J84" s="134" t="s">
        <v>3</v>
      </c>
      <c r="K84" s="134" t="s">
        <v>4</v>
      </c>
      <c r="L84" s="134" t="s">
        <v>5</v>
      </c>
      <c r="M84" s="134" t="s">
        <v>6</v>
      </c>
      <c r="N84" s="151"/>
      <c r="P84" s="168"/>
      <c r="Q84" s="11"/>
      <c r="R84" s="167"/>
      <c r="S84" s="151"/>
      <c r="U84" s="170"/>
      <c r="V84" s="11"/>
      <c r="W84" s="151"/>
      <c r="Y84" s="151"/>
    </row>
    <row r="85" spans="2:67" ht="12.75" customHeight="1">
      <c r="B85" s="169"/>
      <c r="C85" s="23"/>
      <c r="E85" s="230" t="s">
        <v>499</v>
      </c>
      <c r="F85" s="137">
        <f>VLOOKUP($B$2,'基本単価内訳（分園）'!$H$20:$Y$31,15,FALSE)</f>
        <v>-1932</v>
      </c>
      <c r="G85" s="137">
        <f>VLOOKUP($B$2,'基本単価内訳（分園）'!$H$20:$Y$31,16,FALSE)</f>
        <v>-1932</v>
      </c>
      <c r="H85" s="137">
        <f>VLOOKUP($B$2,'基本単価内訳（分園）'!$H$20:$Y$31,17,FALSE)</f>
        <v>-11179</v>
      </c>
      <c r="I85" s="137">
        <f>VLOOKUP($B$2,'基本単価内訳（分園）'!$H$20:$Y$31,18,FALSE)</f>
        <v>-11179</v>
      </c>
      <c r="J85" s="137">
        <f>VLOOKUP($B$2,'基本単価内訳（分園）'!$H$20:$AO$31,31,FALSE)</f>
        <v>-1932</v>
      </c>
      <c r="K85" s="137">
        <f>VLOOKUP($B$2,'基本単価内訳（分園）'!$H$20:$AO$31,32,FALSE)</f>
        <v>-1932</v>
      </c>
      <c r="L85" s="137">
        <f>VLOOKUP($B$2,'基本単価内訳（分園）'!$H$20:$AO$31,33,FALSE)</f>
        <v>-11179</v>
      </c>
      <c r="M85" s="137">
        <f>VLOOKUP($B$2,'基本単価内訳（分園）'!$H$20:$AO$31,34,FALSE)</f>
        <v>-11179</v>
      </c>
      <c r="N85" s="151"/>
      <c r="P85" s="168"/>
      <c r="Q85" s="11"/>
      <c r="R85" s="167"/>
      <c r="S85" s="151"/>
      <c r="U85" s="170"/>
      <c r="V85" s="11"/>
      <c r="W85" s="151"/>
      <c r="Y85" s="151"/>
    </row>
    <row r="86" spans="2:67" ht="12.75" customHeight="1">
      <c r="B86" s="169"/>
      <c r="C86" s="23"/>
      <c r="E86" s="230" t="s">
        <v>500</v>
      </c>
      <c r="F86" s="137">
        <f>VLOOKUP($B$2,'基本単価内訳（分園）'!$H$20:$Y$31,11,FALSE)</f>
        <v>1932</v>
      </c>
      <c r="G86" s="137">
        <f>VLOOKUP($B$2,'基本単価内訳（分園）'!$H$20:$Y$31,12,FALSE)</f>
        <v>1932</v>
      </c>
      <c r="H86" s="137">
        <f>VLOOKUP($B$2,'基本単価内訳（分園）'!$H$20:$Y$31,13,FALSE)</f>
        <v>11179</v>
      </c>
      <c r="I86" s="137">
        <f>VLOOKUP($B$2,'基本単価内訳（分園）'!$H$20:$Y$31,14,FALSE)</f>
        <v>11179</v>
      </c>
      <c r="J86" s="137">
        <f>VLOOKUP($B$2,'基本単価内訳（分園）'!$H$20:$AO$31,27,FALSE)</f>
        <v>1932</v>
      </c>
      <c r="K86" s="137">
        <f>VLOOKUP($B$2,'基本単価内訳（分園）'!$H$20:$AO$31,28,FALSE)</f>
        <v>1932</v>
      </c>
      <c r="L86" s="137">
        <f>VLOOKUP($B$2,'基本単価内訳（分園）'!$H$20:$AO$31,29,FALSE)</f>
        <v>11179</v>
      </c>
      <c r="M86" s="137">
        <f>VLOOKUP($B$2,'基本単価内訳（分園）'!$H$20:$AO$31,30,FALSE)</f>
        <v>11179</v>
      </c>
      <c r="N86" s="151"/>
      <c r="P86" s="168"/>
      <c r="Q86" s="11"/>
      <c r="R86" s="167"/>
      <c r="S86" s="151"/>
      <c r="U86" s="170"/>
      <c r="V86" s="11"/>
      <c r="W86" s="151"/>
      <c r="Y86" s="151"/>
    </row>
    <row r="87" spans="2:67" ht="12.75" customHeight="1">
      <c r="B87" s="169"/>
      <c r="C87" s="23"/>
      <c r="E87" s="230" t="s">
        <v>501</v>
      </c>
      <c r="F87" s="137">
        <f>VLOOKUP($B$2,'基本単価内訳（分園）'!$H$20:$Y$31,7,FALSE)</f>
        <v>0</v>
      </c>
      <c r="G87" s="137">
        <f>VLOOKUP($B$2,'基本単価内訳（分園）'!$H$20:$Y$31,8,FALSE)</f>
        <v>0</v>
      </c>
      <c r="H87" s="137">
        <f>VLOOKUP($B$2,'基本単価内訳（分園）'!$H$20:$Y$31,9,FALSE)</f>
        <v>0</v>
      </c>
      <c r="I87" s="137">
        <f>VLOOKUP($B$2,'基本単価内訳（分園）'!$H$20:$Y$31,10,FALSE)</f>
        <v>0</v>
      </c>
      <c r="J87" s="137">
        <f>VLOOKUP($B$2,'基本単価内訳（分園）'!$H$20:$AO$31,23,FALSE)</f>
        <v>0</v>
      </c>
      <c r="K87" s="137">
        <f>VLOOKUP($B$2,'基本単価内訳（分園）'!$H$20:$AO$31,24,FALSE)</f>
        <v>0</v>
      </c>
      <c r="L87" s="137">
        <f>VLOOKUP($B$2,'基本単価内訳（分園）'!$H$20:$AO$31,25,FALSE)</f>
        <v>0</v>
      </c>
      <c r="M87" s="137">
        <f>VLOOKUP($B$2,'基本単価内訳（分園）'!$H$20:$AO$31,26,FALSE)</f>
        <v>0</v>
      </c>
      <c r="N87" s="151"/>
      <c r="P87" s="168"/>
      <c r="Q87" s="11"/>
      <c r="R87" s="167"/>
      <c r="S87" s="151"/>
      <c r="U87" s="170"/>
      <c r="V87" s="11"/>
      <c r="W87" s="151"/>
      <c r="Y87" s="151"/>
    </row>
    <row r="88" spans="2:67" ht="12.75" customHeight="1">
      <c r="B88" s="169"/>
      <c r="C88" s="23"/>
      <c r="E88" s="241"/>
      <c r="F88" s="241"/>
      <c r="G88" s="241"/>
      <c r="H88" s="150"/>
      <c r="I88" s="151"/>
      <c r="J88" s="151"/>
      <c r="K88" s="151"/>
      <c r="L88" s="151"/>
      <c r="M88" s="151"/>
      <c r="P88" s="168"/>
      <c r="Q88" s="11"/>
      <c r="R88" s="167"/>
      <c r="S88" s="151"/>
      <c r="U88" s="170"/>
      <c r="V88" s="11"/>
      <c r="W88" s="151"/>
      <c r="Y88" s="151"/>
    </row>
    <row r="89" spans="2:67" ht="12.75" customHeight="1">
      <c r="B89" s="169"/>
      <c r="C89" s="23"/>
      <c r="E89" s="715" t="s">
        <v>604</v>
      </c>
      <c r="F89" s="715"/>
      <c r="G89" s="715"/>
      <c r="H89" s="151"/>
      <c r="I89" s="151"/>
      <c r="J89" s="151"/>
      <c r="K89" s="151"/>
      <c r="L89" s="151"/>
      <c r="M89" s="151"/>
      <c r="P89" s="168"/>
      <c r="Q89" s="11"/>
      <c r="R89" s="167"/>
      <c r="S89" s="151"/>
      <c r="U89" s="170"/>
      <c r="V89" s="11"/>
      <c r="W89" s="151"/>
      <c r="Y89" s="151"/>
    </row>
    <row r="90" spans="2:67" ht="12.75" customHeight="1">
      <c r="B90" s="169"/>
      <c r="C90" s="23"/>
      <c r="E90" s="255"/>
      <c r="F90" s="134" t="s">
        <v>3</v>
      </c>
      <c r="G90" s="134" t="s">
        <v>4</v>
      </c>
      <c r="H90" s="134" t="s">
        <v>5</v>
      </c>
      <c r="I90" s="134" t="s">
        <v>6</v>
      </c>
      <c r="J90" s="151"/>
      <c r="L90" s="151"/>
      <c r="M90" s="151"/>
      <c r="P90" s="168"/>
      <c r="Q90" s="11"/>
      <c r="R90" s="167"/>
      <c r="S90" s="151"/>
      <c r="U90" s="170"/>
      <c r="V90" s="11"/>
      <c r="W90" s="151"/>
      <c r="Y90" s="151"/>
    </row>
    <row r="91" spans="2:67" ht="12.75" customHeight="1">
      <c r="B91" s="169"/>
      <c r="C91" s="23"/>
      <c r="E91" s="230" t="s">
        <v>499</v>
      </c>
      <c r="F91" s="137">
        <f>VLOOKUP($B$2,夜間保育加算!$S$6:$AG$17,10,FALSE)</f>
        <v>0</v>
      </c>
      <c r="G91" s="137">
        <f>VLOOKUP($B$2,夜間保育加算!$S$6:$AG$17,10,FALSE)</f>
        <v>0</v>
      </c>
      <c r="H91" s="137">
        <f>VLOOKUP($B$2,夜間保育加算!$S$6:$AG$17,11,FALSE)</f>
        <v>0</v>
      </c>
      <c r="I91" s="137">
        <f>VLOOKUP($B$2,夜間保育加算!$S$6:$AG$17,11,FALSE)</f>
        <v>0</v>
      </c>
      <c r="J91" s="151"/>
      <c r="L91" s="151"/>
      <c r="M91" s="151"/>
      <c r="P91" s="168"/>
      <c r="Q91" s="11"/>
      <c r="R91" s="167"/>
      <c r="S91" s="151"/>
      <c r="U91" s="170"/>
      <c r="V91" s="11"/>
      <c r="W91" s="151"/>
      <c r="Y91" s="151"/>
    </row>
    <row r="92" spans="2:67" ht="12.75" customHeight="1">
      <c r="B92" s="169"/>
      <c r="C92" s="23"/>
      <c r="E92" s="230" t="s">
        <v>500</v>
      </c>
      <c r="F92" s="137">
        <f>VLOOKUP($B$2,夜間保育加算!$S$6:$AG$17,12,FALSE)</f>
        <v>0</v>
      </c>
      <c r="G92" s="137">
        <f>VLOOKUP($B$2,夜間保育加算!$S$6:$AG$17,12,FALSE)</f>
        <v>0</v>
      </c>
      <c r="H92" s="137">
        <f>VLOOKUP($B$2,夜間保育加算!$S$6:$AG$17,13,FALSE)</f>
        <v>0</v>
      </c>
      <c r="I92" s="137">
        <f>VLOOKUP($B$2,夜間保育加算!$S$6:$AG$17,13,FALSE)</f>
        <v>0</v>
      </c>
      <c r="J92" s="151"/>
      <c r="L92" s="151"/>
      <c r="M92" s="151"/>
      <c r="N92" s="133"/>
      <c r="P92" s="168"/>
      <c r="Q92" s="11"/>
      <c r="R92" s="167"/>
      <c r="S92" s="151"/>
      <c r="U92" s="170"/>
      <c r="V92" s="11"/>
      <c r="W92" s="151"/>
      <c r="Y92" s="151"/>
    </row>
    <row r="93" spans="2:67" ht="12.75" customHeight="1">
      <c r="B93" s="169"/>
      <c r="C93" s="23"/>
      <c r="E93" s="230" t="s">
        <v>501</v>
      </c>
      <c r="F93" s="137">
        <f>VLOOKUP($B$2,夜間保育加算!$S$6:$AG$17,14,FALSE)</f>
        <v>0</v>
      </c>
      <c r="G93" s="137">
        <f>VLOOKUP($B$2,夜間保育加算!$S$6:$AG$17,14,FALSE)</f>
        <v>0</v>
      </c>
      <c r="H93" s="137">
        <f>VLOOKUP($B$2,夜間保育加算!$S$6:$AG$17,15,FALSE)</f>
        <v>0</v>
      </c>
      <c r="I93" s="137">
        <f>VLOOKUP($B$2,夜間保育加算!$S$6:$AG$17,15,FALSE)</f>
        <v>0</v>
      </c>
      <c r="J93" s="151"/>
      <c r="L93" s="151"/>
      <c r="M93" s="151"/>
      <c r="N93" s="132"/>
      <c r="O93" s="151"/>
      <c r="P93" s="168"/>
      <c r="Q93" s="11"/>
      <c r="R93" s="167"/>
      <c r="S93" s="151"/>
      <c r="U93" s="170"/>
      <c r="V93" s="11"/>
      <c r="W93" s="151"/>
      <c r="Y93" s="151"/>
    </row>
    <row r="94" spans="2:67" ht="12.75" customHeight="1">
      <c r="B94" s="169"/>
      <c r="C94" s="23"/>
      <c r="F94" s="229"/>
      <c r="G94" s="229"/>
      <c r="H94" s="229"/>
      <c r="I94" s="229"/>
      <c r="J94" s="229"/>
      <c r="K94" s="229"/>
      <c r="L94" s="229"/>
      <c r="M94" s="229"/>
      <c r="N94" s="132"/>
      <c r="O94" s="168"/>
      <c r="P94" s="11"/>
      <c r="Q94" s="167"/>
      <c r="R94" s="151"/>
      <c r="T94" s="170"/>
      <c r="U94" s="11"/>
      <c r="V94" s="151"/>
      <c r="X94" s="151"/>
    </row>
    <row r="95" spans="2:67" ht="12.75" customHeight="1">
      <c r="B95" s="14"/>
      <c r="C95" s="14"/>
      <c r="D95" s="15"/>
      <c r="E95" s="15"/>
      <c r="F95" s="64" t="s">
        <v>199</v>
      </c>
      <c r="G95" s="163"/>
      <c r="N95" s="132"/>
      <c r="X95" s="151"/>
      <c r="AA95" s="131"/>
      <c r="AB95" s="131"/>
      <c r="AC95" s="132"/>
      <c r="AD95" s="132"/>
    </row>
    <row r="96" spans="2:67" ht="12.75" customHeight="1">
      <c r="B96" s="14"/>
      <c r="C96" s="14"/>
      <c r="D96" s="15"/>
      <c r="E96" s="15"/>
      <c r="F96" s="651" t="s">
        <v>200</v>
      </c>
      <c r="G96" s="651" t="s">
        <v>110</v>
      </c>
      <c r="H96" s="651" t="s">
        <v>111</v>
      </c>
      <c r="I96" s="651" t="s">
        <v>406</v>
      </c>
      <c r="J96" s="651" t="s">
        <v>219</v>
      </c>
      <c r="K96" s="651" t="s">
        <v>113</v>
      </c>
      <c r="L96" s="651" t="s">
        <v>112</v>
      </c>
      <c r="M96" s="651" t="s">
        <v>114</v>
      </c>
      <c r="N96" s="132"/>
      <c r="O96" s="645" t="s">
        <v>486</v>
      </c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7"/>
      <c r="AO96" s="653" t="s">
        <v>487</v>
      </c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5"/>
    </row>
    <row r="97" spans="2:67" ht="12.75" customHeight="1">
      <c r="B97" s="14"/>
      <c r="C97" s="14"/>
      <c r="D97" s="15"/>
      <c r="E97" s="15"/>
      <c r="F97" s="651"/>
      <c r="G97" s="651"/>
      <c r="H97" s="651"/>
      <c r="I97" s="651"/>
      <c r="J97" s="651"/>
      <c r="K97" s="651"/>
      <c r="L97" s="651"/>
      <c r="M97" s="651"/>
      <c r="N97" s="132"/>
      <c r="O97" s="645" t="s">
        <v>463</v>
      </c>
      <c r="P97" s="646"/>
      <c r="Q97" s="646"/>
      <c r="R97" s="647"/>
      <c r="S97" s="648" t="s">
        <v>476</v>
      </c>
      <c r="T97" s="648"/>
      <c r="U97" s="648" t="s">
        <v>642</v>
      </c>
      <c r="V97" s="648"/>
      <c r="W97" s="645" t="s">
        <v>164</v>
      </c>
      <c r="X97" s="646"/>
      <c r="Y97" s="646"/>
      <c r="Z97" s="647"/>
      <c r="AA97" s="709" t="s">
        <v>257</v>
      </c>
      <c r="AB97" s="709" t="s">
        <v>479</v>
      </c>
      <c r="AC97" s="648" t="s">
        <v>33</v>
      </c>
      <c r="AD97" s="648"/>
      <c r="AE97" s="649" t="s">
        <v>596</v>
      </c>
      <c r="AF97" s="650"/>
      <c r="AG97" s="648" t="s">
        <v>481</v>
      </c>
      <c r="AH97" s="648"/>
      <c r="AI97" s="649" t="s">
        <v>85</v>
      </c>
      <c r="AJ97" s="650"/>
      <c r="AK97" s="711" t="s">
        <v>86</v>
      </c>
      <c r="AL97" s="712"/>
      <c r="AM97" s="709" t="s">
        <v>485</v>
      </c>
      <c r="AN97" s="709" t="s">
        <v>488</v>
      </c>
      <c r="AO97" s="653" t="s">
        <v>463</v>
      </c>
      <c r="AP97" s="654"/>
      <c r="AQ97" s="654"/>
      <c r="AR97" s="655"/>
      <c r="AS97" s="656" t="s">
        <v>476</v>
      </c>
      <c r="AT97" s="656"/>
      <c r="AU97" s="656" t="s">
        <v>642</v>
      </c>
      <c r="AV97" s="656"/>
      <c r="AW97" s="653" t="s">
        <v>164</v>
      </c>
      <c r="AX97" s="654"/>
      <c r="AY97" s="654"/>
      <c r="AZ97" s="655"/>
      <c r="BA97" s="657" t="s">
        <v>257</v>
      </c>
      <c r="BB97" s="657" t="s">
        <v>479</v>
      </c>
      <c r="BC97" s="656" t="s">
        <v>33</v>
      </c>
      <c r="BD97" s="656"/>
      <c r="BE97" s="659" t="s">
        <v>596</v>
      </c>
      <c r="BF97" s="660"/>
      <c r="BG97" s="656" t="s">
        <v>481</v>
      </c>
      <c r="BH97" s="656"/>
      <c r="BI97" s="659" t="s">
        <v>85</v>
      </c>
      <c r="BJ97" s="660"/>
      <c r="BK97" s="661" t="s">
        <v>86</v>
      </c>
      <c r="BL97" s="662"/>
      <c r="BM97" s="657" t="s">
        <v>485</v>
      </c>
      <c r="BN97" s="657" t="s">
        <v>488</v>
      </c>
      <c r="BO97" s="656" t="s">
        <v>31</v>
      </c>
    </row>
    <row r="98" spans="2:67" ht="12.75" customHeight="1">
      <c r="B98" s="14"/>
      <c r="C98" s="14"/>
      <c r="D98" s="15"/>
      <c r="E98" s="15"/>
      <c r="F98" s="651"/>
      <c r="G98" s="651"/>
      <c r="H98" s="651"/>
      <c r="I98" s="651"/>
      <c r="J98" s="651"/>
      <c r="K98" s="651"/>
      <c r="L98" s="651"/>
      <c r="M98" s="651"/>
      <c r="N98" s="132"/>
      <c r="O98" s="220" t="s">
        <v>512</v>
      </c>
      <c r="P98" s="220" t="s">
        <v>513</v>
      </c>
      <c r="Q98" s="220" t="s">
        <v>514</v>
      </c>
      <c r="R98" s="220" t="s">
        <v>87</v>
      </c>
      <c r="S98" s="220" t="s">
        <v>88</v>
      </c>
      <c r="T98" s="220" t="s">
        <v>87</v>
      </c>
      <c r="U98" s="220" t="s">
        <v>88</v>
      </c>
      <c r="V98" s="220" t="s">
        <v>87</v>
      </c>
      <c r="W98" s="220" t="s">
        <v>512</v>
      </c>
      <c r="X98" s="220" t="s">
        <v>513</v>
      </c>
      <c r="Y98" s="220" t="s">
        <v>514</v>
      </c>
      <c r="Z98" s="220" t="s">
        <v>87</v>
      </c>
      <c r="AA98" s="710"/>
      <c r="AB98" s="710"/>
      <c r="AC98" s="220" t="s">
        <v>88</v>
      </c>
      <c r="AD98" s="220" t="s">
        <v>87</v>
      </c>
      <c r="AE98" s="220" t="s">
        <v>88</v>
      </c>
      <c r="AF98" s="220" t="s">
        <v>87</v>
      </c>
      <c r="AG98" s="220" t="s">
        <v>88</v>
      </c>
      <c r="AH98" s="220" t="s">
        <v>87</v>
      </c>
      <c r="AI98" s="220" t="s">
        <v>88</v>
      </c>
      <c r="AJ98" s="220" t="s">
        <v>87</v>
      </c>
      <c r="AK98" s="220" t="s">
        <v>88</v>
      </c>
      <c r="AL98" s="220" t="s">
        <v>87</v>
      </c>
      <c r="AM98" s="710"/>
      <c r="AN98" s="710"/>
      <c r="AO98" s="221" t="s">
        <v>512</v>
      </c>
      <c r="AP98" s="221" t="s">
        <v>513</v>
      </c>
      <c r="AQ98" s="221" t="s">
        <v>514</v>
      </c>
      <c r="AR98" s="221" t="s">
        <v>87</v>
      </c>
      <c r="AS98" s="221" t="s">
        <v>88</v>
      </c>
      <c r="AT98" s="221" t="s">
        <v>87</v>
      </c>
      <c r="AU98" s="221" t="s">
        <v>88</v>
      </c>
      <c r="AV98" s="221" t="s">
        <v>87</v>
      </c>
      <c r="AW98" s="221" t="s">
        <v>512</v>
      </c>
      <c r="AX98" s="221" t="s">
        <v>513</v>
      </c>
      <c r="AY98" s="221" t="s">
        <v>514</v>
      </c>
      <c r="AZ98" s="221" t="s">
        <v>87</v>
      </c>
      <c r="BA98" s="658"/>
      <c r="BB98" s="658"/>
      <c r="BC98" s="221" t="s">
        <v>88</v>
      </c>
      <c r="BD98" s="221" t="s">
        <v>87</v>
      </c>
      <c r="BE98" s="221" t="s">
        <v>88</v>
      </c>
      <c r="BF98" s="221" t="s">
        <v>87</v>
      </c>
      <c r="BG98" s="221" t="s">
        <v>88</v>
      </c>
      <c r="BH98" s="221" t="s">
        <v>87</v>
      </c>
      <c r="BI98" s="221" t="s">
        <v>88</v>
      </c>
      <c r="BJ98" s="221" t="s">
        <v>87</v>
      </c>
      <c r="BK98" s="221" t="s">
        <v>88</v>
      </c>
      <c r="BL98" s="221" t="s">
        <v>87</v>
      </c>
      <c r="BM98" s="658"/>
      <c r="BN98" s="658"/>
      <c r="BO98" s="656"/>
    </row>
    <row r="99" spans="2:67" ht="12.75" customHeight="1">
      <c r="B99" s="14"/>
      <c r="C99" s="14"/>
      <c r="D99" s="15"/>
      <c r="E99" s="15"/>
      <c r="F99" s="20" t="str">
        <f>IF(月途中入退所!$D8=$B$2,月途中入退所!$F8,"-")</f>
        <v>-</v>
      </c>
      <c r="G99" s="20" t="str">
        <f>IF(月途中入退所!$D8=$B$2,月途中入退所!$G8,"-")</f>
        <v>-</v>
      </c>
      <c r="H99" s="20" t="str">
        <f>IF(月途中入退所!$D8=$B$2,月途中入退所!$H8,"-")</f>
        <v>-</v>
      </c>
      <c r="I99" s="164" t="str">
        <f>IF($H99="標準時間",HLOOKUP($G99,$F$5:$I$37,33,FALSE),IF($H99="短時間",HLOOKUP($G99,$J$5:$M$37,33,FALSE),"-"))</f>
        <v>-</v>
      </c>
      <c r="J99" s="20" t="str">
        <f>IF(月途中入退所!$D8=$B$2,IF(月途中入退所!I8="","-",月途中入退所!$I8),"-")</f>
        <v>-</v>
      </c>
      <c r="K99" s="186" t="str">
        <f>IF(J99="○",I99+$O$28,I99)</f>
        <v>-</v>
      </c>
      <c r="L99" s="20" t="str">
        <f>IF(月途中入退所!$D8=$B$2,月途中入退所!$J8,"-")</f>
        <v>-</v>
      </c>
      <c r="M99" s="138">
        <f>IFERROR(ROUNDDOWN(K99*L99/25,-1),0)</f>
        <v>0</v>
      </c>
      <c r="N99" s="132"/>
      <c r="O99" s="137" t="str">
        <f>IF($H99="標準時間",HLOOKUP(G99,$F$78:$I$81,2,FALSE),IF($H99="短時間",HLOOKUP($G99,$J$78:$M$81,2,FALSE),"-"))</f>
        <v>-</v>
      </c>
      <c r="P99" s="137" t="str">
        <f t="shared" ref="P99:P118" si="26">IF($H99="標準時間",HLOOKUP(G99,$F$78:$I$81,3,FALSE),IF($H99="短時間",HLOOKUP($G99,$J$78:$M$81,3,FALSE),"-"))</f>
        <v>-</v>
      </c>
      <c r="Q99" s="137" t="str">
        <f>IF($H99="標準時間",HLOOKUP(G99,$F$78:$I$81,4,FALSE),IF($H99="短時間",HLOOKUP($G99,$J$78:$M$81,4,FALSE),"-"))</f>
        <v>-</v>
      </c>
      <c r="R99" s="137" t="str">
        <f t="shared" ref="R99:R118" si="27">IF($H99="標準時間",HLOOKUP($G99,$F$5:$I$31,3,FALSE),IF($H99="短時間",HLOOKUP($G99,$J$5:$M$31,3,FALSE),"-"))</f>
        <v>-</v>
      </c>
      <c r="S99" s="137" t="str">
        <f>IF($H99="標準時間",HLOOKUP($G99,$F$5:$I$37,4,FALSE),IF($H99="短時間",HLOOKUP($G99,$J$5:$M$37,4,FALSE),"-"))</f>
        <v>-</v>
      </c>
      <c r="T99" s="137" t="str">
        <f>IF($H99="標準時間",HLOOKUP($G99,$F$5:$I$37,5,FALSE),IF($H99="短時間",HLOOKUP($G99,$J$5:$M$37,5,FALSE),"-"))</f>
        <v>-</v>
      </c>
      <c r="U99" s="137" t="str">
        <f>IF($H99="標準時間",HLOOKUP($G99,$F$5:$I$37,6,FALSE),IF($H99="短時間",HLOOKUP($G99,$J$5:$M$37,6,FALSE),"-"))</f>
        <v>-</v>
      </c>
      <c r="V99" s="137" t="str">
        <f>IF($H99="標準時間",HLOOKUP($G99,$F$5:$I$37,7,FALSE),IF($H99="短時間",HLOOKUP($G99,$J$5:$M$37,7,FALSE),"-"))</f>
        <v>-</v>
      </c>
      <c r="W99" s="137" t="str">
        <f t="shared" ref="W99:W118" si="28">IFERROR(HLOOKUP(G99,$F$90:$I$91,2,FALSE),"-")</f>
        <v>-</v>
      </c>
      <c r="X99" s="137" t="str">
        <f t="shared" ref="X99:X118" si="29">IFERROR(HLOOKUP(G99,$F$90:$I$92,3,FALSE),"-")</f>
        <v>-</v>
      </c>
      <c r="Y99" s="137" t="str">
        <f t="shared" ref="Y99:Y118" si="30">IFERROR(HLOOKUP(G99,$F$90:$I$93,4,FALSE),"-")</f>
        <v>-</v>
      </c>
      <c r="Z99" s="137" t="str">
        <f>IF($H99="標準時間",HLOOKUP($G99,$F$5:$I$37,10,FALSE),IF($H99="短時間",HLOOKUP($G99,$J$5:$M$37,10,FALSE),"-"))</f>
        <v>-</v>
      </c>
      <c r="AA99" s="137" t="str">
        <f>IF($H99="標準時間",HLOOKUP($G99,$F$5:$I$37,11,FALSE),IF($H99="短時間",HLOOKUP($G99,$J$5:$M$37,11,FALSE),"-"))</f>
        <v>-</v>
      </c>
      <c r="AB99" s="137" t="str">
        <f>IF($H99="標準時間",HLOOKUP($G99,$F$5:$I$37,12,FALSE),IF($H99="短時間",HLOOKUP($G99,$J$5:$M$37,12,FALSE),"-"))</f>
        <v>-</v>
      </c>
      <c r="AC99" s="137" t="str">
        <f>IF($H99="標準時間",HLOOKUP($G99,$F$5:$I$37,13,FALSE),IF($H99="短時間",HLOOKUP($G99,$J$5:$M$37,13,FALSE),"-"))</f>
        <v>-</v>
      </c>
      <c r="AD99" s="137" t="str">
        <f>IF($H99="標準時間",HLOOKUP($G99,$F$5:$I$37,14,FALSE),IF($H99="短時間",HLOOKUP($G99,$J$5:$M$37,14,FALSE),"-"))</f>
        <v>-</v>
      </c>
      <c r="AE99" s="140"/>
      <c r="AF99" s="140"/>
      <c r="AG99" s="137" t="str">
        <f>IF($H99="標準時間",HLOOKUP($G99,$F$5:$I$37,15,FALSE),IF($H99="短時間",HLOOKUP($G99,$J$5:$M$37,15,FALSE),"-"))</f>
        <v>-</v>
      </c>
      <c r="AH99" s="137" t="str">
        <f>IF($H99="標準時間",HLOOKUP($G99,$F$5:$I$37,16,FALSE),IF($H99="短時間",HLOOKUP($G99,$J$5:$M$37,16,FALSE),"-"))</f>
        <v>-</v>
      </c>
      <c r="AI99" s="137" t="str">
        <f>IF(H99="標準時間",HLOOKUP(G99,'４月基本'!$F$5:$I$15,12,FALSE),IF(H99="短時間",HLOOKUP(G99,'４月基本'!$J$5:$M$15,12,FALSE),"-"))</f>
        <v>-</v>
      </c>
      <c r="AJ99" s="137" t="str">
        <f>IF(H99="標準時間",HLOOKUP(G99,'４月Ⅰ'!$F$5:$I$13,10,FALSE),IF(H99="短時間",HLOOKUP(G99,'４月Ⅰ'!$J$5:$M$13,10,FALSE),"-"))</f>
        <v>-</v>
      </c>
      <c r="AK99" s="137" t="str">
        <f>IF(H99="標準時間",HLOOKUP(G99,'４月基本'!$F$5:$I$16,11,FALSE),IF(H99="短時間",HLOOKUP(G99,'４月基本'!$J$5:$M$16,11,FALSE),"-"))</f>
        <v>-</v>
      </c>
      <c r="AL99" s="137" t="str">
        <f>IF(H99="標準時間",HLOOKUP(G99,'４月Ⅰ'!$F$5:$I$14,9,FALSE),IF(H99="短時間",HLOOKUP(G99,'４月Ⅰ'!$J$5:$M$14,9,FALSE),"-"))</f>
        <v>-</v>
      </c>
      <c r="AM99" s="137" t="str">
        <f>IF($H99="標準時間",HLOOKUP($G99,$F$5:$I$37,24,FALSE),IF($H99="短時間",HLOOKUP($G99,$J$5:$M$37,24,FALSE),"-"))</f>
        <v>-</v>
      </c>
      <c r="AN99" s="137">
        <f t="shared" ref="AN99:AN118" si="31">IF(J99="○",$O$28,0)</f>
        <v>0</v>
      </c>
      <c r="AO99" s="138">
        <f t="shared" ref="AO99:AO118" si="32">M99-SUM(AP99:BN99)</f>
        <v>0</v>
      </c>
      <c r="AP99" s="138" t="str">
        <f t="shared" ref="AP99:AP118" si="33">IFERROR(ROUND(P99*L99/25,0),"")</f>
        <v/>
      </c>
      <c r="AQ99" s="138" t="str">
        <f t="shared" ref="AQ99:AQ118" si="34">IFERROR(ROUND(Q99*L99/25,0),"")</f>
        <v/>
      </c>
      <c r="AR99" s="138" t="str">
        <f t="shared" ref="AR99:AR118" si="35">IFERROR(ROUND(R99*L99/25,0),"")</f>
        <v/>
      </c>
      <c r="AS99" s="138" t="str">
        <f t="shared" ref="AS99:AS118" si="36">IFERROR(ROUND(S99*L99/25,0),"")</f>
        <v/>
      </c>
      <c r="AT99" s="138" t="str">
        <f t="shared" ref="AT99:AT118" si="37">IFERROR(ROUND(T99*L99/25,0),"")</f>
        <v/>
      </c>
      <c r="AU99" s="138" t="str">
        <f>IFERROR(ROUND(U99*L99/25,0),"")</f>
        <v/>
      </c>
      <c r="AV99" s="138" t="str">
        <f>IFERROR(ROUND(V99*L99/25,0),"")</f>
        <v/>
      </c>
      <c r="AW99" s="138" t="str">
        <f t="shared" ref="AW99:AW118" si="38">IFERROR(ROUND(W99*L99/25,0),"")</f>
        <v/>
      </c>
      <c r="AX99" s="138" t="str">
        <f t="shared" ref="AX99:AX118" si="39">IFERROR(ROUND(X99*L99/25,0),"")</f>
        <v/>
      </c>
      <c r="AY99" s="138" t="str">
        <f t="shared" ref="AY99:AY118" si="40">IFERROR(ROUND(Y99*L99/25,0),"")</f>
        <v/>
      </c>
      <c r="AZ99" s="138" t="str">
        <f t="shared" ref="AZ99:AZ118" si="41">IFERROR(ROUND(Z99*L99/25,0),"")</f>
        <v/>
      </c>
      <c r="BA99" s="138" t="str">
        <f t="shared" ref="BA99:BA118" si="42">IFERROR(ROUND(AA99*L99/25,0),"")</f>
        <v/>
      </c>
      <c r="BB99" s="138" t="str">
        <f t="shared" ref="BB99:BB118" si="43">IFERROR(ROUND(AB99*L99/25,0),"")</f>
        <v/>
      </c>
      <c r="BC99" s="138" t="str">
        <f t="shared" ref="BC99:BC118" si="44">IFERROR(ROUND(AC99*L99/25,0),"")</f>
        <v/>
      </c>
      <c r="BD99" s="138" t="str">
        <f t="shared" ref="BD99:BD118" si="45">IFERROR(ROUND(AD99*L99/25,0),"")</f>
        <v/>
      </c>
      <c r="BE99" s="231"/>
      <c r="BF99" s="231"/>
      <c r="BG99" s="138" t="str">
        <f t="shared" ref="BG99:BG118" si="46">IFERROR(ROUND(AG99*L99/25,0),"")</f>
        <v/>
      </c>
      <c r="BH99" s="138" t="str">
        <f t="shared" ref="BH99:BH118" si="47">IFERROR(ROUND(AH99*L99/25,0),"")</f>
        <v/>
      </c>
      <c r="BI99" s="138" t="str">
        <f t="shared" ref="BI99:BI118" si="48">IFERROR(ROUND(AI99*L99/25,0),"")</f>
        <v/>
      </c>
      <c r="BJ99" s="138" t="str">
        <f t="shared" ref="BJ99:BJ118" si="49">IFERROR(ROUND(AJ99*L99/25,0),"")</f>
        <v/>
      </c>
      <c r="BK99" s="138" t="str">
        <f t="shared" ref="BK99:BK118" si="50">IFERROR(ROUND(AK99*L99/25,0),"")</f>
        <v/>
      </c>
      <c r="BL99" s="138" t="str">
        <f t="shared" ref="BL99:BL118" si="51">IFERROR(ROUND(AL99*L99/25,0),"")</f>
        <v/>
      </c>
      <c r="BM99" s="138" t="str">
        <f t="shared" ref="BM99:BM118" si="52">IFERROR(ROUND(AM99*L99/25,0),"")</f>
        <v/>
      </c>
      <c r="BN99" s="138" t="str">
        <f t="shared" ref="BN99:BN118" si="53">IFERROR(ROUND(AN99*L99/25,0),"")</f>
        <v/>
      </c>
      <c r="BO99" s="138">
        <f t="shared" ref="BO99:BO118" si="54">SUM(AO99:BN99)</f>
        <v>0</v>
      </c>
    </row>
    <row r="100" spans="2:67" ht="12.75" customHeight="1">
      <c r="B100" s="14"/>
      <c r="C100" s="14"/>
      <c r="D100" s="76"/>
      <c r="E100" s="76"/>
      <c r="F100" s="20" t="str">
        <f>IF(月途中入退所!$D9=$B$2,月途中入退所!$F9,"-")</f>
        <v>-</v>
      </c>
      <c r="G100" s="20" t="str">
        <f>IF(月途中入退所!$D9=$B$2,月途中入退所!$G9,"-")</f>
        <v>-</v>
      </c>
      <c r="H100" s="20" t="str">
        <f>IF(月途中入退所!$D9=$B$2,月途中入退所!$H9,"-")</f>
        <v>-</v>
      </c>
      <c r="I100" s="164" t="str">
        <f t="shared" ref="I100:I118" si="55">IF($H100="標準時間",HLOOKUP($G100,$F$5:$I$37,33,FALSE),IF($H100="短時間",HLOOKUP($G100,$J$5:$M$37,33,FALSE),"-"))</f>
        <v>-</v>
      </c>
      <c r="J100" s="20" t="str">
        <f>IF(月途中入退所!$D9=$B$2,IF(月途中入退所!I9="","-",月途中入退所!$I9),"-")</f>
        <v>-</v>
      </c>
      <c r="K100" s="186" t="str">
        <f t="shared" ref="K100:K118" si="56">IF(J100="○",I100+$O$28,I100)</f>
        <v>-</v>
      </c>
      <c r="L100" s="20" t="str">
        <f>IF(月途中入退所!$D9=$B$2,月途中入退所!$J9,"-")</f>
        <v>-</v>
      </c>
      <c r="M100" s="138">
        <f t="shared" ref="M100:M118" si="57">IFERROR(ROUNDDOWN(K100*L100/25,-1),0)</f>
        <v>0</v>
      </c>
      <c r="N100" s="132"/>
      <c r="O100" s="137" t="str">
        <f t="shared" ref="O100:O118" si="58">IF($H100="標準時間",HLOOKUP(G100,$F$66:$I$69,2,FALSE),IF($H100="短時間",HLOOKUP($G100,$J$66:$M$69,2,FALSE),"-"))</f>
        <v>-</v>
      </c>
      <c r="P100" s="137" t="str">
        <f t="shared" si="26"/>
        <v>-</v>
      </c>
      <c r="Q100" s="137" t="str">
        <f t="shared" ref="Q100:Q118" si="59">IF($H100="標準時間",HLOOKUP(G100,$F$66:$I$69,4,FALSE),IF($H100="短時間",HLOOKUP($G100,$J$66:$M$69,4,FALSE),"-"))</f>
        <v>-</v>
      </c>
      <c r="R100" s="137" t="str">
        <f t="shared" si="27"/>
        <v>-</v>
      </c>
      <c r="S100" s="137" t="str">
        <f t="shared" ref="S100:S118" si="60">IF($H100="標準時間",HLOOKUP($G100,$F$5:$I$31,4,FALSE),IF($H100="短時間",HLOOKUP($G100,$J$5:$M$31,4,FALSE),"-"))</f>
        <v>-</v>
      </c>
      <c r="T100" s="137" t="str">
        <f t="shared" ref="T100:T118" si="61">IF($H100="標準時間",HLOOKUP($G100,$F$5:$I$31,5,FALSE),IF($H100="短時間",HLOOKUP($G100,$J$5:$M$31,5,FALSE),"-"))</f>
        <v>-</v>
      </c>
      <c r="U100" s="137" t="str">
        <f>IF($H100="標準時間",HLOOKUP($G100,$F$5:$I$37,6,FALSE),IF($H100="短時間",HLOOKUP($G100,$J$5:$M$37,6,FALSE),"-"))</f>
        <v>-</v>
      </c>
      <c r="V100" s="137" t="str">
        <f>IF($H100="標準時間",HLOOKUP($G100,$F$5:$I$37,7,FALSE),IF($H100="短時間",HLOOKUP($G100,$J$5:$M$37,7,FALSE),"-"))</f>
        <v>-</v>
      </c>
      <c r="W100" s="137" t="str">
        <f t="shared" si="28"/>
        <v>-</v>
      </c>
      <c r="X100" s="137" t="str">
        <f t="shared" si="29"/>
        <v>-</v>
      </c>
      <c r="Y100" s="137" t="str">
        <f t="shared" si="30"/>
        <v>-</v>
      </c>
      <c r="Z100" s="137" t="str">
        <f t="shared" ref="Z100:Z118" si="62">IF($H100="標準時間",HLOOKUP($G100,$F$5:$I$37,10,FALSE),IF($H100="短時間",HLOOKUP($G100,$J$5:$M$37,10,FALSE),"-"))</f>
        <v>-</v>
      </c>
      <c r="AA100" s="137" t="str">
        <f t="shared" ref="AA100:AA118" si="63">IF($H100="標準時間",HLOOKUP($G100,$F$5:$I$37,11,FALSE),IF($H100="短時間",HLOOKUP($G100,$J$5:$M$37,11,FALSE),"-"))</f>
        <v>-</v>
      </c>
      <c r="AB100" s="137" t="str">
        <f t="shared" ref="AB100:AB118" si="64">IF($H100="標準時間",HLOOKUP($G100,$F$5:$I$37,12,FALSE),IF($H100="短時間",HLOOKUP($G100,$J$5:$M$37,12,FALSE),"-"))</f>
        <v>-</v>
      </c>
      <c r="AC100" s="137" t="str">
        <f t="shared" ref="AC100:AC118" si="65">IF($H100="標準時間",HLOOKUP($G100,$F$5:$I$37,13,FALSE),IF($H100="短時間",HLOOKUP($G100,$J$5:$M$37,13,FALSE),"-"))</f>
        <v>-</v>
      </c>
      <c r="AD100" s="137" t="str">
        <f t="shared" ref="AD100:AD118" si="66">IF($H100="標準時間",HLOOKUP($G100,$F$5:$I$37,14,FALSE),IF($H100="短時間",HLOOKUP($G100,$J$5:$M$37,14,FALSE),"-"))</f>
        <v>-</v>
      </c>
      <c r="AE100" s="140"/>
      <c r="AF100" s="140"/>
      <c r="AG100" s="137" t="str">
        <f t="shared" ref="AG100:AG118" si="67">IF($H100="標準時間",HLOOKUP($G100,$F$5:$I$37,15,FALSE),IF($H100="短時間",HLOOKUP($G100,$J$5:$M$37,15,FALSE),"-"))</f>
        <v>-</v>
      </c>
      <c r="AH100" s="137" t="str">
        <f t="shared" ref="AH100:AH118" si="68">IF($H100="標準時間",HLOOKUP($G100,$F$5:$I$37,16,FALSE),IF($H100="短時間",HLOOKUP($G100,$J$5:$M$37,16,FALSE),"-"))</f>
        <v>-</v>
      </c>
      <c r="AI100" s="137" t="str">
        <f>IF(H100="標準時間",HLOOKUP(G100,'４月基本'!$F$5:$I$15,12,FALSE),IF(H100="短時間",HLOOKUP(G100,'４月基本'!$J$5:$M$15,12,FALSE),"-"))</f>
        <v>-</v>
      </c>
      <c r="AJ100" s="137" t="str">
        <f>IF(H100="標準時間",HLOOKUP(G100,'４月Ⅰ'!$F$5:$I$13,10,FALSE),IF(H100="短時間",HLOOKUP(G100,'４月Ⅰ'!$J$5:$M$13,10,FALSE),"-"))</f>
        <v>-</v>
      </c>
      <c r="AK100" s="137" t="str">
        <f>IF(H100="標準時間",HLOOKUP(G100,'４月基本'!$F$5:$I$16,11,FALSE),IF(H100="短時間",HLOOKUP(G100,'４月基本'!$J$5:$M$16,11,FALSE),"-"))</f>
        <v>-</v>
      </c>
      <c r="AL100" s="137" t="str">
        <f>IF(H100="標準時間",HLOOKUP(G100,'４月Ⅰ'!$F$5:$I$14,9,FALSE),IF(H100="短時間",HLOOKUP(G100,'４月Ⅰ'!$J$5:$M$14,9,FALSE),"-"))</f>
        <v>-</v>
      </c>
      <c r="AM100" s="137" t="str">
        <f t="shared" ref="AM100:AM118" si="69">IF($H100="標準時間",HLOOKUP($G100,$F$5:$I$37,24,FALSE),IF($H100="短時間",HLOOKUP($G100,$J$5:$M$37,24,FALSE),"-"))</f>
        <v>-</v>
      </c>
      <c r="AN100" s="137">
        <f t="shared" si="31"/>
        <v>0</v>
      </c>
      <c r="AO100" s="138">
        <f t="shared" si="32"/>
        <v>0</v>
      </c>
      <c r="AP100" s="138" t="str">
        <f t="shared" si="33"/>
        <v/>
      </c>
      <c r="AQ100" s="138" t="str">
        <f t="shared" si="34"/>
        <v/>
      </c>
      <c r="AR100" s="138" t="str">
        <f t="shared" si="35"/>
        <v/>
      </c>
      <c r="AS100" s="138" t="str">
        <f t="shared" si="36"/>
        <v/>
      </c>
      <c r="AT100" s="138" t="str">
        <f t="shared" si="37"/>
        <v/>
      </c>
      <c r="AU100" s="138" t="str">
        <f t="shared" ref="AU100:AU118" si="70">IFERROR(ROUND(U100*L100/25,0),"")</f>
        <v/>
      </c>
      <c r="AV100" s="138" t="str">
        <f t="shared" ref="AV100:AV118" si="71">IFERROR(ROUND(V100*L100/25,0),"")</f>
        <v/>
      </c>
      <c r="AW100" s="138" t="str">
        <f t="shared" si="38"/>
        <v/>
      </c>
      <c r="AX100" s="138" t="str">
        <f t="shared" si="39"/>
        <v/>
      </c>
      <c r="AY100" s="138" t="str">
        <f t="shared" si="40"/>
        <v/>
      </c>
      <c r="AZ100" s="138" t="str">
        <f t="shared" si="41"/>
        <v/>
      </c>
      <c r="BA100" s="138" t="str">
        <f t="shared" si="42"/>
        <v/>
      </c>
      <c r="BB100" s="138" t="str">
        <f t="shared" si="43"/>
        <v/>
      </c>
      <c r="BC100" s="138" t="str">
        <f t="shared" si="44"/>
        <v/>
      </c>
      <c r="BD100" s="138" t="str">
        <f t="shared" si="45"/>
        <v/>
      </c>
      <c r="BE100" s="231"/>
      <c r="BF100" s="231"/>
      <c r="BG100" s="138" t="str">
        <f t="shared" si="46"/>
        <v/>
      </c>
      <c r="BH100" s="138" t="str">
        <f t="shared" si="47"/>
        <v/>
      </c>
      <c r="BI100" s="138" t="str">
        <f t="shared" si="48"/>
        <v/>
      </c>
      <c r="BJ100" s="138" t="str">
        <f t="shared" si="49"/>
        <v/>
      </c>
      <c r="BK100" s="138" t="str">
        <f t="shared" si="50"/>
        <v/>
      </c>
      <c r="BL100" s="138" t="str">
        <f t="shared" si="51"/>
        <v/>
      </c>
      <c r="BM100" s="138" t="str">
        <f t="shared" si="52"/>
        <v/>
      </c>
      <c r="BN100" s="138" t="str">
        <f t="shared" si="53"/>
        <v/>
      </c>
      <c r="BO100" s="138">
        <f t="shared" si="54"/>
        <v>0</v>
      </c>
    </row>
    <row r="101" spans="2:67" ht="12.75" customHeight="1">
      <c r="B101" s="14"/>
      <c r="C101" s="14"/>
      <c r="D101" s="76"/>
      <c r="E101" s="76"/>
      <c r="F101" s="20" t="str">
        <f>IF(月途中入退所!$D10=$B$2,月途中入退所!$F10,"-")</f>
        <v>-</v>
      </c>
      <c r="G101" s="20" t="str">
        <f>IF(月途中入退所!$D10=$B$2,月途中入退所!$G10,"-")</f>
        <v>-</v>
      </c>
      <c r="H101" s="20" t="str">
        <f>IF(月途中入退所!$D10=$B$2,月途中入退所!$H10,"-")</f>
        <v>-</v>
      </c>
      <c r="I101" s="164" t="str">
        <f t="shared" si="55"/>
        <v>-</v>
      </c>
      <c r="J101" s="20" t="str">
        <f>IF(月途中入退所!$D10=$B$2,IF(月途中入退所!I10="","-",月途中入退所!$I10),"-")</f>
        <v>-</v>
      </c>
      <c r="K101" s="186" t="str">
        <f t="shared" si="56"/>
        <v>-</v>
      </c>
      <c r="L101" s="20" t="str">
        <f>IF(月途中入退所!$D10=$B$2,月途中入退所!$J10,"-")</f>
        <v>-</v>
      </c>
      <c r="M101" s="138">
        <f t="shared" si="57"/>
        <v>0</v>
      </c>
      <c r="N101" s="132"/>
      <c r="O101" s="137" t="str">
        <f t="shared" si="58"/>
        <v>-</v>
      </c>
      <c r="P101" s="137" t="str">
        <f t="shared" si="26"/>
        <v>-</v>
      </c>
      <c r="Q101" s="137" t="str">
        <f t="shared" si="59"/>
        <v>-</v>
      </c>
      <c r="R101" s="137" t="str">
        <f t="shared" si="27"/>
        <v>-</v>
      </c>
      <c r="S101" s="137" t="str">
        <f t="shared" si="60"/>
        <v>-</v>
      </c>
      <c r="T101" s="137" t="str">
        <f t="shared" si="61"/>
        <v>-</v>
      </c>
      <c r="U101" s="137" t="str">
        <f t="shared" ref="U101:U117" si="72">IF($H101="標準時間",HLOOKUP($G101,$F$5:$I$37,6,FALSE),IF($H101="短時間",HLOOKUP($G101,$J$5:$M$37,6,FALSE),"-"))</f>
        <v>-</v>
      </c>
      <c r="V101" s="137" t="str">
        <f t="shared" ref="V101:V117" si="73">IF($H101="標準時間",HLOOKUP($G101,$F$5:$I$37,7,FALSE),IF($H101="短時間",HLOOKUP($G101,$J$5:$M$37,7,FALSE),"-"))</f>
        <v>-</v>
      </c>
      <c r="W101" s="137" t="str">
        <f t="shared" si="28"/>
        <v>-</v>
      </c>
      <c r="X101" s="137" t="str">
        <f t="shared" si="29"/>
        <v>-</v>
      </c>
      <c r="Y101" s="137" t="str">
        <f t="shared" si="30"/>
        <v>-</v>
      </c>
      <c r="Z101" s="137" t="str">
        <f t="shared" si="62"/>
        <v>-</v>
      </c>
      <c r="AA101" s="137" t="str">
        <f t="shared" si="63"/>
        <v>-</v>
      </c>
      <c r="AB101" s="137" t="str">
        <f t="shared" si="64"/>
        <v>-</v>
      </c>
      <c r="AC101" s="137" t="str">
        <f t="shared" si="65"/>
        <v>-</v>
      </c>
      <c r="AD101" s="137" t="str">
        <f t="shared" si="66"/>
        <v>-</v>
      </c>
      <c r="AE101" s="140"/>
      <c r="AF101" s="140"/>
      <c r="AG101" s="137" t="str">
        <f t="shared" si="67"/>
        <v>-</v>
      </c>
      <c r="AH101" s="137" t="str">
        <f t="shared" si="68"/>
        <v>-</v>
      </c>
      <c r="AI101" s="137" t="str">
        <f>IF(H101="標準時間",HLOOKUP(G101,'４月基本'!$F$5:$I$15,12,FALSE),IF(H101="短時間",HLOOKUP(G101,'４月基本'!$J$5:$M$15,12,FALSE),"-"))</f>
        <v>-</v>
      </c>
      <c r="AJ101" s="137" t="str">
        <f>IF(H101="標準時間",HLOOKUP(G101,'４月Ⅰ'!$F$5:$I$13,10,FALSE),IF(H101="短時間",HLOOKUP(G101,'４月Ⅰ'!$J$5:$M$13,10,FALSE),"-"))</f>
        <v>-</v>
      </c>
      <c r="AK101" s="137" t="str">
        <f>IF(H101="標準時間",HLOOKUP(G101,'４月基本'!$F$5:$I$16,11,FALSE),IF(H101="短時間",HLOOKUP(G101,'４月基本'!$J$5:$M$16,11,FALSE),"-"))</f>
        <v>-</v>
      </c>
      <c r="AL101" s="137" t="str">
        <f>IF(H101="標準時間",HLOOKUP(G101,'４月Ⅰ'!$F$5:$I$14,9,FALSE),IF(H101="短時間",HLOOKUP(G101,'４月Ⅰ'!$J$5:$M$14,9,FALSE),"-"))</f>
        <v>-</v>
      </c>
      <c r="AM101" s="137" t="str">
        <f t="shared" si="69"/>
        <v>-</v>
      </c>
      <c r="AN101" s="137">
        <f t="shared" si="31"/>
        <v>0</v>
      </c>
      <c r="AO101" s="138">
        <f t="shared" si="32"/>
        <v>0</v>
      </c>
      <c r="AP101" s="138" t="str">
        <f t="shared" si="33"/>
        <v/>
      </c>
      <c r="AQ101" s="138" t="str">
        <f t="shared" si="34"/>
        <v/>
      </c>
      <c r="AR101" s="138" t="str">
        <f t="shared" si="35"/>
        <v/>
      </c>
      <c r="AS101" s="138" t="str">
        <f t="shared" si="36"/>
        <v/>
      </c>
      <c r="AT101" s="138" t="str">
        <f t="shared" si="37"/>
        <v/>
      </c>
      <c r="AU101" s="138" t="str">
        <f t="shared" si="70"/>
        <v/>
      </c>
      <c r="AV101" s="138" t="str">
        <f t="shared" si="71"/>
        <v/>
      </c>
      <c r="AW101" s="138" t="str">
        <f t="shared" si="38"/>
        <v/>
      </c>
      <c r="AX101" s="138" t="str">
        <f t="shared" si="39"/>
        <v/>
      </c>
      <c r="AY101" s="138" t="str">
        <f t="shared" si="40"/>
        <v/>
      </c>
      <c r="AZ101" s="138" t="str">
        <f t="shared" si="41"/>
        <v/>
      </c>
      <c r="BA101" s="138" t="str">
        <f t="shared" si="42"/>
        <v/>
      </c>
      <c r="BB101" s="138" t="str">
        <f t="shared" si="43"/>
        <v/>
      </c>
      <c r="BC101" s="138" t="str">
        <f t="shared" si="44"/>
        <v/>
      </c>
      <c r="BD101" s="138" t="str">
        <f t="shared" si="45"/>
        <v/>
      </c>
      <c r="BE101" s="231"/>
      <c r="BF101" s="231"/>
      <c r="BG101" s="138" t="str">
        <f t="shared" si="46"/>
        <v/>
      </c>
      <c r="BH101" s="138" t="str">
        <f t="shared" si="47"/>
        <v/>
      </c>
      <c r="BI101" s="138" t="str">
        <f t="shared" si="48"/>
        <v/>
      </c>
      <c r="BJ101" s="138" t="str">
        <f t="shared" si="49"/>
        <v/>
      </c>
      <c r="BK101" s="138" t="str">
        <f t="shared" si="50"/>
        <v/>
      </c>
      <c r="BL101" s="138" t="str">
        <f t="shared" si="51"/>
        <v/>
      </c>
      <c r="BM101" s="138" t="str">
        <f t="shared" si="52"/>
        <v/>
      </c>
      <c r="BN101" s="138" t="str">
        <f t="shared" si="53"/>
        <v/>
      </c>
      <c r="BO101" s="138">
        <f t="shared" si="54"/>
        <v>0</v>
      </c>
    </row>
    <row r="102" spans="2:67" ht="12.75" customHeight="1">
      <c r="B102" s="14"/>
      <c r="C102" s="14"/>
      <c r="D102" s="159"/>
      <c r="E102" s="159"/>
      <c r="F102" s="20" t="str">
        <f>IF(月途中入退所!$D11=$B$2,月途中入退所!$F11,"-")</f>
        <v>-</v>
      </c>
      <c r="G102" s="20" t="str">
        <f>IF(月途中入退所!$D11=$B$2,月途中入退所!$G11,"-")</f>
        <v>-</v>
      </c>
      <c r="H102" s="20" t="str">
        <f>IF(月途中入退所!$D11=$B$2,月途中入退所!$H11,"-")</f>
        <v>-</v>
      </c>
      <c r="I102" s="164" t="str">
        <f t="shared" si="55"/>
        <v>-</v>
      </c>
      <c r="J102" s="20" t="str">
        <f>IF(月途中入退所!$D11=$B$2,IF(月途中入退所!I11="","-",月途中入退所!$I11),"-")</f>
        <v>-</v>
      </c>
      <c r="K102" s="186" t="str">
        <f t="shared" si="56"/>
        <v>-</v>
      </c>
      <c r="L102" s="20" t="str">
        <f>IF(月途中入退所!$D11=$B$2,月途中入退所!$J11,"-")</f>
        <v>-</v>
      </c>
      <c r="M102" s="138">
        <f t="shared" si="57"/>
        <v>0</v>
      </c>
      <c r="N102" s="132"/>
      <c r="O102" s="137" t="str">
        <f t="shared" si="58"/>
        <v>-</v>
      </c>
      <c r="P102" s="137" t="str">
        <f t="shared" si="26"/>
        <v>-</v>
      </c>
      <c r="Q102" s="137" t="str">
        <f t="shared" si="59"/>
        <v>-</v>
      </c>
      <c r="R102" s="137" t="str">
        <f t="shared" si="27"/>
        <v>-</v>
      </c>
      <c r="S102" s="137" t="str">
        <f t="shared" si="60"/>
        <v>-</v>
      </c>
      <c r="T102" s="137" t="str">
        <f t="shared" si="61"/>
        <v>-</v>
      </c>
      <c r="U102" s="137" t="str">
        <f t="shared" si="72"/>
        <v>-</v>
      </c>
      <c r="V102" s="137" t="str">
        <f t="shared" si="73"/>
        <v>-</v>
      </c>
      <c r="W102" s="137" t="str">
        <f t="shared" si="28"/>
        <v>-</v>
      </c>
      <c r="X102" s="137" t="str">
        <f t="shared" si="29"/>
        <v>-</v>
      </c>
      <c r="Y102" s="137" t="str">
        <f t="shared" si="30"/>
        <v>-</v>
      </c>
      <c r="Z102" s="137" t="str">
        <f t="shared" si="62"/>
        <v>-</v>
      </c>
      <c r="AA102" s="137" t="str">
        <f t="shared" si="63"/>
        <v>-</v>
      </c>
      <c r="AB102" s="137" t="str">
        <f t="shared" si="64"/>
        <v>-</v>
      </c>
      <c r="AC102" s="137" t="str">
        <f t="shared" si="65"/>
        <v>-</v>
      </c>
      <c r="AD102" s="137" t="str">
        <f t="shared" si="66"/>
        <v>-</v>
      </c>
      <c r="AE102" s="140"/>
      <c r="AF102" s="140"/>
      <c r="AG102" s="137" t="str">
        <f t="shared" si="67"/>
        <v>-</v>
      </c>
      <c r="AH102" s="137" t="str">
        <f t="shared" si="68"/>
        <v>-</v>
      </c>
      <c r="AI102" s="137" t="str">
        <f>IF(H102="標準時間",HLOOKUP(G102,'４月基本'!$F$5:$I$15,12,FALSE),IF(H102="短時間",HLOOKUP(G102,'４月基本'!$J$5:$M$15,12,FALSE),"-"))</f>
        <v>-</v>
      </c>
      <c r="AJ102" s="137" t="str">
        <f>IF(H102="標準時間",HLOOKUP(G102,'４月Ⅰ'!$F$5:$I$13,10,FALSE),IF(H102="短時間",HLOOKUP(G102,'４月Ⅰ'!$J$5:$M$13,10,FALSE),"-"))</f>
        <v>-</v>
      </c>
      <c r="AK102" s="137" t="str">
        <f>IF(H102="標準時間",HLOOKUP(G102,'４月基本'!$F$5:$I$16,11,FALSE),IF(H102="短時間",HLOOKUP(G102,'４月基本'!$J$5:$M$16,11,FALSE),"-"))</f>
        <v>-</v>
      </c>
      <c r="AL102" s="137" t="str">
        <f>IF(H102="標準時間",HLOOKUP(G102,'４月Ⅰ'!$F$5:$I$14,9,FALSE),IF(H102="短時間",HLOOKUP(G102,'４月Ⅰ'!$J$5:$M$14,9,FALSE),"-"))</f>
        <v>-</v>
      </c>
      <c r="AM102" s="137" t="str">
        <f t="shared" si="69"/>
        <v>-</v>
      </c>
      <c r="AN102" s="137">
        <f t="shared" si="31"/>
        <v>0</v>
      </c>
      <c r="AO102" s="138">
        <f t="shared" si="32"/>
        <v>0</v>
      </c>
      <c r="AP102" s="138" t="str">
        <f t="shared" si="33"/>
        <v/>
      </c>
      <c r="AQ102" s="138" t="str">
        <f t="shared" si="34"/>
        <v/>
      </c>
      <c r="AR102" s="138" t="str">
        <f t="shared" si="35"/>
        <v/>
      </c>
      <c r="AS102" s="138" t="str">
        <f t="shared" si="36"/>
        <v/>
      </c>
      <c r="AT102" s="138" t="str">
        <f t="shared" si="37"/>
        <v/>
      </c>
      <c r="AU102" s="138" t="str">
        <f t="shared" si="70"/>
        <v/>
      </c>
      <c r="AV102" s="138" t="str">
        <f t="shared" si="71"/>
        <v/>
      </c>
      <c r="AW102" s="138" t="str">
        <f t="shared" si="38"/>
        <v/>
      </c>
      <c r="AX102" s="138" t="str">
        <f t="shared" si="39"/>
        <v/>
      </c>
      <c r="AY102" s="138" t="str">
        <f t="shared" si="40"/>
        <v/>
      </c>
      <c r="AZ102" s="138" t="str">
        <f t="shared" si="41"/>
        <v/>
      </c>
      <c r="BA102" s="138" t="str">
        <f t="shared" si="42"/>
        <v/>
      </c>
      <c r="BB102" s="138" t="str">
        <f t="shared" si="43"/>
        <v/>
      </c>
      <c r="BC102" s="138" t="str">
        <f t="shared" si="44"/>
        <v/>
      </c>
      <c r="BD102" s="138" t="str">
        <f t="shared" si="45"/>
        <v/>
      </c>
      <c r="BE102" s="231"/>
      <c r="BF102" s="231"/>
      <c r="BG102" s="138" t="str">
        <f t="shared" si="46"/>
        <v/>
      </c>
      <c r="BH102" s="138" t="str">
        <f t="shared" si="47"/>
        <v/>
      </c>
      <c r="BI102" s="138" t="str">
        <f t="shared" si="48"/>
        <v/>
      </c>
      <c r="BJ102" s="138" t="str">
        <f t="shared" si="49"/>
        <v/>
      </c>
      <c r="BK102" s="138" t="str">
        <f t="shared" si="50"/>
        <v/>
      </c>
      <c r="BL102" s="138" t="str">
        <f t="shared" si="51"/>
        <v/>
      </c>
      <c r="BM102" s="138" t="str">
        <f t="shared" si="52"/>
        <v/>
      </c>
      <c r="BN102" s="138" t="str">
        <f t="shared" si="53"/>
        <v/>
      </c>
      <c r="BO102" s="138">
        <f t="shared" si="54"/>
        <v>0</v>
      </c>
    </row>
    <row r="103" spans="2:67" ht="12.75" customHeight="1">
      <c r="B103" s="14"/>
      <c r="C103" s="14"/>
      <c r="D103" s="15"/>
      <c r="E103" s="15"/>
      <c r="F103" s="20" t="str">
        <f>IF(月途中入退所!$D12=$B$2,月途中入退所!$F12,"-")</f>
        <v>-</v>
      </c>
      <c r="G103" s="20" t="str">
        <f>IF(月途中入退所!$D12=$B$2,月途中入退所!$G12,"-")</f>
        <v>-</v>
      </c>
      <c r="H103" s="20" t="str">
        <f>IF(月途中入退所!$D12=$B$2,月途中入退所!$H12,"-")</f>
        <v>-</v>
      </c>
      <c r="I103" s="164" t="str">
        <f t="shared" si="55"/>
        <v>-</v>
      </c>
      <c r="J103" s="20" t="str">
        <f>IF(月途中入退所!$D12=$B$2,IF(月途中入退所!I12="","-",月途中入退所!$I12),"-")</f>
        <v>-</v>
      </c>
      <c r="K103" s="186" t="str">
        <f t="shared" si="56"/>
        <v>-</v>
      </c>
      <c r="L103" s="20" t="str">
        <f>IF(月途中入退所!$D12=$B$2,月途中入退所!$J12,"-")</f>
        <v>-</v>
      </c>
      <c r="M103" s="138">
        <f t="shared" si="57"/>
        <v>0</v>
      </c>
      <c r="N103" s="132"/>
      <c r="O103" s="137" t="str">
        <f t="shared" si="58"/>
        <v>-</v>
      </c>
      <c r="P103" s="137" t="str">
        <f t="shared" si="26"/>
        <v>-</v>
      </c>
      <c r="Q103" s="137" t="str">
        <f t="shared" si="59"/>
        <v>-</v>
      </c>
      <c r="R103" s="137" t="str">
        <f t="shared" si="27"/>
        <v>-</v>
      </c>
      <c r="S103" s="137" t="str">
        <f t="shared" si="60"/>
        <v>-</v>
      </c>
      <c r="T103" s="137" t="str">
        <f t="shared" si="61"/>
        <v>-</v>
      </c>
      <c r="U103" s="137" t="str">
        <f t="shared" si="72"/>
        <v>-</v>
      </c>
      <c r="V103" s="137" t="str">
        <f t="shared" si="73"/>
        <v>-</v>
      </c>
      <c r="W103" s="137" t="str">
        <f t="shared" si="28"/>
        <v>-</v>
      </c>
      <c r="X103" s="137" t="str">
        <f t="shared" si="29"/>
        <v>-</v>
      </c>
      <c r="Y103" s="137" t="str">
        <f t="shared" si="30"/>
        <v>-</v>
      </c>
      <c r="Z103" s="137" t="str">
        <f t="shared" si="62"/>
        <v>-</v>
      </c>
      <c r="AA103" s="137" t="str">
        <f t="shared" si="63"/>
        <v>-</v>
      </c>
      <c r="AB103" s="137" t="str">
        <f t="shared" si="64"/>
        <v>-</v>
      </c>
      <c r="AC103" s="137" t="str">
        <f t="shared" si="65"/>
        <v>-</v>
      </c>
      <c r="AD103" s="137" t="str">
        <f t="shared" si="66"/>
        <v>-</v>
      </c>
      <c r="AE103" s="140"/>
      <c r="AF103" s="140"/>
      <c r="AG103" s="137" t="str">
        <f t="shared" si="67"/>
        <v>-</v>
      </c>
      <c r="AH103" s="137" t="str">
        <f t="shared" si="68"/>
        <v>-</v>
      </c>
      <c r="AI103" s="137" t="str">
        <f>IF(H103="標準時間",HLOOKUP(G103,'４月基本'!$F$5:$I$15,12,FALSE),IF(H103="短時間",HLOOKUP(G103,'４月基本'!$J$5:$M$15,12,FALSE),"-"))</f>
        <v>-</v>
      </c>
      <c r="AJ103" s="137" t="str">
        <f>IF(H103="標準時間",HLOOKUP(G103,'４月Ⅰ'!$F$5:$I$13,10,FALSE),IF(H103="短時間",HLOOKUP(G103,'４月Ⅰ'!$J$5:$M$13,10,FALSE),"-"))</f>
        <v>-</v>
      </c>
      <c r="AK103" s="137" t="str">
        <f>IF(H103="標準時間",HLOOKUP(G103,'４月基本'!$F$5:$I$16,11,FALSE),IF(H103="短時間",HLOOKUP(G103,'４月基本'!$J$5:$M$16,11,FALSE),"-"))</f>
        <v>-</v>
      </c>
      <c r="AL103" s="137" t="str">
        <f>IF(H103="標準時間",HLOOKUP(G103,'４月Ⅰ'!$F$5:$I$14,9,FALSE),IF(H103="短時間",HLOOKUP(G103,'４月Ⅰ'!$J$5:$M$14,9,FALSE),"-"))</f>
        <v>-</v>
      </c>
      <c r="AM103" s="137" t="str">
        <f t="shared" si="69"/>
        <v>-</v>
      </c>
      <c r="AN103" s="137">
        <f t="shared" si="31"/>
        <v>0</v>
      </c>
      <c r="AO103" s="138">
        <f t="shared" si="32"/>
        <v>0</v>
      </c>
      <c r="AP103" s="138" t="str">
        <f t="shared" si="33"/>
        <v/>
      </c>
      <c r="AQ103" s="138" t="str">
        <f t="shared" si="34"/>
        <v/>
      </c>
      <c r="AR103" s="138" t="str">
        <f t="shared" si="35"/>
        <v/>
      </c>
      <c r="AS103" s="138" t="str">
        <f t="shared" si="36"/>
        <v/>
      </c>
      <c r="AT103" s="138" t="str">
        <f t="shared" si="37"/>
        <v/>
      </c>
      <c r="AU103" s="138" t="str">
        <f t="shared" si="70"/>
        <v/>
      </c>
      <c r="AV103" s="138" t="str">
        <f t="shared" si="71"/>
        <v/>
      </c>
      <c r="AW103" s="138" t="str">
        <f t="shared" si="38"/>
        <v/>
      </c>
      <c r="AX103" s="138" t="str">
        <f t="shared" si="39"/>
        <v/>
      </c>
      <c r="AY103" s="138" t="str">
        <f t="shared" si="40"/>
        <v/>
      </c>
      <c r="AZ103" s="138" t="str">
        <f t="shared" si="41"/>
        <v/>
      </c>
      <c r="BA103" s="138" t="str">
        <f t="shared" si="42"/>
        <v/>
      </c>
      <c r="BB103" s="138" t="str">
        <f t="shared" si="43"/>
        <v/>
      </c>
      <c r="BC103" s="138" t="str">
        <f t="shared" si="44"/>
        <v/>
      </c>
      <c r="BD103" s="138" t="str">
        <f t="shared" si="45"/>
        <v/>
      </c>
      <c r="BE103" s="231"/>
      <c r="BF103" s="231"/>
      <c r="BG103" s="138" t="str">
        <f t="shared" si="46"/>
        <v/>
      </c>
      <c r="BH103" s="138" t="str">
        <f t="shared" si="47"/>
        <v/>
      </c>
      <c r="BI103" s="138" t="str">
        <f t="shared" si="48"/>
        <v/>
      </c>
      <c r="BJ103" s="138" t="str">
        <f t="shared" si="49"/>
        <v/>
      </c>
      <c r="BK103" s="138" t="str">
        <f t="shared" si="50"/>
        <v/>
      </c>
      <c r="BL103" s="138" t="str">
        <f t="shared" si="51"/>
        <v/>
      </c>
      <c r="BM103" s="138" t="str">
        <f t="shared" si="52"/>
        <v/>
      </c>
      <c r="BN103" s="138" t="str">
        <f t="shared" si="53"/>
        <v/>
      </c>
      <c r="BO103" s="138">
        <f t="shared" si="54"/>
        <v>0</v>
      </c>
    </row>
    <row r="104" spans="2:67" ht="12.75" customHeight="1">
      <c r="B104" s="14"/>
      <c r="C104" s="14"/>
      <c r="D104" s="76"/>
      <c r="E104" s="76"/>
      <c r="F104" s="20" t="str">
        <f>IF(月途中入退所!$D13=$B$2,月途中入退所!$F13,"-")</f>
        <v>-</v>
      </c>
      <c r="G104" s="20" t="str">
        <f>IF(月途中入退所!$D13=$B$2,月途中入退所!$G13,"-")</f>
        <v>-</v>
      </c>
      <c r="H104" s="20" t="str">
        <f>IF(月途中入退所!$D13=$B$2,月途中入退所!$H13,"-")</f>
        <v>-</v>
      </c>
      <c r="I104" s="164" t="str">
        <f t="shared" si="55"/>
        <v>-</v>
      </c>
      <c r="J104" s="20" t="str">
        <f>IF(月途中入退所!$D13=$B$2,IF(月途中入退所!I13="","-",月途中入退所!$I13),"-")</f>
        <v>-</v>
      </c>
      <c r="K104" s="186" t="str">
        <f t="shared" si="56"/>
        <v>-</v>
      </c>
      <c r="L104" s="20" t="str">
        <f>IF(月途中入退所!$D13=$B$2,月途中入退所!$J13,"-")</f>
        <v>-</v>
      </c>
      <c r="M104" s="138">
        <f t="shared" si="57"/>
        <v>0</v>
      </c>
      <c r="N104" s="132"/>
      <c r="O104" s="137" t="str">
        <f t="shared" si="58"/>
        <v>-</v>
      </c>
      <c r="P104" s="137" t="str">
        <f t="shared" si="26"/>
        <v>-</v>
      </c>
      <c r="Q104" s="137" t="str">
        <f t="shared" si="59"/>
        <v>-</v>
      </c>
      <c r="R104" s="137" t="str">
        <f t="shared" si="27"/>
        <v>-</v>
      </c>
      <c r="S104" s="137" t="str">
        <f t="shared" si="60"/>
        <v>-</v>
      </c>
      <c r="T104" s="137" t="str">
        <f t="shared" si="61"/>
        <v>-</v>
      </c>
      <c r="U104" s="137" t="str">
        <f t="shared" si="72"/>
        <v>-</v>
      </c>
      <c r="V104" s="137" t="str">
        <f t="shared" si="73"/>
        <v>-</v>
      </c>
      <c r="W104" s="137" t="str">
        <f t="shared" si="28"/>
        <v>-</v>
      </c>
      <c r="X104" s="137" t="str">
        <f t="shared" si="29"/>
        <v>-</v>
      </c>
      <c r="Y104" s="137" t="str">
        <f t="shared" si="30"/>
        <v>-</v>
      </c>
      <c r="Z104" s="137" t="str">
        <f t="shared" si="62"/>
        <v>-</v>
      </c>
      <c r="AA104" s="137" t="str">
        <f t="shared" si="63"/>
        <v>-</v>
      </c>
      <c r="AB104" s="137" t="str">
        <f t="shared" si="64"/>
        <v>-</v>
      </c>
      <c r="AC104" s="137" t="str">
        <f t="shared" si="65"/>
        <v>-</v>
      </c>
      <c r="AD104" s="137" t="str">
        <f t="shared" si="66"/>
        <v>-</v>
      </c>
      <c r="AE104" s="140"/>
      <c r="AF104" s="140"/>
      <c r="AG104" s="137" t="str">
        <f t="shared" si="67"/>
        <v>-</v>
      </c>
      <c r="AH104" s="137" t="str">
        <f t="shared" si="68"/>
        <v>-</v>
      </c>
      <c r="AI104" s="137" t="str">
        <f>IF(H104="標準時間",HLOOKUP(G104,'４月基本'!$F$5:$I$15,12,FALSE),IF(H104="短時間",HLOOKUP(G104,'４月基本'!$J$5:$M$15,12,FALSE),"-"))</f>
        <v>-</v>
      </c>
      <c r="AJ104" s="137" t="str">
        <f>IF(H104="標準時間",HLOOKUP(G104,'４月Ⅰ'!$F$5:$I$13,10,FALSE),IF(H104="短時間",HLOOKUP(G104,'４月Ⅰ'!$J$5:$M$13,10,FALSE),"-"))</f>
        <v>-</v>
      </c>
      <c r="AK104" s="137" t="str">
        <f>IF(H104="標準時間",HLOOKUP(G104,'４月基本'!$F$5:$I$16,11,FALSE),IF(H104="短時間",HLOOKUP(G104,'４月基本'!$J$5:$M$16,11,FALSE),"-"))</f>
        <v>-</v>
      </c>
      <c r="AL104" s="137" t="str">
        <f>IF(H104="標準時間",HLOOKUP(G104,'４月Ⅰ'!$F$5:$I$14,9,FALSE),IF(H104="短時間",HLOOKUP(G104,'４月Ⅰ'!$J$5:$M$14,9,FALSE),"-"))</f>
        <v>-</v>
      </c>
      <c r="AM104" s="137" t="str">
        <f t="shared" si="69"/>
        <v>-</v>
      </c>
      <c r="AN104" s="137">
        <f t="shared" si="31"/>
        <v>0</v>
      </c>
      <c r="AO104" s="138">
        <f t="shared" si="32"/>
        <v>0</v>
      </c>
      <c r="AP104" s="138" t="str">
        <f t="shared" si="33"/>
        <v/>
      </c>
      <c r="AQ104" s="138" t="str">
        <f t="shared" si="34"/>
        <v/>
      </c>
      <c r="AR104" s="138" t="str">
        <f t="shared" si="35"/>
        <v/>
      </c>
      <c r="AS104" s="138" t="str">
        <f t="shared" si="36"/>
        <v/>
      </c>
      <c r="AT104" s="138" t="str">
        <f t="shared" si="37"/>
        <v/>
      </c>
      <c r="AU104" s="138" t="str">
        <f t="shared" si="70"/>
        <v/>
      </c>
      <c r="AV104" s="138" t="str">
        <f t="shared" si="71"/>
        <v/>
      </c>
      <c r="AW104" s="138" t="str">
        <f t="shared" si="38"/>
        <v/>
      </c>
      <c r="AX104" s="138" t="str">
        <f t="shared" si="39"/>
        <v/>
      </c>
      <c r="AY104" s="138" t="str">
        <f t="shared" si="40"/>
        <v/>
      </c>
      <c r="AZ104" s="138" t="str">
        <f t="shared" si="41"/>
        <v/>
      </c>
      <c r="BA104" s="138" t="str">
        <f t="shared" si="42"/>
        <v/>
      </c>
      <c r="BB104" s="138" t="str">
        <f t="shared" si="43"/>
        <v/>
      </c>
      <c r="BC104" s="138" t="str">
        <f t="shared" si="44"/>
        <v/>
      </c>
      <c r="BD104" s="138" t="str">
        <f t="shared" si="45"/>
        <v/>
      </c>
      <c r="BE104" s="231"/>
      <c r="BF104" s="231"/>
      <c r="BG104" s="138" t="str">
        <f t="shared" si="46"/>
        <v/>
      </c>
      <c r="BH104" s="138" t="str">
        <f t="shared" si="47"/>
        <v/>
      </c>
      <c r="BI104" s="138" t="str">
        <f t="shared" si="48"/>
        <v/>
      </c>
      <c r="BJ104" s="138" t="str">
        <f t="shared" si="49"/>
        <v/>
      </c>
      <c r="BK104" s="138" t="str">
        <f t="shared" si="50"/>
        <v/>
      </c>
      <c r="BL104" s="138" t="str">
        <f t="shared" si="51"/>
        <v/>
      </c>
      <c r="BM104" s="138" t="str">
        <f t="shared" si="52"/>
        <v/>
      </c>
      <c r="BN104" s="138" t="str">
        <f t="shared" si="53"/>
        <v/>
      </c>
      <c r="BO104" s="138">
        <f t="shared" si="54"/>
        <v>0</v>
      </c>
    </row>
    <row r="105" spans="2:67" ht="12.75" customHeight="1">
      <c r="B105" s="14"/>
      <c r="C105" s="14"/>
      <c r="D105" s="76"/>
      <c r="E105" s="76"/>
      <c r="F105" s="20" t="str">
        <f>IF(月途中入退所!$D14=$B$2,月途中入退所!$F14,"-")</f>
        <v>-</v>
      </c>
      <c r="G105" s="20" t="str">
        <f>IF(月途中入退所!$D14=$B$2,月途中入退所!$G14,"-")</f>
        <v>-</v>
      </c>
      <c r="H105" s="20" t="str">
        <f>IF(月途中入退所!$D14=$B$2,月途中入退所!$H14,"-")</f>
        <v>-</v>
      </c>
      <c r="I105" s="164" t="str">
        <f t="shared" si="55"/>
        <v>-</v>
      </c>
      <c r="J105" s="20" t="str">
        <f>IF(月途中入退所!$D14=$B$2,IF(月途中入退所!I14="","-",月途中入退所!$I14),"-")</f>
        <v>-</v>
      </c>
      <c r="K105" s="186" t="str">
        <f t="shared" si="56"/>
        <v>-</v>
      </c>
      <c r="L105" s="20" t="str">
        <f>IF(月途中入退所!$D14=$B$2,月途中入退所!$J14,"-")</f>
        <v>-</v>
      </c>
      <c r="M105" s="138">
        <f t="shared" si="57"/>
        <v>0</v>
      </c>
      <c r="N105" s="132"/>
      <c r="O105" s="137" t="str">
        <f t="shared" si="58"/>
        <v>-</v>
      </c>
      <c r="P105" s="137" t="str">
        <f t="shared" si="26"/>
        <v>-</v>
      </c>
      <c r="Q105" s="137" t="str">
        <f t="shared" si="59"/>
        <v>-</v>
      </c>
      <c r="R105" s="137" t="str">
        <f t="shared" si="27"/>
        <v>-</v>
      </c>
      <c r="S105" s="137" t="str">
        <f t="shared" si="60"/>
        <v>-</v>
      </c>
      <c r="T105" s="137" t="str">
        <f t="shared" si="61"/>
        <v>-</v>
      </c>
      <c r="U105" s="137" t="str">
        <f t="shared" si="72"/>
        <v>-</v>
      </c>
      <c r="V105" s="137" t="str">
        <f t="shared" si="73"/>
        <v>-</v>
      </c>
      <c r="W105" s="137" t="str">
        <f t="shared" si="28"/>
        <v>-</v>
      </c>
      <c r="X105" s="137" t="str">
        <f t="shared" si="29"/>
        <v>-</v>
      </c>
      <c r="Y105" s="137" t="str">
        <f t="shared" si="30"/>
        <v>-</v>
      </c>
      <c r="Z105" s="137" t="str">
        <f t="shared" si="62"/>
        <v>-</v>
      </c>
      <c r="AA105" s="137" t="str">
        <f t="shared" si="63"/>
        <v>-</v>
      </c>
      <c r="AB105" s="137" t="str">
        <f t="shared" si="64"/>
        <v>-</v>
      </c>
      <c r="AC105" s="137" t="str">
        <f t="shared" si="65"/>
        <v>-</v>
      </c>
      <c r="AD105" s="137" t="str">
        <f t="shared" si="66"/>
        <v>-</v>
      </c>
      <c r="AE105" s="140"/>
      <c r="AF105" s="140"/>
      <c r="AG105" s="137" t="str">
        <f t="shared" si="67"/>
        <v>-</v>
      </c>
      <c r="AH105" s="137" t="str">
        <f t="shared" si="68"/>
        <v>-</v>
      </c>
      <c r="AI105" s="137" t="str">
        <f>IF(H105="標準時間",HLOOKUP(G105,'４月基本'!$F$5:$I$15,12,FALSE),IF(H105="短時間",HLOOKUP(G105,'４月基本'!$J$5:$M$15,12,FALSE),"-"))</f>
        <v>-</v>
      </c>
      <c r="AJ105" s="137" t="str">
        <f>IF(H105="標準時間",HLOOKUP(G105,'４月Ⅰ'!$F$5:$I$13,10,FALSE),IF(H105="短時間",HLOOKUP(G105,'４月Ⅰ'!$J$5:$M$13,10,FALSE),"-"))</f>
        <v>-</v>
      </c>
      <c r="AK105" s="137" t="str">
        <f>IF(H105="標準時間",HLOOKUP(G105,'４月基本'!$F$5:$I$16,11,FALSE),IF(H105="短時間",HLOOKUP(G105,'４月基本'!$J$5:$M$16,11,FALSE),"-"))</f>
        <v>-</v>
      </c>
      <c r="AL105" s="137" t="str">
        <f>IF(H105="標準時間",HLOOKUP(G105,'４月Ⅰ'!$F$5:$I$14,9,FALSE),IF(H105="短時間",HLOOKUP(G105,'４月Ⅰ'!$J$5:$M$14,9,FALSE),"-"))</f>
        <v>-</v>
      </c>
      <c r="AM105" s="137" t="str">
        <f t="shared" si="69"/>
        <v>-</v>
      </c>
      <c r="AN105" s="137">
        <f t="shared" si="31"/>
        <v>0</v>
      </c>
      <c r="AO105" s="138">
        <f t="shared" si="32"/>
        <v>0</v>
      </c>
      <c r="AP105" s="138" t="str">
        <f t="shared" si="33"/>
        <v/>
      </c>
      <c r="AQ105" s="138" t="str">
        <f t="shared" si="34"/>
        <v/>
      </c>
      <c r="AR105" s="138" t="str">
        <f t="shared" si="35"/>
        <v/>
      </c>
      <c r="AS105" s="138" t="str">
        <f t="shared" si="36"/>
        <v/>
      </c>
      <c r="AT105" s="138" t="str">
        <f t="shared" si="37"/>
        <v/>
      </c>
      <c r="AU105" s="138" t="str">
        <f t="shared" si="70"/>
        <v/>
      </c>
      <c r="AV105" s="138" t="str">
        <f t="shared" si="71"/>
        <v/>
      </c>
      <c r="AW105" s="138" t="str">
        <f t="shared" si="38"/>
        <v/>
      </c>
      <c r="AX105" s="138" t="str">
        <f t="shared" si="39"/>
        <v/>
      </c>
      <c r="AY105" s="138" t="str">
        <f t="shared" si="40"/>
        <v/>
      </c>
      <c r="AZ105" s="138" t="str">
        <f t="shared" si="41"/>
        <v/>
      </c>
      <c r="BA105" s="138" t="str">
        <f t="shared" si="42"/>
        <v/>
      </c>
      <c r="BB105" s="138" t="str">
        <f t="shared" si="43"/>
        <v/>
      </c>
      <c r="BC105" s="138" t="str">
        <f t="shared" si="44"/>
        <v/>
      </c>
      <c r="BD105" s="138" t="str">
        <f t="shared" si="45"/>
        <v/>
      </c>
      <c r="BE105" s="231"/>
      <c r="BF105" s="231"/>
      <c r="BG105" s="138" t="str">
        <f t="shared" si="46"/>
        <v/>
      </c>
      <c r="BH105" s="138" t="str">
        <f t="shared" si="47"/>
        <v/>
      </c>
      <c r="BI105" s="138" t="str">
        <f t="shared" si="48"/>
        <v/>
      </c>
      <c r="BJ105" s="138" t="str">
        <f t="shared" si="49"/>
        <v/>
      </c>
      <c r="BK105" s="138" t="str">
        <f t="shared" si="50"/>
        <v/>
      </c>
      <c r="BL105" s="138" t="str">
        <f t="shared" si="51"/>
        <v/>
      </c>
      <c r="BM105" s="138" t="str">
        <f t="shared" si="52"/>
        <v/>
      </c>
      <c r="BN105" s="138" t="str">
        <f t="shared" si="53"/>
        <v/>
      </c>
      <c r="BO105" s="138">
        <f t="shared" si="54"/>
        <v>0</v>
      </c>
    </row>
    <row r="106" spans="2:67" ht="12.75" customHeight="1">
      <c r="B106" s="14"/>
      <c r="C106" s="14"/>
      <c r="D106" s="159"/>
      <c r="E106" s="159"/>
      <c r="F106" s="20" t="str">
        <f>IF(月途中入退所!$D15=$B$2,月途中入退所!$F15,"-")</f>
        <v>-</v>
      </c>
      <c r="G106" s="20" t="str">
        <f>IF(月途中入退所!$D15=$B$2,月途中入退所!$G15,"-")</f>
        <v>-</v>
      </c>
      <c r="H106" s="20" t="str">
        <f>IF(月途中入退所!$D15=$B$2,月途中入退所!$H15,"-")</f>
        <v>-</v>
      </c>
      <c r="I106" s="164" t="str">
        <f t="shared" si="55"/>
        <v>-</v>
      </c>
      <c r="J106" s="20" t="str">
        <f>IF(月途中入退所!$D15=$B$2,IF(月途中入退所!I15="","-",月途中入退所!$I15),"-")</f>
        <v>-</v>
      </c>
      <c r="K106" s="186" t="str">
        <f t="shared" si="56"/>
        <v>-</v>
      </c>
      <c r="L106" s="20" t="str">
        <f>IF(月途中入退所!$D15=$B$2,月途中入退所!$J15,"-")</f>
        <v>-</v>
      </c>
      <c r="M106" s="138">
        <f t="shared" si="57"/>
        <v>0</v>
      </c>
      <c r="N106" s="132"/>
      <c r="O106" s="137" t="str">
        <f t="shared" si="58"/>
        <v>-</v>
      </c>
      <c r="P106" s="137" t="str">
        <f t="shared" si="26"/>
        <v>-</v>
      </c>
      <c r="Q106" s="137" t="str">
        <f t="shared" si="59"/>
        <v>-</v>
      </c>
      <c r="R106" s="137" t="str">
        <f t="shared" si="27"/>
        <v>-</v>
      </c>
      <c r="S106" s="137" t="str">
        <f t="shared" si="60"/>
        <v>-</v>
      </c>
      <c r="T106" s="137" t="str">
        <f t="shared" si="61"/>
        <v>-</v>
      </c>
      <c r="U106" s="137" t="str">
        <f t="shared" si="72"/>
        <v>-</v>
      </c>
      <c r="V106" s="137" t="str">
        <f t="shared" si="73"/>
        <v>-</v>
      </c>
      <c r="W106" s="137" t="str">
        <f t="shared" si="28"/>
        <v>-</v>
      </c>
      <c r="X106" s="137" t="str">
        <f t="shared" si="29"/>
        <v>-</v>
      </c>
      <c r="Y106" s="137" t="str">
        <f t="shared" si="30"/>
        <v>-</v>
      </c>
      <c r="Z106" s="137" t="str">
        <f t="shared" si="62"/>
        <v>-</v>
      </c>
      <c r="AA106" s="137" t="str">
        <f t="shared" si="63"/>
        <v>-</v>
      </c>
      <c r="AB106" s="137" t="str">
        <f t="shared" si="64"/>
        <v>-</v>
      </c>
      <c r="AC106" s="137" t="str">
        <f t="shared" si="65"/>
        <v>-</v>
      </c>
      <c r="AD106" s="137" t="str">
        <f t="shared" si="66"/>
        <v>-</v>
      </c>
      <c r="AE106" s="140"/>
      <c r="AF106" s="140"/>
      <c r="AG106" s="137" t="str">
        <f t="shared" si="67"/>
        <v>-</v>
      </c>
      <c r="AH106" s="137" t="str">
        <f t="shared" si="68"/>
        <v>-</v>
      </c>
      <c r="AI106" s="137" t="str">
        <f>IF(H106="標準時間",HLOOKUP(G106,'４月基本'!$F$5:$I$15,12,FALSE),IF(H106="短時間",HLOOKUP(G106,'４月基本'!$J$5:$M$15,12,FALSE),"-"))</f>
        <v>-</v>
      </c>
      <c r="AJ106" s="137" t="str">
        <f>IF(H106="標準時間",HLOOKUP(G106,'４月Ⅰ'!$F$5:$I$13,10,FALSE),IF(H106="短時間",HLOOKUP(G106,'４月Ⅰ'!$J$5:$M$13,10,FALSE),"-"))</f>
        <v>-</v>
      </c>
      <c r="AK106" s="137" t="str">
        <f>IF(H106="標準時間",HLOOKUP(G106,'４月基本'!$F$5:$I$16,11,FALSE),IF(H106="短時間",HLOOKUP(G106,'４月基本'!$J$5:$M$16,11,FALSE),"-"))</f>
        <v>-</v>
      </c>
      <c r="AL106" s="137" t="str">
        <f>IF(H106="標準時間",HLOOKUP(G106,'４月Ⅰ'!$F$5:$I$14,9,FALSE),IF(H106="短時間",HLOOKUP(G106,'４月Ⅰ'!$J$5:$M$14,9,FALSE),"-"))</f>
        <v>-</v>
      </c>
      <c r="AM106" s="137" t="str">
        <f t="shared" si="69"/>
        <v>-</v>
      </c>
      <c r="AN106" s="137">
        <f t="shared" si="31"/>
        <v>0</v>
      </c>
      <c r="AO106" s="138">
        <f t="shared" si="32"/>
        <v>0</v>
      </c>
      <c r="AP106" s="138" t="str">
        <f t="shared" si="33"/>
        <v/>
      </c>
      <c r="AQ106" s="138" t="str">
        <f t="shared" si="34"/>
        <v/>
      </c>
      <c r="AR106" s="138" t="str">
        <f t="shared" si="35"/>
        <v/>
      </c>
      <c r="AS106" s="138" t="str">
        <f t="shared" si="36"/>
        <v/>
      </c>
      <c r="AT106" s="138" t="str">
        <f t="shared" si="37"/>
        <v/>
      </c>
      <c r="AU106" s="138" t="str">
        <f t="shared" si="70"/>
        <v/>
      </c>
      <c r="AV106" s="138" t="str">
        <f t="shared" si="71"/>
        <v/>
      </c>
      <c r="AW106" s="138" t="str">
        <f t="shared" si="38"/>
        <v/>
      </c>
      <c r="AX106" s="138" t="str">
        <f t="shared" si="39"/>
        <v/>
      </c>
      <c r="AY106" s="138" t="str">
        <f t="shared" si="40"/>
        <v/>
      </c>
      <c r="AZ106" s="138" t="str">
        <f t="shared" si="41"/>
        <v/>
      </c>
      <c r="BA106" s="138" t="str">
        <f t="shared" si="42"/>
        <v/>
      </c>
      <c r="BB106" s="138" t="str">
        <f t="shared" si="43"/>
        <v/>
      </c>
      <c r="BC106" s="138" t="str">
        <f t="shared" si="44"/>
        <v/>
      </c>
      <c r="BD106" s="138" t="str">
        <f t="shared" si="45"/>
        <v/>
      </c>
      <c r="BE106" s="231"/>
      <c r="BF106" s="231"/>
      <c r="BG106" s="138" t="str">
        <f t="shared" si="46"/>
        <v/>
      </c>
      <c r="BH106" s="138" t="str">
        <f t="shared" si="47"/>
        <v/>
      </c>
      <c r="BI106" s="138" t="str">
        <f t="shared" si="48"/>
        <v/>
      </c>
      <c r="BJ106" s="138" t="str">
        <f t="shared" si="49"/>
        <v/>
      </c>
      <c r="BK106" s="138" t="str">
        <f t="shared" si="50"/>
        <v/>
      </c>
      <c r="BL106" s="138" t="str">
        <f t="shared" si="51"/>
        <v/>
      </c>
      <c r="BM106" s="138" t="str">
        <f t="shared" si="52"/>
        <v/>
      </c>
      <c r="BN106" s="138" t="str">
        <f t="shared" si="53"/>
        <v/>
      </c>
      <c r="BO106" s="138">
        <f t="shared" si="54"/>
        <v>0</v>
      </c>
    </row>
    <row r="107" spans="2:67" ht="12.75" customHeight="1">
      <c r="D107" s="160"/>
      <c r="E107" s="160"/>
      <c r="F107" s="20" t="str">
        <f>IF(月途中入退所!$D16=$B$2,月途中入退所!$F16,"-")</f>
        <v>-</v>
      </c>
      <c r="G107" s="20" t="str">
        <f>IF(月途中入退所!$D16=$B$2,月途中入退所!$G16,"-")</f>
        <v>-</v>
      </c>
      <c r="H107" s="20" t="str">
        <f>IF(月途中入退所!$D16=$B$2,月途中入退所!$H16,"-")</f>
        <v>-</v>
      </c>
      <c r="I107" s="164" t="str">
        <f t="shared" si="55"/>
        <v>-</v>
      </c>
      <c r="J107" s="20" t="str">
        <f>IF(月途中入退所!$D16=$B$2,IF(月途中入退所!I16="","-",月途中入退所!$I16),"-")</f>
        <v>-</v>
      </c>
      <c r="K107" s="186" t="str">
        <f t="shared" si="56"/>
        <v>-</v>
      </c>
      <c r="L107" s="20" t="str">
        <f>IF(月途中入退所!$D16=$B$2,月途中入退所!$J16,"-")</f>
        <v>-</v>
      </c>
      <c r="M107" s="138">
        <f t="shared" si="57"/>
        <v>0</v>
      </c>
      <c r="N107" s="132"/>
      <c r="O107" s="137" t="str">
        <f t="shared" si="58"/>
        <v>-</v>
      </c>
      <c r="P107" s="137" t="str">
        <f t="shared" si="26"/>
        <v>-</v>
      </c>
      <c r="Q107" s="137" t="str">
        <f t="shared" si="59"/>
        <v>-</v>
      </c>
      <c r="R107" s="137" t="str">
        <f t="shared" si="27"/>
        <v>-</v>
      </c>
      <c r="S107" s="137" t="str">
        <f t="shared" si="60"/>
        <v>-</v>
      </c>
      <c r="T107" s="137" t="str">
        <f t="shared" si="61"/>
        <v>-</v>
      </c>
      <c r="U107" s="137" t="str">
        <f t="shared" si="72"/>
        <v>-</v>
      </c>
      <c r="V107" s="137" t="str">
        <f t="shared" si="73"/>
        <v>-</v>
      </c>
      <c r="W107" s="137" t="str">
        <f t="shared" si="28"/>
        <v>-</v>
      </c>
      <c r="X107" s="137" t="str">
        <f t="shared" si="29"/>
        <v>-</v>
      </c>
      <c r="Y107" s="137" t="str">
        <f t="shared" si="30"/>
        <v>-</v>
      </c>
      <c r="Z107" s="137" t="str">
        <f t="shared" si="62"/>
        <v>-</v>
      </c>
      <c r="AA107" s="137" t="str">
        <f t="shared" si="63"/>
        <v>-</v>
      </c>
      <c r="AB107" s="137" t="str">
        <f t="shared" si="64"/>
        <v>-</v>
      </c>
      <c r="AC107" s="137" t="str">
        <f t="shared" si="65"/>
        <v>-</v>
      </c>
      <c r="AD107" s="137" t="str">
        <f t="shared" si="66"/>
        <v>-</v>
      </c>
      <c r="AE107" s="140"/>
      <c r="AF107" s="140"/>
      <c r="AG107" s="137" t="str">
        <f t="shared" si="67"/>
        <v>-</v>
      </c>
      <c r="AH107" s="137" t="str">
        <f t="shared" si="68"/>
        <v>-</v>
      </c>
      <c r="AI107" s="137" t="str">
        <f>IF(H107="標準時間",HLOOKUP(G107,'４月基本'!$F$5:$I$15,12,FALSE),IF(H107="短時間",HLOOKUP(G107,'４月基本'!$J$5:$M$15,12,FALSE),"-"))</f>
        <v>-</v>
      </c>
      <c r="AJ107" s="137" t="str">
        <f>IF(H107="標準時間",HLOOKUP(G107,'４月Ⅰ'!$F$5:$I$13,10,FALSE),IF(H107="短時間",HLOOKUP(G107,'４月Ⅰ'!$J$5:$M$13,10,FALSE),"-"))</f>
        <v>-</v>
      </c>
      <c r="AK107" s="137" t="str">
        <f>IF(H107="標準時間",HLOOKUP(G107,'４月基本'!$F$5:$I$16,11,FALSE),IF(H107="短時間",HLOOKUP(G107,'４月基本'!$J$5:$M$16,11,FALSE),"-"))</f>
        <v>-</v>
      </c>
      <c r="AL107" s="137" t="str">
        <f>IF(H107="標準時間",HLOOKUP(G107,'４月Ⅰ'!$F$5:$I$14,9,FALSE),IF(H107="短時間",HLOOKUP(G107,'４月Ⅰ'!$J$5:$M$14,9,FALSE),"-"))</f>
        <v>-</v>
      </c>
      <c r="AM107" s="137" t="str">
        <f t="shared" si="69"/>
        <v>-</v>
      </c>
      <c r="AN107" s="137">
        <f t="shared" si="31"/>
        <v>0</v>
      </c>
      <c r="AO107" s="138">
        <f t="shared" si="32"/>
        <v>0</v>
      </c>
      <c r="AP107" s="138" t="str">
        <f t="shared" si="33"/>
        <v/>
      </c>
      <c r="AQ107" s="138" t="str">
        <f t="shared" si="34"/>
        <v/>
      </c>
      <c r="AR107" s="138" t="str">
        <f t="shared" si="35"/>
        <v/>
      </c>
      <c r="AS107" s="138" t="str">
        <f t="shared" si="36"/>
        <v/>
      </c>
      <c r="AT107" s="138" t="str">
        <f t="shared" si="37"/>
        <v/>
      </c>
      <c r="AU107" s="138" t="str">
        <f t="shared" si="70"/>
        <v/>
      </c>
      <c r="AV107" s="138" t="str">
        <f t="shared" si="71"/>
        <v/>
      </c>
      <c r="AW107" s="138" t="str">
        <f t="shared" si="38"/>
        <v/>
      </c>
      <c r="AX107" s="138" t="str">
        <f t="shared" si="39"/>
        <v/>
      </c>
      <c r="AY107" s="138" t="str">
        <f t="shared" si="40"/>
        <v/>
      </c>
      <c r="AZ107" s="138" t="str">
        <f t="shared" si="41"/>
        <v/>
      </c>
      <c r="BA107" s="138" t="str">
        <f t="shared" si="42"/>
        <v/>
      </c>
      <c r="BB107" s="138" t="str">
        <f t="shared" si="43"/>
        <v/>
      </c>
      <c r="BC107" s="138" t="str">
        <f t="shared" si="44"/>
        <v/>
      </c>
      <c r="BD107" s="138" t="str">
        <f t="shared" si="45"/>
        <v/>
      </c>
      <c r="BE107" s="231"/>
      <c r="BF107" s="231"/>
      <c r="BG107" s="138" t="str">
        <f t="shared" si="46"/>
        <v/>
      </c>
      <c r="BH107" s="138" t="str">
        <f t="shared" si="47"/>
        <v/>
      </c>
      <c r="BI107" s="138" t="str">
        <f t="shared" si="48"/>
        <v/>
      </c>
      <c r="BJ107" s="138" t="str">
        <f t="shared" si="49"/>
        <v/>
      </c>
      <c r="BK107" s="138" t="str">
        <f t="shared" si="50"/>
        <v/>
      </c>
      <c r="BL107" s="138" t="str">
        <f t="shared" si="51"/>
        <v/>
      </c>
      <c r="BM107" s="138" t="str">
        <f t="shared" si="52"/>
        <v/>
      </c>
      <c r="BN107" s="138" t="str">
        <f t="shared" si="53"/>
        <v/>
      </c>
      <c r="BO107" s="138">
        <f t="shared" si="54"/>
        <v>0</v>
      </c>
    </row>
    <row r="108" spans="2:67" ht="12.75" customHeight="1">
      <c r="D108" s="160"/>
      <c r="E108" s="160"/>
      <c r="F108" s="20" t="str">
        <f>IF(月途中入退所!$D17=$B$2,月途中入退所!$F17,"-")</f>
        <v>-</v>
      </c>
      <c r="G108" s="20" t="str">
        <f>IF(月途中入退所!$D17=$B$2,月途中入退所!$G17,"-")</f>
        <v>-</v>
      </c>
      <c r="H108" s="20" t="str">
        <f>IF(月途中入退所!$D17=$B$2,月途中入退所!$H17,"-")</f>
        <v>-</v>
      </c>
      <c r="I108" s="164" t="str">
        <f t="shared" si="55"/>
        <v>-</v>
      </c>
      <c r="J108" s="20" t="str">
        <f>IF(月途中入退所!$D17=$B$2,IF(月途中入退所!I17="","-",月途中入退所!$I17),"-")</f>
        <v>-</v>
      </c>
      <c r="K108" s="186" t="str">
        <f t="shared" si="56"/>
        <v>-</v>
      </c>
      <c r="L108" s="20" t="str">
        <f>IF(月途中入退所!$D17=$B$2,月途中入退所!$J17,"-")</f>
        <v>-</v>
      </c>
      <c r="M108" s="138">
        <f t="shared" si="57"/>
        <v>0</v>
      </c>
      <c r="N108" s="132"/>
      <c r="O108" s="137" t="str">
        <f t="shared" si="58"/>
        <v>-</v>
      </c>
      <c r="P108" s="137" t="str">
        <f t="shared" si="26"/>
        <v>-</v>
      </c>
      <c r="Q108" s="137" t="str">
        <f t="shared" si="59"/>
        <v>-</v>
      </c>
      <c r="R108" s="137" t="str">
        <f t="shared" si="27"/>
        <v>-</v>
      </c>
      <c r="S108" s="137" t="str">
        <f t="shared" si="60"/>
        <v>-</v>
      </c>
      <c r="T108" s="137" t="str">
        <f t="shared" si="61"/>
        <v>-</v>
      </c>
      <c r="U108" s="137" t="str">
        <f t="shared" si="72"/>
        <v>-</v>
      </c>
      <c r="V108" s="137" t="str">
        <f t="shared" si="73"/>
        <v>-</v>
      </c>
      <c r="W108" s="137" t="str">
        <f t="shared" si="28"/>
        <v>-</v>
      </c>
      <c r="X108" s="137" t="str">
        <f t="shared" si="29"/>
        <v>-</v>
      </c>
      <c r="Y108" s="137" t="str">
        <f t="shared" si="30"/>
        <v>-</v>
      </c>
      <c r="Z108" s="137" t="str">
        <f t="shared" si="62"/>
        <v>-</v>
      </c>
      <c r="AA108" s="137" t="str">
        <f t="shared" si="63"/>
        <v>-</v>
      </c>
      <c r="AB108" s="137" t="str">
        <f t="shared" si="64"/>
        <v>-</v>
      </c>
      <c r="AC108" s="137" t="str">
        <f t="shared" si="65"/>
        <v>-</v>
      </c>
      <c r="AD108" s="137" t="str">
        <f t="shared" si="66"/>
        <v>-</v>
      </c>
      <c r="AE108" s="140"/>
      <c r="AF108" s="140"/>
      <c r="AG108" s="137" t="str">
        <f t="shared" si="67"/>
        <v>-</v>
      </c>
      <c r="AH108" s="137" t="str">
        <f t="shared" si="68"/>
        <v>-</v>
      </c>
      <c r="AI108" s="137" t="str">
        <f>IF(H108="標準時間",HLOOKUP(G108,'４月基本'!$F$5:$I$15,12,FALSE),IF(H108="短時間",HLOOKUP(G108,'４月基本'!$J$5:$M$15,12,FALSE),"-"))</f>
        <v>-</v>
      </c>
      <c r="AJ108" s="137" t="str">
        <f>IF(H108="標準時間",HLOOKUP(G108,'４月Ⅰ'!$F$5:$I$13,10,FALSE),IF(H108="短時間",HLOOKUP(G108,'４月Ⅰ'!$J$5:$M$13,10,FALSE),"-"))</f>
        <v>-</v>
      </c>
      <c r="AK108" s="137" t="str">
        <f>IF(H108="標準時間",HLOOKUP(G108,'４月基本'!$F$5:$I$16,11,FALSE),IF(H108="短時間",HLOOKUP(G108,'４月基本'!$J$5:$M$16,11,FALSE),"-"))</f>
        <v>-</v>
      </c>
      <c r="AL108" s="137" t="str">
        <f>IF(H108="標準時間",HLOOKUP(G108,'４月Ⅰ'!$F$5:$I$14,9,FALSE),IF(H108="短時間",HLOOKUP(G108,'４月Ⅰ'!$J$5:$M$14,9,FALSE),"-"))</f>
        <v>-</v>
      </c>
      <c r="AM108" s="137" t="str">
        <f t="shared" si="69"/>
        <v>-</v>
      </c>
      <c r="AN108" s="137">
        <f t="shared" si="31"/>
        <v>0</v>
      </c>
      <c r="AO108" s="138">
        <f t="shared" si="32"/>
        <v>0</v>
      </c>
      <c r="AP108" s="138" t="str">
        <f t="shared" si="33"/>
        <v/>
      </c>
      <c r="AQ108" s="138" t="str">
        <f t="shared" si="34"/>
        <v/>
      </c>
      <c r="AR108" s="138" t="str">
        <f t="shared" si="35"/>
        <v/>
      </c>
      <c r="AS108" s="138" t="str">
        <f t="shared" si="36"/>
        <v/>
      </c>
      <c r="AT108" s="138" t="str">
        <f t="shared" si="37"/>
        <v/>
      </c>
      <c r="AU108" s="138" t="str">
        <f t="shared" si="70"/>
        <v/>
      </c>
      <c r="AV108" s="138" t="str">
        <f t="shared" si="71"/>
        <v/>
      </c>
      <c r="AW108" s="138" t="str">
        <f t="shared" si="38"/>
        <v/>
      </c>
      <c r="AX108" s="138" t="str">
        <f t="shared" si="39"/>
        <v/>
      </c>
      <c r="AY108" s="138" t="str">
        <f t="shared" si="40"/>
        <v/>
      </c>
      <c r="AZ108" s="138" t="str">
        <f t="shared" si="41"/>
        <v/>
      </c>
      <c r="BA108" s="138" t="str">
        <f t="shared" si="42"/>
        <v/>
      </c>
      <c r="BB108" s="138" t="str">
        <f t="shared" si="43"/>
        <v/>
      </c>
      <c r="BC108" s="138" t="str">
        <f t="shared" si="44"/>
        <v/>
      </c>
      <c r="BD108" s="138" t="str">
        <f t="shared" si="45"/>
        <v/>
      </c>
      <c r="BE108" s="231"/>
      <c r="BF108" s="231"/>
      <c r="BG108" s="138" t="str">
        <f t="shared" si="46"/>
        <v/>
      </c>
      <c r="BH108" s="138" t="str">
        <f t="shared" si="47"/>
        <v/>
      </c>
      <c r="BI108" s="138" t="str">
        <f t="shared" si="48"/>
        <v/>
      </c>
      <c r="BJ108" s="138" t="str">
        <f t="shared" si="49"/>
        <v/>
      </c>
      <c r="BK108" s="138" t="str">
        <f t="shared" si="50"/>
        <v/>
      </c>
      <c r="BL108" s="138" t="str">
        <f t="shared" si="51"/>
        <v/>
      </c>
      <c r="BM108" s="138" t="str">
        <f t="shared" si="52"/>
        <v/>
      </c>
      <c r="BN108" s="138" t="str">
        <f t="shared" si="53"/>
        <v/>
      </c>
      <c r="BO108" s="138">
        <f t="shared" si="54"/>
        <v>0</v>
      </c>
    </row>
    <row r="109" spans="2:67" ht="12.75" customHeight="1">
      <c r="D109" s="161"/>
      <c r="E109" s="161"/>
      <c r="F109" s="20" t="str">
        <f>IF(月途中入退所!$D18=$B$2,月途中入退所!$F18,"-")</f>
        <v>-</v>
      </c>
      <c r="G109" s="20" t="str">
        <f>IF(月途中入退所!$D18=$B$2,月途中入退所!$G18,"-")</f>
        <v>-</v>
      </c>
      <c r="H109" s="20" t="str">
        <f>IF(月途中入退所!$D18=$B$2,月途中入退所!$H18,"-")</f>
        <v>-</v>
      </c>
      <c r="I109" s="164" t="str">
        <f t="shared" si="55"/>
        <v>-</v>
      </c>
      <c r="J109" s="20" t="str">
        <f>IF(月途中入退所!$D18=$B$2,IF(月途中入退所!I18="","-",月途中入退所!$I18),"-")</f>
        <v>-</v>
      </c>
      <c r="K109" s="186" t="str">
        <f t="shared" si="56"/>
        <v>-</v>
      </c>
      <c r="L109" s="20" t="str">
        <f>IF(月途中入退所!$D18=$B$2,月途中入退所!$J18,"-")</f>
        <v>-</v>
      </c>
      <c r="M109" s="138">
        <f t="shared" si="57"/>
        <v>0</v>
      </c>
      <c r="N109" s="132"/>
      <c r="O109" s="137" t="str">
        <f t="shared" si="58"/>
        <v>-</v>
      </c>
      <c r="P109" s="137" t="str">
        <f t="shared" si="26"/>
        <v>-</v>
      </c>
      <c r="Q109" s="137" t="str">
        <f t="shared" si="59"/>
        <v>-</v>
      </c>
      <c r="R109" s="137" t="str">
        <f t="shared" si="27"/>
        <v>-</v>
      </c>
      <c r="S109" s="137" t="str">
        <f t="shared" si="60"/>
        <v>-</v>
      </c>
      <c r="T109" s="137" t="str">
        <f t="shared" si="61"/>
        <v>-</v>
      </c>
      <c r="U109" s="137" t="str">
        <f t="shared" si="72"/>
        <v>-</v>
      </c>
      <c r="V109" s="137" t="str">
        <f t="shared" si="73"/>
        <v>-</v>
      </c>
      <c r="W109" s="137" t="str">
        <f t="shared" si="28"/>
        <v>-</v>
      </c>
      <c r="X109" s="137" t="str">
        <f t="shared" si="29"/>
        <v>-</v>
      </c>
      <c r="Y109" s="137" t="str">
        <f t="shared" si="30"/>
        <v>-</v>
      </c>
      <c r="Z109" s="137" t="str">
        <f t="shared" si="62"/>
        <v>-</v>
      </c>
      <c r="AA109" s="137" t="str">
        <f t="shared" si="63"/>
        <v>-</v>
      </c>
      <c r="AB109" s="137" t="str">
        <f t="shared" si="64"/>
        <v>-</v>
      </c>
      <c r="AC109" s="137" t="str">
        <f t="shared" si="65"/>
        <v>-</v>
      </c>
      <c r="AD109" s="137" t="str">
        <f t="shared" si="66"/>
        <v>-</v>
      </c>
      <c r="AE109" s="140"/>
      <c r="AF109" s="140"/>
      <c r="AG109" s="137" t="str">
        <f t="shared" si="67"/>
        <v>-</v>
      </c>
      <c r="AH109" s="137" t="str">
        <f t="shared" si="68"/>
        <v>-</v>
      </c>
      <c r="AI109" s="137" t="str">
        <f>IF(H109="標準時間",HLOOKUP(G109,'４月基本'!$F$5:$I$15,12,FALSE),IF(H109="短時間",HLOOKUP(G109,'４月基本'!$J$5:$M$15,12,FALSE),"-"))</f>
        <v>-</v>
      </c>
      <c r="AJ109" s="137" t="str">
        <f>IF(H109="標準時間",HLOOKUP(G109,'４月Ⅰ'!$F$5:$I$13,10,FALSE),IF(H109="短時間",HLOOKUP(G109,'４月Ⅰ'!$J$5:$M$13,10,FALSE),"-"))</f>
        <v>-</v>
      </c>
      <c r="AK109" s="137" t="str">
        <f>IF(H109="標準時間",HLOOKUP(G109,'４月基本'!$F$5:$I$16,11,FALSE),IF(H109="短時間",HLOOKUP(G109,'４月基本'!$J$5:$M$16,11,FALSE),"-"))</f>
        <v>-</v>
      </c>
      <c r="AL109" s="137" t="str">
        <f>IF(H109="標準時間",HLOOKUP(G109,'４月Ⅰ'!$F$5:$I$14,9,FALSE),IF(H109="短時間",HLOOKUP(G109,'４月Ⅰ'!$J$5:$M$14,9,FALSE),"-"))</f>
        <v>-</v>
      </c>
      <c r="AM109" s="137" t="str">
        <f t="shared" si="69"/>
        <v>-</v>
      </c>
      <c r="AN109" s="137">
        <f t="shared" si="31"/>
        <v>0</v>
      </c>
      <c r="AO109" s="138">
        <f t="shared" si="32"/>
        <v>0</v>
      </c>
      <c r="AP109" s="138" t="str">
        <f t="shared" si="33"/>
        <v/>
      </c>
      <c r="AQ109" s="138" t="str">
        <f t="shared" si="34"/>
        <v/>
      </c>
      <c r="AR109" s="138" t="str">
        <f t="shared" si="35"/>
        <v/>
      </c>
      <c r="AS109" s="138" t="str">
        <f t="shared" si="36"/>
        <v/>
      </c>
      <c r="AT109" s="138" t="str">
        <f t="shared" si="37"/>
        <v/>
      </c>
      <c r="AU109" s="138" t="str">
        <f t="shared" si="70"/>
        <v/>
      </c>
      <c r="AV109" s="138" t="str">
        <f t="shared" si="71"/>
        <v/>
      </c>
      <c r="AW109" s="138" t="str">
        <f t="shared" si="38"/>
        <v/>
      </c>
      <c r="AX109" s="138" t="str">
        <f t="shared" si="39"/>
        <v/>
      </c>
      <c r="AY109" s="138" t="str">
        <f t="shared" si="40"/>
        <v/>
      </c>
      <c r="AZ109" s="138" t="str">
        <f t="shared" si="41"/>
        <v/>
      </c>
      <c r="BA109" s="138" t="str">
        <f t="shared" si="42"/>
        <v/>
      </c>
      <c r="BB109" s="138" t="str">
        <f t="shared" si="43"/>
        <v/>
      </c>
      <c r="BC109" s="138" t="str">
        <f t="shared" si="44"/>
        <v/>
      </c>
      <c r="BD109" s="138" t="str">
        <f t="shared" si="45"/>
        <v/>
      </c>
      <c r="BE109" s="231"/>
      <c r="BF109" s="231"/>
      <c r="BG109" s="138" t="str">
        <f t="shared" si="46"/>
        <v/>
      </c>
      <c r="BH109" s="138" t="str">
        <f t="shared" si="47"/>
        <v/>
      </c>
      <c r="BI109" s="138" t="str">
        <f t="shared" si="48"/>
        <v/>
      </c>
      <c r="BJ109" s="138" t="str">
        <f t="shared" si="49"/>
        <v/>
      </c>
      <c r="BK109" s="138" t="str">
        <f t="shared" si="50"/>
        <v/>
      </c>
      <c r="BL109" s="138" t="str">
        <f t="shared" si="51"/>
        <v/>
      </c>
      <c r="BM109" s="138" t="str">
        <f t="shared" si="52"/>
        <v/>
      </c>
      <c r="BN109" s="138" t="str">
        <f t="shared" si="53"/>
        <v/>
      </c>
      <c r="BO109" s="138">
        <f t="shared" si="54"/>
        <v>0</v>
      </c>
    </row>
    <row r="110" spans="2:67" ht="12.75" customHeight="1">
      <c r="D110" s="161"/>
      <c r="E110" s="161"/>
      <c r="F110" s="20" t="str">
        <f>IF(月途中入退所!$D19=$B$2,月途中入退所!$F19,"-")</f>
        <v>-</v>
      </c>
      <c r="G110" s="20" t="str">
        <f>IF(月途中入退所!$D19=$B$2,月途中入退所!$G19,"-")</f>
        <v>-</v>
      </c>
      <c r="H110" s="20" t="str">
        <f>IF(月途中入退所!$D19=$B$2,月途中入退所!$H19,"-")</f>
        <v>-</v>
      </c>
      <c r="I110" s="164" t="str">
        <f t="shared" si="55"/>
        <v>-</v>
      </c>
      <c r="J110" s="20" t="str">
        <f>IF(月途中入退所!$D19=$B$2,IF(月途中入退所!I19="","-",月途中入退所!$I19),"-")</f>
        <v>-</v>
      </c>
      <c r="K110" s="186" t="str">
        <f t="shared" si="56"/>
        <v>-</v>
      </c>
      <c r="L110" s="20" t="str">
        <f>IF(月途中入退所!$D19=$B$2,月途中入退所!$J19,"-")</f>
        <v>-</v>
      </c>
      <c r="M110" s="138">
        <f t="shared" si="57"/>
        <v>0</v>
      </c>
      <c r="N110" s="132"/>
      <c r="O110" s="137" t="str">
        <f t="shared" si="58"/>
        <v>-</v>
      </c>
      <c r="P110" s="137" t="str">
        <f t="shared" si="26"/>
        <v>-</v>
      </c>
      <c r="Q110" s="137" t="str">
        <f t="shared" si="59"/>
        <v>-</v>
      </c>
      <c r="R110" s="137" t="str">
        <f t="shared" si="27"/>
        <v>-</v>
      </c>
      <c r="S110" s="137" t="str">
        <f t="shared" si="60"/>
        <v>-</v>
      </c>
      <c r="T110" s="137" t="str">
        <f t="shared" si="61"/>
        <v>-</v>
      </c>
      <c r="U110" s="137" t="str">
        <f t="shared" si="72"/>
        <v>-</v>
      </c>
      <c r="V110" s="137" t="str">
        <f t="shared" si="73"/>
        <v>-</v>
      </c>
      <c r="W110" s="137" t="str">
        <f t="shared" si="28"/>
        <v>-</v>
      </c>
      <c r="X110" s="137" t="str">
        <f t="shared" si="29"/>
        <v>-</v>
      </c>
      <c r="Y110" s="137" t="str">
        <f t="shared" si="30"/>
        <v>-</v>
      </c>
      <c r="Z110" s="137" t="str">
        <f t="shared" si="62"/>
        <v>-</v>
      </c>
      <c r="AA110" s="137" t="str">
        <f t="shared" si="63"/>
        <v>-</v>
      </c>
      <c r="AB110" s="137" t="str">
        <f t="shared" si="64"/>
        <v>-</v>
      </c>
      <c r="AC110" s="137" t="str">
        <f t="shared" si="65"/>
        <v>-</v>
      </c>
      <c r="AD110" s="137" t="str">
        <f t="shared" si="66"/>
        <v>-</v>
      </c>
      <c r="AE110" s="140"/>
      <c r="AF110" s="140"/>
      <c r="AG110" s="137" t="str">
        <f t="shared" si="67"/>
        <v>-</v>
      </c>
      <c r="AH110" s="137" t="str">
        <f t="shared" si="68"/>
        <v>-</v>
      </c>
      <c r="AI110" s="137" t="str">
        <f>IF(H110="標準時間",HLOOKUP(G110,'４月基本'!$F$5:$I$15,12,FALSE),IF(H110="短時間",HLOOKUP(G110,'４月基本'!$J$5:$M$15,12,FALSE),"-"))</f>
        <v>-</v>
      </c>
      <c r="AJ110" s="137" t="str">
        <f>IF(H110="標準時間",HLOOKUP(G110,'４月Ⅰ'!$F$5:$I$13,10,FALSE),IF(H110="短時間",HLOOKUP(G110,'４月Ⅰ'!$J$5:$M$13,10,FALSE),"-"))</f>
        <v>-</v>
      </c>
      <c r="AK110" s="137" t="str">
        <f>IF(H110="標準時間",HLOOKUP(G110,'４月基本'!$F$5:$I$16,11,FALSE),IF(H110="短時間",HLOOKUP(G110,'４月基本'!$J$5:$M$16,11,FALSE),"-"))</f>
        <v>-</v>
      </c>
      <c r="AL110" s="137" t="str">
        <f>IF(H110="標準時間",HLOOKUP(G110,'４月Ⅰ'!$F$5:$I$14,9,FALSE),IF(H110="短時間",HLOOKUP(G110,'４月Ⅰ'!$J$5:$M$14,9,FALSE),"-"))</f>
        <v>-</v>
      </c>
      <c r="AM110" s="137" t="str">
        <f t="shared" si="69"/>
        <v>-</v>
      </c>
      <c r="AN110" s="137">
        <f t="shared" si="31"/>
        <v>0</v>
      </c>
      <c r="AO110" s="138">
        <f t="shared" si="32"/>
        <v>0</v>
      </c>
      <c r="AP110" s="138" t="str">
        <f t="shared" si="33"/>
        <v/>
      </c>
      <c r="AQ110" s="138" t="str">
        <f t="shared" si="34"/>
        <v/>
      </c>
      <c r="AR110" s="138" t="str">
        <f t="shared" si="35"/>
        <v/>
      </c>
      <c r="AS110" s="138" t="str">
        <f t="shared" si="36"/>
        <v/>
      </c>
      <c r="AT110" s="138" t="str">
        <f t="shared" si="37"/>
        <v/>
      </c>
      <c r="AU110" s="138" t="str">
        <f t="shared" si="70"/>
        <v/>
      </c>
      <c r="AV110" s="138" t="str">
        <f t="shared" si="71"/>
        <v/>
      </c>
      <c r="AW110" s="138" t="str">
        <f t="shared" si="38"/>
        <v/>
      </c>
      <c r="AX110" s="138" t="str">
        <f t="shared" si="39"/>
        <v/>
      </c>
      <c r="AY110" s="138" t="str">
        <f t="shared" si="40"/>
        <v/>
      </c>
      <c r="AZ110" s="138" t="str">
        <f t="shared" si="41"/>
        <v/>
      </c>
      <c r="BA110" s="138" t="str">
        <f t="shared" si="42"/>
        <v/>
      </c>
      <c r="BB110" s="138" t="str">
        <f t="shared" si="43"/>
        <v/>
      </c>
      <c r="BC110" s="138" t="str">
        <f t="shared" si="44"/>
        <v/>
      </c>
      <c r="BD110" s="138" t="str">
        <f t="shared" si="45"/>
        <v/>
      </c>
      <c r="BE110" s="231"/>
      <c r="BF110" s="231"/>
      <c r="BG110" s="138" t="str">
        <f t="shared" si="46"/>
        <v/>
      </c>
      <c r="BH110" s="138" t="str">
        <f t="shared" si="47"/>
        <v/>
      </c>
      <c r="BI110" s="138" t="str">
        <f t="shared" si="48"/>
        <v/>
      </c>
      <c r="BJ110" s="138" t="str">
        <f t="shared" si="49"/>
        <v/>
      </c>
      <c r="BK110" s="138" t="str">
        <f t="shared" si="50"/>
        <v/>
      </c>
      <c r="BL110" s="138" t="str">
        <f t="shared" si="51"/>
        <v/>
      </c>
      <c r="BM110" s="138" t="str">
        <f t="shared" si="52"/>
        <v/>
      </c>
      <c r="BN110" s="138" t="str">
        <f t="shared" si="53"/>
        <v/>
      </c>
      <c r="BO110" s="138">
        <f t="shared" si="54"/>
        <v>0</v>
      </c>
    </row>
    <row r="111" spans="2:67" ht="12.75" customHeight="1">
      <c r="D111" s="161"/>
      <c r="E111" s="161"/>
      <c r="F111" s="20" t="str">
        <f>IF(月途中入退所!$D20=$B$2,月途中入退所!$F20,"-")</f>
        <v>-</v>
      </c>
      <c r="G111" s="20" t="str">
        <f>IF(月途中入退所!$D20=$B$2,月途中入退所!$G20,"-")</f>
        <v>-</v>
      </c>
      <c r="H111" s="20" t="str">
        <f>IF(月途中入退所!$D20=$B$2,月途中入退所!$H20,"-")</f>
        <v>-</v>
      </c>
      <c r="I111" s="164" t="str">
        <f t="shared" si="55"/>
        <v>-</v>
      </c>
      <c r="J111" s="20" t="str">
        <f>IF(月途中入退所!$D20=$B$2,IF(月途中入退所!I20="","-",月途中入退所!$I20),"-")</f>
        <v>-</v>
      </c>
      <c r="K111" s="186" t="str">
        <f t="shared" si="56"/>
        <v>-</v>
      </c>
      <c r="L111" s="20" t="str">
        <f>IF(月途中入退所!$D20=$B$2,月途中入退所!$J20,"-")</f>
        <v>-</v>
      </c>
      <c r="M111" s="138">
        <f t="shared" si="57"/>
        <v>0</v>
      </c>
      <c r="N111" s="132"/>
      <c r="O111" s="137" t="str">
        <f t="shared" si="58"/>
        <v>-</v>
      </c>
      <c r="P111" s="137" t="str">
        <f t="shared" si="26"/>
        <v>-</v>
      </c>
      <c r="Q111" s="137" t="str">
        <f t="shared" si="59"/>
        <v>-</v>
      </c>
      <c r="R111" s="137" t="str">
        <f t="shared" si="27"/>
        <v>-</v>
      </c>
      <c r="S111" s="137" t="str">
        <f t="shared" si="60"/>
        <v>-</v>
      </c>
      <c r="T111" s="137" t="str">
        <f t="shared" si="61"/>
        <v>-</v>
      </c>
      <c r="U111" s="137" t="str">
        <f t="shared" si="72"/>
        <v>-</v>
      </c>
      <c r="V111" s="137" t="str">
        <f t="shared" si="73"/>
        <v>-</v>
      </c>
      <c r="W111" s="137" t="str">
        <f t="shared" si="28"/>
        <v>-</v>
      </c>
      <c r="X111" s="137" t="str">
        <f t="shared" si="29"/>
        <v>-</v>
      </c>
      <c r="Y111" s="137" t="str">
        <f t="shared" si="30"/>
        <v>-</v>
      </c>
      <c r="Z111" s="137" t="str">
        <f t="shared" si="62"/>
        <v>-</v>
      </c>
      <c r="AA111" s="137" t="str">
        <f t="shared" si="63"/>
        <v>-</v>
      </c>
      <c r="AB111" s="137" t="str">
        <f t="shared" si="64"/>
        <v>-</v>
      </c>
      <c r="AC111" s="137" t="str">
        <f t="shared" si="65"/>
        <v>-</v>
      </c>
      <c r="AD111" s="137" t="str">
        <f t="shared" si="66"/>
        <v>-</v>
      </c>
      <c r="AE111" s="140"/>
      <c r="AF111" s="140"/>
      <c r="AG111" s="137" t="str">
        <f t="shared" si="67"/>
        <v>-</v>
      </c>
      <c r="AH111" s="137" t="str">
        <f t="shared" si="68"/>
        <v>-</v>
      </c>
      <c r="AI111" s="137" t="str">
        <f>IF(H111="標準時間",HLOOKUP(G111,'４月基本'!$F$5:$I$15,12,FALSE),IF(H111="短時間",HLOOKUP(G111,'４月基本'!$J$5:$M$15,12,FALSE),"-"))</f>
        <v>-</v>
      </c>
      <c r="AJ111" s="137" t="str">
        <f>IF(H111="標準時間",HLOOKUP(G111,'４月Ⅰ'!$F$5:$I$13,10,FALSE),IF(H111="短時間",HLOOKUP(G111,'４月Ⅰ'!$J$5:$M$13,10,FALSE),"-"))</f>
        <v>-</v>
      </c>
      <c r="AK111" s="137" t="str">
        <f>IF(H111="標準時間",HLOOKUP(G111,'４月基本'!$F$5:$I$16,11,FALSE),IF(H111="短時間",HLOOKUP(G111,'４月基本'!$J$5:$M$16,11,FALSE),"-"))</f>
        <v>-</v>
      </c>
      <c r="AL111" s="137" t="str">
        <f>IF(H111="標準時間",HLOOKUP(G111,'４月Ⅰ'!$F$5:$I$14,9,FALSE),IF(H111="短時間",HLOOKUP(G111,'４月Ⅰ'!$J$5:$M$14,9,FALSE),"-"))</f>
        <v>-</v>
      </c>
      <c r="AM111" s="137" t="str">
        <f t="shared" si="69"/>
        <v>-</v>
      </c>
      <c r="AN111" s="137">
        <f t="shared" si="31"/>
        <v>0</v>
      </c>
      <c r="AO111" s="138">
        <f t="shared" si="32"/>
        <v>0</v>
      </c>
      <c r="AP111" s="138" t="str">
        <f t="shared" si="33"/>
        <v/>
      </c>
      <c r="AQ111" s="138" t="str">
        <f t="shared" si="34"/>
        <v/>
      </c>
      <c r="AR111" s="138" t="str">
        <f t="shared" si="35"/>
        <v/>
      </c>
      <c r="AS111" s="138" t="str">
        <f t="shared" si="36"/>
        <v/>
      </c>
      <c r="AT111" s="138" t="str">
        <f t="shared" si="37"/>
        <v/>
      </c>
      <c r="AU111" s="138" t="str">
        <f t="shared" si="70"/>
        <v/>
      </c>
      <c r="AV111" s="138" t="str">
        <f t="shared" si="71"/>
        <v/>
      </c>
      <c r="AW111" s="138" t="str">
        <f t="shared" si="38"/>
        <v/>
      </c>
      <c r="AX111" s="138" t="str">
        <f t="shared" si="39"/>
        <v/>
      </c>
      <c r="AY111" s="138" t="str">
        <f t="shared" si="40"/>
        <v/>
      </c>
      <c r="AZ111" s="138" t="str">
        <f t="shared" si="41"/>
        <v/>
      </c>
      <c r="BA111" s="138" t="str">
        <f t="shared" si="42"/>
        <v/>
      </c>
      <c r="BB111" s="138" t="str">
        <f t="shared" si="43"/>
        <v/>
      </c>
      <c r="BC111" s="138" t="str">
        <f t="shared" si="44"/>
        <v/>
      </c>
      <c r="BD111" s="138" t="str">
        <f t="shared" si="45"/>
        <v/>
      </c>
      <c r="BE111" s="231"/>
      <c r="BF111" s="231"/>
      <c r="BG111" s="138" t="str">
        <f t="shared" si="46"/>
        <v/>
      </c>
      <c r="BH111" s="138" t="str">
        <f t="shared" si="47"/>
        <v/>
      </c>
      <c r="BI111" s="138" t="str">
        <f t="shared" si="48"/>
        <v/>
      </c>
      <c r="BJ111" s="138" t="str">
        <f t="shared" si="49"/>
        <v/>
      </c>
      <c r="BK111" s="138" t="str">
        <f t="shared" si="50"/>
        <v/>
      </c>
      <c r="BL111" s="138" t="str">
        <f t="shared" si="51"/>
        <v/>
      </c>
      <c r="BM111" s="138" t="str">
        <f t="shared" si="52"/>
        <v/>
      </c>
      <c r="BN111" s="138" t="str">
        <f t="shared" si="53"/>
        <v/>
      </c>
      <c r="BO111" s="138">
        <f t="shared" si="54"/>
        <v>0</v>
      </c>
    </row>
    <row r="112" spans="2:67" ht="12.75" customHeight="1">
      <c r="D112" s="161"/>
      <c r="E112" s="161"/>
      <c r="F112" s="20" t="str">
        <f>IF(月途中入退所!$D21=$B$2,月途中入退所!$F21,"-")</f>
        <v>-</v>
      </c>
      <c r="G112" s="20" t="str">
        <f>IF(月途中入退所!$D21=$B$2,月途中入退所!$G21,"-")</f>
        <v>-</v>
      </c>
      <c r="H112" s="20" t="str">
        <f>IF(月途中入退所!$D21=$B$2,月途中入退所!$H21,"-")</f>
        <v>-</v>
      </c>
      <c r="I112" s="164" t="str">
        <f t="shared" si="55"/>
        <v>-</v>
      </c>
      <c r="J112" s="20" t="str">
        <f>IF(月途中入退所!$D21=$B$2,IF(月途中入退所!I21="","-",月途中入退所!$I21),"-")</f>
        <v>-</v>
      </c>
      <c r="K112" s="186" t="str">
        <f t="shared" si="56"/>
        <v>-</v>
      </c>
      <c r="L112" s="20" t="str">
        <f>IF(月途中入退所!$D21=$B$2,月途中入退所!$J21,"-")</f>
        <v>-</v>
      </c>
      <c r="M112" s="138">
        <f t="shared" si="57"/>
        <v>0</v>
      </c>
      <c r="N112" s="132"/>
      <c r="O112" s="137" t="str">
        <f t="shared" si="58"/>
        <v>-</v>
      </c>
      <c r="P112" s="137" t="str">
        <f t="shared" si="26"/>
        <v>-</v>
      </c>
      <c r="Q112" s="137" t="str">
        <f t="shared" si="59"/>
        <v>-</v>
      </c>
      <c r="R112" s="137" t="str">
        <f t="shared" si="27"/>
        <v>-</v>
      </c>
      <c r="S112" s="137" t="str">
        <f t="shared" si="60"/>
        <v>-</v>
      </c>
      <c r="T112" s="137" t="str">
        <f t="shared" si="61"/>
        <v>-</v>
      </c>
      <c r="U112" s="137" t="str">
        <f t="shared" si="72"/>
        <v>-</v>
      </c>
      <c r="V112" s="137" t="str">
        <f t="shared" si="73"/>
        <v>-</v>
      </c>
      <c r="W112" s="137" t="str">
        <f t="shared" si="28"/>
        <v>-</v>
      </c>
      <c r="X112" s="137" t="str">
        <f t="shared" si="29"/>
        <v>-</v>
      </c>
      <c r="Y112" s="137" t="str">
        <f t="shared" si="30"/>
        <v>-</v>
      </c>
      <c r="Z112" s="137" t="str">
        <f t="shared" si="62"/>
        <v>-</v>
      </c>
      <c r="AA112" s="137" t="str">
        <f t="shared" si="63"/>
        <v>-</v>
      </c>
      <c r="AB112" s="137" t="str">
        <f t="shared" si="64"/>
        <v>-</v>
      </c>
      <c r="AC112" s="137" t="str">
        <f t="shared" si="65"/>
        <v>-</v>
      </c>
      <c r="AD112" s="137" t="str">
        <f t="shared" si="66"/>
        <v>-</v>
      </c>
      <c r="AE112" s="140"/>
      <c r="AF112" s="140"/>
      <c r="AG112" s="137" t="str">
        <f t="shared" si="67"/>
        <v>-</v>
      </c>
      <c r="AH112" s="137" t="str">
        <f t="shared" si="68"/>
        <v>-</v>
      </c>
      <c r="AI112" s="137" t="str">
        <f>IF(H112="標準時間",HLOOKUP(G112,'４月基本'!$F$5:$I$15,12,FALSE),IF(H112="短時間",HLOOKUP(G112,'４月基本'!$J$5:$M$15,12,FALSE),"-"))</f>
        <v>-</v>
      </c>
      <c r="AJ112" s="137" t="str">
        <f>IF(H112="標準時間",HLOOKUP(G112,'４月Ⅰ'!$F$5:$I$13,10,FALSE),IF(H112="短時間",HLOOKUP(G112,'４月Ⅰ'!$J$5:$M$13,10,FALSE),"-"))</f>
        <v>-</v>
      </c>
      <c r="AK112" s="137" t="str">
        <f>IF(H112="標準時間",HLOOKUP(G112,'４月基本'!$F$5:$I$16,11,FALSE),IF(H112="短時間",HLOOKUP(G112,'４月基本'!$J$5:$M$16,11,FALSE),"-"))</f>
        <v>-</v>
      </c>
      <c r="AL112" s="137" t="str">
        <f>IF(H112="標準時間",HLOOKUP(G112,'４月Ⅰ'!$F$5:$I$14,9,FALSE),IF(H112="短時間",HLOOKUP(G112,'４月Ⅰ'!$J$5:$M$14,9,FALSE),"-"))</f>
        <v>-</v>
      </c>
      <c r="AM112" s="137" t="str">
        <f t="shared" si="69"/>
        <v>-</v>
      </c>
      <c r="AN112" s="137">
        <f t="shared" si="31"/>
        <v>0</v>
      </c>
      <c r="AO112" s="138">
        <f t="shared" si="32"/>
        <v>0</v>
      </c>
      <c r="AP112" s="138" t="str">
        <f t="shared" si="33"/>
        <v/>
      </c>
      <c r="AQ112" s="138" t="str">
        <f t="shared" si="34"/>
        <v/>
      </c>
      <c r="AR112" s="138" t="str">
        <f t="shared" si="35"/>
        <v/>
      </c>
      <c r="AS112" s="138" t="str">
        <f t="shared" si="36"/>
        <v/>
      </c>
      <c r="AT112" s="138" t="str">
        <f t="shared" si="37"/>
        <v/>
      </c>
      <c r="AU112" s="138" t="str">
        <f t="shared" si="70"/>
        <v/>
      </c>
      <c r="AV112" s="138" t="str">
        <f t="shared" si="71"/>
        <v/>
      </c>
      <c r="AW112" s="138" t="str">
        <f t="shared" si="38"/>
        <v/>
      </c>
      <c r="AX112" s="138" t="str">
        <f t="shared" si="39"/>
        <v/>
      </c>
      <c r="AY112" s="138" t="str">
        <f t="shared" si="40"/>
        <v/>
      </c>
      <c r="AZ112" s="138" t="str">
        <f t="shared" si="41"/>
        <v/>
      </c>
      <c r="BA112" s="138" t="str">
        <f t="shared" si="42"/>
        <v/>
      </c>
      <c r="BB112" s="138" t="str">
        <f t="shared" si="43"/>
        <v/>
      </c>
      <c r="BC112" s="138" t="str">
        <f t="shared" si="44"/>
        <v/>
      </c>
      <c r="BD112" s="138" t="str">
        <f t="shared" si="45"/>
        <v/>
      </c>
      <c r="BE112" s="231"/>
      <c r="BF112" s="231"/>
      <c r="BG112" s="138" t="str">
        <f t="shared" si="46"/>
        <v/>
      </c>
      <c r="BH112" s="138" t="str">
        <f t="shared" si="47"/>
        <v/>
      </c>
      <c r="BI112" s="138" t="str">
        <f t="shared" si="48"/>
        <v/>
      </c>
      <c r="BJ112" s="138" t="str">
        <f t="shared" si="49"/>
        <v/>
      </c>
      <c r="BK112" s="138" t="str">
        <f t="shared" si="50"/>
        <v/>
      </c>
      <c r="BL112" s="138" t="str">
        <f t="shared" si="51"/>
        <v/>
      </c>
      <c r="BM112" s="138" t="str">
        <f t="shared" si="52"/>
        <v/>
      </c>
      <c r="BN112" s="138" t="str">
        <f t="shared" si="53"/>
        <v/>
      </c>
      <c r="BO112" s="138">
        <f t="shared" si="54"/>
        <v>0</v>
      </c>
    </row>
    <row r="113" spans="2:67" ht="12.75" customHeight="1">
      <c r="D113" s="161"/>
      <c r="E113" s="161"/>
      <c r="F113" s="20" t="str">
        <f>IF(月途中入退所!$D22=$B$2,月途中入退所!$F22,"-")</f>
        <v>-</v>
      </c>
      <c r="G113" s="20" t="str">
        <f>IF(月途中入退所!$D22=$B$2,月途中入退所!$G22,"-")</f>
        <v>-</v>
      </c>
      <c r="H113" s="20" t="str">
        <f>IF(月途中入退所!$D22=$B$2,月途中入退所!$H22,"-")</f>
        <v>-</v>
      </c>
      <c r="I113" s="164" t="str">
        <f t="shared" si="55"/>
        <v>-</v>
      </c>
      <c r="J113" s="20" t="str">
        <f>IF(月途中入退所!$D22=$B$2,IF(月途中入退所!I22="","-",月途中入退所!$I22),"-")</f>
        <v>-</v>
      </c>
      <c r="K113" s="186" t="str">
        <f t="shared" si="56"/>
        <v>-</v>
      </c>
      <c r="L113" s="20" t="str">
        <f>IF(月途中入退所!$D22=$B$2,月途中入退所!$J22,"-")</f>
        <v>-</v>
      </c>
      <c r="M113" s="138">
        <f t="shared" si="57"/>
        <v>0</v>
      </c>
      <c r="N113" s="132"/>
      <c r="O113" s="137" t="str">
        <f t="shared" si="58"/>
        <v>-</v>
      </c>
      <c r="P113" s="137" t="str">
        <f t="shared" si="26"/>
        <v>-</v>
      </c>
      <c r="Q113" s="137" t="str">
        <f t="shared" si="59"/>
        <v>-</v>
      </c>
      <c r="R113" s="137" t="str">
        <f t="shared" si="27"/>
        <v>-</v>
      </c>
      <c r="S113" s="137" t="str">
        <f t="shared" si="60"/>
        <v>-</v>
      </c>
      <c r="T113" s="137" t="str">
        <f t="shared" si="61"/>
        <v>-</v>
      </c>
      <c r="U113" s="137" t="str">
        <f t="shared" si="72"/>
        <v>-</v>
      </c>
      <c r="V113" s="137" t="str">
        <f t="shared" si="73"/>
        <v>-</v>
      </c>
      <c r="W113" s="137" t="str">
        <f t="shared" si="28"/>
        <v>-</v>
      </c>
      <c r="X113" s="137" t="str">
        <f t="shared" si="29"/>
        <v>-</v>
      </c>
      <c r="Y113" s="137" t="str">
        <f t="shared" si="30"/>
        <v>-</v>
      </c>
      <c r="Z113" s="137" t="str">
        <f t="shared" si="62"/>
        <v>-</v>
      </c>
      <c r="AA113" s="137" t="str">
        <f t="shared" si="63"/>
        <v>-</v>
      </c>
      <c r="AB113" s="137" t="str">
        <f t="shared" si="64"/>
        <v>-</v>
      </c>
      <c r="AC113" s="137" t="str">
        <f t="shared" si="65"/>
        <v>-</v>
      </c>
      <c r="AD113" s="137" t="str">
        <f t="shared" si="66"/>
        <v>-</v>
      </c>
      <c r="AE113" s="140"/>
      <c r="AF113" s="140"/>
      <c r="AG113" s="137" t="str">
        <f t="shared" si="67"/>
        <v>-</v>
      </c>
      <c r="AH113" s="137" t="str">
        <f t="shared" si="68"/>
        <v>-</v>
      </c>
      <c r="AI113" s="137" t="str">
        <f>IF(H113="標準時間",HLOOKUP(G113,'４月基本'!$F$5:$I$15,12,FALSE),IF(H113="短時間",HLOOKUP(G113,'４月基本'!$J$5:$M$15,12,FALSE),"-"))</f>
        <v>-</v>
      </c>
      <c r="AJ113" s="137" t="str">
        <f>IF(H113="標準時間",HLOOKUP(G113,'４月Ⅰ'!$F$5:$I$13,10,FALSE),IF(H113="短時間",HLOOKUP(G113,'４月Ⅰ'!$J$5:$M$13,10,FALSE),"-"))</f>
        <v>-</v>
      </c>
      <c r="AK113" s="137" t="str">
        <f>IF(H113="標準時間",HLOOKUP(G113,'４月基本'!$F$5:$I$16,11,FALSE),IF(H113="短時間",HLOOKUP(G113,'４月基本'!$J$5:$M$16,11,FALSE),"-"))</f>
        <v>-</v>
      </c>
      <c r="AL113" s="137" t="str">
        <f>IF(H113="標準時間",HLOOKUP(G113,'４月Ⅰ'!$F$5:$I$14,9,FALSE),IF(H113="短時間",HLOOKUP(G113,'４月Ⅰ'!$J$5:$M$14,9,FALSE),"-"))</f>
        <v>-</v>
      </c>
      <c r="AM113" s="137" t="str">
        <f t="shared" si="69"/>
        <v>-</v>
      </c>
      <c r="AN113" s="137">
        <f t="shared" si="31"/>
        <v>0</v>
      </c>
      <c r="AO113" s="138">
        <f t="shared" si="32"/>
        <v>0</v>
      </c>
      <c r="AP113" s="138" t="str">
        <f t="shared" si="33"/>
        <v/>
      </c>
      <c r="AQ113" s="138" t="str">
        <f t="shared" si="34"/>
        <v/>
      </c>
      <c r="AR113" s="138" t="str">
        <f t="shared" si="35"/>
        <v/>
      </c>
      <c r="AS113" s="138" t="str">
        <f t="shared" si="36"/>
        <v/>
      </c>
      <c r="AT113" s="138" t="str">
        <f t="shared" si="37"/>
        <v/>
      </c>
      <c r="AU113" s="138" t="str">
        <f t="shared" si="70"/>
        <v/>
      </c>
      <c r="AV113" s="138" t="str">
        <f t="shared" si="71"/>
        <v/>
      </c>
      <c r="AW113" s="138" t="str">
        <f t="shared" si="38"/>
        <v/>
      </c>
      <c r="AX113" s="138" t="str">
        <f t="shared" si="39"/>
        <v/>
      </c>
      <c r="AY113" s="138" t="str">
        <f t="shared" si="40"/>
        <v/>
      </c>
      <c r="AZ113" s="138" t="str">
        <f t="shared" si="41"/>
        <v/>
      </c>
      <c r="BA113" s="138" t="str">
        <f t="shared" si="42"/>
        <v/>
      </c>
      <c r="BB113" s="138" t="str">
        <f t="shared" si="43"/>
        <v/>
      </c>
      <c r="BC113" s="138" t="str">
        <f t="shared" si="44"/>
        <v/>
      </c>
      <c r="BD113" s="138" t="str">
        <f t="shared" si="45"/>
        <v/>
      </c>
      <c r="BE113" s="231"/>
      <c r="BF113" s="231"/>
      <c r="BG113" s="138" t="str">
        <f t="shared" si="46"/>
        <v/>
      </c>
      <c r="BH113" s="138" t="str">
        <f t="shared" si="47"/>
        <v/>
      </c>
      <c r="BI113" s="138" t="str">
        <f t="shared" si="48"/>
        <v/>
      </c>
      <c r="BJ113" s="138" t="str">
        <f t="shared" si="49"/>
        <v/>
      </c>
      <c r="BK113" s="138" t="str">
        <f t="shared" si="50"/>
        <v/>
      </c>
      <c r="BL113" s="138" t="str">
        <f t="shared" si="51"/>
        <v/>
      </c>
      <c r="BM113" s="138" t="str">
        <f t="shared" si="52"/>
        <v/>
      </c>
      <c r="BN113" s="138" t="str">
        <f t="shared" si="53"/>
        <v/>
      </c>
      <c r="BO113" s="138">
        <f t="shared" si="54"/>
        <v>0</v>
      </c>
    </row>
    <row r="114" spans="2:67" ht="12.75" customHeight="1">
      <c r="D114" s="161"/>
      <c r="E114" s="161"/>
      <c r="F114" s="20" t="str">
        <f>IF(月途中入退所!$D23=$B$2,月途中入退所!$F23,"-")</f>
        <v>-</v>
      </c>
      <c r="G114" s="20" t="str">
        <f>IF(月途中入退所!$D23=$B$2,月途中入退所!$G23,"-")</f>
        <v>-</v>
      </c>
      <c r="H114" s="20" t="str">
        <f>IF(月途中入退所!$D23=$B$2,月途中入退所!$H23,"-")</f>
        <v>-</v>
      </c>
      <c r="I114" s="164" t="str">
        <f t="shared" si="55"/>
        <v>-</v>
      </c>
      <c r="J114" s="20" t="str">
        <f>IF(月途中入退所!$D23=$B$2,IF(月途中入退所!I23="","-",月途中入退所!$I23),"-")</f>
        <v>-</v>
      </c>
      <c r="K114" s="186" t="str">
        <f t="shared" si="56"/>
        <v>-</v>
      </c>
      <c r="L114" s="20" t="str">
        <f>IF(月途中入退所!$D23=$B$2,月途中入退所!$J23,"-")</f>
        <v>-</v>
      </c>
      <c r="M114" s="138">
        <f t="shared" si="57"/>
        <v>0</v>
      </c>
      <c r="O114" s="137" t="str">
        <f t="shared" si="58"/>
        <v>-</v>
      </c>
      <c r="P114" s="137" t="str">
        <f t="shared" si="26"/>
        <v>-</v>
      </c>
      <c r="Q114" s="137" t="str">
        <f t="shared" si="59"/>
        <v>-</v>
      </c>
      <c r="R114" s="137" t="str">
        <f t="shared" si="27"/>
        <v>-</v>
      </c>
      <c r="S114" s="137" t="str">
        <f t="shared" si="60"/>
        <v>-</v>
      </c>
      <c r="T114" s="137" t="str">
        <f t="shared" si="61"/>
        <v>-</v>
      </c>
      <c r="U114" s="137" t="str">
        <f t="shared" si="72"/>
        <v>-</v>
      </c>
      <c r="V114" s="137" t="str">
        <f t="shared" si="73"/>
        <v>-</v>
      </c>
      <c r="W114" s="137" t="str">
        <f t="shared" si="28"/>
        <v>-</v>
      </c>
      <c r="X114" s="137" t="str">
        <f t="shared" si="29"/>
        <v>-</v>
      </c>
      <c r="Y114" s="137" t="str">
        <f t="shared" si="30"/>
        <v>-</v>
      </c>
      <c r="Z114" s="137" t="str">
        <f t="shared" si="62"/>
        <v>-</v>
      </c>
      <c r="AA114" s="137" t="str">
        <f t="shared" si="63"/>
        <v>-</v>
      </c>
      <c r="AB114" s="137" t="str">
        <f t="shared" si="64"/>
        <v>-</v>
      </c>
      <c r="AC114" s="137" t="str">
        <f t="shared" si="65"/>
        <v>-</v>
      </c>
      <c r="AD114" s="137" t="str">
        <f t="shared" si="66"/>
        <v>-</v>
      </c>
      <c r="AE114" s="140"/>
      <c r="AF114" s="140"/>
      <c r="AG114" s="137" t="str">
        <f t="shared" si="67"/>
        <v>-</v>
      </c>
      <c r="AH114" s="137" t="str">
        <f t="shared" si="68"/>
        <v>-</v>
      </c>
      <c r="AI114" s="137" t="str">
        <f>IF(H114="標準時間",HLOOKUP(G114,'４月基本'!$F$5:$I$15,12,FALSE),IF(H114="短時間",HLOOKUP(G114,'４月基本'!$J$5:$M$15,12,FALSE),"-"))</f>
        <v>-</v>
      </c>
      <c r="AJ114" s="137" t="str">
        <f>IF(H114="標準時間",HLOOKUP(G114,'４月Ⅰ'!$F$5:$I$13,10,FALSE),IF(H114="短時間",HLOOKUP(G114,'４月Ⅰ'!$J$5:$M$13,10,FALSE),"-"))</f>
        <v>-</v>
      </c>
      <c r="AK114" s="137" t="str">
        <f>IF(H114="標準時間",HLOOKUP(G114,'４月基本'!$F$5:$I$16,11,FALSE),IF(H114="短時間",HLOOKUP(G114,'４月基本'!$J$5:$M$16,11,FALSE),"-"))</f>
        <v>-</v>
      </c>
      <c r="AL114" s="137" t="str">
        <f>IF(H114="標準時間",HLOOKUP(G114,'４月Ⅰ'!$F$5:$I$14,9,FALSE),IF(H114="短時間",HLOOKUP(G114,'４月Ⅰ'!$J$5:$M$14,9,FALSE),"-"))</f>
        <v>-</v>
      </c>
      <c r="AM114" s="137" t="str">
        <f t="shared" si="69"/>
        <v>-</v>
      </c>
      <c r="AN114" s="137">
        <f t="shared" si="31"/>
        <v>0</v>
      </c>
      <c r="AO114" s="138">
        <f t="shared" si="32"/>
        <v>0</v>
      </c>
      <c r="AP114" s="138" t="str">
        <f t="shared" si="33"/>
        <v/>
      </c>
      <c r="AQ114" s="138" t="str">
        <f t="shared" si="34"/>
        <v/>
      </c>
      <c r="AR114" s="138" t="str">
        <f t="shared" si="35"/>
        <v/>
      </c>
      <c r="AS114" s="138" t="str">
        <f t="shared" si="36"/>
        <v/>
      </c>
      <c r="AT114" s="138" t="str">
        <f t="shared" si="37"/>
        <v/>
      </c>
      <c r="AU114" s="138" t="str">
        <f t="shared" si="70"/>
        <v/>
      </c>
      <c r="AV114" s="138" t="str">
        <f t="shared" si="71"/>
        <v/>
      </c>
      <c r="AW114" s="138" t="str">
        <f t="shared" si="38"/>
        <v/>
      </c>
      <c r="AX114" s="138" t="str">
        <f t="shared" si="39"/>
        <v/>
      </c>
      <c r="AY114" s="138" t="str">
        <f t="shared" si="40"/>
        <v/>
      </c>
      <c r="AZ114" s="138" t="str">
        <f t="shared" si="41"/>
        <v/>
      </c>
      <c r="BA114" s="138" t="str">
        <f t="shared" si="42"/>
        <v/>
      </c>
      <c r="BB114" s="138" t="str">
        <f t="shared" si="43"/>
        <v/>
      </c>
      <c r="BC114" s="138" t="str">
        <f t="shared" si="44"/>
        <v/>
      </c>
      <c r="BD114" s="138" t="str">
        <f t="shared" si="45"/>
        <v/>
      </c>
      <c r="BE114" s="231"/>
      <c r="BF114" s="231"/>
      <c r="BG114" s="138" t="str">
        <f t="shared" si="46"/>
        <v/>
      </c>
      <c r="BH114" s="138" t="str">
        <f t="shared" si="47"/>
        <v/>
      </c>
      <c r="BI114" s="138" t="str">
        <f t="shared" si="48"/>
        <v/>
      </c>
      <c r="BJ114" s="138" t="str">
        <f t="shared" si="49"/>
        <v/>
      </c>
      <c r="BK114" s="138" t="str">
        <f t="shared" si="50"/>
        <v/>
      </c>
      <c r="BL114" s="138" t="str">
        <f t="shared" si="51"/>
        <v/>
      </c>
      <c r="BM114" s="138" t="str">
        <f t="shared" si="52"/>
        <v/>
      </c>
      <c r="BN114" s="138" t="str">
        <f t="shared" si="53"/>
        <v/>
      </c>
      <c r="BO114" s="138">
        <f t="shared" si="54"/>
        <v>0</v>
      </c>
    </row>
    <row r="115" spans="2:67" ht="12.75" customHeight="1">
      <c r="F115" s="20" t="str">
        <f>IF(月途中入退所!$D24=$B$2,月途中入退所!$F24,"-")</f>
        <v>-</v>
      </c>
      <c r="G115" s="20" t="str">
        <f>IF(月途中入退所!$D24=$B$2,月途中入退所!$G24,"-")</f>
        <v>-</v>
      </c>
      <c r="H115" s="20" t="str">
        <f>IF(月途中入退所!$D24=$B$2,月途中入退所!$H24,"-")</f>
        <v>-</v>
      </c>
      <c r="I115" s="164" t="str">
        <f t="shared" si="55"/>
        <v>-</v>
      </c>
      <c r="J115" s="20" t="str">
        <f>IF(月途中入退所!$D24=$B$2,IF(月途中入退所!I24="","-",月途中入退所!$I24),"-")</f>
        <v>-</v>
      </c>
      <c r="K115" s="186" t="str">
        <f t="shared" si="56"/>
        <v>-</v>
      </c>
      <c r="L115" s="20" t="str">
        <f>IF(月途中入退所!$D24=$B$2,月途中入退所!$J24,"-")</f>
        <v>-</v>
      </c>
      <c r="M115" s="138">
        <f t="shared" si="57"/>
        <v>0</v>
      </c>
      <c r="O115" s="137" t="str">
        <f t="shared" si="58"/>
        <v>-</v>
      </c>
      <c r="P115" s="137" t="str">
        <f t="shared" si="26"/>
        <v>-</v>
      </c>
      <c r="Q115" s="137" t="str">
        <f t="shared" si="59"/>
        <v>-</v>
      </c>
      <c r="R115" s="137" t="str">
        <f t="shared" si="27"/>
        <v>-</v>
      </c>
      <c r="S115" s="137" t="str">
        <f t="shared" si="60"/>
        <v>-</v>
      </c>
      <c r="T115" s="137" t="str">
        <f t="shared" si="61"/>
        <v>-</v>
      </c>
      <c r="U115" s="137" t="str">
        <f t="shared" si="72"/>
        <v>-</v>
      </c>
      <c r="V115" s="137" t="str">
        <f t="shared" si="73"/>
        <v>-</v>
      </c>
      <c r="W115" s="137" t="str">
        <f t="shared" si="28"/>
        <v>-</v>
      </c>
      <c r="X115" s="137" t="str">
        <f t="shared" si="29"/>
        <v>-</v>
      </c>
      <c r="Y115" s="137" t="str">
        <f t="shared" si="30"/>
        <v>-</v>
      </c>
      <c r="Z115" s="137" t="str">
        <f t="shared" si="62"/>
        <v>-</v>
      </c>
      <c r="AA115" s="137" t="str">
        <f t="shared" si="63"/>
        <v>-</v>
      </c>
      <c r="AB115" s="137" t="str">
        <f t="shared" si="64"/>
        <v>-</v>
      </c>
      <c r="AC115" s="137" t="str">
        <f t="shared" si="65"/>
        <v>-</v>
      </c>
      <c r="AD115" s="137" t="str">
        <f t="shared" si="66"/>
        <v>-</v>
      </c>
      <c r="AE115" s="140"/>
      <c r="AF115" s="140"/>
      <c r="AG115" s="137" t="str">
        <f t="shared" si="67"/>
        <v>-</v>
      </c>
      <c r="AH115" s="137" t="str">
        <f t="shared" si="68"/>
        <v>-</v>
      </c>
      <c r="AI115" s="137" t="str">
        <f>IF(H115="標準時間",HLOOKUP(G115,'４月基本'!$F$5:$I$15,12,FALSE),IF(H115="短時間",HLOOKUP(G115,'４月基本'!$J$5:$M$15,12,FALSE),"-"))</f>
        <v>-</v>
      </c>
      <c r="AJ115" s="137" t="str">
        <f>IF(H115="標準時間",HLOOKUP(G115,'４月Ⅰ'!$F$5:$I$13,10,FALSE),IF(H115="短時間",HLOOKUP(G115,'４月Ⅰ'!$J$5:$M$13,10,FALSE),"-"))</f>
        <v>-</v>
      </c>
      <c r="AK115" s="137" t="str">
        <f>IF(H115="標準時間",HLOOKUP(G115,'４月基本'!$F$5:$I$16,11,FALSE),IF(H115="短時間",HLOOKUP(G115,'４月基本'!$J$5:$M$16,11,FALSE),"-"))</f>
        <v>-</v>
      </c>
      <c r="AL115" s="137" t="str">
        <f>IF(H115="標準時間",HLOOKUP(G115,'４月Ⅰ'!$F$5:$I$14,9,FALSE),IF(H115="短時間",HLOOKUP(G115,'４月Ⅰ'!$J$5:$M$14,9,FALSE),"-"))</f>
        <v>-</v>
      </c>
      <c r="AM115" s="137" t="str">
        <f t="shared" si="69"/>
        <v>-</v>
      </c>
      <c r="AN115" s="137">
        <f t="shared" si="31"/>
        <v>0</v>
      </c>
      <c r="AO115" s="138">
        <f t="shared" si="32"/>
        <v>0</v>
      </c>
      <c r="AP115" s="138" t="str">
        <f t="shared" si="33"/>
        <v/>
      </c>
      <c r="AQ115" s="138" t="str">
        <f t="shared" si="34"/>
        <v/>
      </c>
      <c r="AR115" s="138" t="str">
        <f t="shared" si="35"/>
        <v/>
      </c>
      <c r="AS115" s="138" t="str">
        <f t="shared" si="36"/>
        <v/>
      </c>
      <c r="AT115" s="138" t="str">
        <f t="shared" si="37"/>
        <v/>
      </c>
      <c r="AU115" s="138" t="str">
        <f t="shared" si="70"/>
        <v/>
      </c>
      <c r="AV115" s="138" t="str">
        <f t="shared" si="71"/>
        <v/>
      </c>
      <c r="AW115" s="138" t="str">
        <f t="shared" si="38"/>
        <v/>
      </c>
      <c r="AX115" s="138" t="str">
        <f t="shared" si="39"/>
        <v/>
      </c>
      <c r="AY115" s="138" t="str">
        <f t="shared" si="40"/>
        <v/>
      </c>
      <c r="AZ115" s="138" t="str">
        <f t="shared" si="41"/>
        <v/>
      </c>
      <c r="BA115" s="138" t="str">
        <f t="shared" si="42"/>
        <v/>
      </c>
      <c r="BB115" s="138" t="str">
        <f t="shared" si="43"/>
        <v/>
      </c>
      <c r="BC115" s="138" t="str">
        <f t="shared" si="44"/>
        <v/>
      </c>
      <c r="BD115" s="138" t="str">
        <f t="shared" si="45"/>
        <v/>
      </c>
      <c r="BE115" s="231"/>
      <c r="BF115" s="231"/>
      <c r="BG115" s="138" t="str">
        <f t="shared" si="46"/>
        <v/>
      </c>
      <c r="BH115" s="138" t="str">
        <f t="shared" si="47"/>
        <v/>
      </c>
      <c r="BI115" s="138" t="str">
        <f t="shared" si="48"/>
        <v/>
      </c>
      <c r="BJ115" s="138" t="str">
        <f t="shared" si="49"/>
        <v/>
      </c>
      <c r="BK115" s="138" t="str">
        <f t="shared" si="50"/>
        <v/>
      </c>
      <c r="BL115" s="138" t="str">
        <f t="shared" si="51"/>
        <v/>
      </c>
      <c r="BM115" s="138" t="str">
        <f t="shared" si="52"/>
        <v/>
      </c>
      <c r="BN115" s="138" t="str">
        <f t="shared" si="53"/>
        <v/>
      </c>
      <c r="BO115" s="138">
        <f t="shared" si="54"/>
        <v>0</v>
      </c>
    </row>
    <row r="116" spans="2:67" ht="12.75" customHeight="1">
      <c r="F116" s="20" t="str">
        <f>IF(月途中入退所!$D25=$B$2,月途中入退所!$F25,"-")</f>
        <v>-</v>
      </c>
      <c r="G116" s="20" t="str">
        <f>IF(月途中入退所!$D25=$B$2,月途中入退所!$G25,"-")</f>
        <v>-</v>
      </c>
      <c r="H116" s="20" t="str">
        <f>IF(月途中入退所!$D25=$B$2,月途中入退所!$H25,"-")</f>
        <v>-</v>
      </c>
      <c r="I116" s="164" t="str">
        <f t="shared" si="55"/>
        <v>-</v>
      </c>
      <c r="J116" s="20" t="str">
        <f>IF(月途中入退所!$D25=$B$2,IF(月途中入退所!I25="","-",月途中入退所!$I25),"-")</f>
        <v>-</v>
      </c>
      <c r="K116" s="186" t="str">
        <f t="shared" si="56"/>
        <v>-</v>
      </c>
      <c r="L116" s="20" t="str">
        <f>IF(月途中入退所!$D25=$B$2,月途中入退所!$J25,"-")</f>
        <v>-</v>
      </c>
      <c r="M116" s="138">
        <f t="shared" si="57"/>
        <v>0</v>
      </c>
      <c r="N116" s="133"/>
      <c r="O116" s="137" t="str">
        <f t="shared" si="58"/>
        <v>-</v>
      </c>
      <c r="P116" s="137" t="str">
        <f t="shared" si="26"/>
        <v>-</v>
      </c>
      <c r="Q116" s="137" t="str">
        <f t="shared" si="59"/>
        <v>-</v>
      </c>
      <c r="R116" s="137" t="str">
        <f t="shared" si="27"/>
        <v>-</v>
      </c>
      <c r="S116" s="137" t="str">
        <f t="shared" si="60"/>
        <v>-</v>
      </c>
      <c r="T116" s="137" t="str">
        <f t="shared" si="61"/>
        <v>-</v>
      </c>
      <c r="U116" s="137" t="str">
        <f t="shared" si="72"/>
        <v>-</v>
      </c>
      <c r="V116" s="137" t="str">
        <f t="shared" si="73"/>
        <v>-</v>
      </c>
      <c r="W116" s="137" t="str">
        <f t="shared" si="28"/>
        <v>-</v>
      </c>
      <c r="X116" s="137" t="str">
        <f t="shared" si="29"/>
        <v>-</v>
      </c>
      <c r="Y116" s="137" t="str">
        <f t="shared" si="30"/>
        <v>-</v>
      </c>
      <c r="Z116" s="137" t="str">
        <f t="shared" si="62"/>
        <v>-</v>
      </c>
      <c r="AA116" s="137" t="str">
        <f t="shared" si="63"/>
        <v>-</v>
      </c>
      <c r="AB116" s="137" t="str">
        <f t="shared" si="64"/>
        <v>-</v>
      </c>
      <c r="AC116" s="137" t="str">
        <f t="shared" si="65"/>
        <v>-</v>
      </c>
      <c r="AD116" s="137" t="str">
        <f t="shared" si="66"/>
        <v>-</v>
      </c>
      <c r="AE116" s="140"/>
      <c r="AF116" s="140"/>
      <c r="AG116" s="137" t="str">
        <f t="shared" si="67"/>
        <v>-</v>
      </c>
      <c r="AH116" s="137" t="str">
        <f t="shared" si="68"/>
        <v>-</v>
      </c>
      <c r="AI116" s="137" t="str">
        <f>IF(H116="標準時間",HLOOKUP(G116,'４月基本'!$F$5:$I$15,12,FALSE),IF(H116="短時間",HLOOKUP(G116,'４月基本'!$J$5:$M$15,12,FALSE),"-"))</f>
        <v>-</v>
      </c>
      <c r="AJ116" s="137" t="str">
        <f>IF(H116="標準時間",HLOOKUP(G116,'４月Ⅰ'!$F$5:$I$13,10,FALSE),IF(H116="短時間",HLOOKUP(G116,'４月Ⅰ'!$J$5:$M$13,10,FALSE),"-"))</f>
        <v>-</v>
      </c>
      <c r="AK116" s="137" t="str">
        <f>IF(H116="標準時間",HLOOKUP(G116,'４月基本'!$F$5:$I$16,11,FALSE),IF(H116="短時間",HLOOKUP(G116,'４月基本'!$J$5:$M$16,11,FALSE),"-"))</f>
        <v>-</v>
      </c>
      <c r="AL116" s="137" t="str">
        <f>IF(H116="標準時間",HLOOKUP(G116,'４月Ⅰ'!$F$5:$I$14,9,FALSE),IF(H116="短時間",HLOOKUP(G116,'４月Ⅰ'!$J$5:$M$14,9,FALSE),"-"))</f>
        <v>-</v>
      </c>
      <c r="AM116" s="137" t="str">
        <f t="shared" si="69"/>
        <v>-</v>
      </c>
      <c r="AN116" s="137">
        <f t="shared" si="31"/>
        <v>0</v>
      </c>
      <c r="AO116" s="138">
        <f t="shared" si="32"/>
        <v>0</v>
      </c>
      <c r="AP116" s="138" t="str">
        <f t="shared" si="33"/>
        <v/>
      </c>
      <c r="AQ116" s="138" t="str">
        <f t="shared" si="34"/>
        <v/>
      </c>
      <c r="AR116" s="138" t="str">
        <f t="shared" si="35"/>
        <v/>
      </c>
      <c r="AS116" s="138" t="str">
        <f t="shared" si="36"/>
        <v/>
      </c>
      <c r="AT116" s="138" t="str">
        <f t="shared" si="37"/>
        <v/>
      </c>
      <c r="AU116" s="138" t="str">
        <f t="shared" si="70"/>
        <v/>
      </c>
      <c r="AV116" s="138" t="str">
        <f t="shared" si="71"/>
        <v/>
      </c>
      <c r="AW116" s="138" t="str">
        <f t="shared" si="38"/>
        <v/>
      </c>
      <c r="AX116" s="138" t="str">
        <f t="shared" si="39"/>
        <v/>
      </c>
      <c r="AY116" s="138" t="str">
        <f t="shared" si="40"/>
        <v/>
      </c>
      <c r="AZ116" s="138" t="str">
        <f t="shared" si="41"/>
        <v/>
      </c>
      <c r="BA116" s="138" t="str">
        <f t="shared" si="42"/>
        <v/>
      </c>
      <c r="BB116" s="138" t="str">
        <f t="shared" si="43"/>
        <v/>
      </c>
      <c r="BC116" s="138" t="str">
        <f t="shared" si="44"/>
        <v/>
      </c>
      <c r="BD116" s="138" t="str">
        <f t="shared" si="45"/>
        <v/>
      </c>
      <c r="BE116" s="231"/>
      <c r="BF116" s="231"/>
      <c r="BG116" s="138" t="str">
        <f t="shared" si="46"/>
        <v/>
      </c>
      <c r="BH116" s="138" t="str">
        <f t="shared" si="47"/>
        <v/>
      </c>
      <c r="BI116" s="138" t="str">
        <f t="shared" si="48"/>
        <v/>
      </c>
      <c r="BJ116" s="138" t="str">
        <f t="shared" si="49"/>
        <v/>
      </c>
      <c r="BK116" s="138" t="str">
        <f t="shared" si="50"/>
        <v/>
      </c>
      <c r="BL116" s="138" t="str">
        <f t="shared" si="51"/>
        <v/>
      </c>
      <c r="BM116" s="138" t="str">
        <f t="shared" si="52"/>
        <v/>
      </c>
      <c r="BN116" s="138" t="str">
        <f t="shared" si="53"/>
        <v/>
      </c>
      <c r="BO116" s="138">
        <f t="shared" si="54"/>
        <v>0</v>
      </c>
    </row>
    <row r="117" spans="2:67" ht="12.75" customHeight="1">
      <c r="F117" s="20" t="str">
        <f>IF(月途中入退所!$D26=$B$2,月途中入退所!$F26,"-")</f>
        <v>-</v>
      </c>
      <c r="G117" s="20" t="str">
        <f>IF(月途中入退所!$D26=$B$2,月途中入退所!$G26,"-")</f>
        <v>-</v>
      </c>
      <c r="H117" s="20" t="str">
        <f>IF(月途中入退所!$D26=$B$2,月途中入退所!$H26,"-")</f>
        <v>-</v>
      </c>
      <c r="I117" s="164" t="str">
        <f t="shared" si="55"/>
        <v>-</v>
      </c>
      <c r="J117" s="20" t="str">
        <f>IF(月途中入退所!$D26=$B$2,IF(月途中入退所!I26="","-",月途中入退所!$I26),"-")</f>
        <v>-</v>
      </c>
      <c r="K117" s="186" t="str">
        <f t="shared" si="56"/>
        <v>-</v>
      </c>
      <c r="L117" s="20" t="str">
        <f>IF(月途中入退所!$D26=$B$2,月途中入退所!$J26,"-")</f>
        <v>-</v>
      </c>
      <c r="M117" s="138">
        <f t="shared" si="57"/>
        <v>0</v>
      </c>
      <c r="N117" s="132"/>
      <c r="O117" s="137" t="str">
        <f t="shared" si="58"/>
        <v>-</v>
      </c>
      <c r="P117" s="137" t="str">
        <f t="shared" si="26"/>
        <v>-</v>
      </c>
      <c r="Q117" s="137" t="str">
        <f t="shared" si="59"/>
        <v>-</v>
      </c>
      <c r="R117" s="137" t="str">
        <f t="shared" si="27"/>
        <v>-</v>
      </c>
      <c r="S117" s="137" t="str">
        <f t="shared" si="60"/>
        <v>-</v>
      </c>
      <c r="T117" s="137" t="str">
        <f t="shared" si="61"/>
        <v>-</v>
      </c>
      <c r="U117" s="137" t="str">
        <f t="shared" si="72"/>
        <v>-</v>
      </c>
      <c r="V117" s="137" t="str">
        <f t="shared" si="73"/>
        <v>-</v>
      </c>
      <c r="W117" s="137" t="str">
        <f t="shared" si="28"/>
        <v>-</v>
      </c>
      <c r="X117" s="137" t="str">
        <f t="shared" si="29"/>
        <v>-</v>
      </c>
      <c r="Y117" s="137" t="str">
        <f t="shared" si="30"/>
        <v>-</v>
      </c>
      <c r="Z117" s="137" t="str">
        <f t="shared" si="62"/>
        <v>-</v>
      </c>
      <c r="AA117" s="137" t="str">
        <f t="shared" si="63"/>
        <v>-</v>
      </c>
      <c r="AB117" s="137" t="str">
        <f t="shared" si="64"/>
        <v>-</v>
      </c>
      <c r="AC117" s="137" t="str">
        <f t="shared" si="65"/>
        <v>-</v>
      </c>
      <c r="AD117" s="137" t="str">
        <f t="shared" si="66"/>
        <v>-</v>
      </c>
      <c r="AE117" s="140"/>
      <c r="AF117" s="140"/>
      <c r="AG117" s="137" t="str">
        <f t="shared" si="67"/>
        <v>-</v>
      </c>
      <c r="AH117" s="137" t="str">
        <f t="shared" si="68"/>
        <v>-</v>
      </c>
      <c r="AI117" s="137" t="str">
        <f>IF(H117="標準時間",HLOOKUP(G117,'４月基本'!$F$5:$I$15,12,FALSE),IF(H117="短時間",HLOOKUP(G117,'４月基本'!$J$5:$M$15,12,FALSE),"-"))</f>
        <v>-</v>
      </c>
      <c r="AJ117" s="137" t="str">
        <f>IF(H117="標準時間",HLOOKUP(G117,'４月Ⅰ'!$F$5:$I$13,10,FALSE),IF(H117="短時間",HLOOKUP(G117,'４月Ⅰ'!$J$5:$M$13,10,FALSE),"-"))</f>
        <v>-</v>
      </c>
      <c r="AK117" s="137" t="str">
        <f>IF(H117="標準時間",HLOOKUP(G117,'４月基本'!$F$5:$I$16,11,FALSE),IF(H117="短時間",HLOOKUP(G117,'４月基本'!$J$5:$M$16,11,FALSE),"-"))</f>
        <v>-</v>
      </c>
      <c r="AL117" s="137" t="str">
        <f>IF(H117="標準時間",HLOOKUP(G117,'４月Ⅰ'!$F$5:$I$14,9,FALSE),IF(H117="短時間",HLOOKUP(G117,'４月Ⅰ'!$J$5:$M$14,9,FALSE),"-"))</f>
        <v>-</v>
      </c>
      <c r="AM117" s="137" t="str">
        <f t="shared" si="69"/>
        <v>-</v>
      </c>
      <c r="AN117" s="137">
        <f t="shared" si="31"/>
        <v>0</v>
      </c>
      <c r="AO117" s="138">
        <f t="shared" si="32"/>
        <v>0</v>
      </c>
      <c r="AP117" s="138" t="str">
        <f t="shared" si="33"/>
        <v/>
      </c>
      <c r="AQ117" s="138" t="str">
        <f t="shared" si="34"/>
        <v/>
      </c>
      <c r="AR117" s="138" t="str">
        <f t="shared" si="35"/>
        <v/>
      </c>
      <c r="AS117" s="138" t="str">
        <f t="shared" si="36"/>
        <v/>
      </c>
      <c r="AT117" s="138" t="str">
        <f t="shared" si="37"/>
        <v/>
      </c>
      <c r="AU117" s="138" t="str">
        <f t="shared" si="70"/>
        <v/>
      </c>
      <c r="AV117" s="138" t="str">
        <f t="shared" si="71"/>
        <v/>
      </c>
      <c r="AW117" s="138" t="str">
        <f t="shared" si="38"/>
        <v/>
      </c>
      <c r="AX117" s="138" t="str">
        <f t="shared" si="39"/>
        <v/>
      </c>
      <c r="AY117" s="138" t="str">
        <f t="shared" si="40"/>
        <v/>
      </c>
      <c r="AZ117" s="138" t="str">
        <f t="shared" si="41"/>
        <v/>
      </c>
      <c r="BA117" s="138" t="str">
        <f t="shared" si="42"/>
        <v/>
      </c>
      <c r="BB117" s="138" t="str">
        <f t="shared" si="43"/>
        <v/>
      </c>
      <c r="BC117" s="138" t="str">
        <f t="shared" si="44"/>
        <v/>
      </c>
      <c r="BD117" s="138" t="str">
        <f t="shared" si="45"/>
        <v/>
      </c>
      <c r="BE117" s="231"/>
      <c r="BF117" s="231"/>
      <c r="BG117" s="138" t="str">
        <f t="shared" si="46"/>
        <v/>
      </c>
      <c r="BH117" s="138" t="str">
        <f t="shared" si="47"/>
        <v/>
      </c>
      <c r="BI117" s="138" t="str">
        <f t="shared" si="48"/>
        <v/>
      </c>
      <c r="BJ117" s="138" t="str">
        <f t="shared" si="49"/>
        <v/>
      </c>
      <c r="BK117" s="138" t="str">
        <f t="shared" si="50"/>
        <v/>
      </c>
      <c r="BL117" s="138" t="str">
        <f t="shared" si="51"/>
        <v/>
      </c>
      <c r="BM117" s="138" t="str">
        <f t="shared" si="52"/>
        <v/>
      </c>
      <c r="BN117" s="138" t="str">
        <f t="shared" si="53"/>
        <v/>
      </c>
      <c r="BO117" s="138">
        <f t="shared" si="54"/>
        <v>0</v>
      </c>
    </row>
    <row r="118" spans="2:67" ht="12.75" customHeight="1">
      <c r="F118" s="20" t="str">
        <f>IF(月途中入退所!$D27=$B$2,月途中入退所!$F27,"-")</f>
        <v>-</v>
      </c>
      <c r="G118" s="20" t="str">
        <f>IF(月途中入退所!$D27=$B$2,月途中入退所!$G27,"-")</f>
        <v>-</v>
      </c>
      <c r="H118" s="20" t="str">
        <f>IF(月途中入退所!$D27=$B$2,月途中入退所!$H27,"-")</f>
        <v>-</v>
      </c>
      <c r="I118" s="164" t="str">
        <f t="shared" si="55"/>
        <v>-</v>
      </c>
      <c r="J118" s="20" t="str">
        <f>IF(月途中入退所!$D27=$B$2,IF(月途中入退所!I27="","-",月途中入退所!$I27),"-")</f>
        <v>-</v>
      </c>
      <c r="K118" s="186" t="str">
        <f t="shared" si="56"/>
        <v>-</v>
      </c>
      <c r="L118" s="20" t="str">
        <f>IF(月途中入退所!$D27=$B$2,月途中入退所!$J27,"-")</f>
        <v>-</v>
      </c>
      <c r="M118" s="138">
        <f t="shared" si="57"/>
        <v>0</v>
      </c>
      <c r="N118" s="132"/>
      <c r="O118" s="137" t="str">
        <f t="shared" si="58"/>
        <v>-</v>
      </c>
      <c r="P118" s="137" t="str">
        <f t="shared" si="26"/>
        <v>-</v>
      </c>
      <c r="Q118" s="137" t="str">
        <f t="shared" si="59"/>
        <v>-</v>
      </c>
      <c r="R118" s="137" t="str">
        <f t="shared" si="27"/>
        <v>-</v>
      </c>
      <c r="S118" s="137" t="str">
        <f t="shared" si="60"/>
        <v>-</v>
      </c>
      <c r="T118" s="137" t="str">
        <f t="shared" si="61"/>
        <v>-</v>
      </c>
      <c r="U118" s="137" t="str">
        <f>IF($H118="標準時間",HLOOKUP($G118,$F$5:$I$37,6,FALSE),IF($H118="短時間",HLOOKUP($G118,$J$5:$M$37,6,FALSE),"-"))</f>
        <v>-</v>
      </c>
      <c r="V118" s="137" t="str">
        <f>IF($H118="標準時間",HLOOKUP($G118,$F$5:$I$37,7,FALSE),IF($H118="短時間",HLOOKUP($G118,$J$5:$M$37,7,FALSE),"-"))</f>
        <v>-</v>
      </c>
      <c r="W118" s="137" t="str">
        <f t="shared" si="28"/>
        <v>-</v>
      </c>
      <c r="X118" s="137" t="str">
        <f t="shared" si="29"/>
        <v>-</v>
      </c>
      <c r="Y118" s="137" t="str">
        <f t="shared" si="30"/>
        <v>-</v>
      </c>
      <c r="Z118" s="137" t="str">
        <f t="shared" si="62"/>
        <v>-</v>
      </c>
      <c r="AA118" s="137" t="str">
        <f t="shared" si="63"/>
        <v>-</v>
      </c>
      <c r="AB118" s="137" t="str">
        <f t="shared" si="64"/>
        <v>-</v>
      </c>
      <c r="AC118" s="137" t="str">
        <f t="shared" si="65"/>
        <v>-</v>
      </c>
      <c r="AD118" s="137" t="str">
        <f t="shared" si="66"/>
        <v>-</v>
      </c>
      <c r="AE118" s="140"/>
      <c r="AF118" s="140"/>
      <c r="AG118" s="137" t="str">
        <f t="shared" si="67"/>
        <v>-</v>
      </c>
      <c r="AH118" s="137" t="str">
        <f t="shared" si="68"/>
        <v>-</v>
      </c>
      <c r="AI118" s="137" t="str">
        <f>IF(H118="標準時間",HLOOKUP(G118,'４月基本'!$F$5:$I$15,12,FALSE),IF(H118="短時間",HLOOKUP(G118,'４月基本'!$J$5:$M$15,12,FALSE),"-"))</f>
        <v>-</v>
      </c>
      <c r="AJ118" s="137" t="str">
        <f>IF(H118="標準時間",HLOOKUP(G118,'４月Ⅰ'!$F$5:$I$13,10,FALSE),IF(H118="短時間",HLOOKUP(G118,'４月Ⅰ'!$J$5:$M$13,10,FALSE),"-"))</f>
        <v>-</v>
      </c>
      <c r="AK118" s="137" t="str">
        <f>IF(H118="標準時間",HLOOKUP(G118,'４月基本'!$F$5:$I$16,11,FALSE),IF(H118="短時間",HLOOKUP(G118,'４月基本'!$J$5:$M$16,11,FALSE),"-"))</f>
        <v>-</v>
      </c>
      <c r="AL118" s="137" t="str">
        <f>IF(H118="標準時間",HLOOKUP(G118,'４月Ⅰ'!$F$5:$I$14,9,FALSE),IF(H118="短時間",HLOOKUP(G118,'４月Ⅰ'!$J$5:$M$14,9,FALSE),"-"))</f>
        <v>-</v>
      </c>
      <c r="AM118" s="137" t="str">
        <f t="shared" si="69"/>
        <v>-</v>
      </c>
      <c r="AN118" s="137">
        <f t="shared" si="31"/>
        <v>0</v>
      </c>
      <c r="AO118" s="138">
        <f t="shared" si="32"/>
        <v>0</v>
      </c>
      <c r="AP118" s="138" t="str">
        <f t="shared" si="33"/>
        <v/>
      </c>
      <c r="AQ118" s="138" t="str">
        <f t="shared" si="34"/>
        <v/>
      </c>
      <c r="AR118" s="138" t="str">
        <f t="shared" si="35"/>
        <v/>
      </c>
      <c r="AS118" s="138" t="str">
        <f t="shared" si="36"/>
        <v/>
      </c>
      <c r="AT118" s="138" t="str">
        <f t="shared" si="37"/>
        <v/>
      </c>
      <c r="AU118" s="138" t="str">
        <f t="shared" si="70"/>
        <v/>
      </c>
      <c r="AV118" s="138" t="str">
        <f t="shared" si="71"/>
        <v/>
      </c>
      <c r="AW118" s="138" t="str">
        <f t="shared" si="38"/>
        <v/>
      </c>
      <c r="AX118" s="138" t="str">
        <f t="shared" si="39"/>
        <v/>
      </c>
      <c r="AY118" s="138" t="str">
        <f t="shared" si="40"/>
        <v/>
      </c>
      <c r="AZ118" s="138" t="str">
        <f t="shared" si="41"/>
        <v/>
      </c>
      <c r="BA118" s="138" t="str">
        <f t="shared" si="42"/>
        <v/>
      </c>
      <c r="BB118" s="138" t="str">
        <f t="shared" si="43"/>
        <v/>
      </c>
      <c r="BC118" s="138" t="str">
        <f t="shared" si="44"/>
        <v/>
      </c>
      <c r="BD118" s="138" t="str">
        <f t="shared" si="45"/>
        <v/>
      </c>
      <c r="BE118" s="231"/>
      <c r="BF118" s="231"/>
      <c r="BG118" s="138" t="str">
        <f t="shared" si="46"/>
        <v/>
      </c>
      <c r="BH118" s="138" t="str">
        <f t="shared" si="47"/>
        <v/>
      </c>
      <c r="BI118" s="138" t="str">
        <f t="shared" si="48"/>
        <v/>
      </c>
      <c r="BJ118" s="138" t="str">
        <f t="shared" si="49"/>
        <v/>
      </c>
      <c r="BK118" s="138" t="str">
        <f t="shared" si="50"/>
        <v/>
      </c>
      <c r="BL118" s="138" t="str">
        <f t="shared" si="51"/>
        <v/>
      </c>
      <c r="BM118" s="138" t="str">
        <f t="shared" si="52"/>
        <v/>
      </c>
      <c r="BN118" s="138" t="str">
        <f t="shared" si="53"/>
        <v/>
      </c>
      <c r="BO118" s="138">
        <f t="shared" si="54"/>
        <v>0</v>
      </c>
    </row>
    <row r="119" spans="2:67" ht="12.75" customHeight="1">
      <c r="F119" s="64" t="s">
        <v>198</v>
      </c>
      <c r="G119" s="163"/>
      <c r="N119" s="132"/>
      <c r="O119" s="23"/>
      <c r="P119" s="23"/>
      <c r="Q119" s="23"/>
      <c r="R119" s="23"/>
      <c r="S119" s="23"/>
      <c r="T119" s="167"/>
      <c r="U119" s="167"/>
      <c r="V119" s="167"/>
      <c r="W119" s="23"/>
      <c r="X119" s="23"/>
      <c r="Y119" s="23"/>
      <c r="Z119" s="23"/>
      <c r="AA119" s="23"/>
      <c r="AB119" s="132"/>
      <c r="AC119" s="132"/>
      <c r="AD119" s="151"/>
      <c r="AE119" s="132"/>
      <c r="AF119" s="132"/>
      <c r="AK119" s="131"/>
      <c r="AL119" s="131"/>
      <c r="AM119" s="132"/>
      <c r="AN119" s="132"/>
    </row>
    <row r="120" spans="2:67" ht="12.75" customHeight="1">
      <c r="B120" s="14"/>
      <c r="C120" s="14"/>
      <c r="D120" s="15"/>
      <c r="E120" s="15"/>
      <c r="F120" s="651" t="s">
        <v>200</v>
      </c>
      <c r="G120" s="651" t="s">
        <v>110</v>
      </c>
      <c r="H120" s="651" t="s">
        <v>111</v>
      </c>
      <c r="I120" s="651" t="s">
        <v>406</v>
      </c>
      <c r="J120" s="651" t="s">
        <v>219</v>
      </c>
      <c r="K120" s="651" t="s">
        <v>113</v>
      </c>
      <c r="L120" s="651" t="s">
        <v>112</v>
      </c>
      <c r="M120" s="651" t="s">
        <v>114</v>
      </c>
      <c r="N120" s="132"/>
      <c r="O120" s="645" t="s">
        <v>486</v>
      </c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7"/>
      <c r="AO120" s="653" t="s">
        <v>487</v>
      </c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5"/>
    </row>
    <row r="121" spans="2:67" ht="12.75" customHeight="1">
      <c r="B121" s="14"/>
      <c r="C121" s="14"/>
      <c r="D121" s="15"/>
      <c r="E121" s="15"/>
      <c r="F121" s="651"/>
      <c r="G121" s="651"/>
      <c r="H121" s="651"/>
      <c r="I121" s="651"/>
      <c r="J121" s="651"/>
      <c r="K121" s="651"/>
      <c r="L121" s="651"/>
      <c r="M121" s="651"/>
      <c r="N121" s="132"/>
      <c r="O121" s="645" t="s">
        <v>463</v>
      </c>
      <c r="P121" s="646"/>
      <c r="Q121" s="646"/>
      <c r="R121" s="647"/>
      <c r="S121" s="648" t="s">
        <v>476</v>
      </c>
      <c r="T121" s="648"/>
      <c r="U121" s="648" t="s">
        <v>642</v>
      </c>
      <c r="V121" s="648"/>
      <c r="W121" s="645" t="s">
        <v>164</v>
      </c>
      <c r="X121" s="646"/>
      <c r="Y121" s="646"/>
      <c r="Z121" s="647"/>
      <c r="AA121" s="709" t="s">
        <v>257</v>
      </c>
      <c r="AB121" s="709" t="s">
        <v>479</v>
      </c>
      <c r="AC121" s="648" t="s">
        <v>33</v>
      </c>
      <c r="AD121" s="648"/>
      <c r="AE121" s="649" t="s">
        <v>596</v>
      </c>
      <c r="AF121" s="650"/>
      <c r="AG121" s="648" t="s">
        <v>481</v>
      </c>
      <c r="AH121" s="648"/>
      <c r="AI121" s="649" t="s">
        <v>85</v>
      </c>
      <c r="AJ121" s="650"/>
      <c r="AK121" s="711" t="s">
        <v>86</v>
      </c>
      <c r="AL121" s="712"/>
      <c r="AM121" s="709" t="s">
        <v>485</v>
      </c>
      <c r="AN121" s="709" t="s">
        <v>488</v>
      </c>
      <c r="AO121" s="653" t="s">
        <v>463</v>
      </c>
      <c r="AP121" s="654"/>
      <c r="AQ121" s="654"/>
      <c r="AR121" s="655"/>
      <c r="AS121" s="656" t="s">
        <v>476</v>
      </c>
      <c r="AT121" s="656"/>
      <c r="AU121" s="656" t="s">
        <v>642</v>
      </c>
      <c r="AV121" s="656"/>
      <c r="AW121" s="653" t="s">
        <v>164</v>
      </c>
      <c r="AX121" s="654"/>
      <c r="AY121" s="654"/>
      <c r="AZ121" s="655"/>
      <c r="BA121" s="657" t="s">
        <v>257</v>
      </c>
      <c r="BB121" s="657" t="s">
        <v>479</v>
      </c>
      <c r="BC121" s="656" t="s">
        <v>33</v>
      </c>
      <c r="BD121" s="656"/>
      <c r="BE121" s="659" t="s">
        <v>596</v>
      </c>
      <c r="BF121" s="660"/>
      <c r="BG121" s="656" t="s">
        <v>481</v>
      </c>
      <c r="BH121" s="656"/>
      <c r="BI121" s="659" t="s">
        <v>85</v>
      </c>
      <c r="BJ121" s="660"/>
      <c r="BK121" s="661" t="s">
        <v>86</v>
      </c>
      <c r="BL121" s="662"/>
      <c r="BM121" s="657" t="s">
        <v>485</v>
      </c>
      <c r="BN121" s="657" t="s">
        <v>488</v>
      </c>
      <c r="BO121" s="656" t="s">
        <v>31</v>
      </c>
    </row>
    <row r="122" spans="2:67" ht="12.75" customHeight="1">
      <c r="B122" s="14"/>
      <c r="C122" s="14"/>
      <c r="D122" s="15"/>
      <c r="E122" s="15"/>
      <c r="F122" s="651"/>
      <c r="G122" s="651"/>
      <c r="H122" s="651"/>
      <c r="I122" s="651"/>
      <c r="J122" s="651"/>
      <c r="K122" s="651"/>
      <c r="L122" s="651"/>
      <c r="M122" s="651"/>
      <c r="N122" s="132"/>
      <c r="O122" s="220" t="s">
        <v>512</v>
      </c>
      <c r="P122" s="220" t="s">
        <v>513</v>
      </c>
      <c r="Q122" s="220" t="s">
        <v>514</v>
      </c>
      <c r="R122" s="220" t="s">
        <v>87</v>
      </c>
      <c r="S122" s="220" t="s">
        <v>88</v>
      </c>
      <c r="T122" s="220" t="s">
        <v>87</v>
      </c>
      <c r="U122" s="220" t="s">
        <v>88</v>
      </c>
      <c r="V122" s="220" t="s">
        <v>87</v>
      </c>
      <c r="W122" s="220" t="s">
        <v>512</v>
      </c>
      <c r="X122" s="220" t="s">
        <v>513</v>
      </c>
      <c r="Y122" s="220" t="s">
        <v>514</v>
      </c>
      <c r="Z122" s="220" t="s">
        <v>87</v>
      </c>
      <c r="AA122" s="710"/>
      <c r="AB122" s="710"/>
      <c r="AC122" s="220" t="s">
        <v>88</v>
      </c>
      <c r="AD122" s="220" t="s">
        <v>87</v>
      </c>
      <c r="AE122" s="220" t="s">
        <v>88</v>
      </c>
      <c r="AF122" s="220" t="s">
        <v>87</v>
      </c>
      <c r="AG122" s="220" t="s">
        <v>88</v>
      </c>
      <c r="AH122" s="220" t="s">
        <v>87</v>
      </c>
      <c r="AI122" s="220" t="s">
        <v>88</v>
      </c>
      <c r="AJ122" s="220" t="s">
        <v>87</v>
      </c>
      <c r="AK122" s="220" t="s">
        <v>88</v>
      </c>
      <c r="AL122" s="220" t="s">
        <v>87</v>
      </c>
      <c r="AM122" s="710"/>
      <c r="AN122" s="710"/>
      <c r="AO122" s="221" t="s">
        <v>512</v>
      </c>
      <c r="AP122" s="221" t="s">
        <v>513</v>
      </c>
      <c r="AQ122" s="221" t="s">
        <v>514</v>
      </c>
      <c r="AR122" s="221" t="s">
        <v>87</v>
      </c>
      <c r="AS122" s="221" t="s">
        <v>88</v>
      </c>
      <c r="AT122" s="221" t="s">
        <v>87</v>
      </c>
      <c r="AU122" s="221" t="s">
        <v>88</v>
      </c>
      <c r="AV122" s="221" t="s">
        <v>87</v>
      </c>
      <c r="AW122" s="221" t="s">
        <v>512</v>
      </c>
      <c r="AX122" s="221" t="s">
        <v>513</v>
      </c>
      <c r="AY122" s="221" t="s">
        <v>514</v>
      </c>
      <c r="AZ122" s="221" t="s">
        <v>87</v>
      </c>
      <c r="BA122" s="658"/>
      <c r="BB122" s="658"/>
      <c r="BC122" s="221" t="s">
        <v>88</v>
      </c>
      <c r="BD122" s="221" t="s">
        <v>87</v>
      </c>
      <c r="BE122" s="221" t="s">
        <v>88</v>
      </c>
      <c r="BF122" s="221" t="s">
        <v>87</v>
      </c>
      <c r="BG122" s="221" t="s">
        <v>88</v>
      </c>
      <c r="BH122" s="221" t="s">
        <v>87</v>
      </c>
      <c r="BI122" s="221" t="s">
        <v>88</v>
      </c>
      <c r="BJ122" s="221" t="s">
        <v>87</v>
      </c>
      <c r="BK122" s="221" t="s">
        <v>88</v>
      </c>
      <c r="BL122" s="221" t="s">
        <v>87</v>
      </c>
      <c r="BM122" s="658"/>
      <c r="BN122" s="658"/>
      <c r="BO122" s="656"/>
    </row>
    <row r="123" spans="2:67" ht="12.75" customHeight="1">
      <c r="F123" s="20" t="str">
        <f>IF(月途中入退所!$N8=$B$2,月途中入退所!$P8,"-")</f>
        <v>-</v>
      </c>
      <c r="G123" s="20" t="str">
        <f>IF(月途中入退所!$N8=$B$2,月途中入退所!$Q8,"-")</f>
        <v>-</v>
      </c>
      <c r="H123" s="20" t="str">
        <f>IF(月途中入退所!$N8=$B$2,月途中入退所!$R8,"-")</f>
        <v>-</v>
      </c>
      <c r="I123" s="164" t="str">
        <f>IF($H123="標準時間",HLOOKUP($G123,$F$5:$I$37,33,FALSE),IF($H123="短時間",HLOOKUP($G123,$J$5:$M$37,33,FALSE),"-"))</f>
        <v>-</v>
      </c>
      <c r="J123" s="20" t="str">
        <f>IF(月途中入退所!$N8=$B$2,IF(月途中入退所!S8="","-",月途中入退所!$S8),"-")</f>
        <v>-</v>
      </c>
      <c r="K123" s="186" t="str">
        <f>IF(J123="○",I123+$O$28,I123)</f>
        <v>-</v>
      </c>
      <c r="L123" s="20" t="str">
        <f>IF(月途中入退所!$N8=$B$2,月途中入退所!$T8,"-")</f>
        <v>-</v>
      </c>
      <c r="M123" s="138">
        <f>IFERROR(-ROUNDUP(K123*L123/25,-1),0)</f>
        <v>0</v>
      </c>
      <c r="N123" s="132"/>
      <c r="O123" s="137" t="str">
        <f t="shared" ref="O123:O142" si="74">IF($H123="標準時間",HLOOKUP(G123,$F$66:$I$69,2,FALSE),IF($H123="短時間",HLOOKUP($G123,$J$66:$M$69,2,FALSE),"-"))</f>
        <v>-</v>
      </c>
      <c r="P123" s="137" t="str">
        <f t="shared" ref="P123:P142" si="75">IF($H123="標準時間",HLOOKUP(G123,$F$78:$I$81,3,FALSE),IF($H123="短時間",HLOOKUP($G123,$J$78:$M$81,3,FALSE),"-"))</f>
        <v>-</v>
      </c>
      <c r="Q123" s="137" t="str">
        <f t="shared" ref="Q123:Q142" si="76">IF($H123="標準時間",HLOOKUP(G123,$F$66:$I$69,4,FALSE),IF($H123="短時間",HLOOKUP($G123,$J$66:$M$69,4,FALSE),"-"))</f>
        <v>-</v>
      </c>
      <c r="R123" s="137" t="str">
        <f t="shared" ref="R123:R142" si="77">IF($H123="標準時間",HLOOKUP($G123,$F$5:$I$31,3,FALSE),IF($H123="短時間",HLOOKUP($G123,$J$5:$M$31,3,FALSE),"-"))</f>
        <v>-</v>
      </c>
      <c r="S123" s="137" t="str">
        <f>IF($H123="標準時間",HLOOKUP($G123,$F$5:$I$37,4,FALSE),IF($H123="短時間",HLOOKUP($G123,$J$5:$M$37,4,FALSE),"-"))</f>
        <v>-</v>
      </c>
      <c r="T123" s="137" t="str">
        <f>IF($H123="標準時間",HLOOKUP($G123,$F$5:$I$37,5,FALSE),IF($H123="短時間",HLOOKUP($G123,$J$5:$M$37,5,FALSE),"-"))</f>
        <v>-</v>
      </c>
      <c r="U123" s="137" t="str">
        <f>IF($H123="標準時間",HLOOKUP($G123,$F$5:$I$37,6,FALSE),IF($H123="短時間",HLOOKUP($G123,$J$5:$M$37,6,FALSE),"-"))</f>
        <v>-</v>
      </c>
      <c r="V123" s="137" t="str">
        <f>IF($H123="標準時間",HLOOKUP($G123,$F$5:$I$37,7,FALSE),IF($H123="短時間",HLOOKUP($G123,$J$5:$M$37,7,FALSE),"-"))</f>
        <v>-</v>
      </c>
      <c r="W123" s="137" t="str">
        <f t="shared" ref="W123:W142" si="78">IFERROR(HLOOKUP(G123,$F$90:$I$91,2,FALSE),"-")</f>
        <v>-</v>
      </c>
      <c r="X123" s="137" t="str">
        <f t="shared" ref="X123:X142" si="79">IFERROR(HLOOKUP(G123,$F$90:$I$92,3,FALSE),"-")</f>
        <v>-</v>
      </c>
      <c r="Y123" s="137" t="str">
        <f t="shared" ref="Y123:Y142" si="80">IFERROR(HLOOKUP(G123,$F$90:$I$93,4,FALSE),"-")</f>
        <v>-</v>
      </c>
      <c r="Z123" s="137" t="str">
        <f>IF($H123="標準時間",HLOOKUP($G123,$F$5:$I$37,10,FALSE),IF($H123="短時間",HLOOKUP($G123,$J$5:$M$37,10,FALSE),"-"))</f>
        <v>-</v>
      </c>
      <c r="AA123" s="137" t="str">
        <f>IF($H123="標準時間",HLOOKUP($G123,$F$5:$I$37,11,FALSE),IF($H123="短時間",HLOOKUP($G123,$J$5:$M$37,11,FALSE),"-"))</f>
        <v>-</v>
      </c>
      <c r="AB123" s="137" t="str">
        <f>IF($H123="標準時間",HLOOKUP($G123,$F$5:$I$37,12,FALSE),IF($H123="短時間",HLOOKUP($G123,$J$5:$M$37,12,FALSE),"-"))</f>
        <v>-</v>
      </c>
      <c r="AC123" s="137" t="str">
        <f>IF($H123="標準時間",HLOOKUP($G123,$F$5:$I$37,13,FALSE),IF($H123="短時間",HLOOKUP($G123,$J$5:$M$37,13,FALSE),"-"))</f>
        <v>-</v>
      </c>
      <c r="AD123" s="137" t="str">
        <f>IF($H123="標準時間",HLOOKUP($G123,$F$5:$I$37,14,FALSE),IF($H123="短時間",HLOOKUP($G123,$J$5:$M$37,14,FALSE),"-"))</f>
        <v>-</v>
      </c>
      <c r="AE123" s="140"/>
      <c r="AF123" s="140"/>
      <c r="AG123" s="137" t="str">
        <f>IF($H123="標準時間",HLOOKUP($G123,$F$5:$I$37,15,FALSE),IF($H123="短時間",HLOOKUP($G123,$J$5:$M$37,15,FALSE),"-"))</f>
        <v>-</v>
      </c>
      <c r="AH123" s="137" t="str">
        <f>IF($H123="標準時間",HLOOKUP($G123,$F$5:$I$37,16,FALSE),IF($H123="短時間",HLOOKUP($G123,$J$5:$M$37,16,FALSE),"-"))</f>
        <v>-</v>
      </c>
      <c r="AI123" s="137" t="str">
        <f>IF(H123="標準時間",HLOOKUP(G123,'４月基本'!$F$5:$I$15,12,FALSE),IF(H123="短時間",HLOOKUP(G123,'４月基本'!$J$5:$M$15,12,FALSE),"-"))</f>
        <v>-</v>
      </c>
      <c r="AJ123" s="137" t="str">
        <f>IF(H123="標準時間",HLOOKUP(G123,'４月Ⅰ'!$F$5:$I$13,10,FALSE),IF(H123="短時間",HLOOKUP(G123,'４月Ⅰ'!$J$5:$M$13,10,FALSE),"-"))</f>
        <v>-</v>
      </c>
      <c r="AK123" s="137" t="str">
        <f>IF(H123="標準時間",HLOOKUP(G123,'４月基本'!$F$5:$I$16,11,FALSE),IF(H123="短時間",HLOOKUP(G123,'４月基本'!$J$5:$M$16,11,FALSE),"-"))</f>
        <v>-</v>
      </c>
      <c r="AL123" s="137" t="str">
        <f>IF(H123="標準時間",HLOOKUP(G123,'４月Ⅰ'!$F$5:$I$14,9,FALSE),IF(H123="短時間",HLOOKUP(G123,'４月Ⅰ'!$J$5:$M$14,9,FALSE),"-"))</f>
        <v>-</v>
      </c>
      <c r="AM123" s="137" t="str">
        <f>IF($H123="標準時間",HLOOKUP($G123,$F$5:$I$37,24,FALSE),IF($H123="短時間",HLOOKUP($G123,$J$5:$M$37,24,FALSE),"-"))</f>
        <v>-</v>
      </c>
      <c r="AN123" s="137">
        <f t="shared" ref="AN123:AN142" si="81">IF(J123="○",$O$28,0)</f>
        <v>0</v>
      </c>
      <c r="AO123" s="138">
        <f t="shared" ref="AO123:AO142" si="82">M123-SUM(AP123:BN123)</f>
        <v>0</v>
      </c>
      <c r="AP123" s="138" t="str">
        <f t="shared" ref="AP123:AP142" si="83">IFERROR(ROUND(P123*L123/25,0),"")</f>
        <v/>
      </c>
      <c r="AQ123" s="138" t="str">
        <f t="shared" ref="AQ123:AQ142" si="84">IFERROR(ROUND(Q123*L123/25,0),"")</f>
        <v/>
      </c>
      <c r="AR123" s="138" t="str">
        <f t="shared" ref="AR123:AR142" si="85">IFERROR(-ROUND(R123*L123/25,0),"")</f>
        <v/>
      </c>
      <c r="AS123" s="138" t="str">
        <f t="shared" ref="AS123:AS142" si="86">IFERROR(-ROUND(S123*L123/25,0),"")</f>
        <v/>
      </c>
      <c r="AT123" s="138" t="str">
        <f t="shared" ref="AT123:AT142" si="87">IFERROR(-ROUND(T123*L123/25,0),"")</f>
        <v/>
      </c>
      <c r="AU123" s="138" t="str">
        <f>IFERROR(ROUND(U123*L123/25,0),"")</f>
        <v/>
      </c>
      <c r="AV123" s="138" t="str">
        <f>IFERROR(ROUND(V123*L123/25,0),"")</f>
        <v/>
      </c>
      <c r="AW123" s="138" t="str">
        <f t="shared" ref="AW123:AW142" si="88">IFERROR(-ROUND(W123*L123/25,0),"")</f>
        <v/>
      </c>
      <c r="AX123" s="138" t="str">
        <f t="shared" ref="AX123:AX142" si="89">IFERROR(-ROUND(X123*L123/25,0),"")</f>
        <v/>
      </c>
      <c r="AY123" s="138" t="str">
        <f t="shared" ref="AY123:AY142" si="90">IFERROR(-ROUND(Y123*L123/25,0),"")</f>
        <v/>
      </c>
      <c r="AZ123" s="138" t="str">
        <f t="shared" ref="AZ123:AZ142" si="91">IFERROR(-ROUND(Z123*L123/25,0),"")</f>
        <v/>
      </c>
      <c r="BA123" s="138" t="str">
        <f t="shared" ref="BA123:BA142" si="92">IFERROR(-ROUND(AA123*L123/25,0),"")</f>
        <v/>
      </c>
      <c r="BB123" s="138" t="str">
        <f t="shared" ref="BB123:BB142" si="93">IFERROR(-ROUND(AB123*L123/25,0),"")</f>
        <v/>
      </c>
      <c r="BC123" s="138" t="str">
        <f t="shared" ref="BC123:BC142" si="94">IFERROR(-ROUND(AC123*L123/25,0),"")</f>
        <v/>
      </c>
      <c r="BD123" s="138" t="str">
        <f t="shared" ref="BD123:BD142" si="95">IFERROR(-ROUND(AD123*L123/25,0),"")</f>
        <v/>
      </c>
      <c r="BE123" s="231"/>
      <c r="BF123" s="231"/>
      <c r="BG123" s="138" t="str">
        <f t="shared" ref="BG123:BG142" si="96">IFERROR(-ROUND(AG123*L123/25,0),"")</f>
        <v/>
      </c>
      <c r="BH123" s="138" t="str">
        <f t="shared" ref="BH123:BH142" si="97">IFERROR(-ROUND(AH123*L123/25,0),"")</f>
        <v/>
      </c>
      <c r="BI123" s="138" t="str">
        <f t="shared" ref="BI123:BI142" si="98">IFERROR(-ROUND(AI123*L123/25,0),"")</f>
        <v/>
      </c>
      <c r="BJ123" s="138" t="str">
        <f t="shared" ref="BJ123:BJ142" si="99">IFERROR(-ROUND(AJ123*L123/25,0),"")</f>
        <v/>
      </c>
      <c r="BK123" s="138" t="str">
        <f t="shared" ref="BK123:BK142" si="100">IFERROR(-ROUND(AK123*L123/25,0),"")</f>
        <v/>
      </c>
      <c r="BL123" s="138" t="str">
        <f t="shared" ref="BL123:BL142" si="101">IFERROR(-ROUND(AL123*L123/25,0),"")</f>
        <v/>
      </c>
      <c r="BM123" s="138" t="str">
        <f t="shared" ref="BM123:BM142" si="102">IFERROR(-ROUND(AM123*L123/25,0),"")</f>
        <v/>
      </c>
      <c r="BN123" s="138" t="str">
        <f t="shared" ref="BN123:BN142" si="103">IFERROR(-ROUND(AN123*L123/25,0),"")</f>
        <v/>
      </c>
      <c r="BO123" s="138">
        <f t="shared" ref="BO123:BO142" si="104">SUM(AO123:BN123)</f>
        <v>0</v>
      </c>
    </row>
    <row r="124" spans="2:67" ht="12.75" customHeight="1">
      <c r="F124" s="20" t="str">
        <f>IF(月途中入退所!$N9=$B$2,月途中入退所!$P9,"-")</f>
        <v>-</v>
      </c>
      <c r="G124" s="20" t="str">
        <f>IF(月途中入退所!$N9=$B$2,月途中入退所!$Q9,"-")</f>
        <v>-</v>
      </c>
      <c r="H124" s="20" t="str">
        <f>IF(月途中入退所!$N9=$B$2,月途中入退所!$R9,"-")</f>
        <v>-</v>
      </c>
      <c r="I124" s="164" t="str">
        <f t="shared" ref="I124:I142" si="105">IF($H124="標準時間",HLOOKUP($G124,$F$5:$I$37,33,FALSE),IF($H124="短時間",HLOOKUP($G124,$J$5:$M$37,33,FALSE),"-"))</f>
        <v>-</v>
      </c>
      <c r="J124" s="20" t="str">
        <f>IF(月途中入退所!$N9=$B$2,IF(月途中入退所!S9="","-",月途中入退所!$S9),"-")</f>
        <v>-</v>
      </c>
      <c r="K124" s="186" t="str">
        <f t="shared" ref="K124:K142" si="106">IF(J124="○",I124+$O$28,I124)</f>
        <v>-</v>
      </c>
      <c r="L124" s="20" t="str">
        <f>IF(月途中入退所!$N9=$B$2,月途中入退所!$T9,"-")</f>
        <v>-</v>
      </c>
      <c r="M124" s="138">
        <f t="shared" ref="M124:M142" si="107">IFERROR(-ROUNDUP(K124*L124/25,-1),0)</f>
        <v>0</v>
      </c>
      <c r="N124" s="132"/>
      <c r="O124" s="137" t="str">
        <f t="shared" si="74"/>
        <v>-</v>
      </c>
      <c r="P124" s="137" t="str">
        <f t="shared" si="75"/>
        <v>-</v>
      </c>
      <c r="Q124" s="137" t="str">
        <f t="shared" si="76"/>
        <v>-</v>
      </c>
      <c r="R124" s="137" t="str">
        <f t="shared" si="77"/>
        <v>-</v>
      </c>
      <c r="S124" s="137" t="str">
        <f t="shared" ref="S124:S142" si="108">IF($H124="標準時間",HLOOKUP($G124,$F$5:$I$31,4,FALSE),IF($H124="短時間",HLOOKUP($G124,$J$5:$M$31,4,FALSE),"-"))</f>
        <v>-</v>
      </c>
      <c r="T124" s="137" t="str">
        <f t="shared" ref="T124:T142" si="109">IF($H124="標準時間",HLOOKUP($G124,$F$5:$I$31,5,FALSE),IF($H124="短時間",HLOOKUP($G124,$J$5:$M$31,5,FALSE),"-"))</f>
        <v>-</v>
      </c>
      <c r="U124" s="137" t="str">
        <f t="shared" ref="U124:U141" si="110">IF($H124="標準時間",HLOOKUP($G124,$F$5:$I$37,6,FALSE),IF($H124="短時間",HLOOKUP($G124,$J$5:$M$37,6,FALSE),"-"))</f>
        <v>-</v>
      </c>
      <c r="V124" s="137" t="str">
        <f t="shared" ref="V124:V141" si="111">IF($H124="標準時間",HLOOKUP($G124,$F$5:$I$37,7,FALSE),IF($H124="短時間",HLOOKUP($G124,$J$5:$M$37,7,FALSE),"-"))</f>
        <v>-</v>
      </c>
      <c r="W124" s="137" t="str">
        <f t="shared" si="78"/>
        <v>-</v>
      </c>
      <c r="X124" s="137" t="str">
        <f t="shared" si="79"/>
        <v>-</v>
      </c>
      <c r="Y124" s="137" t="str">
        <f t="shared" si="80"/>
        <v>-</v>
      </c>
      <c r="Z124" s="137" t="str">
        <f t="shared" ref="Z124:Z142" si="112">IF($H124="標準時間",HLOOKUP($G124,$F$5:$I$37,10,FALSE),IF($H124="短時間",HLOOKUP($G124,$J$5:$M$37,10,FALSE),"-"))</f>
        <v>-</v>
      </c>
      <c r="AA124" s="137" t="str">
        <f t="shared" ref="AA124:AA142" si="113">IF($H124="標準時間",HLOOKUP($G124,$F$5:$I$37,11,FALSE),IF($H124="短時間",HLOOKUP($G124,$J$5:$M$37,11,FALSE),"-"))</f>
        <v>-</v>
      </c>
      <c r="AB124" s="137" t="str">
        <f t="shared" ref="AB124:AB142" si="114">IF($H124="標準時間",HLOOKUP($G124,$F$5:$I$37,12,FALSE),IF($H124="短時間",HLOOKUP($G124,$J$5:$M$37,12,FALSE),"-"))</f>
        <v>-</v>
      </c>
      <c r="AC124" s="137" t="str">
        <f t="shared" ref="AC124:AC142" si="115">IF($H124="標準時間",HLOOKUP($G124,$F$5:$I$37,13,FALSE),IF($H124="短時間",HLOOKUP($G124,$J$5:$M$37,13,FALSE),"-"))</f>
        <v>-</v>
      </c>
      <c r="AD124" s="137" t="str">
        <f t="shared" ref="AD124:AD142" si="116">IF($H124="標準時間",HLOOKUP($G124,$F$5:$I$37,14,FALSE),IF($H124="短時間",HLOOKUP($G124,$J$5:$M$37,14,FALSE),"-"))</f>
        <v>-</v>
      </c>
      <c r="AE124" s="140"/>
      <c r="AF124" s="140"/>
      <c r="AG124" s="137" t="str">
        <f t="shared" ref="AG124:AG142" si="117">IF($H124="標準時間",HLOOKUP($G124,$F$5:$I$37,15,FALSE),IF($H124="短時間",HLOOKUP($G124,$J$5:$M$37,15,FALSE),"-"))</f>
        <v>-</v>
      </c>
      <c r="AH124" s="137" t="str">
        <f t="shared" ref="AH124:AH142" si="118">IF($H124="標準時間",HLOOKUP($G124,$F$5:$I$37,16,FALSE),IF($H124="短時間",HLOOKUP($G124,$J$5:$M$37,16,FALSE),"-"))</f>
        <v>-</v>
      </c>
      <c r="AI124" s="137" t="str">
        <f>IF(H124="標準時間",HLOOKUP(G124,'４月基本'!$F$5:$I$15,12,FALSE),IF(H124="短時間",HLOOKUP(G124,'４月基本'!$J$5:$M$15,12,FALSE),"-"))</f>
        <v>-</v>
      </c>
      <c r="AJ124" s="137" t="str">
        <f>IF(H124="標準時間",HLOOKUP(G124,'４月Ⅰ'!$F$5:$I$13,10,FALSE),IF(H124="短時間",HLOOKUP(G124,'４月Ⅰ'!$J$5:$M$13,10,FALSE),"-"))</f>
        <v>-</v>
      </c>
      <c r="AK124" s="137" t="str">
        <f>IF(H124="標準時間",HLOOKUP(G124,'４月基本'!$F$5:$I$16,11,FALSE),IF(H124="短時間",HLOOKUP(G124,'４月基本'!$J$5:$M$16,11,FALSE),"-"))</f>
        <v>-</v>
      </c>
      <c r="AL124" s="137" t="str">
        <f>IF(H124="標準時間",HLOOKUP(G124,'４月Ⅰ'!$F$5:$I$14,9,FALSE),IF(H124="短時間",HLOOKUP(G124,'４月Ⅰ'!$J$5:$M$14,9,FALSE),"-"))</f>
        <v>-</v>
      </c>
      <c r="AM124" s="137" t="str">
        <f t="shared" ref="AM124:AM142" si="119">IF($H124="標準時間",HLOOKUP($G124,$F$5:$I$37,24,FALSE),IF($H124="短時間",HLOOKUP($G124,$J$5:$M$37,24,FALSE),"-"))</f>
        <v>-</v>
      </c>
      <c r="AN124" s="137">
        <f t="shared" si="81"/>
        <v>0</v>
      </c>
      <c r="AO124" s="138">
        <f t="shared" si="82"/>
        <v>0</v>
      </c>
      <c r="AP124" s="138" t="str">
        <f t="shared" si="83"/>
        <v/>
      </c>
      <c r="AQ124" s="138" t="str">
        <f t="shared" si="84"/>
        <v/>
      </c>
      <c r="AR124" s="138" t="str">
        <f t="shared" si="85"/>
        <v/>
      </c>
      <c r="AS124" s="138" t="str">
        <f t="shared" si="86"/>
        <v/>
      </c>
      <c r="AT124" s="138" t="str">
        <f t="shared" si="87"/>
        <v/>
      </c>
      <c r="AU124" s="138" t="str">
        <f t="shared" ref="AU124:AU142" si="120">IFERROR(ROUND(U124*L124/25,0),"")</f>
        <v/>
      </c>
      <c r="AV124" s="138" t="str">
        <f t="shared" ref="AV124:AV142" si="121">IFERROR(ROUND(V124*L124/25,0),"")</f>
        <v/>
      </c>
      <c r="AW124" s="138" t="str">
        <f t="shared" si="88"/>
        <v/>
      </c>
      <c r="AX124" s="138" t="str">
        <f t="shared" si="89"/>
        <v/>
      </c>
      <c r="AY124" s="138" t="str">
        <f t="shared" si="90"/>
        <v/>
      </c>
      <c r="AZ124" s="138" t="str">
        <f t="shared" si="91"/>
        <v/>
      </c>
      <c r="BA124" s="138" t="str">
        <f t="shared" si="92"/>
        <v/>
      </c>
      <c r="BB124" s="138" t="str">
        <f t="shared" si="93"/>
        <v/>
      </c>
      <c r="BC124" s="138" t="str">
        <f t="shared" si="94"/>
        <v/>
      </c>
      <c r="BD124" s="138" t="str">
        <f t="shared" si="95"/>
        <v/>
      </c>
      <c r="BE124" s="231"/>
      <c r="BF124" s="231"/>
      <c r="BG124" s="138" t="str">
        <f t="shared" si="96"/>
        <v/>
      </c>
      <c r="BH124" s="138" t="str">
        <f t="shared" si="97"/>
        <v/>
      </c>
      <c r="BI124" s="138" t="str">
        <f t="shared" si="98"/>
        <v/>
      </c>
      <c r="BJ124" s="138" t="str">
        <f t="shared" si="99"/>
        <v/>
      </c>
      <c r="BK124" s="138" t="str">
        <f t="shared" si="100"/>
        <v/>
      </c>
      <c r="BL124" s="138" t="str">
        <f t="shared" si="101"/>
        <v/>
      </c>
      <c r="BM124" s="138" t="str">
        <f t="shared" si="102"/>
        <v/>
      </c>
      <c r="BN124" s="138" t="str">
        <f t="shared" si="103"/>
        <v/>
      </c>
      <c r="BO124" s="138">
        <f t="shared" si="104"/>
        <v>0</v>
      </c>
    </row>
    <row r="125" spans="2:67" ht="12.75" customHeight="1">
      <c r="F125" s="20" t="str">
        <f>IF(月途中入退所!$N10=$B$2,月途中入退所!$P10,"-")</f>
        <v>-</v>
      </c>
      <c r="G125" s="20" t="str">
        <f>IF(月途中入退所!$N10=$B$2,月途中入退所!$Q10,"-")</f>
        <v>-</v>
      </c>
      <c r="H125" s="20" t="str">
        <f>IF(月途中入退所!$N10=$B$2,月途中入退所!$R10,"-")</f>
        <v>-</v>
      </c>
      <c r="I125" s="164" t="str">
        <f t="shared" si="105"/>
        <v>-</v>
      </c>
      <c r="J125" s="20" t="str">
        <f>IF(月途中入退所!$N10=$B$2,IF(月途中入退所!S10="","-",月途中入退所!$S10),"-")</f>
        <v>-</v>
      </c>
      <c r="K125" s="186" t="str">
        <f t="shared" si="106"/>
        <v>-</v>
      </c>
      <c r="L125" s="20" t="str">
        <f>IF(月途中入退所!$N10=$B$2,月途中入退所!$T10,"-")</f>
        <v>-</v>
      </c>
      <c r="M125" s="138">
        <f t="shared" si="107"/>
        <v>0</v>
      </c>
      <c r="N125" s="132"/>
      <c r="O125" s="137" t="str">
        <f t="shared" si="74"/>
        <v>-</v>
      </c>
      <c r="P125" s="137" t="str">
        <f t="shared" si="75"/>
        <v>-</v>
      </c>
      <c r="Q125" s="137" t="str">
        <f t="shared" si="76"/>
        <v>-</v>
      </c>
      <c r="R125" s="137" t="str">
        <f t="shared" si="77"/>
        <v>-</v>
      </c>
      <c r="S125" s="137" t="str">
        <f t="shared" si="108"/>
        <v>-</v>
      </c>
      <c r="T125" s="137" t="str">
        <f t="shared" si="109"/>
        <v>-</v>
      </c>
      <c r="U125" s="137" t="str">
        <f t="shared" si="110"/>
        <v>-</v>
      </c>
      <c r="V125" s="137" t="str">
        <f t="shared" si="111"/>
        <v>-</v>
      </c>
      <c r="W125" s="137" t="str">
        <f t="shared" si="78"/>
        <v>-</v>
      </c>
      <c r="X125" s="137" t="str">
        <f t="shared" si="79"/>
        <v>-</v>
      </c>
      <c r="Y125" s="137" t="str">
        <f t="shared" si="80"/>
        <v>-</v>
      </c>
      <c r="Z125" s="137" t="str">
        <f t="shared" si="112"/>
        <v>-</v>
      </c>
      <c r="AA125" s="137" t="str">
        <f t="shared" si="113"/>
        <v>-</v>
      </c>
      <c r="AB125" s="137" t="str">
        <f t="shared" si="114"/>
        <v>-</v>
      </c>
      <c r="AC125" s="137" t="str">
        <f t="shared" si="115"/>
        <v>-</v>
      </c>
      <c r="AD125" s="137" t="str">
        <f t="shared" si="116"/>
        <v>-</v>
      </c>
      <c r="AE125" s="140"/>
      <c r="AF125" s="140"/>
      <c r="AG125" s="137" t="str">
        <f t="shared" si="117"/>
        <v>-</v>
      </c>
      <c r="AH125" s="137" t="str">
        <f t="shared" si="118"/>
        <v>-</v>
      </c>
      <c r="AI125" s="137" t="str">
        <f>IF(H125="標準時間",HLOOKUP(G125,'４月基本'!$F$5:$I$15,12,FALSE),IF(H125="短時間",HLOOKUP(G125,'４月基本'!$J$5:$M$15,12,FALSE),"-"))</f>
        <v>-</v>
      </c>
      <c r="AJ125" s="137" t="str">
        <f>IF(H125="標準時間",HLOOKUP(G125,'４月Ⅰ'!$F$5:$I$13,10,FALSE),IF(H125="短時間",HLOOKUP(G125,'４月Ⅰ'!$J$5:$M$13,10,FALSE),"-"))</f>
        <v>-</v>
      </c>
      <c r="AK125" s="137" t="str">
        <f>IF(H125="標準時間",HLOOKUP(G125,'４月基本'!$F$5:$I$16,11,FALSE),IF(H125="短時間",HLOOKUP(G125,'４月基本'!$J$5:$M$16,11,FALSE),"-"))</f>
        <v>-</v>
      </c>
      <c r="AL125" s="137" t="str">
        <f>IF(H125="標準時間",HLOOKUP(G125,'４月Ⅰ'!$F$5:$I$14,9,FALSE),IF(H125="短時間",HLOOKUP(G125,'４月Ⅰ'!$J$5:$M$14,9,FALSE),"-"))</f>
        <v>-</v>
      </c>
      <c r="AM125" s="137" t="str">
        <f t="shared" si="119"/>
        <v>-</v>
      </c>
      <c r="AN125" s="137">
        <f t="shared" si="81"/>
        <v>0</v>
      </c>
      <c r="AO125" s="138">
        <f t="shared" si="82"/>
        <v>0</v>
      </c>
      <c r="AP125" s="138" t="str">
        <f t="shared" si="83"/>
        <v/>
      </c>
      <c r="AQ125" s="138" t="str">
        <f t="shared" si="84"/>
        <v/>
      </c>
      <c r="AR125" s="138" t="str">
        <f t="shared" si="85"/>
        <v/>
      </c>
      <c r="AS125" s="138" t="str">
        <f t="shared" si="86"/>
        <v/>
      </c>
      <c r="AT125" s="138" t="str">
        <f t="shared" si="87"/>
        <v/>
      </c>
      <c r="AU125" s="138" t="str">
        <f t="shared" si="120"/>
        <v/>
      </c>
      <c r="AV125" s="138" t="str">
        <f t="shared" si="121"/>
        <v/>
      </c>
      <c r="AW125" s="138" t="str">
        <f t="shared" si="88"/>
        <v/>
      </c>
      <c r="AX125" s="138" t="str">
        <f t="shared" si="89"/>
        <v/>
      </c>
      <c r="AY125" s="138" t="str">
        <f t="shared" si="90"/>
        <v/>
      </c>
      <c r="AZ125" s="138" t="str">
        <f t="shared" si="91"/>
        <v/>
      </c>
      <c r="BA125" s="138" t="str">
        <f t="shared" si="92"/>
        <v/>
      </c>
      <c r="BB125" s="138" t="str">
        <f t="shared" si="93"/>
        <v/>
      </c>
      <c r="BC125" s="138" t="str">
        <f t="shared" si="94"/>
        <v/>
      </c>
      <c r="BD125" s="138" t="str">
        <f t="shared" si="95"/>
        <v/>
      </c>
      <c r="BE125" s="231"/>
      <c r="BF125" s="231"/>
      <c r="BG125" s="138" t="str">
        <f t="shared" si="96"/>
        <v/>
      </c>
      <c r="BH125" s="138" t="str">
        <f t="shared" si="97"/>
        <v/>
      </c>
      <c r="BI125" s="138" t="str">
        <f t="shared" si="98"/>
        <v/>
      </c>
      <c r="BJ125" s="138" t="str">
        <f t="shared" si="99"/>
        <v/>
      </c>
      <c r="BK125" s="138" t="str">
        <f t="shared" si="100"/>
        <v/>
      </c>
      <c r="BL125" s="138" t="str">
        <f t="shared" si="101"/>
        <v/>
      </c>
      <c r="BM125" s="138" t="str">
        <f t="shared" si="102"/>
        <v/>
      </c>
      <c r="BN125" s="138" t="str">
        <f t="shared" si="103"/>
        <v/>
      </c>
      <c r="BO125" s="138">
        <f t="shared" si="104"/>
        <v>0</v>
      </c>
    </row>
    <row r="126" spans="2:67" ht="12.75" customHeight="1">
      <c r="F126" s="20" t="str">
        <f>IF(月途中入退所!$N11=$B$2,月途中入退所!$P11,"-")</f>
        <v>-</v>
      </c>
      <c r="G126" s="20" t="str">
        <f>IF(月途中入退所!$N11=$B$2,月途中入退所!$Q11,"-")</f>
        <v>-</v>
      </c>
      <c r="H126" s="20" t="str">
        <f>IF(月途中入退所!$N11=$B$2,月途中入退所!$R11,"-")</f>
        <v>-</v>
      </c>
      <c r="I126" s="164" t="str">
        <f t="shared" si="105"/>
        <v>-</v>
      </c>
      <c r="J126" s="20" t="str">
        <f>IF(月途中入退所!$N11=$B$2,IF(月途中入退所!S11="","-",月途中入退所!$S11),"-")</f>
        <v>-</v>
      </c>
      <c r="K126" s="186" t="str">
        <f t="shared" si="106"/>
        <v>-</v>
      </c>
      <c r="L126" s="20" t="str">
        <f>IF(月途中入退所!$N11=$B$2,月途中入退所!$T11,"-")</f>
        <v>-</v>
      </c>
      <c r="M126" s="138">
        <f t="shared" si="107"/>
        <v>0</v>
      </c>
      <c r="N126" s="132"/>
      <c r="O126" s="137" t="str">
        <f t="shared" si="74"/>
        <v>-</v>
      </c>
      <c r="P126" s="137" t="str">
        <f t="shared" si="75"/>
        <v>-</v>
      </c>
      <c r="Q126" s="137" t="str">
        <f t="shared" si="76"/>
        <v>-</v>
      </c>
      <c r="R126" s="137" t="str">
        <f t="shared" si="77"/>
        <v>-</v>
      </c>
      <c r="S126" s="137" t="str">
        <f t="shared" si="108"/>
        <v>-</v>
      </c>
      <c r="T126" s="137" t="str">
        <f t="shared" si="109"/>
        <v>-</v>
      </c>
      <c r="U126" s="137" t="str">
        <f t="shared" si="110"/>
        <v>-</v>
      </c>
      <c r="V126" s="137" t="str">
        <f t="shared" si="111"/>
        <v>-</v>
      </c>
      <c r="W126" s="137" t="str">
        <f t="shared" si="78"/>
        <v>-</v>
      </c>
      <c r="X126" s="137" t="str">
        <f t="shared" si="79"/>
        <v>-</v>
      </c>
      <c r="Y126" s="137" t="str">
        <f t="shared" si="80"/>
        <v>-</v>
      </c>
      <c r="Z126" s="137" t="str">
        <f t="shared" si="112"/>
        <v>-</v>
      </c>
      <c r="AA126" s="137" t="str">
        <f t="shared" si="113"/>
        <v>-</v>
      </c>
      <c r="AB126" s="137" t="str">
        <f t="shared" si="114"/>
        <v>-</v>
      </c>
      <c r="AC126" s="137" t="str">
        <f t="shared" si="115"/>
        <v>-</v>
      </c>
      <c r="AD126" s="137" t="str">
        <f t="shared" si="116"/>
        <v>-</v>
      </c>
      <c r="AE126" s="140"/>
      <c r="AF126" s="140"/>
      <c r="AG126" s="137" t="str">
        <f t="shared" si="117"/>
        <v>-</v>
      </c>
      <c r="AH126" s="137" t="str">
        <f t="shared" si="118"/>
        <v>-</v>
      </c>
      <c r="AI126" s="137" t="str">
        <f>IF(H126="標準時間",HLOOKUP(G126,'４月基本'!$F$5:$I$15,12,FALSE),IF(H126="短時間",HLOOKUP(G126,'４月基本'!$J$5:$M$15,12,FALSE),"-"))</f>
        <v>-</v>
      </c>
      <c r="AJ126" s="137" t="str">
        <f>IF(H126="標準時間",HLOOKUP(G126,'４月Ⅰ'!$F$5:$I$13,10,FALSE),IF(H126="短時間",HLOOKUP(G126,'４月Ⅰ'!$J$5:$M$13,10,FALSE),"-"))</f>
        <v>-</v>
      </c>
      <c r="AK126" s="137" t="str">
        <f>IF(H126="標準時間",HLOOKUP(G126,'４月基本'!$F$5:$I$16,11,FALSE),IF(H126="短時間",HLOOKUP(G126,'４月基本'!$J$5:$M$16,11,FALSE),"-"))</f>
        <v>-</v>
      </c>
      <c r="AL126" s="137" t="str">
        <f>IF(H126="標準時間",HLOOKUP(G126,'４月Ⅰ'!$F$5:$I$14,9,FALSE),IF(H126="短時間",HLOOKUP(G126,'４月Ⅰ'!$J$5:$M$14,9,FALSE),"-"))</f>
        <v>-</v>
      </c>
      <c r="AM126" s="137" t="str">
        <f t="shared" si="119"/>
        <v>-</v>
      </c>
      <c r="AN126" s="137">
        <f t="shared" si="81"/>
        <v>0</v>
      </c>
      <c r="AO126" s="138">
        <f t="shared" si="82"/>
        <v>0</v>
      </c>
      <c r="AP126" s="138" t="str">
        <f t="shared" si="83"/>
        <v/>
      </c>
      <c r="AQ126" s="138" t="str">
        <f t="shared" si="84"/>
        <v/>
      </c>
      <c r="AR126" s="138" t="str">
        <f t="shared" si="85"/>
        <v/>
      </c>
      <c r="AS126" s="138" t="str">
        <f t="shared" si="86"/>
        <v/>
      </c>
      <c r="AT126" s="138" t="str">
        <f t="shared" si="87"/>
        <v/>
      </c>
      <c r="AU126" s="138" t="str">
        <f t="shared" si="120"/>
        <v/>
      </c>
      <c r="AV126" s="138" t="str">
        <f t="shared" si="121"/>
        <v/>
      </c>
      <c r="AW126" s="138" t="str">
        <f t="shared" si="88"/>
        <v/>
      </c>
      <c r="AX126" s="138" t="str">
        <f t="shared" si="89"/>
        <v/>
      </c>
      <c r="AY126" s="138" t="str">
        <f t="shared" si="90"/>
        <v/>
      </c>
      <c r="AZ126" s="138" t="str">
        <f t="shared" si="91"/>
        <v/>
      </c>
      <c r="BA126" s="138" t="str">
        <f t="shared" si="92"/>
        <v/>
      </c>
      <c r="BB126" s="138" t="str">
        <f t="shared" si="93"/>
        <v/>
      </c>
      <c r="BC126" s="138" t="str">
        <f t="shared" si="94"/>
        <v/>
      </c>
      <c r="BD126" s="138" t="str">
        <f t="shared" si="95"/>
        <v/>
      </c>
      <c r="BE126" s="231"/>
      <c r="BF126" s="231"/>
      <c r="BG126" s="138" t="str">
        <f t="shared" si="96"/>
        <v/>
      </c>
      <c r="BH126" s="138" t="str">
        <f t="shared" si="97"/>
        <v/>
      </c>
      <c r="BI126" s="138" t="str">
        <f t="shared" si="98"/>
        <v/>
      </c>
      <c r="BJ126" s="138" t="str">
        <f t="shared" si="99"/>
        <v/>
      </c>
      <c r="BK126" s="138" t="str">
        <f t="shared" si="100"/>
        <v/>
      </c>
      <c r="BL126" s="138" t="str">
        <f t="shared" si="101"/>
        <v/>
      </c>
      <c r="BM126" s="138" t="str">
        <f t="shared" si="102"/>
        <v/>
      </c>
      <c r="BN126" s="138" t="str">
        <f t="shared" si="103"/>
        <v/>
      </c>
      <c r="BO126" s="138">
        <f t="shared" si="104"/>
        <v>0</v>
      </c>
    </row>
    <row r="127" spans="2:67" ht="12.75" customHeight="1">
      <c r="F127" s="20" t="str">
        <f>IF(月途中入退所!$N12=$B$2,月途中入退所!$P12,"-")</f>
        <v>-</v>
      </c>
      <c r="G127" s="20" t="str">
        <f>IF(月途中入退所!$N12=$B$2,月途中入退所!$Q12,"-")</f>
        <v>-</v>
      </c>
      <c r="H127" s="20" t="str">
        <f>IF(月途中入退所!$N12=$B$2,月途中入退所!$R12,"-")</f>
        <v>-</v>
      </c>
      <c r="I127" s="164" t="str">
        <f t="shared" si="105"/>
        <v>-</v>
      </c>
      <c r="J127" s="20" t="str">
        <f>IF(月途中入退所!$N12=$B$2,IF(月途中入退所!S12="","-",月途中入退所!$S12),"-")</f>
        <v>-</v>
      </c>
      <c r="K127" s="186" t="str">
        <f t="shared" si="106"/>
        <v>-</v>
      </c>
      <c r="L127" s="20" t="str">
        <f>IF(月途中入退所!$N12=$B$2,月途中入退所!$T12,"-")</f>
        <v>-</v>
      </c>
      <c r="M127" s="138">
        <f t="shared" si="107"/>
        <v>0</v>
      </c>
      <c r="N127" s="132"/>
      <c r="O127" s="137" t="str">
        <f t="shared" si="74"/>
        <v>-</v>
      </c>
      <c r="P127" s="137" t="str">
        <f t="shared" si="75"/>
        <v>-</v>
      </c>
      <c r="Q127" s="137" t="str">
        <f t="shared" si="76"/>
        <v>-</v>
      </c>
      <c r="R127" s="137" t="str">
        <f t="shared" si="77"/>
        <v>-</v>
      </c>
      <c r="S127" s="137" t="str">
        <f t="shared" si="108"/>
        <v>-</v>
      </c>
      <c r="T127" s="137" t="str">
        <f t="shared" si="109"/>
        <v>-</v>
      </c>
      <c r="U127" s="137" t="str">
        <f t="shared" si="110"/>
        <v>-</v>
      </c>
      <c r="V127" s="137" t="str">
        <f t="shared" si="111"/>
        <v>-</v>
      </c>
      <c r="W127" s="137" t="str">
        <f t="shared" si="78"/>
        <v>-</v>
      </c>
      <c r="X127" s="137" t="str">
        <f t="shared" si="79"/>
        <v>-</v>
      </c>
      <c r="Y127" s="137" t="str">
        <f t="shared" si="80"/>
        <v>-</v>
      </c>
      <c r="Z127" s="137" t="str">
        <f t="shared" si="112"/>
        <v>-</v>
      </c>
      <c r="AA127" s="137" t="str">
        <f t="shared" si="113"/>
        <v>-</v>
      </c>
      <c r="AB127" s="137" t="str">
        <f t="shared" si="114"/>
        <v>-</v>
      </c>
      <c r="AC127" s="137" t="str">
        <f t="shared" si="115"/>
        <v>-</v>
      </c>
      <c r="AD127" s="137" t="str">
        <f t="shared" si="116"/>
        <v>-</v>
      </c>
      <c r="AE127" s="140"/>
      <c r="AF127" s="140"/>
      <c r="AG127" s="137" t="str">
        <f t="shared" si="117"/>
        <v>-</v>
      </c>
      <c r="AH127" s="137" t="str">
        <f t="shared" si="118"/>
        <v>-</v>
      </c>
      <c r="AI127" s="137" t="str">
        <f>IF(H127="標準時間",HLOOKUP(G127,'４月基本'!$F$5:$I$15,12,FALSE),IF(H127="短時間",HLOOKUP(G127,'４月基本'!$J$5:$M$15,12,FALSE),"-"))</f>
        <v>-</v>
      </c>
      <c r="AJ127" s="137" t="str">
        <f>IF(H127="標準時間",HLOOKUP(G127,'４月Ⅰ'!$F$5:$I$13,10,FALSE),IF(H127="短時間",HLOOKUP(G127,'４月Ⅰ'!$J$5:$M$13,10,FALSE),"-"))</f>
        <v>-</v>
      </c>
      <c r="AK127" s="137" t="str">
        <f>IF(H127="標準時間",HLOOKUP(G127,'４月基本'!$F$5:$I$16,11,FALSE),IF(H127="短時間",HLOOKUP(G127,'４月基本'!$J$5:$M$16,11,FALSE),"-"))</f>
        <v>-</v>
      </c>
      <c r="AL127" s="137" t="str">
        <f>IF(H127="標準時間",HLOOKUP(G127,'４月Ⅰ'!$F$5:$I$14,9,FALSE),IF(H127="短時間",HLOOKUP(G127,'４月Ⅰ'!$J$5:$M$14,9,FALSE),"-"))</f>
        <v>-</v>
      </c>
      <c r="AM127" s="137" t="str">
        <f t="shared" si="119"/>
        <v>-</v>
      </c>
      <c r="AN127" s="137">
        <f t="shared" si="81"/>
        <v>0</v>
      </c>
      <c r="AO127" s="138">
        <f t="shared" si="82"/>
        <v>0</v>
      </c>
      <c r="AP127" s="138" t="str">
        <f t="shared" si="83"/>
        <v/>
      </c>
      <c r="AQ127" s="138" t="str">
        <f t="shared" si="84"/>
        <v/>
      </c>
      <c r="AR127" s="138" t="str">
        <f t="shared" si="85"/>
        <v/>
      </c>
      <c r="AS127" s="138" t="str">
        <f t="shared" si="86"/>
        <v/>
      </c>
      <c r="AT127" s="138" t="str">
        <f t="shared" si="87"/>
        <v/>
      </c>
      <c r="AU127" s="138" t="str">
        <f t="shared" si="120"/>
        <v/>
      </c>
      <c r="AV127" s="138" t="str">
        <f t="shared" si="121"/>
        <v/>
      </c>
      <c r="AW127" s="138" t="str">
        <f t="shared" si="88"/>
        <v/>
      </c>
      <c r="AX127" s="138" t="str">
        <f t="shared" si="89"/>
        <v/>
      </c>
      <c r="AY127" s="138" t="str">
        <f t="shared" si="90"/>
        <v/>
      </c>
      <c r="AZ127" s="138" t="str">
        <f t="shared" si="91"/>
        <v/>
      </c>
      <c r="BA127" s="138" t="str">
        <f t="shared" si="92"/>
        <v/>
      </c>
      <c r="BB127" s="138" t="str">
        <f t="shared" si="93"/>
        <v/>
      </c>
      <c r="BC127" s="138" t="str">
        <f t="shared" si="94"/>
        <v/>
      </c>
      <c r="BD127" s="138" t="str">
        <f t="shared" si="95"/>
        <v/>
      </c>
      <c r="BE127" s="231"/>
      <c r="BF127" s="231"/>
      <c r="BG127" s="138" t="str">
        <f t="shared" si="96"/>
        <v/>
      </c>
      <c r="BH127" s="138" t="str">
        <f t="shared" si="97"/>
        <v/>
      </c>
      <c r="BI127" s="138" t="str">
        <f t="shared" si="98"/>
        <v/>
      </c>
      <c r="BJ127" s="138" t="str">
        <f t="shared" si="99"/>
        <v/>
      </c>
      <c r="BK127" s="138" t="str">
        <f t="shared" si="100"/>
        <v/>
      </c>
      <c r="BL127" s="138" t="str">
        <f t="shared" si="101"/>
        <v/>
      </c>
      <c r="BM127" s="138" t="str">
        <f t="shared" si="102"/>
        <v/>
      </c>
      <c r="BN127" s="138" t="str">
        <f t="shared" si="103"/>
        <v/>
      </c>
      <c r="BO127" s="138">
        <f t="shared" si="104"/>
        <v>0</v>
      </c>
    </row>
    <row r="128" spans="2:67" ht="12.75" customHeight="1">
      <c r="F128" s="20" t="str">
        <f>IF(月途中入退所!$N13=$B$2,月途中入退所!$P13,"-")</f>
        <v>-</v>
      </c>
      <c r="G128" s="20" t="str">
        <f>IF(月途中入退所!$N13=$B$2,月途中入退所!$Q13,"-")</f>
        <v>-</v>
      </c>
      <c r="H128" s="20" t="str">
        <f>IF(月途中入退所!$N13=$B$2,月途中入退所!$R13,"-")</f>
        <v>-</v>
      </c>
      <c r="I128" s="164" t="str">
        <f t="shared" si="105"/>
        <v>-</v>
      </c>
      <c r="J128" s="20" t="str">
        <f>IF(月途中入退所!$N13=$B$2,IF(月途中入退所!S13="","-",月途中入退所!$S13),"-")</f>
        <v>-</v>
      </c>
      <c r="K128" s="186" t="str">
        <f t="shared" si="106"/>
        <v>-</v>
      </c>
      <c r="L128" s="20" t="str">
        <f>IF(月途中入退所!$N13=$B$2,月途中入退所!$T13,"-")</f>
        <v>-</v>
      </c>
      <c r="M128" s="138">
        <f t="shared" si="107"/>
        <v>0</v>
      </c>
      <c r="N128" s="132"/>
      <c r="O128" s="137" t="str">
        <f t="shared" si="74"/>
        <v>-</v>
      </c>
      <c r="P128" s="137" t="str">
        <f t="shared" si="75"/>
        <v>-</v>
      </c>
      <c r="Q128" s="137" t="str">
        <f t="shared" si="76"/>
        <v>-</v>
      </c>
      <c r="R128" s="137" t="str">
        <f t="shared" si="77"/>
        <v>-</v>
      </c>
      <c r="S128" s="137" t="str">
        <f t="shared" si="108"/>
        <v>-</v>
      </c>
      <c r="T128" s="137" t="str">
        <f t="shared" si="109"/>
        <v>-</v>
      </c>
      <c r="U128" s="137" t="str">
        <f t="shared" si="110"/>
        <v>-</v>
      </c>
      <c r="V128" s="137" t="str">
        <f t="shared" si="111"/>
        <v>-</v>
      </c>
      <c r="W128" s="137" t="str">
        <f t="shared" si="78"/>
        <v>-</v>
      </c>
      <c r="X128" s="137" t="str">
        <f t="shared" si="79"/>
        <v>-</v>
      </c>
      <c r="Y128" s="137" t="str">
        <f t="shared" si="80"/>
        <v>-</v>
      </c>
      <c r="Z128" s="137" t="str">
        <f t="shared" si="112"/>
        <v>-</v>
      </c>
      <c r="AA128" s="137" t="str">
        <f t="shared" si="113"/>
        <v>-</v>
      </c>
      <c r="AB128" s="137" t="str">
        <f t="shared" si="114"/>
        <v>-</v>
      </c>
      <c r="AC128" s="137" t="str">
        <f t="shared" si="115"/>
        <v>-</v>
      </c>
      <c r="AD128" s="137" t="str">
        <f t="shared" si="116"/>
        <v>-</v>
      </c>
      <c r="AE128" s="140"/>
      <c r="AF128" s="140"/>
      <c r="AG128" s="137" t="str">
        <f t="shared" si="117"/>
        <v>-</v>
      </c>
      <c r="AH128" s="137" t="str">
        <f t="shared" si="118"/>
        <v>-</v>
      </c>
      <c r="AI128" s="137" t="str">
        <f>IF(H128="標準時間",HLOOKUP(G128,'４月基本'!$F$5:$I$15,12,FALSE),IF(H128="短時間",HLOOKUP(G128,'４月基本'!$J$5:$M$15,12,FALSE),"-"))</f>
        <v>-</v>
      </c>
      <c r="AJ128" s="137" t="str">
        <f>IF(H128="標準時間",HLOOKUP(G128,'４月Ⅰ'!$F$5:$I$13,10,FALSE),IF(H128="短時間",HLOOKUP(G128,'４月Ⅰ'!$J$5:$M$13,10,FALSE),"-"))</f>
        <v>-</v>
      </c>
      <c r="AK128" s="137" t="str">
        <f>IF(H128="標準時間",HLOOKUP(G128,'４月基本'!$F$5:$I$16,11,FALSE),IF(H128="短時間",HLOOKUP(G128,'４月基本'!$J$5:$M$16,11,FALSE),"-"))</f>
        <v>-</v>
      </c>
      <c r="AL128" s="137" t="str">
        <f>IF(H128="標準時間",HLOOKUP(G128,'４月Ⅰ'!$F$5:$I$14,9,FALSE),IF(H128="短時間",HLOOKUP(G128,'４月Ⅰ'!$J$5:$M$14,9,FALSE),"-"))</f>
        <v>-</v>
      </c>
      <c r="AM128" s="137" t="str">
        <f t="shared" si="119"/>
        <v>-</v>
      </c>
      <c r="AN128" s="137">
        <f t="shared" si="81"/>
        <v>0</v>
      </c>
      <c r="AO128" s="138">
        <f t="shared" si="82"/>
        <v>0</v>
      </c>
      <c r="AP128" s="138" t="str">
        <f t="shared" si="83"/>
        <v/>
      </c>
      <c r="AQ128" s="138" t="str">
        <f t="shared" si="84"/>
        <v/>
      </c>
      <c r="AR128" s="138" t="str">
        <f t="shared" si="85"/>
        <v/>
      </c>
      <c r="AS128" s="138" t="str">
        <f t="shared" si="86"/>
        <v/>
      </c>
      <c r="AT128" s="138" t="str">
        <f t="shared" si="87"/>
        <v/>
      </c>
      <c r="AU128" s="138" t="str">
        <f t="shared" si="120"/>
        <v/>
      </c>
      <c r="AV128" s="138" t="str">
        <f t="shared" si="121"/>
        <v/>
      </c>
      <c r="AW128" s="138" t="str">
        <f t="shared" si="88"/>
        <v/>
      </c>
      <c r="AX128" s="138" t="str">
        <f t="shared" si="89"/>
        <v/>
      </c>
      <c r="AY128" s="138" t="str">
        <f t="shared" si="90"/>
        <v/>
      </c>
      <c r="AZ128" s="138" t="str">
        <f t="shared" si="91"/>
        <v/>
      </c>
      <c r="BA128" s="138" t="str">
        <f t="shared" si="92"/>
        <v/>
      </c>
      <c r="BB128" s="138" t="str">
        <f t="shared" si="93"/>
        <v/>
      </c>
      <c r="BC128" s="138" t="str">
        <f t="shared" si="94"/>
        <v/>
      </c>
      <c r="BD128" s="138" t="str">
        <f t="shared" si="95"/>
        <v/>
      </c>
      <c r="BE128" s="231"/>
      <c r="BF128" s="231"/>
      <c r="BG128" s="138" t="str">
        <f t="shared" si="96"/>
        <v/>
      </c>
      <c r="BH128" s="138" t="str">
        <f t="shared" si="97"/>
        <v/>
      </c>
      <c r="BI128" s="138" t="str">
        <f t="shared" si="98"/>
        <v/>
      </c>
      <c r="BJ128" s="138" t="str">
        <f t="shared" si="99"/>
        <v/>
      </c>
      <c r="BK128" s="138" t="str">
        <f t="shared" si="100"/>
        <v/>
      </c>
      <c r="BL128" s="138" t="str">
        <f t="shared" si="101"/>
        <v/>
      </c>
      <c r="BM128" s="138" t="str">
        <f t="shared" si="102"/>
        <v/>
      </c>
      <c r="BN128" s="138" t="str">
        <f t="shared" si="103"/>
        <v/>
      </c>
      <c r="BO128" s="138">
        <f t="shared" si="104"/>
        <v>0</v>
      </c>
    </row>
    <row r="129" spans="6:67" ht="12.75" customHeight="1">
      <c r="F129" s="20" t="str">
        <f>IF(月途中入退所!$N14=$B$2,月途中入退所!$P14,"-")</f>
        <v>-</v>
      </c>
      <c r="G129" s="20" t="str">
        <f>IF(月途中入退所!$N14=$B$2,月途中入退所!$Q14,"-")</f>
        <v>-</v>
      </c>
      <c r="H129" s="20" t="str">
        <f>IF(月途中入退所!$N14=$B$2,月途中入退所!$R14,"-")</f>
        <v>-</v>
      </c>
      <c r="I129" s="164" t="str">
        <f t="shared" si="105"/>
        <v>-</v>
      </c>
      <c r="J129" s="20" t="str">
        <f>IF(月途中入退所!$N14=$B$2,IF(月途中入退所!S14="","-",月途中入退所!$S14),"-")</f>
        <v>-</v>
      </c>
      <c r="K129" s="186" t="str">
        <f t="shared" si="106"/>
        <v>-</v>
      </c>
      <c r="L129" s="20" t="str">
        <f>IF(月途中入退所!$N14=$B$2,月途中入退所!$T14,"-")</f>
        <v>-</v>
      </c>
      <c r="M129" s="138">
        <f t="shared" si="107"/>
        <v>0</v>
      </c>
      <c r="N129" s="132"/>
      <c r="O129" s="137" t="str">
        <f t="shared" si="74"/>
        <v>-</v>
      </c>
      <c r="P129" s="137" t="str">
        <f t="shared" si="75"/>
        <v>-</v>
      </c>
      <c r="Q129" s="137" t="str">
        <f t="shared" si="76"/>
        <v>-</v>
      </c>
      <c r="R129" s="137" t="str">
        <f t="shared" si="77"/>
        <v>-</v>
      </c>
      <c r="S129" s="137" t="str">
        <f t="shared" si="108"/>
        <v>-</v>
      </c>
      <c r="T129" s="137" t="str">
        <f t="shared" si="109"/>
        <v>-</v>
      </c>
      <c r="U129" s="137" t="str">
        <f t="shared" si="110"/>
        <v>-</v>
      </c>
      <c r="V129" s="137" t="str">
        <f t="shared" si="111"/>
        <v>-</v>
      </c>
      <c r="W129" s="137" t="str">
        <f t="shared" si="78"/>
        <v>-</v>
      </c>
      <c r="X129" s="137" t="str">
        <f t="shared" si="79"/>
        <v>-</v>
      </c>
      <c r="Y129" s="137" t="str">
        <f t="shared" si="80"/>
        <v>-</v>
      </c>
      <c r="Z129" s="137" t="str">
        <f t="shared" si="112"/>
        <v>-</v>
      </c>
      <c r="AA129" s="137" t="str">
        <f t="shared" si="113"/>
        <v>-</v>
      </c>
      <c r="AB129" s="137" t="str">
        <f t="shared" si="114"/>
        <v>-</v>
      </c>
      <c r="AC129" s="137" t="str">
        <f t="shared" si="115"/>
        <v>-</v>
      </c>
      <c r="AD129" s="137" t="str">
        <f t="shared" si="116"/>
        <v>-</v>
      </c>
      <c r="AE129" s="140"/>
      <c r="AF129" s="140"/>
      <c r="AG129" s="137" t="str">
        <f t="shared" si="117"/>
        <v>-</v>
      </c>
      <c r="AH129" s="137" t="str">
        <f t="shared" si="118"/>
        <v>-</v>
      </c>
      <c r="AI129" s="137" t="str">
        <f>IF(H129="標準時間",HLOOKUP(G129,'４月基本'!$F$5:$I$15,12,FALSE),IF(H129="短時間",HLOOKUP(G129,'４月基本'!$J$5:$M$15,12,FALSE),"-"))</f>
        <v>-</v>
      </c>
      <c r="AJ129" s="137" t="str">
        <f>IF(H129="標準時間",HLOOKUP(G129,'４月Ⅰ'!$F$5:$I$13,10,FALSE),IF(H129="短時間",HLOOKUP(G129,'４月Ⅰ'!$J$5:$M$13,10,FALSE),"-"))</f>
        <v>-</v>
      </c>
      <c r="AK129" s="137" t="str">
        <f>IF(H129="標準時間",HLOOKUP(G129,'４月基本'!$F$5:$I$16,11,FALSE),IF(H129="短時間",HLOOKUP(G129,'４月基本'!$J$5:$M$16,11,FALSE),"-"))</f>
        <v>-</v>
      </c>
      <c r="AL129" s="137" t="str">
        <f>IF(H129="標準時間",HLOOKUP(G129,'４月Ⅰ'!$F$5:$I$14,9,FALSE),IF(H129="短時間",HLOOKUP(G129,'４月Ⅰ'!$J$5:$M$14,9,FALSE),"-"))</f>
        <v>-</v>
      </c>
      <c r="AM129" s="137" t="str">
        <f t="shared" si="119"/>
        <v>-</v>
      </c>
      <c r="AN129" s="137">
        <f t="shared" si="81"/>
        <v>0</v>
      </c>
      <c r="AO129" s="138">
        <f t="shared" si="82"/>
        <v>0</v>
      </c>
      <c r="AP129" s="138" t="str">
        <f t="shared" si="83"/>
        <v/>
      </c>
      <c r="AQ129" s="138" t="str">
        <f t="shared" si="84"/>
        <v/>
      </c>
      <c r="AR129" s="138" t="str">
        <f t="shared" si="85"/>
        <v/>
      </c>
      <c r="AS129" s="138" t="str">
        <f t="shared" si="86"/>
        <v/>
      </c>
      <c r="AT129" s="138" t="str">
        <f t="shared" si="87"/>
        <v/>
      </c>
      <c r="AU129" s="138" t="str">
        <f t="shared" si="120"/>
        <v/>
      </c>
      <c r="AV129" s="138" t="str">
        <f t="shared" si="121"/>
        <v/>
      </c>
      <c r="AW129" s="138" t="str">
        <f t="shared" si="88"/>
        <v/>
      </c>
      <c r="AX129" s="138" t="str">
        <f t="shared" si="89"/>
        <v/>
      </c>
      <c r="AY129" s="138" t="str">
        <f t="shared" si="90"/>
        <v/>
      </c>
      <c r="AZ129" s="138" t="str">
        <f t="shared" si="91"/>
        <v/>
      </c>
      <c r="BA129" s="138" t="str">
        <f t="shared" si="92"/>
        <v/>
      </c>
      <c r="BB129" s="138" t="str">
        <f t="shared" si="93"/>
        <v/>
      </c>
      <c r="BC129" s="138" t="str">
        <f t="shared" si="94"/>
        <v/>
      </c>
      <c r="BD129" s="138" t="str">
        <f t="shared" si="95"/>
        <v/>
      </c>
      <c r="BE129" s="231"/>
      <c r="BF129" s="231"/>
      <c r="BG129" s="138" t="str">
        <f t="shared" si="96"/>
        <v/>
      </c>
      <c r="BH129" s="138" t="str">
        <f t="shared" si="97"/>
        <v/>
      </c>
      <c r="BI129" s="138" t="str">
        <f t="shared" si="98"/>
        <v/>
      </c>
      <c r="BJ129" s="138" t="str">
        <f t="shared" si="99"/>
        <v/>
      </c>
      <c r="BK129" s="138" t="str">
        <f t="shared" si="100"/>
        <v/>
      </c>
      <c r="BL129" s="138" t="str">
        <f t="shared" si="101"/>
        <v/>
      </c>
      <c r="BM129" s="138" t="str">
        <f t="shared" si="102"/>
        <v/>
      </c>
      <c r="BN129" s="138" t="str">
        <f t="shared" si="103"/>
        <v/>
      </c>
      <c r="BO129" s="138">
        <f t="shared" si="104"/>
        <v>0</v>
      </c>
    </row>
    <row r="130" spans="6:67" ht="12.75" customHeight="1">
      <c r="F130" s="20" t="str">
        <f>IF(月途中入退所!$N15=$B$2,月途中入退所!$P15,"-")</f>
        <v>-</v>
      </c>
      <c r="G130" s="20" t="str">
        <f>IF(月途中入退所!$N15=$B$2,月途中入退所!$Q15,"-")</f>
        <v>-</v>
      </c>
      <c r="H130" s="20" t="str">
        <f>IF(月途中入退所!$N15=$B$2,月途中入退所!$R15,"-")</f>
        <v>-</v>
      </c>
      <c r="I130" s="164" t="str">
        <f t="shared" si="105"/>
        <v>-</v>
      </c>
      <c r="J130" s="20" t="str">
        <f>IF(月途中入退所!$N15=$B$2,IF(月途中入退所!S15="","-",月途中入退所!$S15),"-")</f>
        <v>-</v>
      </c>
      <c r="K130" s="186" t="str">
        <f t="shared" si="106"/>
        <v>-</v>
      </c>
      <c r="L130" s="20" t="str">
        <f>IF(月途中入退所!$N15=$B$2,月途中入退所!$T15,"-")</f>
        <v>-</v>
      </c>
      <c r="M130" s="138">
        <f t="shared" si="107"/>
        <v>0</v>
      </c>
      <c r="N130" s="132"/>
      <c r="O130" s="137" t="str">
        <f t="shared" si="74"/>
        <v>-</v>
      </c>
      <c r="P130" s="137" t="str">
        <f t="shared" si="75"/>
        <v>-</v>
      </c>
      <c r="Q130" s="137" t="str">
        <f t="shared" si="76"/>
        <v>-</v>
      </c>
      <c r="R130" s="137" t="str">
        <f t="shared" si="77"/>
        <v>-</v>
      </c>
      <c r="S130" s="137" t="str">
        <f t="shared" si="108"/>
        <v>-</v>
      </c>
      <c r="T130" s="137" t="str">
        <f t="shared" si="109"/>
        <v>-</v>
      </c>
      <c r="U130" s="137" t="str">
        <f t="shared" si="110"/>
        <v>-</v>
      </c>
      <c r="V130" s="137" t="str">
        <f t="shared" si="111"/>
        <v>-</v>
      </c>
      <c r="W130" s="137" t="str">
        <f t="shared" si="78"/>
        <v>-</v>
      </c>
      <c r="X130" s="137" t="str">
        <f t="shared" si="79"/>
        <v>-</v>
      </c>
      <c r="Y130" s="137" t="str">
        <f t="shared" si="80"/>
        <v>-</v>
      </c>
      <c r="Z130" s="137" t="str">
        <f t="shared" si="112"/>
        <v>-</v>
      </c>
      <c r="AA130" s="137" t="str">
        <f t="shared" si="113"/>
        <v>-</v>
      </c>
      <c r="AB130" s="137" t="str">
        <f t="shared" si="114"/>
        <v>-</v>
      </c>
      <c r="AC130" s="137" t="str">
        <f t="shared" si="115"/>
        <v>-</v>
      </c>
      <c r="AD130" s="137" t="str">
        <f t="shared" si="116"/>
        <v>-</v>
      </c>
      <c r="AE130" s="140"/>
      <c r="AF130" s="140"/>
      <c r="AG130" s="137" t="str">
        <f t="shared" si="117"/>
        <v>-</v>
      </c>
      <c r="AH130" s="137" t="str">
        <f t="shared" si="118"/>
        <v>-</v>
      </c>
      <c r="AI130" s="137" t="str">
        <f>IF(H130="標準時間",HLOOKUP(G130,'４月基本'!$F$5:$I$15,12,FALSE),IF(H130="短時間",HLOOKUP(G130,'４月基本'!$J$5:$M$15,12,FALSE),"-"))</f>
        <v>-</v>
      </c>
      <c r="AJ130" s="137" t="str">
        <f>IF(H130="標準時間",HLOOKUP(G130,'４月Ⅰ'!$F$5:$I$13,10,FALSE),IF(H130="短時間",HLOOKUP(G130,'４月Ⅰ'!$J$5:$M$13,10,FALSE),"-"))</f>
        <v>-</v>
      </c>
      <c r="AK130" s="137" t="str">
        <f>IF(H130="標準時間",HLOOKUP(G130,'４月基本'!$F$5:$I$16,11,FALSE),IF(H130="短時間",HLOOKUP(G130,'４月基本'!$J$5:$M$16,11,FALSE),"-"))</f>
        <v>-</v>
      </c>
      <c r="AL130" s="137" t="str">
        <f>IF(H130="標準時間",HLOOKUP(G130,'４月Ⅰ'!$F$5:$I$14,9,FALSE),IF(H130="短時間",HLOOKUP(G130,'４月Ⅰ'!$J$5:$M$14,9,FALSE),"-"))</f>
        <v>-</v>
      </c>
      <c r="AM130" s="137" t="str">
        <f t="shared" si="119"/>
        <v>-</v>
      </c>
      <c r="AN130" s="137">
        <f t="shared" si="81"/>
        <v>0</v>
      </c>
      <c r="AO130" s="138">
        <f t="shared" si="82"/>
        <v>0</v>
      </c>
      <c r="AP130" s="138" t="str">
        <f t="shared" si="83"/>
        <v/>
      </c>
      <c r="AQ130" s="138" t="str">
        <f t="shared" si="84"/>
        <v/>
      </c>
      <c r="AR130" s="138" t="str">
        <f t="shared" si="85"/>
        <v/>
      </c>
      <c r="AS130" s="138" t="str">
        <f t="shared" si="86"/>
        <v/>
      </c>
      <c r="AT130" s="138" t="str">
        <f t="shared" si="87"/>
        <v/>
      </c>
      <c r="AU130" s="138" t="str">
        <f t="shared" si="120"/>
        <v/>
      </c>
      <c r="AV130" s="138" t="str">
        <f t="shared" si="121"/>
        <v/>
      </c>
      <c r="AW130" s="138" t="str">
        <f t="shared" si="88"/>
        <v/>
      </c>
      <c r="AX130" s="138" t="str">
        <f t="shared" si="89"/>
        <v/>
      </c>
      <c r="AY130" s="138" t="str">
        <f t="shared" si="90"/>
        <v/>
      </c>
      <c r="AZ130" s="138" t="str">
        <f t="shared" si="91"/>
        <v/>
      </c>
      <c r="BA130" s="138" t="str">
        <f t="shared" si="92"/>
        <v/>
      </c>
      <c r="BB130" s="138" t="str">
        <f t="shared" si="93"/>
        <v/>
      </c>
      <c r="BC130" s="138" t="str">
        <f t="shared" si="94"/>
        <v/>
      </c>
      <c r="BD130" s="138" t="str">
        <f t="shared" si="95"/>
        <v/>
      </c>
      <c r="BE130" s="231"/>
      <c r="BF130" s="231"/>
      <c r="BG130" s="138" t="str">
        <f t="shared" si="96"/>
        <v/>
      </c>
      <c r="BH130" s="138" t="str">
        <f t="shared" si="97"/>
        <v/>
      </c>
      <c r="BI130" s="138" t="str">
        <f t="shared" si="98"/>
        <v/>
      </c>
      <c r="BJ130" s="138" t="str">
        <f t="shared" si="99"/>
        <v/>
      </c>
      <c r="BK130" s="138" t="str">
        <f t="shared" si="100"/>
        <v/>
      </c>
      <c r="BL130" s="138" t="str">
        <f t="shared" si="101"/>
        <v/>
      </c>
      <c r="BM130" s="138" t="str">
        <f t="shared" si="102"/>
        <v/>
      </c>
      <c r="BN130" s="138" t="str">
        <f t="shared" si="103"/>
        <v/>
      </c>
      <c r="BO130" s="138">
        <f t="shared" si="104"/>
        <v>0</v>
      </c>
    </row>
    <row r="131" spans="6:67" ht="12.75" customHeight="1">
      <c r="F131" s="20" t="str">
        <f>IF(月途中入退所!$N16=$B$2,月途中入退所!$P16,"-")</f>
        <v>-</v>
      </c>
      <c r="G131" s="20" t="str">
        <f>IF(月途中入退所!$N16=$B$2,月途中入退所!$Q16,"-")</f>
        <v>-</v>
      </c>
      <c r="H131" s="20" t="str">
        <f>IF(月途中入退所!$N16=$B$2,月途中入退所!$R16,"-")</f>
        <v>-</v>
      </c>
      <c r="I131" s="164" t="str">
        <f t="shared" si="105"/>
        <v>-</v>
      </c>
      <c r="J131" s="20" t="str">
        <f>IF(月途中入退所!$N16=$B$2,IF(月途中入退所!S16="","-",月途中入退所!$S16),"-")</f>
        <v>-</v>
      </c>
      <c r="K131" s="186" t="str">
        <f t="shared" si="106"/>
        <v>-</v>
      </c>
      <c r="L131" s="20" t="str">
        <f>IF(月途中入退所!$N16=$B$2,月途中入退所!$T16,"-")</f>
        <v>-</v>
      </c>
      <c r="M131" s="138">
        <f t="shared" si="107"/>
        <v>0</v>
      </c>
      <c r="N131" s="132"/>
      <c r="O131" s="137" t="str">
        <f t="shared" si="74"/>
        <v>-</v>
      </c>
      <c r="P131" s="137" t="str">
        <f t="shared" si="75"/>
        <v>-</v>
      </c>
      <c r="Q131" s="137" t="str">
        <f t="shared" si="76"/>
        <v>-</v>
      </c>
      <c r="R131" s="137" t="str">
        <f t="shared" si="77"/>
        <v>-</v>
      </c>
      <c r="S131" s="137" t="str">
        <f t="shared" si="108"/>
        <v>-</v>
      </c>
      <c r="T131" s="137" t="str">
        <f t="shared" si="109"/>
        <v>-</v>
      </c>
      <c r="U131" s="137" t="str">
        <f t="shared" si="110"/>
        <v>-</v>
      </c>
      <c r="V131" s="137" t="str">
        <f t="shared" si="111"/>
        <v>-</v>
      </c>
      <c r="W131" s="137" t="str">
        <f t="shared" si="78"/>
        <v>-</v>
      </c>
      <c r="X131" s="137" t="str">
        <f t="shared" si="79"/>
        <v>-</v>
      </c>
      <c r="Y131" s="137" t="str">
        <f t="shared" si="80"/>
        <v>-</v>
      </c>
      <c r="Z131" s="137" t="str">
        <f t="shared" si="112"/>
        <v>-</v>
      </c>
      <c r="AA131" s="137" t="str">
        <f t="shared" si="113"/>
        <v>-</v>
      </c>
      <c r="AB131" s="137" t="str">
        <f t="shared" si="114"/>
        <v>-</v>
      </c>
      <c r="AC131" s="137" t="str">
        <f t="shared" si="115"/>
        <v>-</v>
      </c>
      <c r="AD131" s="137" t="str">
        <f t="shared" si="116"/>
        <v>-</v>
      </c>
      <c r="AE131" s="140"/>
      <c r="AF131" s="140"/>
      <c r="AG131" s="137" t="str">
        <f t="shared" si="117"/>
        <v>-</v>
      </c>
      <c r="AH131" s="137" t="str">
        <f t="shared" si="118"/>
        <v>-</v>
      </c>
      <c r="AI131" s="137" t="str">
        <f>IF(H131="標準時間",HLOOKUP(G131,'４月基本'!$F$5:$I$15,12,FALSE),IF(H131="短時間",HLOOKUP(G131,'４月基本'!$J$5:$M$15,12,FALSE),"-"))</f>
        <v>-</v>
      </c>
      <c r="AJ131" s="137" t="str">
        <f>IF(H131="標準時間",HLOOKUP(G131,'４月Ⅰ'!$F$5:$I$13,10,FALSE),IF(H131="短時間",HLOOKUP(G131,'４月Ⅰ'!$J$5:$M$13,10,FALSE),"-"))</f>
        <v>-</v>
      </c>
      <c r="AK131" s="137" t="str">
        <f>IF(H131="標準時間",HLOOKUP(G131,'４月基本'!$F$5:$I$16,11,FALSE),IF(H131="短時間",HLOOKUP(G131,'４月基本'!$J$5:$M$16,11,FALSE),"-"))</f>
        <v>-</v>
      </c>
      <c r="AL131" s="137" t="str">
        <f>IF(H131="標準時間",HLOOKUP(G131,'４月Ⅰ'!$F$5:$I$14,9,FALSE),IF(H131="短時間",HLOOKUP(G131,'４月Ⅰ'!$J$5:$M$14,9,FALSE),"-"))</f>
        <v>-</v>
      </c>
      <c r="AM131" s="137" t="str">
        <f t="shared" si="119"/>
        <v>-</v>
      </c>
      <c r="AN131" s="137">
        <f t="shared" si="81"/>
        <v>0</v>
      </c>
      <c r="AO131" s="138">
        <f t="shared" si="82"/>
        <v>0</v>
      </c>
      <c r="AP131" s="138" t="str">
        <f t="shared" si="83"/>
        <v/>
      </c>
      <c r="AQ131" s="138" t="str">
        <f t="shared" si="84"/>
        <v/>
      </c>
      <c r="AR131" s="138" t="str">
        <f t="shared" si="85"/>
        <v/>
      </c>
      <c r="AS131" s="138" t="str">
        <f t="shared" si="86"/>
        <v/>
      </c>
      <c r="AT131" s="138" t="str">
        <f t="shared" si="87"/>
        <v/>
      </c>
      <c r="AU131" s="138" t="str">
        <f t="shared" si="120"/>
        <v/>
      </c>
      <c r="AV131" s="138" t="str">
        <f t="shared" si="121"/>
        <v/>
      </c>
      <c r="AW131" s="138" t="str">
        <f t="shared" si="88"/>
        <v/>
      </c>
      <c r="AX131" s="138" t="str">
        <f t="shared" si="89"/>
        <v/>
      </c>
      <c r="AY131" s="138" t="str">
        <f t="shared" si="90"/>
        <v/>
      </c>
      <c r="AZ131" s="138" t="str">
        <f t="shared" si="91"/>
        <v/>
      </c>
      <c r="BA131" s="138" t="str">
        <f t="shared" si="92"/>
        <v/>
      </c>
      <c r="BB131" s="138" t="str">
        <f t="shared" si="93"/>
        <v/>
      </c>
      <c r="BC131" s="138" t="str">
        <f t="shared" si="94"/>
        <v/>
      </c>
      <c r="BD131" s="138" t="str">
        <f t="shared" si="95"/>
        <v/>
      </c>
      <c r="BE131" s="231"/>
      <c r="BF131" s="231"/>
      <c r="BG131" s="138" t="str">
        <f t="shared" si="96"/>
        <v/>
      </c>
      <c r="BH131" s="138" t="str">
        <f t="shared" si="97"/>
        <v/>
      </c>
      <c r="BI131" s="138" t="str">
        <f t="shared" si="98"/>
        <v/>
      </c>
      <c r="BJ131" s="138" t="str">
        <f t="shared" si="99"/>
        <v/>
      </c>
      <c r="BK131" s="138" t="str">
        <f t="shared" si="100"/>
        <v/>
      </c>
      <c r="BL131" s="138" t="str">
        <f t="shared" si="101"/>
        <v/>
      </c>
      <c r="BM131" s="138" t="str">
        <f t="shared" si="102"/>
        <v/>
      </c>
      <c r="BN131" s="138" t="str">
        <f t="shared" si="103"/>
        <v/>
      </c>
      <c r="BO131" s="138">
        <f t="shared" si="104"/>
        <v>0</v>
      </c>
    </row>
    <row r="132" spans="6:67" ht="12.75" customHeight="1">
      <c r="F132" s="20" t="str">
        <f>IF(月途中入退所!$N17=$B$2,月途中入退所!$P17,"-")</f>
        <v>-</v>
      </c>
      <c r="G132" s="20" t="str">
        <f>IF(月途中入退所!$N17=$B$2,月途中入退所!$Q17,"-")</f>
        <v>-</v>
      </c>
      <c r="H132" s="20" t="str">
        <f>IF(月途中入退所!$N17=$B$2,月途中入退所!$R17,"-")</f>
        <v>-</v>
      </c>
      <c r="I132" s="164" t="str">
        <f t="shared" si="105"/>
        <v>-</v>
      </c>
      <c r="J132" s="20" t="str">
        <f>IF(月途中入退所!$N17=$B$2,IF(月途中入退所!S17="","-",月途中入退所!$S17),"-")</f>
        <v>-</v>
      </c>
      <c r="K132" s="186" t="str">
        <f t="shared" si="106"/>
        <v>-</v>
      </c>
      <c r="L132" s="20" t="str">
        <f>IF(月途中入退所!$N17=$B$2,月途中入退所!$T17,"-")</f>
        <v>-</v>
      </c>
      <c r="M132" s="138">
        <f t="shared" si="107"/>
        <v>0</v>
      </c>
      <c r="N132" s="132"/>
      <c r="O132" s="137" t="str">
        <f t="shared" si="74"/>
        <v>-</v>
      </c>
      <c r="P132" s="137" t="str">
        <f t="shared" si="75"/>
        <v>-</v>
      </c>
      <c r="Q132" s="137" t="str">
        <f t="shared" si="76"/>
        <v>-</v>
      </c>
      <c r="R132" s="137" t="str">
        <f t="shared" si="77"/>
        <v>-</v>
      </c>
      <c r="S132" s="137" t="str">
        <f t="shared" si="108"/>
        <v>-</v>
      </c>
      <c r="T132" s="137" t="str">
        <f t="shared" si="109"/>
        <v>-</v>
      </c>
      <c r="U132" s="137" t="str">
        <f t="shared" si="110"/>
        <v>-</v>
      </c>
      <c r="V132" s="137" t="str">
        <f t="shared" si="111"/>
        <v>-</v>
      </c>
      <c r="W132" s="137" t="str">
        <f t="shared" si="78"/>
        <v>-</v>
      </c>
      <c r="X132" s="137" t="str">
        <f t="shared" si="79"/>
        <v>-</v>
      </c>
      <c r="Y132" s="137" t="str">
        <f t="shared" si="80"/>
        <v>-</v>
      </c>
      <c r="Z132" s="137" t="str">
        <f t="shared" si="112"/>
        <v>-</v>
      </c>
      <c r="AA132" s="137" t="str">
        <f t="shared" si="113"/>
        <v>-</v>
      </c>
      <c r="AB132" s="137" t="str">
        <f t="shared" si="114"/>
        <v>-</v>
      </c>
      <c r="AC132" s="137" t="str">
        <f t="shared" si="115"/>
        <v>-</v>
      </c>
      <c r="AD132" s="137" t="str">
        <f t="shared" si="116"/>
        <v>-</v>
      </c>
      <c r="AE132" s="140"/>
      <c r="AF132" s="140"/>
      <c r="AG132" s="137" t="str">
        <f t="shared" si="117"/>
        <v>-</v>
      </c>
      <c r="AH132" s="137" t="str">
        <f t="shared" si="118"/>
        <v>-</v>
      </c>
      <c r="AI132" s="137" t="str">
        <f>IF(H132="標準時間",HLOOKUP(G132,'４月基本'!$F$5:$I$15,12,FALSE),IF(H132="短時間",HLOOKUP(G132,'４月基本'!$J$5:$M$15,12,FALSE),"-"))</f>
        <v>-</v>
      </c>
      <c r="AJ132" s="137" t="str">
        <f>IF(H132="標準時間",HLOOKUP(G132,'４月Ⅰ'!$F$5:$I$13,10,FALSE),IF(H132="短時間",HLOOKUP(G132,'４月Ⅰ'!$J$5:$M$13,10,FALSE),"-"))</f>
        <v>-</v>
      </c>
      <c r="AK132" s="137" t="str">
        <f>IF(H132="標準時間",HLOOKUP(G132,'４月基本'!$F$5:$I$16,11,FALSE),IF(H132="短時間",HLOOKUP(G132,'４月基本'!$J$5:$M$16,11,FALSE),"-"))</f>
        <v>-</v>
      </c>
      <c r="AL132" s="137" t="str">
        <f>IF(H132="標準時間",HLOOKUP(G132,'４月Ⅰ'!$F$5:$I$14,9,FALSE),IF(H132="短時間",HLOOKUP(G132,'４月Ⅰ'!$J$5:$M$14,9,FALSE),"-"))</f>
        <v>-</v>
      </c>
      <c r="AM132" s="137" t="str">
        <f t="shared" si="119"/>
        <v>-</v>
      </c>
      <c r="AN132" s="137">
        <f t="shared" si="81"/>
        <v>0</v>
      </c>
      <c r="AO132" s="138">
        <f t="shared" si="82"/>
        <v>0</v>
      </c>
      <c r="AP132" s="138" t="str">
        <f t="shared" si="83"/>
        <v/>
      </c>
      <c r="AQ132" s="138" t="str">
        <f t="shared" si="84"/>
        <v/>
      </c>
      <c r="AR132" s="138" t="str">
        <f t="shared" si="85"/>
        <v/>
      </c>
      <c r="AS132" s="138" t="str">
        <f t="shared" si="86"/>
        <v/>
      </c>
      <c r="AT132" s="138" t="str">
        <f t="shared" si="87"/>
        <v/>
      </c>
      <c r="AU132" s="138" t="str">
        <f t="shared" si="120"/>
        <v/>
      </c>
      <c r="AV132" s="138" t="str">
        <f t="shared" si="121"/>
        <v/>
      </c>
      <c r="AW132" s="138" t="str">
        <f t="shared" si="88"/>
        <v/>
      </c>
      <c r="AX132" s="138" t="str">
        <f t="shared" si="89"/>
        <v/>
      </c>
      <c r="AY132" s="138" t="str">
        <f t="shared" si="90"/>
        <v/>
      </c>
      <c r="AZ132" s="138" t="str">
        <f t="shared" si="91"/>
        <v/>
      </c>
      <c r="BA132" s="138" t="str">
        <f t="shared" si="92"/>
        <v/>
      </c>
      <c r="BB132" s="138" t="str">
        <f t="shared" si="93"/>
        <v/>
      </c>
      <c r="BC132" s="138" t="str">
        <f t="shared" si="94"/>
        <v/>
      </c>
      <c r="BD132" s="138" t="str">
        <f t="shared" si="95"/>
        <v/>
      </c>
      <c r="BE132" s="231"/>
      <c r="BF132" s="231"/>
      <c r="BG132" s="138" t="str">
        <f t="shared" si="96"/>
        <v/>
      </c>
      <c r="BH132" s="138" t="str">
        <f t="shared" si="97"/>
        <v/>
      </c>
      <c r="BI132" s="138" t="str">
        <f t="shared" si="98"/>
        <v/>
      </c>
      <c r="BJ132" s="138" t="str">
        <f t="shared" si="99"/>
        <v/>
      </c>
      <c r="BK132" s="138" t="str">
        <f t="shared" si="100"/>
        <v/>
      </c>
      <c r="BL132" s="138" t="str">
        <f t="shared" si="101"/>
        <v/>
      </c>
      <c r="BM132" s="138" t="str">
        <f t="shared" si="102"/>
        <v/>
      </c>
      <c r="BN132" s="138" t="str">
        <f t="shared" si="103"/>
        <v/>
      </c>
      <c r="BO132" s="138">
        <f t="shared" si="104"/>
        <v>0</v>
      </c>
    </row>
    <row r="133" spans="6:67" ht="12.75" customHeight="1">
      <c r="F133" s="20" t="str">
        <f>IF(月途中入退所!$N18=$B$2,月途中入退所!$P18,"-")</f>
        <v>-</v>
      </c>
      <c r="G133" s="20" t="str">
        <f>IF(月途中入退所!$N18=$B$2,月途中入退所!$Q18,"-")</f>
        <v>-</v>
      </c>
      <c r="H133" s="20" t="str">
        <f>IF(月途中入退所!$N18=$B$2,月途中入退所!$R18,"-")</f>
        <v>-</v>
      </c>
      <c r="I133" s="164" t="str">
        <f t="shared" si="105"/>
        <v>-</v>
      </c>
      <c r="J133" s="20" t="str">
        <f>IF(月途中入退所!$N18=$B$2,IF(月途中入退所!S18="","-",月途中入退所!$S18),"-")</f>
        <v>-</v>
      </c>
      <c r="K133" s="186" t="str">
        <f t="shared" si="106"/>
        <v>-</v>
      </c>
      <c r="L133" s="20" t="str">
        <f>IF(月途中入退所!$N18=$B$2,月途中入退所!$T18,"-")</f>
        <v>-</v>
      </c>
      <c r="M133" s="138">
        <f t="shared" si="107"/>
        <v>0</v>
      </c>
      <c r="N133" s="132"/>
      <c r="O133" s="137" t="str">
        <f t="shared" si="74"/>
        <v>-</v>
      </c>
      <c r="P133" s="137" t="str">
        <f t="shared" si="75"/>
        <v>-</v>
      </c>
      <c r="Q133" s="137" t="str">
        <f t="shared" si="76"/>
        <v>-</v>
      </c>
      <c r="R133" s="137" t="str">
        <f t="shared" si="77"/>
        <v>-</v>
      </c>
      <c r="S133" s="137" t="str">
        <f t="shared" si="108"/>
        <v>-</v>
      </c>
      <c r="T133" s="137" t="str">
        <f t="shared" si="109"/>
        <v>-</v>
      </c>
      <c r="U133" s="137" t="str">
        <f t="shared" si="110"/>
        <v>-</v>
      </c>
      <c r="V133" s="137" t="str">
        <f t="shared" si="111"/>
        <v>-</v>
      </c>
      <c r="W133" s="137" t="str">
        <f t="shared" si="78"/>
        <v>-</v>
      </c>
      <c r="X133" s="137" t="str">
        <f t="shared" si="79"/>
        <v>-</v>
      </c>
      <c r="Y133" s="137" t="str">
        <f t="shared" si="80"/>
        <v>-</v>
      </c>
      <c r="Z133" s="137" t="str">
        <f t="shared" si="112"/>
        <v>-</v>
      </c>
      <c r="AA133" s="137" t="str">
        <f t="shared" si="113"/>
        <v>-</v>
      </c>
      <c r="AB133" s="137" t="str">
        <f t="shared" si="114"/>
        <v>-</v>
      </c>
      <c r="AC133" s="137" t="str">
        <f t="shared" si="115"/>
        <v>-</v>
      </c>
      <c r="AD133" s="137" t="str">
        <f t="shared" si="116"/>
        <v>-</v>
      </c>
      <c r="AE133" s="140"/>
      <c r="AF133" s="140"/>
      <c r="AG133" s="137" t="str">
        <f t="shared" si="117"/>
        <v>-</v>
      </c>
      <c r="AH133" s="137" t="str">
        <f t="shared" si="118"/>
        <v>-</v>
      </c>
      <c r="AI133" s="137" t="str">
        <f>IF(H133="標準時間",HLOOKUP(G133,'４月基本'!$F$5:$I$15,12,FALSE),IF(H133="短時間",HLOOKUP(G133,'４月基本'!$J$5:$M$15,12,FALSE),"-"))</f>
        <v>-</v>
      </c>
      <c r="AJ133" s="137" t="str">
        <f>IF(H133="標準時間",HLOOKUP(G133,'４月Ⅰ'!$F$5:$I$13,10,FALSE),IF(H133="短時間",HLOOKUP(G133,'４月Ⅰ'!$J$5:$M$13,10,FALSE),"-"))</f>
        <v>-</v>
      </c>
      <c r="AK133" s="137" t="str">
        <f>IF(H133="標準時間",HLOOKUP(G133,'４月基本'!$F$5:$I$16,11,FALSE),IF(H133="短時間",HLOOKUP(G133,'４月基本'!$J$5:$M$16,11,FALSE),"-"))</f>
        <v>-</v>
      </c>
      <c r="AL133" s="137" t="str">
        <f>IF(H133="標準時間",HLOOKUP(G133,'４月Ⅰ'!$F$5:$I$14,9,FALSE),IF(H133="短時間",HLOOKUP(G133,'４月Ⅰ'!$J$5:$M$14,9,FALSE),"-"))</f>
        <v>-</v>
      </c>
      <c r="AM133" s="137" t="str">
        <f t="shared" si="119"/>
        <v>-</v>
      </c>
      <c r="AN133" s="137">
        <f t="shared" si="81"/>
        <v>0</v>
      </c>
      <c r="AO133" s="138">
        <f t="shared" si="82"/>
        <v>0</v>
      </c>
      <c r="AP133" s="138" t="str">
        <f t="shared" si="83"/>
        <v/>
      </c>
      <c r="AQ133" s="138" t="str">
        <f t="shared" si="84"/>
        <v/>
      </c>
      <c r="AR133" s="138" t="str">
        <f t="shared" si="85"/>
        <v/>
      </c>
      <c r="AS133" s="138" t="str">
        <f t="shared" si="86"/>
        <v/>
      </c>
      <c r="AT133" s="138" t="str">
        <f t="shared" si="87"/>
        <v/>
      </c>
      <c r="AU133" s="138" t="str">
        <f t="shared" si="120"/>
        <v/>
      </c>
      <c r="AV133" s="138" t="str">
        <f t="shared" si="121"/>
        <v/>
      </c>
      <c r="AW133" s="138" t="str">
        <f t="shared" si="88"/>
        <v/>
      </c>
      <c r="AX133" s="138" t="str">
        <f t="shared" si="89"/>
        <v/>
      </c>
      <c r="AY133" s="138" t="str">
        <f t="shared" si="90"/>
        <v/>
      </c>
      <c r="AZ133" s="138" t="str">
        <f t="shared" si="91"/>
        <v/>
      </c>
      <c r="BA133" s="138" t="str">
        <f t="shared" si="92"/>
        <v/>
      </c>
      <c r="BB133" s="138" t="str">
        <f t="shared" si="93"/>
        <v/>
      </c>
      <c r="BC133" s="138" t="str">
        <f t="shared" si="94"/>
        <v/>
      </c>
      <c r="BD133" s="138" t="str">
        <f t="shared" si="95"/>
        <v/>
      </c>
      <c r="BE133" s="231"/>
      <c r="BF133" s="231"/>
      <c r="BG133" s="138" t="str">
        <f t="shared" si="96"/>
        <v/>
      </c>
      <c r="BH133" s="138" t="str">
        <f t="shared" si="97"/>
        <v/>
      </c>
      <c r="BI133" s="138" t="str">
        <f t="shared" si="98"/>
        <v/>
      </c>
      <c r="BJ133" s="138" t="str">
        <f t="shared" si="99"/>
        <v/>
      </c>
      <c r="BK133" s="138" t="str">
        <f t="shared" si="100"/>
        <v/>
      </c>
      <c r="BL133" s="138" t="str">
        <f t="shared" si="101"/>
        <v/>
      </c>
      <c r="BM133" s="138" t="str">
        <f t="shared" si="102"/>
        <v/>
      </c>
      <c r="BN133" s="138" t="str">
        <f t="shared" si="103"/>
        <v/>
      </c>
      <c r="BO133" s="138">
        <f t="shared" si="104"/>
        <v>0</v>
      </c>
    </row>
    <row r="134" spans="6:67" ht="12.75" customHeight="1">
      <c r="F134" s="20" t="str">
        <f>IF(月途中入退所!$N19=$B$2,月途中入退所!$P19,"-")</f>
        <v>-</v>
      </c>
      <c r="G134" s="20" t="str">
        <f>IF(月途中入退所!$N19=$B$2,月途中入退所!$Q19,"-")</f>
        <v>-</v>
      </c>
      <c r="H134" s="20" t="str">
        <f>IF(月途中入退所!$N19=$B$2,月途中入退所!$R19,"-")</f>
        <v>-</v>
      </c>
      <c r="I134" s="164" t="str">
        <f t="shared" si="105"/>
        <v>-</v>
      </c>
      <c r="J134" s="20" t="str">
        <f>IF(月途中入退所!$N19=$B$2,IF(月途中入退所!S19="","-",月途中入退所!$S19),"-")</f>
        <v>-</v>
      </c>
      <c r="K134" s="186" t="str">
        <f t="shared" si="106"/>
        <v>-</v>
      </c>
      <c r="L134" s="20" t="str">
        <f>IF(月途中入退所!$N19=$B$2,月途中入退所!$T19,"-")</f>
        <v>-</v>
      </c>
      <c r="M134" s="138">
        <f t="shared" si="107"/>
        <v>0</v>
      </c>
      <c r="N134" s="132"/>
      <c r="O134" s="137" t="str">
        <f t="shared" si="74"/>
        <v>-</v>
      </c>
      <c r="P134" s="137" t="str">
        <f t="shared" si="75"/>
        <v>-</v>
      </c>
      <c r="Q134" s="137" t="str">
        <f t="shared" si="76"/>
        <v>-</v>
      </c>
      <c r="R134" s="137" t="str">
        <f t="shared" si="77"/>
        <v>-</v>
      </c>
      <c r="S134" s="137" t="str">
        <f t="shared" si="108"/>
        <v>-</v>
      </c>
      <c r="T134" s="137" t="str">
        <f t="shared" si="109"/>
        <v>-</v>
      </c>
      <c r="U134" s="137" t="str">
        <f t="shared" si="110"/>
        <v>-</v>
      </c>
      <c r="V134" s="137" t="str">
        <f t="shared" si="111"/>
        <v>-</v>
      </c>
      <c r="W134" s="137" t="str">
        <f t="shared" si="78"/>
        <v>-</v>
      </c>
      <c r="X134" s="137" t="str">
        <f t="shared" si="79"/>
        <v>-</v>
      </c>
      <c r="Y134" s="137" t="str">
        <f t="shared" si="80"/>
        <v>-</v>
      </c>
      <c r="Z134" s="137" t="str">
        <f t="shared" si="112"/>
        <v>-</v>
      </c>
      <c r="AA134" s="137" t="str">
        <f t="shared" si="113"/>
        <v>-</v>
      </c>
      <c r="AB134" s="137" t="str">
        <f t="shared" si="114"/>
        <v>-</v>
      </c>
      <c r="AC134" s="137" t="str">
        <f t="shared" si="115"/>
        <v>-</v>
      </c>
      <c r="AD134" s="137" t="str">
        <f t="shared" si="116"/>
        <v>-</v>
      </c>
      <c r="AE134" s="140"/>
      <c r="AF134" s="140"/>
      <c r="AG134" s="137" t="str">
        <f t="shared" si="117"/>
        <v>-</v>
      </c>
      <c r="AH134" s="137" t="str">
        <f t="shared" si="118"/>
        <v>-</v>
      </c>
      <c r="AI134" s="137" t="str">
        <f>IF(H134="標準時間",HLOOKUP(G134,'４月基本'!$F$5:$I$15,12,FALSE),IF(H134="短時間",HLOOKUP(G134,'４月基本'!$J$5:$M$15,12,FALSE),"-"))</f>
        <v>-</v>
      </c>
      <c r="AJ134" s="137" t="str">
        <f>IF(H134="標準時間",HLOOKUP(G134,'４月Ⅰ'!$F$5:$I$13,10,FALSE),IF(H134="短時間",HLOOKUP(G134,'４月Ⅰ'!$J$5:$M$13,10,FALSE),"-"))</f>
        <v>-</v>
      </c>
      <c r="AK134" s="137" t="str">
        <f>IF(H134="標準時間",HLOOKUP(G134,'４月基本'!$F$5:$I$16,11,FALSE),IF(H134="短時間",HLOOKUP(G134,'４月基本'!$J$5:$M$16,11,FALSE),"-"))</f>
        <v>-</v>
      </c>
      <c r="AL134" s="137" t="str">
        <f>IF(H134="標準時間",HLOOKUP(G134,'４月Ⅰ'!$F$5:$I$14,9,FALSE),IF(H134="短時間",HLOOKUP(G134,'４月Ⅰ'!$J$5:$M$14,9,FALSE),"-"))</f>
        <v>-</v>
      </c>
      <c r="AM134" s="137" t="str">
        <f t="shared" si="119"/>
        <v>-</v>
      </c>
      <c r="AN134" s="137">
        <f t="shared" si="81"/>
        <v>0</v>
      </c>
      <c r="AO134" s="138">
        <f t="shared" si="82"/>
        <v>0</v>
      </c>
      <c r="AP134" s="138" t="str">
        <f t="shared" si="83"/>
        <v/>
      </c>
      <c r="AQ134" s="138" t="str">
        <f t="shared" si="84"/>
        <v/>
      </c>
      <c r="AR134" s="138" t="str">
        <f t="shared" si="85"/>
        <v/>
      </c>
      <c r="AS134" s="138" t="str">
        <f t="shared" si="86"/>
        <v/>
      </c>
      <c r="AT134" s="138" t="str">
        <f t="shared" si="87"/>
        <v/>
      </c>
      <c r="AU134" s="138" t="str">
        <f t="shared" si="120"/>
        <v/>
      </c>
      <c r="AV134" s="138" t="str">
        <f t="shared" si="121"/>
        <v/>
      </c>
      <c r="AW134" s="138" t="str">
        <f t="shared" si="88"/>
        <v/>
      </c>
      <c r="AX134" s="138" t="str">
        <f t="shared" si="89"/>
        <v/>
      </c>
      <c r="AY134" s="138" t="str">
        <f t="shared" si="90"/>
        <v/>
      </c>
      <c r="AZ134" s="138" t="str">
        <f t="shared" si="91"/>
        <v/>
      </c>
      <c r="BA134" s="138" t="str">
        <f t="shared" si="92"/>
        <v/>
      </c>
      <c r="BB134" s="138" t="str">
        <f t="shared" si="93"/>
        <v/>
      </c>
      <c r="BC134" s="138" t="str">
        <f t="shared" si="94"/>
        <v/>
      </c>
      <c r="BD134" s="138" t="str">
        <f t="shared" si="95"/>
        <v/>
      </c>
      <c r="BE134" s="231"/>
      <c r="BF134" s="231"/>
      <c r="BG134" s="138" t="str">
        <f t="shared" si="96"/>
        <v/>
      </c>
      <c r="BH134" s="138" t="str">
        <f t="shared" si="97"/>
        <v/>
      </c>
      <c r="BI134" s="138" t="str">
        <f t="shared" si="98"/>
        <v/>
      </c>
      <c r="BJ134" s="138" t="str">
        <f t="shared" si="99"/>
        <v/>
      </c>
      <c r="BK134" s="138" t="str">
        <f t="shared" si="100"/>
        <v/>
      </c>
      <c r="BL134" s="138" t="str">
        <f t="shared" si="101"/>
        <v/>
      </c>
      <c r="BM134" s="138" t="str">
        <f t="shared" si="102"/>
        <v/>
      </c>
      <c r="BN134" s="138" t="str">
        <f t="shared" si="103"/>
        <v/>
      </c>
      <c r="BO134" s="138">
        <f t="shared" si="104"/>
        <v>0</v>
      </c>
    </row>
    <row r="135" spans="6:67" ht="12.75" customHeight="1">
      <c r="F135" s="20" t="str">
        <f>IF(月途中入退所!$N20=$B$2,月途中入退所!$P20,"-")</f>
        <v>-</v>
      </c>
      <c r="G135" s="20" t="str">
        <f>IF(月途中入退所!$N20=$B$2,月途中入退所!$Q20,"-")</f>
        <v>-</v>
      </c>
      <c r="H135" s="20" t="str">
        <f>IF(月途中入退所!$N20=$B$2,月途中入退所!$R20,"-")</f>
        <v>-</v>
      </c>
      <c r="I135" s="164" t="str">
        <f t="shared" si="105"/>
        <v>-</v>
      </c>
      <c r="J135" s="20" t="str">
        <f>IF(月途中入退所!$N20=$B$2,IF(月途中入退所!S20="","-",月途中入退所!$S20),"-")</f>
        <v>-</v>
      </c>
      <c r="K135" s="186" t="str">
        <f t="shared" si="106"/>
        <v>-</v>
      </c>
      <c r="L135" s="20" t="str">
        <f>IF(月途中入退所!$N20=$B$2,月途中入退所!$T20,"-")</f>
        <v>-</v>
      </c>
      <c r="M135" s="138">
        <f t="shared" si="107"/>
        <v>0</v>
      </c>
      <c r="N135" s="132"/>
      <c r="O135" s="137" t="str">
        <f t="shared" si="74"/>
        <v>-</v>
      </c>
      <c r="P135" s="137" t="str">
        <f t="shared" si="75"/>
        <v>-</v>
      </c>
      <c r="Q135" s="137" t="str">
        <f t="shared" si="76"/>
        <v>-</v>
      </c>
      <c r="R135" s="137" t="str">
        <f t="shared" si="77"/>
        <v>-</v>
      </c>
      <c r="S135" s="137" t="str">
        <f t="shared" si="108"/>
        <v>-</v>
      </c>
      <c r="T135" s="137" t="str">
        <f t="shared" si="109"/>
        <v>-</v>
      </c>
      <c r="U135" s="137" t="str">
        <f t="shared" si="110"/>
        <v>-</v>
      </c>
      <c r="V135" s="137" t="str">
        <f t="shared" si="111"/>
        <v>-</v>
      </c>
      <c r="W135" s="137" t="str">
        <f t="shared" si="78"/>
        <v>-</v>
      </c>
      <c r="X135" s="137" t="str">
        <f t="shared" si="79"/>
        <v>-</v>
      </c>
      <c r="Y135" s="137" t="str">
        <f t="shared" si="80"/>
        <v>-</v>
      </c>
      <c r="Z135" s="137" t="str">
        <f t="shared" si="112"/>
        <v>-</v>
      </c>
      <c r="AA135" s="137" t="str">
        <f t="shared" si="113"/>
        <v>-</v>
      </c>
      <c r="AB135" s="137" t="str">
        <f t="shared" si="114"/>
        <v>-</v>
      </c>
      <c r="AC135" s="137" t="str">
        <f t="shared" si="115"/>
        <v>-</v>
      </c>
      <c r="AD135" s="137" t="str">
        <f t="shared" si="116"/>
        <v>-</v>
      </c>
      <c r="AE135" s="140"/>
      <c r="AF135" s="140"/>
      <c r="AG135" s="137" t="str">
        <f t="shared" si="117"/>
        <v>-</v>
      </c>
      <c r="AH135" s="137" t="str">
        <f t="shared" si="118"/>
        <v>-</v>
      </c>
      <c r="AI135" s="137" t="str">
        <f>IF(H135="標準時間",HLOOKUP(G135,'４月基本'!$F$5:$I$15,12,FALSE),IF(H135="短時間",HLOOKUP(G135,'４月基本'!$J$5:$M$15,12,FALSE),"-"))</f>
        <v>-</v>
      </c>
      <c r="AJ135" s="137" t="str">
        <f>IF(H135="標準時間",HLOOKUP(G135,'４月Ⅰ'!$F$5:$I$13,10,FALSE),IF(H135="短時間",HLOOKUP(G135,'４月Ⅰ'!$J$5:$M$13,10,FALSE),"-"))</f>
        <v>-</v>
      </c>
      <c r="AK135" s="137" t="str">
        <f>IF(H135="標準時間",HLOOKUP(G135,'４月基本'!$F$5:$I$16,11,FALSE),IF(H135="短時間",HLOOKUP(G135,'４月基本'!$J$5:$M$16,11,FALSE),"-"))</f>
        <v>-</v>
      </c>
      <c r="AL135" s="137" t="str">
        <f>IF(H135="標準時間",HLOOKUP(G135,'４月Ⅰ'!$F$5:$I$14,9,FALSE),IF(H135="短時間",HLOOKUP(G135,'４月Ⅰ'!$J$5:$M$14,9,FALSE),"-"))</f>
        <v>-</v>
      </c>
      <c r="AM135" s="137" t="str">
        <f t="shared" si="119"/>
        <v>-</v>
      </c>
      <c r="AN135" s="137">
        <f t="shared" si="81"/>
        <v>0</v>
      </c>
      <c r="AO135" s="138">
        <f t="shared" si="82"/>
        <v>0</v>
      </c>
      <c r="AP135" s="138" t="str">
        <f t="shared" si="83"/>
        <v/>
      </c>
      <c r="AQ135" s="138" t="str">
        <f t="shared" si="84"/>
        <v/>
      </c>
      <c r="AR135" s="138" t="str">
        <f t="shared" si="85"/>
        <v/>
      </c>
      <c r="AS135" s="138" t="str">
        <f t="shared" si="86"/>
        <v/>
      </c>
      <c r="AT135" s="138" t="str">
        <f t="shared" si="87"/>
        <v/>
      </c>
      <c r="AU135" s="138" t="str">
        <f t="shared" si="120"/>
        <v/>
      </c>
      <c r="AV135" s="138" t="str">
        <f t="shared" si="121"/>
        <v/>
      </c>
      <c r="AW135" s="138" t="str">
        <f t="shared" si="88"/>
        <v/>
      </c>
      <c r="AX135" s="138" t="str">
        <f t="shared" si="89"/>
        <v/>
      </c>
      <c r="AY135" s="138" t="str">
        <f t="shared" si="90"/>
        <v/>
      </c>
      <c r="AZ135" s="138" t="str">
        <f t="shared" si="91"/>
        <v/>
      </c>
      <c r="BA135" s="138" t="str">
        <f t="shared" si="92"/>
        <v/>
      </c>
      <c r="BB135" s="138" t="str">
        <f t="shared" si="93"/>
        <v/>
      </c>
      <c r="BC135" s="138" t="str">
        <f t="shared" si="94"/>
        <v/>
      </c>
      <c r="BD135" s="138" t="str">
        <f t="shared" si="95"/>
        <v/>
      </c>
      <c r="BE135" s="231"/>
      <c r="BF135" s="231"/>
      <c r="BG135" s="138" t="str">
        <f t="shared" si="96"/>
        <v/>
      </c>
      <c r="BH135" s="138" t="str">
        <f t="shared" si="97"/>
        <v/>
      </c>
      <c r="BI135" s="138" t="str">
        <f t="shared" si="98"/>
        <v/>
      </c>
      <c r="BJ135" s="138" t="str">
        <f t="shared" si="99"/>
        <v/>
      </c>
      <c r="BK135" s="138" t="str">
        <f t="shared" si="100"/>
        <v/>
      </c>
      <c r="BL135" s="138" t="str">
        <f t="shared" si="101"/>
        <v/>
      </c>
      <c r="BM135" s="138" t="str">
        <f t="shared" si="102"/>
        <v/>
      </c>
      <c r="BN135" s="138" t="str">
        <f t="shared" si="103"/>
        <v/>
      </c>
      <c r="BO135" s="138">
        <f t="shared" si="104"/>
        <v>0</v>
      </c>
    </row>
    <row r="136" spans="6:67" ht="12.75" customHeight="1">
      <c r="F136" s="20" t="str">
        <f>IF(月途中入退所!$N21=$B$2,月途中入退所!$P21,"-")</f>
        <v>-</v>
      </c>
      <c r="G136" s="20" t="str">
        <f>IF(月途中入退所!$N21=$B$2,月途中入退所!$Q21,"-")</f>
        <v>-</v>
      </c>
      <c r="H136" s="20" t="str">
        <f>IF(月途中入退所!$N21=$B$2,月途中入退所!$R21,"-")</f>
        <v>-</v>
      </c>
      <c r="I136" s="164" t="str">
        <f t="shared" si="105"/>
        <v>-</v>
      </c>
      <c r="J136" s="20" t="str">
        <f>IF(月途中入退所!$N21=$B$2,IF(月途中入退所!S21="","-",月途中入退所!$S21),"-")</f>
        <v>-</v>
      </c>
      <c r="K136" s="186" t="str">
        <f t="shared" si="106"/>
        <v>-</v>
      </c>
      <c r="L136" s="20" t="str">
        <f>IF(月途中入退所!$N21=$B$2,月途中入退所!$T21,"-")</f>
        <v>-</v>
      </c>
      <c r="M136" s="138">
        <f t="shared" si="107"/>
        <v>0</v>
      </c>
      <c r="N136" s="132"/>
      <c r="O136" s="137" t="str">
        <f t="shared" si="74"/>
        <v>-</v>
      </c>
      <c r="P136" s="137" t="str">
        <f t="shared" si="75"/>
        <v>-</v>
      </c>
      <c r="Q136" s="137" t="str">
        <f t="shared" si="76"/>
        <v>-</v>
      </c>
      <c r="R136" s="137" t="str">
        <f t="shared" si="77"/>
        <v>-</v>
      </c>
      <c r="S136" s="137" t="str">
        <f t="shared" si="108"/>
        <v>-</v>
      </c>
      <c r="T136" s="137" t="str">
        <f t="shared" si="109"/>
        <v>-</v>
      </c>
      <c r="U136" s="137" t="str">
        <f t="shared" si="110"/>
        <v>-</v>
      </c>
      <c r="V136" s="137" t="str">
        <f t="shared" si="111"/>
        <v>-</v>
      </c>
      <c r="W136" s="137" t="str">
        <f t="shared" si="78"/>
        <v>-</v>
      </c>
      <c r="X136" s="137" t="str">
        <f t="shared" si="79"/>
        <v>-</v>
      </c>
      <c r="Y136" s="137" t="str">
        <f t="shared" si="80"/>
        <v>-</v>
      </c>
      <c r="Z136" s="137" t="str">
        <f t="shared" si="112"/>
        <v>-</v>
      </c>
      <c r="AA136" s="137" t="str">
        <f t="shared" si="113"/>
        <v>-</v>
      </c>
      <c r="AB136" s="137" t="str">
        <f t="shared" si="114"/>
        <v>-</v>
      </c>
      <c r="AC136" s="137" t="str">
        <f t="shared" si="115"/>
        <v>-</v>
      </c>
      <c r="AD136" s="137" t="str">
        <f t="shared" si="116"/>
        <v>-</v>
      </c>
      <c r="AE136" s="140"/>
      <c r="AF136" s="140"/>
      <c r="AG136" s="137" t="str">
        <f t="shared" si="117"/>
        <v>-</v>
      </c>
      <c r="AH136" s="137" t="str">
        <f t="shared" si="118"/>
        <v>-</v>
      </c>
      <c r="AI136" s="137" t="str">
        <f>IF(H136="標準時間",HLOOKUP(G136,'４月基本'!$F$5:$I$15,12,FALSE),IF(H136="短時間",HLOOKUP(G136,'４月基本'!$J$5:$M$15,12,FALSE),"-"))</f>
        <v>-</v>
      </c>
      <c r="AJ136" s="137" t="str">
        <f>IF(H136="標準時間",HLOOKUP(G136,'４月Ⅰ'!$F$5:$I$13,10,FALSE),IF(H136="短時間",HLOOKUP(G136,'４月Ⅰ'!$J$5:$M$13,10,FALSE),"-"))</f>
        <v>-</v>
      </c>
      <c r="AK136" s="137" t="str">
        <f>IF(H136="標準時間",HLOOKUP(G136,'４月基本'!$F$5:$I$16,11,FALSE),IF(H136="短時間",HLOOKUP(G136,'４月基本'!$J$5:$M$16,11,FALSE),"-"))</f>
        <v>-</v>
      </c>
      <c r="AL136" s="137" t="str">
        <f>IF(H136="標準時間",HLOOKUP(G136,'４月Ⅰ'!$F$5:$I$14,9,FALSE),IF(H136="短時間",HLOOKUP(G136,'４月Ⅰ'!$J$5:$M$14,9,FALSE),"-"))</f>
        <v>-</v>
      </c>
      <c r="AM136" s="137" t="str">
        <f t="shared" si="119"/>
        <v>-</v>
      </c>
      <c r="AN136" s="137">
        <f t="shared" si="81"/>
        <v>0</v>
      </c>
      <c r="AO136" s="138">
        <f t="shared" si="82"/>
        <v>0</v>
      </c>
      <c r="AP136" s="138" t="str">
        <f t="shared" si="83"/>
        <v/>
      </c>
      <c r="AQ136" s="138" t="str">
        <f t="shared" si="84"/>
        <v/>
      </c>
      <c r="AR136" s="138" t="str">
        <f t="shared" si="85"/>
        <v/>
      </c>
      <c r="AS136" s="138" t="str">
        <f t="shared" si="86"/>
        <v/>
      </c>
      <c r="AT136" s="138" t="str">
        <f t="shared" si="87"/>
        <v/>
      </c>
      <c r="AU136" s="138" t="str">
        <f t="shared" si="120"/>
        <v/>
      </c>
      <c r="AV136" s="138" t="str">
        <f t="shared" si="121"/>
        <v/>
      </c>
      <c r="AW136" s="138" t="str">
        <f t="shared" si="88"/>
        <v/>
      </c>
      <c r="AX136" s="138" t="str">
        <f t="shared" si="89"/>
        <v/>
      </c>
      <c r="AY136" s="138" t="str">
        <f t="shared" si="90"/>
        <v/>
      </c>
      <c r="AZ136" s="138" t="str">
        <f t="shared" si="91"/>
        <v/>
      </c>
      <c r="BA136" s="138" t="str">
        <f t="shared" si="92"/>
        <v/>
      </c>
      <c r="BB136" s="138" t="str">
        <f t="shared" si="93"/>
        <v/>
      </c>
      <c r="BC136" s="138" t="str">
        <f t="shared" si="94"/>
        <v/>
      </c>
      <c r="BD136" s="138" t="str">
        <f t="shared" si="95"/>
        <v/>
      </c>
      <c r="BE136" s="231"/>
      <c r="BF136" s="231"/>
      <c r="BG136" s="138" t="str">
        <f t="shared" si="96"/>
        <v/>
      </c>
      <c r="BH136" s="138" t="str">
        <f t="shared" si="97"/>
        <v/>
      </c>
      <c r="BI136" s="138" t="str">
        <f t="shared" si="98"/>
        <v/>
      </c>
      <c r="BJ136" s="138" t="str">
        <f t="shared" si="99"/>
        <v/>
      </c>
      <c r="BK136" s="138" t="str">
        <f t="shared" si="100"/>
        <v/>
      </c>
      <c r="BL136" s="138" t="str">
        <f t="shared" si="101"/>
        <v/>
      </c>
      <c r="BM136" s="138" t="str">
        <f t="shared" si="102"/>
        <v/>
      </c>
      <c r="BN136" s="138" t="str">
        <f t="shared" si="103"/>
        <v/>
      </c>
      <c r="BO136" s="138">
        <f t="shared" si="104"/>
        <v>0</v>
      </c>
    </row>
    <row r="137" spans="6:67" ht="12.75" customHeight="1">
      <c r="F137" s="20" t="str">
        <f>IF(月途中入退所!$N22=$B$2,月途中入退所!$P22,"-")</f>
        <v>-</v>
      </c>
      <c r="G137" s="20" t="str">
        <f>IF(月途中入退所!$N22=$B$2,月途中入退所!$Q22,"-")</f>
        <v>-</v>
      </c>
      <c r="H137" s="20" t="str">
        <f>IF(月途中入退所!$N22=$B$2,月途中入退所!$R22,"-")</f>
        <v>-</v>
      </c>
      <c r="I137" s="164" t="str">
        <f t="shared" si="105"/>
        <v>-</v>
      </c>
      <c r="J137" s="20" t="str">
        <f>IF(月途中入退所!$N22=$B$2,IF(月途中入退所!S22="","-",月途中入退所!$S22),"-")</f>
        <v>-</v>
      </c>
      <c r="K137" s="186" t="str">
        <f t="shared" si="106"/>
        <v>-</v>
      </c>
      <c r="L137" s="20" t="str">
        <f>IF(月途中入退所!$N22=$B$2,月途中入退所!$T22,"-")</f>
        <v>-</v>
      </c>
      <c r="M137" s="138">
        <f t="shared" si="107"/>
        <v>0</v>
      </c>
      <c r="N137" s="132"/>
      <c r="O137" s="137" t="str">
        <f t="shared" si="74"/>
        <v>-</v>
      </c>
      <c r="P137" s="137" t="str">
        <f t="shared" si="75"/>
        <v>-</v>
      </c>
      <c r="Q137" s="137" t="str">
        <f t="shared" si="76"/>
        <v>-</v>
      </c>
      <c r="R137" s="137" t="str">
        <f t="shared" si="77"/>
        <v>-</v>
      </c>
      <c r="S137" s="137" t="str">
        <f t="shared" si="108"/>
        <v>-</v>
      </c>
      <c r="T137" s="137" t="str">
        <f t="shared" si="109"/>
        <v>-</v>
      </c>
      <c r="U137" s="137" t="str">
        <f t="shared" si="110"/>
        <v>-</v>
      </c>
      <c r="V137" s="137" t="str">
        <f t="shared" si="111"/>
        <v>-</v>
      </c>
      <c r="W137" s="137" t="str">
        <f t="shared" si="78"/>
        <v>-</v>
      </c>
      <c r="X137" s="137" t="str">
        <f t="shared" si="79"/>
        <v>-</v>
      </c>
      <c r="Y137" s="137" t="str">
        <f t="shared" si="80"/>
        <v>-</v>
      </c>
      <c r="Z137" s="137" t="str">
        <f t="shared" si="112"/>
        <v>-</v>
      </c>
      <c r="AA137" s="137" t="str">
        <f t="shared" si="113"/>
        <v>-</v>
      </c>
      <c r="AB137" s="137" t="str">
        <f t="shared" si="114"/>
        <v>-</v>
      </c>
      <c r="AC137" s="137" t="str">
        <f t="shared" si="115"/>
        <v>-</v>
      </c>
      <c r="AD137" s="137" t="str">
        <f t="shared" si="116"/>
        <v>-</v>
      </c>
      <c r="AE137" s="140"/>
      <c r="AF137" s="140"/>
      <c r="AG137" s="137" t="str">
        <f t="shared" si="117"/>
        <v>-</v>
      </c>
      <c r="AH137" s="137" t="str">
        <f t="shared" si="118"/>
        <v>-</v>
      </c>
      <c r="AI137" s="137" t="str">
        <f>IF(H137="標準時間",HLOOKUP(G137,'４月基本'!$F$5:$I$15,12,FALSE),IF(H137="短時間",HLOOKUP(G137,'４月基本'!$J$5:$M$15,12,FALSE),"-"))</f>
        <v>-</v>
      </c>
      <c r="AJ137" s="137" t="str">
        <f>IF(H137="標準時間",HLOOKUP(G137,'４月Ⅰ'!$F$5:$I$13,10,FALSE),IF(H137="短時間",HLOOKUP(G137,'４月Ⅰ'!$J$5:$M$13,10,FALSE),"-"))</f>
        <v>-</v>
      </c>
      <c r="AK137" s="137" t="str">
        <f>IF(H137="標準時間",HLOOKUP(G137,'４月基本'!$F$5:$I$16,11,FALSE),IF(H137="短時間",HLOOKUP(G137,'４月基本'!$J$5:$M$16,11,FALSE),"-"))</f>
        <v>-</v>
      </c>
      <c r="AL137" s="137" t="str">
        <f>IF(H137="標準時間",HLOOKUP(G137,'４月Ⅰ'!$F$5:$I$14,9,FALSE),IF(H137="短時間",HLOOKUP(G137,'４月Ⅰ'!$J$5:$M$14,9,FALSE),"-"))</f>
        <v>-</v>
      </c>
      <c r="AM137" s="137" t="str">
        <f t="shared" si="119"/>
        <v>-</v>
      </c>
      <c r="AN137" s="137">
        <f t="shared" si="81"/>
        <v>0</v>
      </c>
      <c r="AO137" s="138">
        <f t="shared" si="82"/>
        <v>0</v>
      </c>
      <c r="AP137" s="138" t="str">
        <f t="shared" si="83"/>
        <v/>
      </c>
      <c r="AQ137" s="138" t="str">
        <f t="shared" si="84"/>
        <v/>
      </c>
      <c r="AR137" s="138" t="str">
        <f t="shared" si="85"/>
        <v/>
      </c>
      <c r="AS137" s="138" t="str">
        <f t="shared" si="86"/>
        <v/>
      </c>
      <c r="AT137" s="138" t="str">
        <f t="shared" si="87"/>
        <v/>
      </c>
      <c r="AU137" s="138" t="str">
        <f t="shared" si="120"/>
        <v/>
      </c>
      <c r="AV137" s="138" t="str">
        <f t="shared" si="121"/>
        <v/>
      </c>
      <c r="AW137" s="138" t="str">
        <f t="shared" si="88"/>
        <v/>
      </c>
      <c r="AX137" s="138" t="str">
        <f t="shared" si="89"/>
        <v/>
      </c>
      <c r="AY137" s="138" t="str">
        <f t="shared" si="90"/>
        <v/>
      </c>
      <c r="AZ137" s="138" t="str">
        <f t="shared" si="91"/>
        <v/>
      </c>
      <c r="BA137" s="138" t="str">
        <f t="shared" si="92"/>
        <v/>
      </c>
      <c r="BB137" s="138" t="str">
        <f t="shared" si="93"/>
        <v/>
      </c>
      <c r="BC137" s="138" t="str">
        <f t="shared" si="94"/>
        <v/>
      </c>
      <c r="BD137" s="138" t="str">
        <f t="shared" si="95"/>
        <v/>
      </c>
      <c r="BE137" s="231"/>
      <c r="BF137" s="231"/>
      <c r="BG137" s="138" t="str">
        <f t="shared" si="96"/>
        <v/>
      </c>
      <c r="BH137" s="138" t="str">
        <f t="shared" si="97"/>
        <v/>
      </c>
      <c r="BI137" s="138" t="str">
        <f t="shared" si="98"/>
        <v/>
      </c>
      <c r="BJ137" s="138" t="str">
        <f t="shared" si="99"/>
        <v/>
      </c>
      <c r="BK137" s="138" t="str">
        <f t="shared" si="100"/>
        <v/>
      </c>
      <c r="BL137" s="138" t="str">
        <f t="shared" si="101"/>
        <v/>
      </c>
      <c r="BM137" s="138" t="str">
        <f t="shared" si="102"/>
        <v/>
      </c>
      <c r="BN137" s="138" t="str">
        <f t="shared" si="103"/>
        <v/>
      </c>
      <c r="BO137" s="138">
        <f t="shared" si="104"/>
        <v>0</v>
      </c>
    </row>
    <row r="138" spans="6:67" ht="12.75" customHeight="1">
      <c r="F138" s="20" t="str">
        <f>IF(月途中入退所!$N23=$B$2,月途中入退所!$P23,"-")</f>
        <v>-</v>
      </c>
      <c r="G138" s="20" t="str">
        <f>IF(月途中入退所!$N23=$B$2,月途中入退所!$Q23,"-")</f>
        <v>-</v>
      </c>
      <c r="H138" s="20" t="str">
        <f>IF(月途中入退所!$N23=$B$2,月途中入退所!$R23,"-")</f>
        <v>-</v>
      </c>
      <c r="I138" s="164" t="str">
        <f t="shared" si="105"/>
        <v>-</v>
      </c>
      <c r="J138" s="20" t="str">
        <f>IF(月途中入退所!$N23=$B$2,IF(月途中入退所!S23="","-",月途中入退所!$S23),"-")</f>
        <v>-</v>
      </c>
      <c r="K138" s="186" t="str">
        <f t="shared" si="106"/>
        <v>-</v>
      </c>
      <c r="L138" s="20" t="str">
        <f>IF(月途中入退所!$N23=$B$2,月途中入退所!$T23,"-")</f>
        <v>-</v>
      </c>
      <c r="M138" s="138">
        <f t="shared" si="107"/>
        <v>0</v>
      </c>
      <c r="N138" s="132"/>
      <c r="O138" s="137" t="str">
        <f t="shared" si="74"/>
        <v>-</v>
      </c>
      <c r="P138" s="137" t="str">
        <f t="shared" si="75"/>
        <v>-</v>
      </c>
      <c r="Q138" s="137" t="str">
        <f t="shared" si="76"/>
        <v>-</v>
      </c>
      <c r="R138" s="137" t="str">
        <f t="shared" si="77"/>
        <v>-</v>
      </c>
      <c r="S138" s="137" t="str">
        <f t="shared" si="108"/>
        <v>-</v>
      </c>
      <c r="T138" s="137" t="str">
        <f t="shared" si="109"/>
        <v>-</v>
      </c>
      <c r="U138" s="137" t="str">
        <f t="shared" si="110"/>
        <v>-</v>
      </c>
      <c r="V138" s="137" t="str">
        <f t="shared" si="111"/>
        <v>-</v>
      </c>
      <c r="W138" s="137" t="str">
        <f t="shared" si="78"/>
        <v>-</v>
      </c>
      <c r="X138" s="137" t="str">
        <f t="shared" si="79"/>
        <v>-</v>
      </c>
      <c r="Y138" s="137" t="str">
        <f t="shared" si="80"/>
        <v>-</v>
      </c>
      <c r="Z138" s="137" t="str">
        <f t="shared" si="112"/>
        <v>-</v>
      </c>
      <c r="AA138" s="137" t="str">
        <f t="shared" si="113"/>
        <v>-</v>
      </c>
      <c r="AB138" s="137" t="str">
        <f t="shared" si="114"/>
        <v>-</v>
      </c>
      <c r="AC138" s="137" t="str">
        <f t="shared" si="115"/>
        <v>-</v>
      </c>
      <c r="AD138" s="137" t="str">
        <f t="shared" si="116"/>
        <v>-</v>
      </c>
      <c r="AE138" s="140"/>
      <c r="AF138" s="140"/>
      <c r="AG138" s="137" t="str">
        <f t="shared" si="117"/>
        <v>-</v>
      </c>
      <c r="AH138" s="137" t="str">
        <f t="shared" si="118"/>
        <v>-</v>
      </c>
      <c r="AI138" s="137" t="str">
        <f>IF(H138="標準時間",HLOOKUP(G138,'４月基本'!$F$5:$I$15,12,FALSE),IF(H138="短時間",HLOOKUP(G138,'４月基本'!$J$5:$M$15,12,FALSE),"-"))</f>
        <v>-</v>
      </c>
      <c r="AJ138" s="137" t="str">
        <f>IF(H138="標準時間",HLOOKUP(G138,'４月Ⅰ'!$F$5:$I$13,10,FALSE),IF(H138="短時間",HLOOKUP(G138,'４月Ⅰ'!$J$5:$M$13,10,FALSE),"-"))</f>
        <v>-</v>
      </c>
      <c r="AK138" s="137" t="str">
        <f>IF(H138="標準時間",HLOOKUP(G138,'４月基本'!$F$5:$I$16,11,FALSE),IF(H138="短時間",HLOOKUP(G138,'４月基本'!$J$5:$M$16,11,FALSE),"-"))</f>
        <v>-</v>
      </c>
      <c r="AL138" s="137" t="str">
        <f>IF(H138="標準時間",HLOOKUP(G138,'４月Ⅰ'!$F$5:$I$14,9,FALSE),IF(H138="短時間",HLOOKUP(G138,'４月Ⅰ'!$J$5:$M$14,9,FALSE),"-"))</f>
        <v>-</v>
      </c>
      <c r="AM138" s="137" t="str">
        <f t="shared" si="119"/>
        <v>-</v>
      </c>
      <c r="AN138" s="137">
        <f t="shared" si="81"/>
        <v>0</v>
      </c>
      <c r="AO138" s="138">
        <f t="shared" si="82"/>
        <v>0</v>
      </c>
      <c r="AP138" s="138" t="str">
        <f t="shared" si="83"/>
        <v/>
      </c>
      <c r="AQ138" s="138" t="str">
        <f t="shared" si="84"/>
        <v/>
      </c>
      <c r="AR138" s="138" t="str">
        <f t="shared" si="85"/>
        <v/>
      </c>
      <c r="AS138" s="138" t="str">
        <f t="shared" si="86"/>
        <v/>
      </c>
      <c r="AT138" s="138" t="str">
        <f t="shared" si="87"/>
        <v/>
      </c>
      <c r="AU138" s="138" t="str">
        <f t="shared" si="120"/>
        <v/>
      </c>
      <c r="AV138" s="138" t="str">
        <f t="shared" si="121"/>
        <v/>
      </c>
      <c r="AW138" s="138" t="str">
        <f t="shared" si="88"/>
        <v/>
      </c>
      <c r="AX138" s="138" t="str">
        <f t="shared" si="89"/>
        <v/>
      </c>
      <c r="AY138" s="138" t="str">
        <f t="shared" si="90"/>
        <v/>
      </c>
      <c r="AZ138" s="138" t="str">
        <f t="shared" si="91"/>
        <v/>
      </c>
      <c r="BA138" s="138" t="str">
        <f t="shared" si="92"/>
        <v/>
      </c>
      <c r="BB138" s="138" t="str">
        <f t="shared" si="93"/>
        <v/>
      </c>
      <c r="BC138" s="138" t="str">
        <f t="shared" si="94"/>
        <v/>
      </c>
      <c r="BD138" s="138" t="str">
        <f t="shared" si="95"/>
        <v/>
      </c>
      <c r="BE138" s="231"/>
      <c r="BF138" s="231"/>
      <c r="BG138" s="138" t="str">
        <f t="shared" si="96"/>
        <v/>
      </c>
      <c r="BH138" s="138" t="str">
        <f t="shared" si="97"/>
        <v/>
      </c>
      <c r="BI138" s="138" t="str">
        <f t="shared" si="98"/>
        <v/>
      </c>
      <c r="BJ138" s="138" t="str">
        <f t="shared" si="99"/>
        <v/>
      </c>
      <c r="BK138" s="138" t="str">
        <f t="shared" si="100"/>
        <v/>
      </c>
      <c r="BL138" s="138" t="str">
        <f t="shared" si="101"/>
        <v/>
      </c>
      <c r="BM138" s="138" t="str">
        <f t="shared" si="102"/>
        <v/>
      </c>
      <c r="BN138" s="138" t="str">
        <f t="shared" si="103"/>
        <v/>
      </c>
      <c r="BO138" s="138">
        <f t="shared" si="104"/>
        <v>0</v>
      </c>
    </row>
    <row r="139" spans="6:67" ht="12.75" customHeight="1">
      <c r="F139" s="20" t="str">
        <f>IF(月途中入退所!$N24=$B$2,月途中入退所!$P24,"-")</f>
        <v>-</v>
      </c>
      <c r="G139" s="20" t="str">
        <f>IF(月途中入退所!$N24=$B$2,月途中入退所!$Q24,"-")</f>
        <v>-</v>
      </c>
      <c r="H139" s="20" t="str">
        <f>IF(月途中入退所!$N24=$B$2,月途中入退所!$R24,"-")</f>
        <v>-</v>
      </c>
      <c r="I139" s="164" t="str">
        <f t="shared" si="105"/>
        <v>-</v>
      </c>
      <c r="J139" s="20" t="str">
        <f>IF(月途中入退所!$N24=$B$2,IF(月途中入退所!S24="","-",月途中入退所!$S24),"-")</f>
        <v>-</v>
      </c>
      <c r="K139" s="186" t="str">
        <f t="shared" si="106"/>
        <v>-</v>
      </c>
      <c r="L139" s="20" t="str">
        <f>IF(月途中入退所!$N24=$B$2,月途中入退所!$T24,"-")</f>
        <v>-</v>
      </c>
      <c r="M139" s="138">
        <f t="shared" si="107"/>
        <v>0</v>
      </c>
      <c r="N139" s="132"/>
      <c r="O139" s="137" t="str">
        <f t="shared" si="74"/>
        <v>-</v>
      </c>
      <c r="P139" s="137" t="str">
        <f t="shared" si="75"/>
        <v>-</v>
      </c>
      <c r="Q139" s="137" t="str">
        <f t="shared" si="76"/>
        <v>-</v>
      </c>
      <c r="R139" s="137" t="str">
        <f t="shared" si="77"/>
        <v>-</v>
      </c>
      <c r="S139" s="137" t="str">
        <f t="shared" si="108"/>
        <v>-</v>
      </c>
      <c r="T139" s="137" t="str">
        <f t="shared" si="109"/>
        <v>-</v>
      </c>
      <c r="U139" s="137" t="str">
        <f t="shared" si="110"/>
        <v>-</v>
      </c>
      <c r="V139" s="137" t="str">
        <f t="shared" si="111"/>
        <v>-</v>
      </c>
      <c r="W139" s="137" t="str">
        <f t="shared" si="78"/>
        <v>-</v>
      </c>
      <c r="X139" s="137" t="str">
        <f t="shared" si="79"/>
        <v>-</v>
      </c>
      <c r="Y139" s="137" t="str">
        <f t="shared" si="80"/>
        <v>-</v>
      </c>
      <c r="Z139" s="137" t="str">
        <f t="shared" si="112"/>
        <v>-</v>
      </c>
      <c r="AA139" s="137" t="str">
        <f t="shared" si="113"/>
        <v>-</v>
      </c>
      <c r="AB139" s="137" t="str">
        <f t="shared" si="114"/>
        <v>-</v>
      </c>
      <c r="AC139" s="137" t="str">
        <f t="shared" si="115"/>
        <v>-</v>
      </c>
      <c r="AD139" s="137" t="str">
        <f t="shared" si="116"/>
        <v>-</v>
      </c>
      <c r="AE139" s="140"/>
      <c r="AF139" s="140"/>
      <c r="AG139" s="137" t="str">
        <f t="shared" si="117"/>
        <v>-</v>
      </c>
      <c r="AH139" s="137" t="str">
        <f t="shared" si="118"/>
        <v>-</v>
      </c>
      <c r="AI139" s="137" t="str">
        <f>IF(H139="標準時間",HLOOKUP(G139,'４月基本'!$F$5:$I$15,12,FALSE),IF(H139="短時間",HLOOKUP(G139,'４月基本'!$J$5:$M$15,12,FALSE),"-"))</f>
        <v>-</v>
      </c>
      <c r="AJ139" s="137" t="str">
        <f>IF(H139="標準時間",HLOOKUP(G139,'４月Ⅰ'!$F$5:$I$13,10,FALSE),IF(H139="短時間",HLOOKUP(G139,'４月Ⅰ'!$J$5:$M$13,10,FALSE),"-"))</f>
        <v>-</v>
      </c>
      <c r="AK139" s="137" t="str">
        <f>IF(H139="標準時間",HLOOKUP(G139,'４月基本'!$F$5:$I$16,11,FALSE),IF(H139="短時間",HLOOKUP(G139,'４月基本'!$J$5:$M$16,11,FALSE),"-"))</f>
        <v>-</v>
      </c>
      <c r="AL139" s="137" t="str">
        <f>IF(H139="標準時間",HLOOKUP(G139,'４月Ⅰ'!$F$5:$I$14,9,FALSE),IF(H139="短時間",HLOOKUP(G139,'４月Ⅰ'!$J$5:$M$14,9,FALSE),"-"))</f>
        <v>-</v>
      </c>
      <c r="AM139" s="137" t="str">
        <f t="shared" si="119"/>
        <v>-</v>
      </c>
      <c r="AN139" s="137">
        <f t="shared" si="81"/>
        <v>0</v>
      </c>
      <c r="AO139" s="138">
        <f t="shared" si="82"/>
        <v>0</v>
      </c>
      <c r="AP139" s="138" t="str">
        <f t="shared" si="83"/>
        <v/>
      </c>
      <c r="AQ139" s="138" t="str">
        <f t="shared" si="84"/>
        <v/>
      </c>
      <c r="AR139" s="138" t="str">
        <f t="shared" si="85"/>
        <v/>
      </c>
      <c r="AS139" s="138" t="str">
        <f t="shared" si="86"/>
        <v/>
      </c>
      <c r="AT139" s="138" t="str">
        <f t="shared" si="87"/>
        <v/>
      </c>
      <c r="AU139" s="138" t="str">
        <f t="shared" si="120"/>
        <v/>
      </c>
      <c r="AV139" s="138" t="str">
        <f t="shared" si="121"/>
        <v/>
      </c>
      <c r="AW139" s="138" t="str">
        <f t="shared" si="88"/>
        <v/>
      </c>
      <c r="AX139" s="138" t="str">
        <f t="shared" si="89"/>
        <v/>
      </c>
      <c r="AY139" s="138" t="str">
        <f t="shared" si="90"/>
        <v/>
      </c>
      <c r="AZ139" s="138" t="str">
        <f t="shared" si="91"/>
        <v/>
      </c>
      <c r="BA139" s="138" t="str">
        <f t="shared" si="92"/>
        <v/>
      </c>
      <c r="BB139" s="138" t="str">
        <f t="shared" si="93"/>
        <v/>
      </c>
      <c r="BC139" s="138" t="str">
        <f t="shared" si="94"/>
        <v/>
      </c>
      <c r="BD139" s="138" t="str">
        <f t="shared" si="95"/>
        <v/>
      </c>
      <c r="BE139" s="231"/>
      <c r="BF139" s="231"/>
      <c r="BG139" s="138" t="str">
        <f t="shared" si="96"/>
        <v/>
      </c>
      <c r="BH139" s="138" t="str">
        <f t="shared" si="97"/>
        <v/>
      </c>
      <c r="BI139" s="138" t="str">
        <f t="shared" si="98"/>
        <v/>
      </c>
      <c r="BJ139" s="138" t="str">
        <f t="shared" si="99"/>
        <v/>
      </c>
      <c r="BK139" s="138" t="str">
        <f t="shared" si="100"/>
        <v/>
      </c>
      <c r="BL139" s="138" t="str">
        <f t="shared" si="101"/>
        <v/>
      </c>
      <c r="BM139" s="138" t="str">
        <f t="shared" si="102"/>
        <v/>
      </c>
      <c r="BN139" s="138" t="str">
        <f t="shared" si="103"/>
        <v/>
      </c>
      <c r="BO139" s="138">
        <f t="shared" si="104"/>
        <v>0</v>
      </c>
    </row>
    <row r="140" spans="6:67" ht="12.75" customHeight="1">
      <c r="F140" s="20" t="str">
        <f>IF(月途中入退所!$N25=$B$2,月途中入退所!$P25,"-")</f>
        <v>-</v>
      </c>
      <c r="G140" s="20" t="str">
        <f>IF(月途中入退所!$N25=$B$2,月途中入退所!$Q25,"-")</f>
        <v>-</v>
      </c>
      <c r="H140" s="20" t="str">
        <f>IF(月途中入退所!$N25=$B$2,月途中入退所!$R25,"-")</f>
        <v>-</v>
      </c>
      <c r="I140" s="164" t="str">
        <f t="shared" si="105"/>
        <v>-</v>
      </c>
      <c r="J140" s="20" t="str">
        <f>IF(月途中入退所!$N25=$B$2,IF(月途中入退所!S25="","-",月途中入退所!$S25),"-")</f>
        <v>-</v>
      </c>
      <c r="K140" s="186" t="str">
        <f t="shared" si="106"/>
        <v>-</v>
      </c>
      <c r="L140" s="20" t="str">
        <f>IF(月途中入退所!$N25=$B$2,月途中入退所!$T25,"-")</f>
        <v>-</v>
      </c>
      <c r="M140" s="138">
        <f t="shared" si="107"/>
        <v>0</v>
      </c>
      <c r="N140" s="132"/>
      <c r="O140" s="137" t="str">
        <f t="shared" si="74"/>
        <v>-</v>
      </c>
      <c r="P140" s="137" t="str">
        <f t="shared" si="75"/>
        <v>-</v>
      </c>
      <c r="Q140" s="137" t="str">
        <f t="shared" si="76"/>
        <v>-</v>
      </c>
      <c r="R140" s="137" t="str">
        <f t="shared" si="77"/>
        <v>-</v>
      </c>
      <c r="S140" s="137" t="str">
        <f t="shared" si="108"/>
        <v>-</v>
      </c>
      <c r="T140" s="137" t="str">
        <f t="shared" si="109"/>
        <v>-</v>
      </c>
      <c r="U140" s="137" t="str">
        <f t="shared" si="110"/>
        <v>-</v>
      </c>
      <c r="V140" s="137" t="str">
        <f t="shared" si="111"/>
        <v>-</v>
      </c>
      <c r="W140" s="137" t="str">
        <f t="shared" si="78"/>
        <v>-</v>
      </c>
      <c r="X140" s="137" t="str">
        <f t="shared" si="79"/>
        <v>-</v>
      </c>
      <c r="Y140" s="137" t="str">
        <f t="shared" si="80"/>
        <v>-</v>
      </c>
      <c r="Z140" s="137" t="str">
        <f t="shared" si="112"/>
        <v>-</v>
      </c>
      <c r="AA140" s="137" t="str">
        <f t="shared" si="113"/>
        <v>-</v>
      </c>
      <c r="AB140" s="137" t="str">
        <f t="shared" si="114"/>
        <v>-</v>
      </c>
      <c r="AC140" s="137" t="str">
        <f t="shared" si="115"/>
        <v>-</v>
      </c>
      <c r="AD140" s="137" t="str">
        <f t="shared" si="116"/>
        <v>-</v>
      </c>
      <c r="AE140" s="140"/>
      <c r="AF140" s="140"/>
      <c r="AG140" s="137" t="str">
        <f t="shared" si="117"/>
        <v>-</v>
      </c>
      <c r="AH140" s="137" t="str">
        <f t="shared" si="118"/>
        <v>-</v>
      </c>
      <c r="AI140" s="137" t="str">
        <f>IF(H140="標準時間",HLOOKUP(G140,'４月基本'!$F$5:$I$15,12,FALSE),IF(H140="短時間",HLOOKUP(G140,'４月基本'!$J$5:$M$15,12,FALSE),"-"))</f>
        <v>-</v>
      </c>
      <c r="AJ140" s="137" t="str">
        <f>IF(H140="標準時間",HLOOKUP(G140,'４月Ⅰ'!$F$5:$I$13,10,FALSE),IF(H140="短時間",HLOOKUP(G140,'４月Ⅰ'!$J$5:$M$13,10,FALSE),"-"))</f>
        <v>-</v>
      </c>
      <c r="AK140" s="137" t="str">
        <f>IF(H140="標準時間",HLOOKUP(G140,'４月基本'!$F$5:$I$16,11,FALSE),IF(H140="短時間",HLOOKUP(G140,'４月基本'!$J$5:$M$16,11,FALSE),"-"))</f>
        <v>-</v>
      </c>
      <c r="AL140" s="137" t="str">
        <f>IF(H140="標準時間",HLOOKUP(G140,'４月Ⅰ'!$F$5:$I$14,9,FALSE),IF(H140="短時間",HLOOKUP(G140,'４月Ⅰ'!$J$5:$M$14,9,FALSE),"-"))</f>
        <v>-</v>
      </c>
      <c r="AM140" s="137" t="str">
        <f t="shared" si="119"/>
        <v>-</v>
      </c>
      <c r="AN140" s="137">
        <f t="shared" si="81"/>
        <v>0</v>
      </c>
      <c r="AO140" s="138">
        <f t="shared" si="82"/>
        <v>0</v>
      </c>
      <c r="AP140" s="138" t="str">
        <f t="shared" si="83"/>
        <v/>
      </c>
      <c r="AQ140" s="138" t="str">
        <f t="shared" si="84"/>
        <v/>
      </c>
      <c r="AR140" s="138" t="str">
        <f t="shared" si="85"/>
        <v/>
      </c>
      <c r="AS140" s="138" t="str">
        <f t="shared" si="86"/>
        <v/>
      </c>
      <c r="AT140" s="138" t="str">
        <f t="shared" si="87"/>
        <v/>
      </c>
      <c r="AU140" s="138" t="str">
        <f t="shared" si="120"/>
        <v/>
      </c>
      <c r="AV140" s="138" t="str">
        <f t="shared" si="121"/>
        <v/>
      </c>
      <c r="AW140" s="138" t="str">
        <f t="shared" si="88"/>
        <v/>
      </c>
      <c r="AX140" s="138" t="str">
        <f t="shared" si="89"/>
        <v/>
      </c>
      <c r="AY140" s="138" t="str">
        <f t="shared" si="90"/>
        <v/>
      </c>
      <c r="AZ140" s="138" t="str">
        <f t="shared" si="91"/>
        <v/>
      </c>
      <c r="BA140" s="138" t="str">
        <f t="shared" si="92"/>
        <v/>
      </c>
      <c r="BB140" s="138" t="str">
        <f t="shared" si="93"/>
        <v/>
      </c>
      <c r="BC140" s="138" t="str">
        <f t="shared" si="94"/>
        <v/>
      </c>
      <c r="BD140" s="138" t="str">
        <f t="shared" si="95"/>
        <v/>
      </c>
      <c r="BE140" s="231"/>
      <c r="BF140" s="231"/>
      <c r="BG140" s="138" t="str">
        <f t="shared" si="96"/>
        <v/>
      </c>
      <c r="BH140" s="138" t="str">
        <f t="shared" si="97"/>
        <v/>
      </c>
      <c r="BI140" s="138" t="str">
        <f t="shared" si="98"/>
        <v/>
      </c>
      <c r="BJ140" s="138" t="str">
        <f t="shared" si="99"/>
        <v/>
      </c>
      <c r="BK140" s="138" t="str">
        <f t="shared" si="100"/>
        <v/>
      </c>
      <c r="BL140" s="138" t="str">
        <f t="shared" si="101"/>
        <v/>
      </c>
      <c r="BM140" s="138" t="str">
        <f t="shared" si="102"/>
        <v/>
      </c>
      <c r="BN140" s="138" t="str">
        <f t="shared" si="103"/>
        <v/>
      </c>
      <c r="BO140" s="138">
        <f t="shared" si="104"/>
        <v>0</v>
      </c>
    </row>
    <row r="141" spans="6:67" ht="12.75" customHeight="1">
      <c r="F141" s="20" t="str">
        <f>IF(月途中入退所!$N26=$B$2,月途中入退所!$P26,"-")</f>
        <v>-</v>
      </c>
      <c r="G141" s="20" t="str">
        <f>IF(月途中入退所!$N26=$B$2,月途中入退所!$Q26,"-")</f>
        <v>-</v>
      </c>
      <c r="H141" s="20" t="str">
        <f>IF(月途中入退所!$N26=$B$2,月途中入退所!$R26,"-")</f>
        <v>-</v>
      </c>
      <c r="I141" s="164" t="str">
        <f t="shared" si="105"/>
        <v>-</v>
      </c>
      <c r="J141" s="20" t="str">
        <f>IF(月途中入退所!$N26=$B$2,IF(月途中入退所!S26="","-",月途中入退所!$S26),"-")</f>
        <v>-</v>
      </c>
      <c r="K141" s="186" t="str">
        <f t="shared" si="106"/>
        <v>-</v>
      </c>
      <c r="L141" s="20" t="str">
        <f>IF(月途中入退所!$N26=$B$2,月途中入退所!$T26,"-")</f>
        <v>-</v>
      </c>
      <c r="M141" s="138">
        <f t="shared" si="107"/>
        <v>0</v>
      </c>
      <c r="N141" s="132"/>
      <c r="O141" s="137" t="str">
        <f t="shared" si="74"/>
        <v>-</v>
      </c>
      <c r="P141" s="137" t="str">
        <f t="shared" si="75"/>
        <v>-</v>
      </c>
      <c r="Q141" s="137" t="str">
        <f t="shared" si="76"/>
        <v>-</v>
      </c>
      <c r="R141" s="137" t="str">
        <f t="shared" si="77"/>
        <v>-</v>
      </c>
      <c r="S141" s="137" t="str">
        <f t="shared" si="108"/>
        <v>-</v>
      </c>
      <c r="T141" s="137" t="str">
        <f t="shared" si="109"/>
        <v>-</v>
      </c>
      <c r="U141" s="137" t="str">
        <f t="shared" si="110"/>
        <v>-</v>
      </c>
      <c r="V141" s="137" t="str">
        <f t="shared" si="111"/>
        <v>-</v>
      </c>
      <c r="W141" s="137" t="str">
        <f t="shared" si="78"/>
        <v>-</v>
      </c>
      <c r="X141" s="137" t="str">
        <f t="shared" si="79"/>
        <v>-</v>
      </c>
      <c r="Y141" s="137" t="str">
        <f t="shared" si="80"/>
        <v>-</v>
      </c>
      <c r="Z141" s="137" t="str">
        <f t="shared" si="112"/>
        <v>-</v>
      </c>
      <c r="AA141" s="137" t="str">
        <f t="shared" si="113"/>
        <v>-</v>
      </c>
      <c r="AB141" s="137" t="str">
        <f t="shared" si="114"/>
        <v>-</v>
      </c>
      <c r="AC141" s="137" t="str">
        <f t="shared" si="115"/>
        <v>-</v>
      </c>
      <c r="AD141" s="137" t="str">
        <f t="shared" si="116"/>
        <v>-</v>
      </c>
      <c r="AE141" s="140"/>
      <c r="AF141" s="140"/>
      <c r="AG141" s="137" t="str">
        <f t="shared" si="117"/>
        <v>-</v>
      </c>
      <c r="AH141" s="137" t="str">
        <f t="shared" si="118"/>
        <v>-</v>
      </c>
      <c r="AI141" s="137" t="str">
        <f>IF(H141="標準時間",HLOOKUP(G141,'４月基本'!$F$5:$I$15,12,FALSE),IF(H141="短時間",HLOOKUP(G141,'４月基本'!$J$5:$M$15,12,FALSE),"-"))</f>
        <v>-</v>
      </c>
      <c r="AJ141" s="137" t="str">
        <f>IF(H141="標準時間",HLOOKUP(G141,'４月Ⅰ'!$F$5:$I$13,10,FALSE),IF(H141="短時間",HLOOKUP(G141,'４月Ⅰ'!$J$5:$M$13,10,FALSE),"-"))</f>
        <v>-</v>
      </c>
      <c r="AK141" s="137" t="str">
        <f>IF(H141="標準時間",HLOOKUP(G141,'４月基本'!$F$5:$I$16,11,FALSE),IF(H141="短時間",HLOOKUP(G141,'４月基本'!$J$5:$M$16,11,FALSE),"-"))</f>
        <v>-</v>
      </c>
      <c r="AL141" s="137" t="str">
        <f>IF(H141="標準時間",HLOOKUP(G141,'４月Ⅰ'!$F$5:$I$14,9,FALSE),IF(H141="短時間",HLOOKUP(G141,'４月Ⅰ'!$J$5:$M$14,9,FALSE),"-"))</f>
        <v>-</v>
      </c>
      <c r="AM141" s="137" t="str">
        <f t="shared" si="119"/>
        <v>-</v>
      </c>
      <c r="AN141" s="137">
        <f t="shared" si="81"/>
        <v>0</v>
      </c>
      <c r="AO141" s="138">
        <f t="shared" si="82"/>
        <v>0</v>
      </c>
      <c r="AP141" s="138" t="str">
        <f t="shared" si="83"/>
        <v/>
      </c>
      <c r="AQ141" s="138" t="str">
        <f t="shared" si="84"/>
        <v/>
      </c>
      <c r="AR141" s="138" t="str">
        <f t="shared" si="85"/>
        <v/>
      </c>
      <c r="AS141" s="138" t="str">
        <f t="shared" si="86"/>
        <v/>
      </c>
      <c r="AT141" s="138" t="str">
        <f t="shared" si="87"/>
        <v/>
      </c>
      <c r="AU141" s="138" t="str">
        <f t="shared" si="120"/>
        <v/>
      </c>
      <c r="AV141" s="138" t="str">
        <f t="shared" si="121"/>
        <v/>
      </c>
      <c r="AW141" s="138" t="str">
        <f t="shared" si="88"/>
        <v/>
      </c>
      <c r="AX141" s="138" t="str">
        <f t="shared" si="89"/>
        <v/>
      </c>
      <c r="AY141" s="138" t="str">
        <f t="shared" si="90"/>
        <v/>
      </c>
      <c r="AZ141" s="138" t="str">
        <f t="shared" si="91"/>
        <v/>
      </c>
      <c r="BA141" s="138" t="str">
        <f t="shared" si="92"/>
        <v/>
      </c>
      <c r="BB141" s="138" t="str">
        <f t="shared" si="93"/>
        <v/>
      </c>
      <c r="BC141" s="138" t="str">
        <f t="shared" si="94"/>
        <v/>
      </c>
      <c r="BD141" s="138" t="str">
        <f t="shared" si="95"/>
        <v/>
      </c>
      <c r="BE141" s="231"/>
      <c r="BF141" s="231"/>
      <c r="BG141" s="138" t="str">
        <f t="shared" si="96"/>
        <v/>
      </c>
      <c r="BH141" s="138" t="str">
        <f t="shared" si="97"/>
        <v/>
      </c>
      <c r="BI141" s="138" t="str">
        <f t="shared" si="98"/>
        <v/>
      </c>
      <c r="BJ141" s="138" t="str">
        <f t="shared" si="99"/>
        <v/>
      </c>
      <c r="BK141" s="138" t="str">
        <f t="shared" si="100"/>
        <v/>
      </c>
      <c r="BL141" s="138" t="str">
        <f t="shared" si="101"/>
        <v/>
      </c>
      <c r="BM141" s="138" t="str">
        <f t="shared" si="102"/>
        <v/>
      </c>
      <c r="BN141" s="138" t="str">
        <f t="shared" si="103"/>
        <v/>
      </c>
      <c r="BO141" s="138">
        <f t="shared" si="104"/>
        <v>0</v>
      </c>
    </row>
    <row r="142" spans="6:67" ht="12.75" customHeight="1">
      <c r="F142" s="20" t="str">
        <f>IF(月途中入退所!$N27=$B$2,月途中入退所!$P27,"-")</f>
        <v>-</v>
      </c>
      <c r="G142" s="20" t="str">
        <f>IF(月途中入退所!$N27=$B$2,月途中入退所!$Q27,"-")</f>
        <v>-</v>
      </c>
      <c r="H142" s="20" t="str">
        <f>IF(月途中入退所!$N27=$B$2,月途中入退所!$R27,"-")</f>
        <v>-</v>
      </c>
      <c r="I142" s="164" t="str">
        <f t="shared" si="105"/>
        <v>-</v>
      </c>
      <c r="J142" s="20" t="str">
        <f>IF(月途中入退所!$N27=$B$2,IF(月途中入退所!S27="","-",月途中入退所!$S27),"-")</f>
        <v>-</v>
      </c>
      <c r="K142" s="186" t="str">
        <f t="shared" si="106"/>
        <v>-</v>
      </c>
      <c r="L142" s="20" t="str">
        <f>IF(月途中入退所!$N27=$B$2,月途中入退所!$T27,"-")</f>
        <v>-</v>
      </c>
      <c r="M142" s="138">
        <f t="shared" si="107"/>
        <v>0</v>
      </c>
      <c r="O142" s="137" t="str">
        <f t="shared" si="74"/>
        <v>-</v>
      </c>
      <c r="P142" s="137" t="str">
        <f t="shared" si="75"/>
        <v>-</v>
      </c>
      <c r="Q142" s="137" t="str">
        <f t="shared" si="76"/>
        <v>-</v>
      </c>
      <c r="R142" s="137" t="str">
        <f t="shared" si="77"/>
        <v>-</v>
      </c>
      <c r="S142" s="137" t="str">
        <f t="shared" si="108"/>
        <v>-</v>
      </c>
      <c r="T142" s="137" t="str">
        <f t="shared" si="109"/>
        <v>-</v>
      </c>
      <c r="U142" s="137" t="str">
        <f>IF($H142="標準時間",HLOOKUP($G142,$F$5:$I$37,6,FALSE),IF($H142="短時間",HLOOKUP($G142,$J$5:$M$37,6,FALSE),"-"))</f>
        <v>-</v>
      </c>
      <c r="V142" s="137" t="str">
        <f>IF($H142="標準時間",HLOOKUP($G142,$F$5:$I$37,7,FALSE),IF($H142="短時間",HLOOKUP($G142,$J$5:$M$37,7,FALSE),"-"))</f>
        <v>-</v>
      </c>
      <c r="W142" s="137" t="str">
        <f t="shared" si="78"/>
        <v>-</v>
      </c>
      <c r="X142" s="137" t="str">
        <f t="shared" si="79"/>
        <v>-</v>
      </c>
      <c r="Y142" s="137" t="str">
        <f t="shared" si="80"/>
        <v>-</v>
      </c>
      <c r="Z142" s="137" t="str">
        <f t="shared" si="112"/>
        <v>-</v>
      </c>
      <c r="AA142" s="137" t="str">
        <f t="shared" si="113"/>
        <v>-</v>
      </c>
      <c r="AB142" s="137" t="str">
        <f t="shared" si="114"/>
        <v>-</v>
      </c>
      <c r="AC142" s="137" t="str">
        <f t="shared" si="115"/>
        <v>-</v>
      </c>
      <c r="AD142" s="137" t="str">
        <f t="shared" si="116"/>
        <v>-</v>
      </c>
      <c r="AE142" s="140"/>
      <c r="AF142" s="140"/>
      <c r="AG142" s="137" t="str">
        <f t="shared" si="117"/>
        <v>-</v>
      </c>
      <c r="AH142" s="137" t="str">
        <f t="shared" si="118"/>
        <v>-</v>
      </c>
      <c r="AI142" s="137" t="str">
        <f>IF(H142="標準時間",HLOOKUP(G142,'４月基本'!$F$5:$I$15,12,FALSE),IF(H142="短時間",HLOOKUP(G142,'４月基本'!$J$5:$M$15,12,FALSE),"-"))</f>
        <v>-</v>
      </c>
      <c r="AJ142" s="137" t="str">
        <f>IF(H142="標準時間",HLOOKUP(G142,'４月Ⅰ'!$F$5:$I$13,10,FALSE),IF(H142="短時間",HLOOKUP(G142,'４月Ⅰ'!$J$5:$M$13,10,FALSE),"-"))</f>
        <v>-</v>
      </c>
      <c r="AK142" s="137" t="str">
        <f>IF(H142="標準時間",HLOOKUP(G142,'４月基本'!$F$5:$I$16,11,FALSE),IF(H142="短時間",HLOOKUP(G142,'４月基本'!$J$5:$M$16,11,FALSE),"-"))</f>
        <v>-</v>
      </c>
      <c r="AL142" s="137" t="str">
        <f>IF(H142="標準時間",HLOOKUP(G142,'４月Ⅰ'!$F$5:$I$14,9,FALSE),IF(H142="短時間",HLOOKUP(G142,'４月Ⅰ'!$J$5:$M$14,9,FALSE),"-"))</f>
        <v>-</v>
      </c>
      <c r="AM142" s="137" t="str">
        <f t="shared" si="119"/>
        <v>-</v>
      </c>
      <c r="AN142" s="137">
        <f t="shared" si="81"/>
        <v>0</v>
      </c>
      <c r="AO142" s="138">
        <f t="shared" si="82"/>
        <v>0</v>
      </c>
      <c r="AP142" s="138" t="str">
        <f t="shared" si="83"/>
        <v/>
      </c>
      <c r="AQ142" s="138" t="str">
        <f t="shared" si="84"/>
        <v/>
      </c>
      <c r="AR142" s="138" t="str">
        <f t="shared" si="85"/>
        <v/>
      </c>
      <c r="AS142" s="138" t="str">
        <f t="shared" si="86"/>
        <v/>
      </c>
      <c r="AT142" s="138" t="str">
        <f t="shared" si="87"/>
        <v/>
      </c>
      <c r="AU142" s="138" t="str">
        <f t="shared" si="120"/>
        <v/>
      </c>
      <c r="AV142" s="138" t="str">
        <f t="shared" si="121"/>
        <v/>
      </c>
      <c r="AW142" s="138" t="str">
        <f t="shared" si="88"/>
        <v/>
      </c>
      <c r="AX142" s="138" t="str">
        <f t="shared" si="89"/>
        <v/>
      </c>
      <c r="AY142" s="138" t="str">
        <f t="shared" si="90"/>
        <v/>
      </c>
      <c r="AZ142" s="138" t="str">
        <f t="shared" si="91"/>
        <v/>
      </c>
      <c r="BA142" s="138" t="str">
        <f t="shared" si="92"/>
        <v/>
      </c>
      <c r="BB142" s="138" t="str">
        <f t="shared" si="93"/>
        <v/>
      </c>
      <c r="BC142" s="138" t="str">
        <f t="shared" si="94"/>
        <v/>
      </c>
      <c r="BD142" s="138" t="str">
        <f t="shared" si="95"/>
        <v/>
      </c>
      <c r="BE142" s="231"/>
      <c r="BF142" s="231"/>
      <c r="BG142" s="138" t="str">
        <f t="shared" si="96"/>
        <v/>
      </c>
      <c r="BH142" s="138" t="str">
        <f t="shared" si="97"/>
        <v/>
      </c>
      <c r="BI142" s="138" t="str">
        <f t="shared" si="98"/>
        <v/>
      </c>
      <c r="BJ142" s="138" t="str">
        <f t="shared" si="99"/>
        <v/>
      </c>
      <c r="BK142" s="138" t="str">
        <f t="shared" si="100"/>
        <v/>
      </c>
      <c r="BL142" s="138" t="str">
        <f t="shared" si="101"/>
        <v/>
      </c>
      <c r="BM142" s="138" t="str">
        <f t="shared" si="102"/>
        <v/>
      </c>
      <c r="BN142" s="138" t="str">
        <f t="shared" si="103"/>
        <v/>
      </c>
      <c r="BO142" s="138">
        <f t="shared" si="104"/>
        <v>0</v>
      </c>
    </row>
    <row r="143" spans="6:67" ht="12.75" customHeight="1">
      <c r="F143" s="23"/>
      <c r="G143" s="23"/>
      <c r="H143" s="23"/>
      <c r="I143" s="167"/>
      <c r="J143" s="167"/>
      <c r="K143" s="167"/>
      <c r="L143" s="23"/>
      <c r="M143" s="132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</row>
    <row r="144" spans="6:67" ht="12.75" customHeight="1">
      <c r="F144" s="23"/>
      <c r="G144" s="23"/>
      <c r="H144" s="23"/>
      <c r="I144" s="167"/>
      <c r="J144" s="167"/>
      <c r="K144" s="167"/>
      <c r="L144" s="23"/>
      <c r="M144" s="132"/>
      <c r="N144" s="133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 t="s">
        <v>520</v>
      </c>
      <c r="AO144" s="138">
        <f>SUM(AO99:AO118)+SUM(AO123:AO142)</f>
        <v>0</v>
      </c>
      <c r="AP144" s="138">
        <f t="shared" ref="AP144:BO144" si="122">SUM(AP99:AP118)+SUM(AP123:AP142)</f>
        <v>0</v>
      </c>
      <c r="AQ144" s="138">
        <f t="shared" si="122"/>
        <v>0</v>
      </c>
      <c r="AR144" s="138">
        <f t="shared" si="122"/>
        <v>0</v>
      </c>
      <c r="AS144" s="138">
        <f t="shared" si="122"/>
        <v>0</v>
      </c>
      <c r="AT144" s="138">
        <f t="shared" si="122"/>
        <v>0</v>
      </c>
      <c r="AU144" s="138">
        <f t="shared" si="122"/>
        <v>0</v>
      </c>
      <c r="AV144" s="138">
        <f t="shared" si="122"/>
        <v>0</v>
      </c>
      <c r="AW144" s="138">
        <f t="shared" si="122"/>
        <v>0</v>
      </c>
      <c r="AX144" s="138">
        <f t="shared" si="122"/>
        <v>0</v>
      </c>
      <c r="AY144" s="138">
        <f t="shared" si="122"/>
        <v>0</v>
      </c>
      <c r="AZ144" s="138">
        <f t="shared" si="122"/>
        <v>0</v>
      </c>
      <c r="BA144" s="138">
        <f t="shared" si="122"/>
        <v>0</v>
      </c>
      <c r="BB144" s="138">
        <f t="shared" si="122"/>
        <v>0</v>
      </c>
      <c r="BC144" s="138">
        <f t="shared" si="122"/>
        <v>0</v>
      </c>
      <c r="BD144" s="138">
        <f t="shared" si="122"/>
        <v>0</v>
      </c>
      <c r="BE144" s="138">
        <f t="shared" si="122"/>
        <v>0</v>
      </c>
      <c r="BF144" s="138">
        <f t="shared" si="122"/>
        <v>0</v>
      </c>
      <c r="BG144" s="138">
        <f t="shared" si="122"/>
        <v>0</v>
      </c>
      <c r="BH144" s="138">
        <f t="shared" si="122"/>
        <v>0</v>
      </c>
      <c r="BI144" s="138">
        <f t="shared" si="122"/>
        <v>0</v>
      </c>
      <c r="BJ144" s="138">
        <f t="shared" si="122"/>
        <v>0</v>
      </c>
      <c r="BK144" s="138">
        <f t="shared" si="122"/>
        <v>0</v>
      </c>
      <c r="BL144" s="138">
        <f t="shared" si="122"/>
        <v>0</v>
      </c>
      <c r="BM144" s="138">
        <f t="shared" si="122"/>
        <v>0</v>
      </c>
      <c r="BN144" s="138">
        <f t="shared" si="122"/>
        <v>0</v>
      </c>
      <c r="BO144" s="138">
        <f t="shared" si="122"/>
        <v>0</v>
      </c>
    </row>
    <row r="145" spans="2:67" ht="12.75" customHeight="1">
      <c r="F145" s="23"/>
      <c r="G145" s="23"/>
      <c r="H145" s="23"/>
      <c r="I145" s="167"/>
      <c r="J145" s="167"/>
      <c r="K145" s="167"/>
      <c r="L145" s="23"/>
      <c r="M145" s="132"/>
      <c r="N145" s="132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</row>
    <row r="146" spans="2:67" ht="12.75" customHeight="1">
      <c r="F146" s="23"/>
      <c r="G146" s="23"/>
      <c r="H146" s="23"/>
      <c r="I146" s="167"/>
      <c r="J146" s="167"/>
      <c r="K146" s="167"/>
      <c r="L146" s="23"/>
      <c r="M146" s="132"/>
      <c r="N146" s="132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747" t="s">
        <v>530</v>
      </c>
      <c r="AN146" s="747"/>
      <c r="AO146" s="138">
        <f>'４月'!AO144+'５月'!AO144+'６月'!AO144+'７月'!AO144+'８月'!AO144+'９月'!AO144+'10月'!AO144+'11月'!AO144+'12月'!AO144+'１月'!AO144+'２月'!AO144+'３月'!AO144</f>
        <v>0</v>
      </c>
      <c r="AP146" s="138">
        <f>'４月'!AP144+'５月'!AP144+'６月'!AP144+'７月'!AP144+'８月'!AP144+'９月'!AP144+'10月'!AP144+'11月'!AP144+'12月'!AP144+'１月'!AP144+'２月'!AP144+'３月'!AP144</f>
        <v>0</v>
      </c>
      <c r="AQ146" s="138">
        <f>'４月'!AQ144+'５月'!AQ144+'６月'!AQ144+'７月'!AQ144+'８月'!AQ144+'９月'!AQ144+'10月'!AQ144+'11月'!AQ144+'12月'!AQ144+'１月'!AQ144+'２月'!AQ144+'３月'!AQ144</f>
        <v>0</v>
      </c>
      <c r="AR146" s="138">
        <f>'４月'!AR144+'５月'!AR144+'６月'!AR144+'７月'!AR144+'８月'!AR144+'９月'!AR144+'10月'!AR144+'11月'!AR144+'12月'!AR144+'１月'!AR144+'２月'!AR144+'３月'!AR144</f>
        <v>0</v>
      </c>
      <c r="AS146" s="138">
        <f>'４月'!AS144+'５月'!AS144+'６月'!AS144+'７月'!AS144+'８月'!AS144+'９月'!AS144+'10月'!AS144+'11月'!AS144+'12月'!AS144+'１月'!AS144+'２月'!AS144+'３月'!AS144</f>
        <v>0</v>
      </c>
      <c r="AT146" s="138">
        <f>'４月'!AT144+'５月'!AT144+'６月'!AT144+'７月'!AT144+'８月'!AT144+'９月'!AT144+'10月'!AT144+'11月'!AT144+'12月'!AT144+'１月'!AT144+'２月'!AT144+'３月'!AT144</f>
        <v>0</v>
      </c>
      <c r="AU146" s="138"/>
      <c r="AV146" s="138"/>
      <c r="AW146" s="138">
        <f>'４月'!AW144+'５月'!AW144+'６月'!AW144+'７月'!AW144+'８月'!AW144+'９月'!AW144+'10月'!AW144+'11月'!AW144+'12月'!AW144+'１月'!AW144+'２月'!AW144+'３月'!AW144</f>
        <v>0</v>
      </c>
      <c r="AX146" s="138">
        <f>'４月'!AX144+'５月'!AX144+'６月'!AX144+'７月'!AX144+'８月'!AX144+'９月'!AX144+'10月'!AX144+'11月'!AX144+'12月'!AX144+'１月'!AX144+'２月'!AX144+'３月'!AX144</f>
        <v>0</v>
      </c>
      <c r="AY146" s="138">
        <f>'４月'!AY144+'５月'!AY144+'６月'!AY144+'７月'!AY144+'８月'!AY144+'９月'!AY144+'10月'!AY144+'11月'!AY144+'12月'!AY144+'１月'!AY144+'２月'!AY144+'３月'!AY144</f>
        <v>0</v>
      </c>
      <c r="AZ146" s="138">
        <f>'４月'!AZ144+'５月'!AZ144+'６月'!AZ144+'７月'!AZ144+'８月'!AZ144+'９月'!AZ144+'10月'!AZ144+'11月'!AZ144+'12月'!AZ144+'１月'!AZ144+'２月'!AZ144+'３月'!AZ144</f>
        <v>0</v>
      </c>
      <c r="BA146" s="138">
        <f>'４月'!BA144+'５月'!BA144+'６月'!BA144+'７月'!BA144+'８月'!BA144+'９月'!BA144+'10月'!BA144+'11月'!BA144+'12月'!BA144+'１月'!BA144+'２月'!BA144+'３月'!BA144</f>
        <v>0</v>
      </c>
      <c r="BB146" s="138">
        <f>'４月'!BB144+'５月'!BB144+'６月'!BB144+'７月'!BB144+'８月'!BB144+'９月'!BB144+'10月'!BB144+'11月'!BB144+'12月'!BB144+'１月'!BB144+'２月'!BB144+'３月'!BB144</f>
        <v>0</v>
      </c>
      <c r="BC146" s="138">
        <f>'４月'!BC144+'５月'!BC144+'６月'!BC144+'７月'!BC144+'８月'!BC144+'９月'!BC144+'10月'!BC144+'11月'!BC144+'12月'!BC144+'１月'!BC144+'２月'!BC144+'３月'!BC144</f>
        <v>0</v>
      </c>
      <c r="BD146" s="138">
        <f>'４月'!BD144+'５月'!BD144+'６月'!BD144+'７月'!BD144+'８月'!BD144+'９月'!BD144+'10月'!BD144+'11月'!BD144+'12月'!BD144+'１月'!BD144+'２月'!BD144+'３月'!BD144</f>
        <v>0</v>
      </c>
      <c r="BE146" s="138"/>
      <c r="BF146" s="138"/>
      <c r="BG146" s="138">
        <f>'４月'!BG144+'５月'!BG144+'６月'!BG144+'７月'!BG144+'８月'!BG144+'９月'!BG144+'10月'!BG144+'11月'!BG144+'12月'!BG144+'１月'!BG144+'２月'!BG144+'３月'!BG144</f>
        <v>0</v>
      </c>
      <c r="BH146" s="138">
        <f>'４月'!BH144+'５月'!BH144+'６月'!BH144+'７月'!BH144+'８月'!BH144+'９月'!BH144+'10月'!BH144+'11月'!BH144+'12月'!BH144+'１月'!BH144+'２月'!BH144+'３月'!BH144</f>
        <v>0</v>
      </c>
      <c r="BI146" s="138">
        <f>'４月'!BI144+'５月'!BI144+'６月'!BI144+'７月'!BI144+'８月'!BI144+'９月'!BI144+'10月'!BI144+'11月'!BI144+'12月'!BI144+'１月'!BI144+'２月'!BI144+'３月'!BI144</f>
        <v>0</v>
      </c>
      <c r="BJ146" s="138">
        <f>'４月'!BJ144+'５月'!BJ144+'６月'!BJ144+'７月'!BJ144+'８月'!BJ144+'９月'!BJ144+'10月'!BJ144+'11月'!BJ144+'12月'!BJ144+'１月'!BJ144+'２月'!BJ144+'３月'!BJ144</f>
        <v>0</v>
      </c>
      <c r="BK146" s="138">
        <f>'４月'!BK144+'５月'!BK144+'６月'!BK144+'７月'!BK144+'８月'!BK144+'９月'!BK144+'10月'!BK144+'11月'!BK144+'12月'!BK144+'１月'!BK144+'２月'!BK144+'３月'!BK144</f>
        <v>0</v>
      </c>
      <c r="BL146" s="138">
        <f>'４月'!BL144+'５月'!BL144+'６月'!BL144+'７月'!BL144+'８月'!BL144+'９月'!BL144+'10月'!BL144+'11月'!BL144+'12月'!BL144+'１月'!BL144+'２月'!BL144+'３月'!BL144</f>
        <v>0</v>
      </c>
      <c r="BM146" s="138">
        <f>'４月'!BM144+'５月'!BM144+'６月'!BM144+'７月'!BM144+'８月'!BM144+'９月'!BM144+'10月'!BM144+'11月'!BM144+'12月'!BM144+'１月'!BM144+'２月'!BM144+'３月'!BM144</f>
        <v>0</v>
      </c>
      <c r="BN146" s="138">
        <f>'４月'!BN144+'５月'!BN144+'６月'!BN144+'７月'!BN144+'８月'!BN144+'９月'!BN144+'10月'!BN144+'11月'!BN144+'12月'!BN144+'１月'!BN144+'２月'!BN144+'３月'!BN144</f>
        <v>0</v>
      </c>
      <c r="BO146" s="138">
        <f>'４月'!BO144+'５月'!BO144+'６月'!BO144+'７月'!BO144+'８月'!BO144+'９月'!BO144+'10月'!BO144+'11月'!BO144+'12月'!BO144+'１月'!BO144+'２月'!BO144+'３月'!BO144</f>
        <v>0</v>
      </c>
    </row>
    <row r="147" spans="2:67" ht="12.75" customHeight="1">
      <c r="F147" s="14" t="s">
        <v>201</v>
      </c>
      <c r="N147" s="132"/>
      <c r="Z147" s="23"/>
      <c r="AA147" s="23"/>
      <c r="AB147" s="132"/>
      <c r="AC147" s="132"/>
      <c r="AD147" s="151"/>
      <c r="AE147" s="132"/>
      <c r="AF147" s="132"/>
      <c r="AK147" s="131"/>
      <c r="AL147" s="131"/>
      <c r="AM147" s="132"/>
      <c r="AN147" s="151"/>
    </row>
    <row r="148" spans="2:67" ht="12.75" customHeight="1">
      <c r="B148" s="14"/>
      <c r="C148" s="14"/>
      <c r="D148" s="15"/>
      <c r="E148" s="15"/>
      <c r="F148" s="651" t="s">
        <v>200</v>
      </c>
      <c r="G148" s="651" t="s">
        <v>110</v>
      </c>
      <c r="H148" s="651" t="s">
        <v>111</v>
      </c>
      <c r="I148" s="651" t="s">
        <v>406</v>
      </c>
      <c r="J148" s="651" t="s">
        <v>219</v>
      </c>
      <c r="K148" s="651" t="s">
        <v>113</v>
      </c>
      <c r="L148" s="651" t="s">
        <v>112</v>
      </c>
      <c r="M148" s="651" t="s">
        <v>114</v>
      </c>
      <c r="N148" s="132"/>
      <c r="O148" s="645" t="s">
        <v>486</v>
      </c>
      <c r="P148" s="646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H148" s="646"/>
      <c r="AI148" s="646"/>
      <c r="AJ148" s="646"/>
      <c r="AK148" s="646"/>
      <c r="AL148" s="646"/>
      <c r="AM148" s="646"/>
      <c r="AN148" s="647"/>
      <c r="AO148" s="653" t="s">
        <v>487</v>
      </c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5"/>
    </row>
    <row r="149" spans="2:67" ht="12.75" customHeight="1">
      <c r="B149" s="14"/>
      <c r="C149" s="14"/>
      <c r="D149" s="15"/>
      <c r="E149" s="15"/>
      <c r="F149" s="651"/>
      <c r="G149" s="651"/>
      <c r="H149" s="651"/>
      <c r="I149" s="651"/>
      <c r="J149" s="651"/>
      <c r="K149" s="651"/>
      <c r="L149" s="651"/>
      <c r="M149" s="651"/>
      <c r="N149" s="132"/>
      <c r="O149" s="645" t="s">
        <v>463</v>
      </c>
      <c r="P149" s="646"/>
      <c r="Q149" s="646"/>
      <c r="R149" s="647"/>
      <c r="S149" s="648" t="s">
        <v>476</v>
      </c>
      <c r="T149" s="648"/>
      <c r="U149" s="648" t="s">
        <v>642</v>
      </c>
      <c r="V149" s="648"/>
      <c r="W149" s="645" t="s">
        <v>164</v>
      </c>
      <c r="X149" s="646"/>
      <c r="Y149" s="646"/>
      <c r="Z149" s="647"/>
      <c r="AA149" s="709" t="s">
        <v>257</v>
      </c>
      <c r="AB149" s="709" t="s">
        <v>479</v>
      </c>
      <c r="AC149" s="648" t="s">
        <v>33</v>
      </c>
      <c r="AD149" s="648"/>
      <c r="AE149" s="649" t="s">
        <v>596</v>
      </c>
      <c r="AF149" s="650"/>
      <c r="AG149" s="648" t="s">
        <v>481</v>
      </c>
      <c r="AH149" s="648"/>
      <c r="AI149" s="649" t="s">
        <v>85</v>
      </c>
      <c r="AJ149" s="650"/>
      <c r="AK149" s="711" t="s">
        <v>86</v>
      </c>
      <c r="AL149" s="712"/>
      <c r="AM149" s="709" t="s">
        <v>485</v>
      </c>
      <c r="AN149" s="709" t="s">
        <v>488</v>
      </c>
      <c r="AO149" s="653" t="s">
        <v>463</v>
      </c>
      <c r="AP149" s="654"/>
      <c r="AQ149" s="654"/>
      <c r="AR149" s="655"/>
      <c r="AS149" s="656" t="s">
        <v>476</v>
      </c>
      <c r="AT149" s="656"/>
      <c r="AU149" s="656" t="s">
        <v>642</v>
      </c>
      <c r="AV149" s="656"/>
      <c r="AW149" s="653" t="s">
        <v>164</v>
      </c>
      <c r="AX149" s="654"/>
      <c r="AY149" s="654"/>
      <c r="AZ149" s="655"/>
      <c r="BA149" s="657" t="s">
        <v>257</v>
      </c>
      <c r="BB149" s="657" t="s">
        <v>479</v>
      </c>
      <c r="BC149" s="656" t="s">
        <v>33</v>
      </c>
      <c r="BD149" s="656"/>
      <c r="BE149" s="659" t="s">
        <v>596</v>
      </c>
      <c r="BF149" s="660"/>
      <c r="BG149" s="656" t="s">
        <v>481</v>
      </c>
      <c r="BH149" s="656"/>
      <c r="BI149" s="659" t="s">
        <v>85</v>
      </c>
      <c r="BJ149" s="660"/>
      <c r="BK149" s="661" t="s">
        <v>86</v>
      </c>
      <c r="BL149" s="662"/>
      <c r="BM149" s="657" t="s">
        <v>485</v>
      </c>
      <c r="BN149" s="657" t="s">
        <v>488</v>
      </c>
      <c r="BO149" s="656" t="s">
        <v>31</v>
      </c>
    </row>
    <row r="150" spans="2:67" ht="12.75" customHeight="1">
      <c r="B150" s="14"/>
      <c r="C150" s="14"/>
      <c r="D150" s="15"/>
      <c r="E150" s="15"/>
      <c r="F150" s="651"/>
      <c r="G150" s="651"/>
      <c r="H150" s="651"/>
      <c r="I150" s="651"/>
      <c r="J150" s="651"/>
      <c r="K150" s="651"/>
      <c r="L150" s="651"/>
      <c r="M150" s="651"/>
      <c r="N150" s="132"/>
      <c r="O150" s="220" t="s">
        <v>512</v>
      </c>
      <c r="P150" s="220" t="s">
        <v>513</v>
      </c>
      <c r="Q150" s="220" t="s">
        <v>514</v>
      </c>
      <c r="R150" s="220" t="s">
        <v>87</v>
      </c>
      <c r="S150" s="220" t="s">
        <v>88</v>
      </c>
      <c r="T150" s="220" t="s">
        <v>87</v>
      </c>
      <c r="U150" s="220" t="s">
        <v>88</v>
      </c>
      <c r="V150" s="220" t="s">
        <v>87</v>
      </c>
      <c r="W150" s="220" t="s">
        <v>512</v>
      </c>
      <c r="X150" s="220" t="s">
        <v>513</v>
      </c>
      <c r="Y150" s="220" t="s">
        <v>514</v>
      </c>
      <c r="Z150" s="220" t="s">
        <v>87</v>
      </c>
      <c r="AA150" s="710"/>
      <c r="AB150" s="710"/>
      <c r="AC150" s="220" t="s">
        <v>88</v>
      </c>
      <c r="AD150" s="220" t="s">
        <v>87</v>
      </c>
      <c r="AE150" s="220" t="s">
        <v>88</v>
      </c>
      <c r="AF150" s="220" t="s">
        <v>87</v>
      </c>
      <c r="AG150" s="220" t="s">
        <v>88</v>
      </c>
      <c r="AH150" s="220" t="s">
        <v>87</v>
      </c>
      <c r="AI150" s="220" t="s">
        <v>88</v>
      </c>
      <c r="AJ150" s="220" t="s">
        <v>87</v>
      </c>
      <c r="AK150" s="220" t="s">
        <v>88</v>
      </c>
      <c r="AL150" s="220" t="s">
        <v>87</v>
      </c>
      <c r="AM150" s="710"/>
      <c r="AN150" s="710"/>
      <c r="AO150" s="221" t="s">
        <v>512</v>
      </c>
      <c r="AP150" s="221" t="s">
        <v>513</v>
      </c>
      <c r="AQ150" s="221" t="s">
        <v>514</v>
      </c>
      <c r="AR150" s="221" t="s">
        <v>87</v>
      </c>
      <c r="AS150" s="221" t="s">
        <v>88</v>
      </c>
      <c r="AT150" s="221" t="s">
        <v>87</v>
      </c>
      <c r="AU150" s="221" t="s">
        <v>88</v>
      </c>
      <c r="AV150" s="221" t="s">
        <v>87</v>
      </c>
      <c r="AW150" s="221" t="s">
        <v>512</v>
      </c>
      <c r="AX150" s="221" t="s">
        <v>513</v>
      </c>
      <c r="AY150" s="221" t="s">
        <v>514</v>
      </c>
      <c r="AZ150" s="221" t="s">
        <v>87</v>
      </c>
      <c r="BA150" s="658"/>
      <c r="BB150" s="658"/>
      <c r="BC150" s="221" t="s">
        <v>88</v>
      </c>
      <c r="BD150" s="221" t="s">
        <v>87</v>
      </c>
      <c r="BE150" s="221" t="s">
        <v>88</v>
      </c>
      <c r="BF150" s="221" t="s">
        <v>87</v>
      </c>
      <c r="BG150" s="221" t="s">
        <v>88</v>
      </c>
      <c r="BH150" s="221" t="s">
        <v>87</v>
      </c>
      <c r="BI150" s="221" t="s">
        <v>88</v>
      </c>
      <c r="BJ150" s="221" t="s">
        <v>87</v>
      </c>
      <c r="BK150" s="221" t="s">
        <v>88</v>
      </c>
      <c r="BL150" s="221" t="s">
        <v>87</v>
      </c>
      <c r="BM150" s="658"/>
      <c r="BN150" s="658"/>
      <c r="BO150" s="656"/>
    </row>
    <row r="151" spans="2:67" ht="12.75" customHeight="1">
      <c r="F151" s="20" t="str">
        <f>IF(月途中入退所!$D31=$B$2,月途中入退所!$F31,"-")</f>
        <v>-</v>
      </c>
      <c r="G151" s="20" t="str">
        <f>IF(月途中入退所!$D31=$B$2,月途中入退所!$G31,"-")</f>
        <v>-</v>
      </c>
      <c r="H151" s="20" t="str">
        <f>IF(月途中入退所!$D31=$B$2,月途中入退所!$H31,"-")</f>
        <v>-</v>
      </c>
      <c r="I151" s="164" t="str">
        <f>IF($H151="標準時間",HLOOKUP($G151,$F$40:$I$74,35,FALSE),IF($H151="短時間",HLOOKUP($G151,$J$40:$M$74,35,FALSE),"-"))</f>
        <v>-</v>
      </c>
      <c r="J151" s="20" t="str">
        <f>IF(月途中入退所!$N31=$B$2,IF(月途中入退所!I31="","-",月途中入退所!$I31),"-")</f>
        <v>-</v>
      </c>
      <c r="K151" s="186" t="str">
        <f>IF(J151="○",I151+$O$28,I151)</f>
        <v>-</v>
      </c>
      <c r="L151" s="20" t="str">
        <f>IF(月途中入退所!$D31=$B$2,月途中入退所!$J31,"-")</f>
        <v>-</v>
      </c>
      <c r="M151" s="138">
        <f t="shared" ref="M151" si="123">IFERROR(ROUNDDOWN(K151*L151/25,-1),0)</f>
        <v>0</v>
      </c>
      <c r="N151" s="132"/>
      <c r="O151" s="137" t="str">
        <f t="shared" ref="O151:O170" si="124">IF($H151="標準時間",HLOOKUP(G151,$F$84:$I$87,2,FALSE),IF($H151="短時間",HLOOKUP($G151,$J$84:$M$87,2,FALSE),"-"))</f>
        <v>-</v>
      </c>
      <c r="P151" s="137" t="str">
        <f t="shared" ref="P151:P170" si="125">IF($H151="標準時間",HLOOKUP(G151,$F$84:$I$87,3,FALSE),IF($H151="短時間",HLOOKUP($G151,$J$84:$M$87,3,FALSE),"-"))</f>
        <v>-</v>
      </c>
      <c r="Q151" s="137" t="str">
        <f t="shared" ref="Q151:Q170" si="126">IF($H151="標準時間",HLOOKUP(G151,$F$84:$I$87,4,FALSE),IF($H151="短時間",HLOOKUP($G151,$J$84:$M$87,4,FALSE),"-"))</f>
        <v>-</v>
      </c>
      <c r="R151" s="137" t="str">
        <f t="shared" ref="R151:R170" si="127">IF($H151="標準時間",HLOOKUP($G151,$F$40:$I$74,3,FALSE),IF($H151="短時間",HLOOKUP($G151,$J$40:$M$74,3,FALSE),"-"))</f>
        <v>-</v>
      </c>
      <c r="S151" s="137" t="str">
        <f>IF($H151="標準時間",HLOOKUP($G151,$F$40:$I$74,4,FALSE),IF($H151="短時間",HLOOKUP($G151,$J$40:$M$74,4,FALSE),"-"))</f>
        <v>-</v>
      </c>
      <c r="T151" s="137" t="str">
        <f>IF($H151="標準時間",HLOOKUP($G151,$F$40:$I$74,5,FALSE),IF($H151="短時間",HLOOKUP($G151,$J$40:$M$74,5,FALSE),"-"))</f>
        <v>-</v>
      </c>
      <c r="U151" s="137" t="str">
        <f>IF($H151="標準時間",HLOOKUP($G151,$F$40:$I$74,6,FALSE),IF($H151="短時間",HLOOKUP($G151,$J$40:$M$74,6,FALSE),"-"))</f>
        <v>-</v>
      </c>
      <c r="V151" s="137" t="str">
        <f>IF($H151="標準時間",HLOOKUP($G151,$F$40:$I$74,7,FALSE),IF($H151="短時間",HLOOKUP($G151,$J$40:$M$74,7,FALSE),"-"))</f>
        <v>-</v>
      </c>
      <c r="W151" s="137" t="str">
        <f t="shared" ref="W151:W170" si="128">IFERROR(HLOOKUP(G151,$F$90:$I$91,2,FALSE),"-")</f>
        <v>-</v>
      </c>
      <c r="X151" s="137" t="str">
        <f t="shared" ref="X151:X170" si="129">IFERROR(HLOOKUP(G151,$F$90:$I$92,3,FALSE),"-")</f>
        <v>-</v>
      </c>
      <c r="Y151" s="137" t="str">
        <f t="shared" ref="Y151:Y170" si="130">IFERROR(HLOOKUP(G151,$F$90:$I$93,4,FALSE),"-")</f>
        <v>-</v>
      </c>
      <c r="Z151" s="137" t="str">
        <f>IF($H151="標準時間",HLOOKUP($G151,$F$40:$I$74,10,FALSE),IF($H151="短時間",HLOOKUP($G151,$J$40:$M$74,10,FALSE),"-"))</f>
        <v>-</v>
      </c>
      <c r="AA151" s="137" t="str">
        <f>IF($H151="標準時間",HLOOKUP($G151,$F$5:$I$37,11,FALSE),IF($H151="短時間",HLOOKUP($G151,$J$5:$M$37,11,FALSE),"-"))</f>
        <v>-</v>
      </c>
      <c r="AB151" s="137" t="str">
        <f>IF($H151="標準時間",HLOOKUP($G151,$F$5:$I$37,12,FALSE),IF($H151="短時間",HLOOKUP($G151,$J$5:$M$37,12,FALSE),"-"))</f>
        <v>-</v>
      </c>
      <c r="AC151" s="137" t="str">
        <f>IF($H151="標準時間",HLOOKUP($G151,$F$5:$I$37,13,FALSE),IF($H151="短時間",HLOOKUP($G151,$J$5:$M$37,13,FALSE),"-"))</f>
        <v>-</v>
      </c>
      <c r="AD151" s="137" t="str">
        <f>IF($H151="標準時間",HLOOKUP($G151,$F$5:$I$37,14,FALSE),IF($H151="短時間",HLOOKUP($G151,$J$5:$M$37,14,FALSE),"-"))</f>
        <v>-</v>
      </c>
      <c r="AE151" s="137" t="str">
        <f>IF($H151="標準時間",HLOOKUP($G151,$F$40:$I$74,15,FALSE),IF($H151="短時間",HLOOKUP($G151,$J$40:$M$74,15,FALSE),"-"))</f>
        <v>-</v>
      </c>
      <c r="AF151" s="137" t="str">
        <f>IF($H151="標準時間",HLOOKUP($G151,$F$40:$I$74,16,FALSE),IF($H151="短時間",HLOOKUP($G151,$J$40:$M$74,16,FALSE),"-"))</f>
        <v>-</v>
      </c>
      <c r="AG151" s="137" t="str">
        <f>IF($H151="標準時間",HLOOKUP($G151,$F$5:$I$37,15,FALSE),IF($H151="短時間",HLOOKUP($G151,$J$5:$M$37,15,FALSE),"-"))</f>
        <v>-</v>
      </c>
      <c r="AH151" s="137" t="str">
        <f>IF($H151="標準時間",HLOOKUP($G151,$F$5:$I$37,16,FALSE),IF($H151="短時間",HLOOKUP($G151,$J$5:$M$37,16,FALSE),"-"))</f>
        <v>-</v>
      </c>
      <c r="AI151" s="137" t="str">
        <f>IF(H151="標準時間",HLOOKUP(G151,'４月基本'!$F$34:$I$45,12,FALSE),IF(H151="短時間",HLOOKUP(G151,'４月基本'!$J$34:$M$45,12,FALSE),"-"))</f>
        <v>-</v>
      </c>
      <c r="AJ151" s="137" t="str">
        <f>IF(H151="標準時間",HLOOKUP(G151,'４月Ⅰ'!$F$23:$I$32,10,FALSE),IF(H151="短時間",HLOOKUP(G151,'４月Ⅰ'!$J$23:$M$32,10,FALSE),"-"))</f>
        <v>-</v>
      </c>
      <c r="AK151" s="137" t="str">
        <f>IF(H151="標準時間",HLOOKUP(G151,'４月基本'!$F$34:$I$46,11,FALSE),IF(H151="短時間",HLOOKUP(G151,'４月基本'!$J$34:$M$46,11,FALSE),"-"))</f>
        <v>-</v>
      </c>
      <c r="AL151" s="137" t="str">
        <f>IF(H151="標準時間",HLOOKUP(G151,'４月Ⅰ'!$F$23:$I$33,9,FALSE),IF(H151="短時間",HLOOKUP(G151,'４月Ⅰ'!$J$23:$M$33,9,FALSE),"-"))</f>
        <v>-</v>
      </c>
      <c r="AM151" s="137" t="str">
        <f>IF($H151="標準時間",HLOOKUP($G151,$F$5:$I$37,26,FALSE),IF($H151="短時間",HLOOKUP($G151,$J$5:$M$37,26,FALSE),"-"))</f>
        <v>-</v>
      </c>
      <c r="AN151" s="137">
        <f t="shared" ref="AN151:AN170" si="131">IF(J151="○",$O$28,0)</f>
        <v>0</v>
      </c>
      <c r="AO151" s="138">
        <f t="shared" ref="AO151:AO170" si="132">M151-SUM(AP151:BN151)</f>
        <v>0</v>
      </c>
      <c r="AP151" s="138" t="str">
        <f t="shared" ref="AP151:AP170" si="133">IFERROR(ROUND(P151*L151/25,0),"")</f>
        <v/>
      </c>
      <c r="AQ151" s="138" t="str">
        <f t="shared" ref="AQ151:AQ170" si="134">IFERROR(ROUND(Q151*L151/25,0),"")</f>
        <v/>
      </c>
      <c r="AR151" s="138" t="str">
        <f t="shared" ref="AR151:AR170" si="135">IFERROR(ROUND(R151*L151/25,0),"")</f>
        <v/>
      </c>
      <c r="AS151" s="138" t="str">
        <f t="shared" ref="AS151:AS170" si="136">IFERROR(ROUND(S151*L151/25,0),"")</f>
        <v/>
      </c>
      <c r="AT151" s="138" t="str">
        <f t="shared" ref="AT151:AT170" si="137">IFERROR(ROUND(T151*L151/25,0),"")</f>
        <v/>
      </c>
      <c r="AU151" s="138" t="str">
        <f>IFERROR(ROUND(U151*L151/25,0),"")</f>
        <v/>
      </c>
      <c r="AV151" s="138" t="str">
        <f>IFERROR(ROUND(V151*L151/25,0),"")</f>
        <v/>
      </c>
      <c r="AW151" s="138" t="str">
        <f t="shared" ref="AW151:AW170" si="138">IFERROR(ROUND(W151*L151/25,0),"")</f>
        <v/>
      </c>
      <c r="AX151" s="138" t="str">
        <f t="shared" ref="AX151:AX170" si="139">IFERROR(ROUND(X151*L151/25,0),"")</f>
        <v/>
      </c>
      <c r="AY151" s="138" t="str">
        <f t="shared" ref="AY151:AY170" si="140">IFERROR(ROUND(Y151*L151/25,0),"")</f>
        <v/>
      </c>
      <c r="AZ151" s="138" t="str">
        <f t="shared" ref="AZ151:AZ170" si="141">IFERROR(ROUND(Z151*L151/25,0),"")</f>
        <v/>
      </c>
      <c r="BA151" s="138" t="str">
        <f t="shared" ref="BA151:BA170" si="142">IFERROR(ROUND(AA151*L151/25,0),"")</f>
        <v/>
      </c>
      <c r="BB151" s="138" t="str">
        <f t="shared" ref="BB151:BB170" si="143">IFERROR(ROUND(AB151*L151/25,0),"")</f>
        <v/>
      </c>
      <c r="BC151" s="138" t="str">
        <f t="shared" ref="BC151:BC170" si="144">IFERROR(ROUND(AC151*L151/25,0),"")</f>
        <v/>
      </c>
      <c r="BD151" s="138" t="str">
        <f t="shared" ref="BD151:BD170" si="145">IFERROR(ROUND(AD151*L151/25,0),"")</f>
        <v/>
      </c>
      <c r="BE151" s="138" t="str">
        <f t="shared" ref="BE151:BE170" si="146">IFERROR(ROUND(AE151*L151/25,0),"")</f>
        <v/>
      </c>
      <c r="BF151" s="138" t="str">
        <f t="shared" ref="BF151:BF170" si="147">IFERROR(ROUND(AF151*L151/25,0),"")</f>
        <v/>
      </c>
      <c r="BG151" s="138" t="str">
        <f t="shared" ref="BG151:BG170" si="148">IFERROR(ROUND(AG151*L151/25,0),"")</f>
        <v/>
      </c>
      <c r="BH151" s="138" t="str">
        <f t="shared" ref="BH151:BH170" si="149">IFERROR(ROUND(AH151*L151/25,0),"")</f>
        <v/>
      </c>
      <c r="BI151" s="138" t="str">
        <f t="shared" ref="BI151:BI170" si="150">IFERROR(ROUND(AI151*L151/25,0),"")</f>
        <v/>
      </c>
      <c r="BJ151" s="138" t="str">
        <f t="shared" ref="BJ151:BJ170" si="151">IFERROR(ROUND(AJ151*L151/25,0),"")</f>
        <v/>
      </c>
      <c r="BK151" s="138" t="str">
        <f t="shared" ref="BK151:BK170" si="152">IFERROR(ROUND(AK151*L151/25,0),"")</f>
        <v/>
      </c>
      <c r="BL151" s="138" t="str">
        <f t="shared" ref="BL151:BL170" si="153">IFERROR(ROUND(AL151*L151/25,0),"")</f>
        <v/>
      </c>
      <c r="BM151" s="138" t="str">
        <f t="shared" ref="BM151:BM170" si="154">IFERROR(ROUND(AM151*L151/25,0),"")</f>
        <v/>
      </c>
      <c r="BN151" s="138" t="str">
        <f t="shared" ref="BN151:BN170" si="155">IFERROR(ROUND(AN151*L151/25,0),"")</f>
        <v/>
      </c>
      <c r="BO151" s="138">
        <f t="shared" ref="BO151:BO170" si="156">SUM(AO151:BN151)</f>
        <v>0</v>
      </c>
    </row>
    <row r="152" spans="2:67" ht="12.75" customHeight="1">
      <c r="F152" s="20" t="str">
        <f>IF(月途中入退所!$D32=$B$2,月途中入退所!$F32,"-")</f>
        <v>-</v>
      </c>
      <c r="G152" s="20" t="str">
        <f>IF(月途中入退所!$D32=$B$2,月途中入退所!$G32,"-")</f>
        <v>-</v>
      </c>
      <c r="H152" s="20" t="str">
        <f>IF(月途中入退所!$D32=$B$2,月途中入退所!$H32,"-")</f>
        <v>-</v>
      </c>
      <c r="I152" s="164" t="str">
        <f t="shared" ref="I152:I170" si="157">IF($H152="標準時間",HLOOKUP($G152,$F$40:$I$74,35,FALSE),IF($H152="短時間",HLOOKUP($G152,$J$40:$M$74,35,FALSE),"-"))</f>
        <v>-</v>
      </c>
      <c r="J152" s="20" t="str">
        <f>IF(月途中入退所!$N32=$B$2,IF(月途中入退所!I32="","-",月途中入退所!$I32),"-")</f>
        <v>-</v>
      </c>
      <c r="K152" s="186" t="str">
        <f t="shared" ref="K152:K170" si="158">IF(J152="○",I152+$O$28,I152)</f>
        <v>-</v>
      </c>
      <c r="L152" s="20" t="str">
        <f>IF(月途中入退所!$D32=$B$2,月途中入退所!$J32,"-")</f>
        <v>-</v>
      </c>
      <c r="M152" s="138">
        <f t="shared" ref="M152:M170" si="159">IFERROR(ROUNDDOWN(K152*L152/25,-1),0)</f>
        <v>0</v>
      </c>
      <c r="N152" s="132"/>
      <c r="O152" s="137" t="str">
        <f t="shared" si="124"/>
        <v>-</v>
      </c>
      <c r="P152" s="137" t="str">
        <f t="shared" si="125"/>
        <v>-</v>
      </c>
      <c r="Q152" s="137" t="str">
        <f t="shared" si="126"/>
        <v>-</v>
      </c>
      <c r="R152" s="137" t="str">
        <f t="shared" si="127"/>
        <v>-</v>
      </c>
      <c r="S152" s="137" t="str">
        <f t="shared" ref="S152:S170" si="160">IF($H152="標準時間",HLOOKUP($G152,$F$34:$I$62,4,FALSE),IF($H152="短時間",HLOOKUP($G152,$J$34:$M$62,4,FALSE),"-"))</f>
        <v>-</v>
      </c>
      <c r="T152" s="137" t="str">
        <f t="shared" ref="T152:T170" si="161">IF($H152="標準時間",HLOOKUP($G152,$F$34:$I$62,5,FALSE),IF($H152="短時間",HLOOKUP($G152,$J$34:$M$62,5,FALSE),"-"))</f>
        <v>-</v>
      </c>
      <c r="U152" s="137" t="str">
        <f t="shared" ref="U152:U169" si="162">IF($H152="標準時間",HLOOKUP($G152,$F$40:$I$74,6,FALSE),IF($H152="短時間",HLOOKUP($G152,$J$40:$M$74,6,FALSE),"-"))</f>
        <v>-</v>
      </c>
      <c r="V152" s="137" t="str">
        <f t="shared" ref="V152:V169" si="163">IF($H152="標準時間",HLOOKUP($G152,$F$40:$I$74,7,FALSE),IF($H152="短時間",HLOOKUP($G152,$J$40:$M$74,7,FALSE),"-"))</f>
        <v>-</v>
      </c>
      <c r="W152" s="137" t="str">
        <f t="shared" si="128"/>
        <v>-</v>
      </c>
      <c r="X152" s="137" t="str">
        <f t="shared" si="129"/>
        <v>-</v>
      </c>
      <c r="Y152" s="137" t="str">
        <f t="shared" si="130"/>
        <v>-</v>
      </c>
      <c r="Z152" s="137" t="str">
        <f t="shared" ref="Z152:Z170" si="164">IF($H152="標準時間",HLOOKUP($G152,$F$40:$I$74,10,FALSE),IF($H152="短時間",HLOOKUP($G152,$J$40:$M$74,10,FALSE),"-"))</f>
        <v>-</v>
      </c>
      <c r="AA152" s="137" t="str">
        <f t="shared" ref="AA152:AA170" si="165">IF($H152="標準時間",HLOOKUP($G152,$F$5:$I$37,11,FALSE),IF($H152="短時間",HLOOKUP($G152,$J$5:$M$37,11,FALSE),"-"))</f>
        <v>-</v>
      </c>
      <c r="AB152" s="137" t="str">
        <f t="shared" ref="AB152:AB170" si="166">IF($H152="標準時間",HLOOKUP($G152,$F$5:$I$37,12,FALSE),IF($H152="短時間",HLOOKUP($G152,$J$5:$M$37,12,FALSE),"-"))</f>
        <v>-</v>
      </c>
      <c r="AC152" s="137" t="str">
        <f t="shared" ref="AC152:AC170" si="167">IF($H152="標準時間",HLOOKUP($G152,$F$5:$I$37,13,FALSE),IF($H152="短時間",HLOOKUP($G152,$J$5:$M$37,13,FALSE),"-"))</f>
        <v>-</v>
      </c>
      <c r="AD152" s="137" t="str">
        <f t="shared" ref="AD152:AD170" si="168">IF($H152="標準時間",HLOOKUP($G152,$F$5:$I$37,14,FALSE),IF($H152="短時間",HLOOKUP($G152,$J$5:$M$37,14,FALSE),"-"))</f>
        <v>-</v>
      </c>
      <c r="AE152" s="137" t="str">
        <f t="shared" ref="AE152:AE170" si="169">IF($H152="標準時間",HLOOKUP($G152,$F$40:$I$74,15,FALSE),IF($H152="短時間",HLOOKUP($G152,$J$40:$M$74,15,FALSE),"-"))</f>
        <v>-</v>
      </c>
      <c r="AF152" s="137" t="str">
        <f t="shared" ref="AF152:AF170" si="170">IF($H152="標準時間",HLOOKUP($G152,$F$40:$I$74,16,FALSE),IF($H152="短時間",HLOOKUP($G152,$J$40:$M$74,16,FALSE),"-"))</f>
        <v>-</v>
      </c>
      <c r="AG152" s="137" t="str">
        <f t="shared" ref="AG152:AG170" si="171">IF($H152="標準時間",HLOOKUP($G152,$F$5:$I$37,15,FALSE),IF($H152="短時間",HLOOKUP($G152,$J$5:$M$37,15,FALSE),"-"))</f>
        <v>-</v>
      </c>
      <c r="AH152" s="137" t="str">
        <f t="shared" ref="AH152:AH170" si="172">IF($H152="標準時間",HLOOKUP($G152,$F$5:$I$37,16,FALSE),IF($H152="短時間",HLOOKUP($G152,$J$5:$M$37,16,FALSE),"-"))</f>
        <v>-</v>
      </c>
      <c r="AI152" s="137" t="str">
        <f>IF(H152="標準時間",HLOOKUP(G152,'４月基本'!$F$34:$I$45,12,FALSE),IF(H152="短時間",HLOOKUP(G152,'４月基本'!$J$34:$M$45,12,FALSE),"-"))</f>
        <v>-</v>
      </c>
      <c r="AJ152" s="137" t="str">
        <f>IF(H152="標準時間",HLOOKUP(G152,'４月Ⅰ'!$F$23:$I$32,10,FALSE),IF(H152="短時間",HLOOKUP(G152,'４月Ⅰ'!$J$23:$M$32,10,FALSE),"-"))</f>
        <v>-</v>
      </c>
      <c r="AK152" s="137" t="str">
        <f>IF(H152="標準時間",HLOOKUP(G152,'４月基本'!$F$34:$I$46,11,FALSE),IF(H152="短時間",HLOOKUP(G152,'４月基本'!$J$34:$M$46,11,FALSE),"-"))</f>
        <v>-</v>
      </c>
      <c r="AL152" s="137" t="str">
        <f>IF(H152="標準時間",HLOOKUP(G152,'４月Ⅰ'!$F$23:$I$33,9,FALSE),IF(H152="短時間",HLOOKUP(G152,'４月Ⅰ'!$J$23:$M$33,9,FALSE),"-"))</f>
        <v>-</v>
      </c>
      <c r="AM152" s="137" t="str">
        <f t="shared" ref="AM152:AM170" si="173">IF($H152="標準時間",HLOOKUP($G152,$F$5:$I$37,26,FALSE),IF($H152="短時間",HLOOKUP($G152,$J$5:$M$37,26,FALSE),"-"))</f>
        <v>-</v>
      </c>
      <c r="AN152" s="137">
        <f t="shared" si="131"/>
        <v>0</v>
      </c>
      <c r="AO152" s="138">
        <f t="shared" si="132"/>
        <v>0</v>
      </c>
      <c r="AP152" s="138" t="str">
        <f t="shared" si="133"/>
        <v/>
      </c>
      <c r="AQ152" s="138" t="str">
        <f t="shared" si="134"/>
        <v/>
      </c>
      <c r="AR152" s="138" t="str">
        <f t="shared" si="135"/>
        <v/>
      </c>
      <c r="AS152" s="138" t="str">
        <f t="shared" si="136"/>
        <v/>
      </c>
      <c r="AT152" s="138" t="str">
        <f t="shared" si="137"/>
        <v/>
      </c>
      <c r="AU152" s="138" t="str">
        <f t="shared" ref="AU152:AU170" si="174">IFERROR(ROUND(U152*L152/25,0),"")</f>
        <v/>
      </c>
      <c r="AV152" s="138" t="str">
        <f t="shared" ref="AV152:AV170" si="175">IFERROR(ROUND(V152*L152/25,0),"")</f>
        <v/>
      </c>
      <c r="AW152" s="138" t="str">
        <f t="shared" si="138"/>
        <v/>
      </c>
      <c r="AX152" s="138" t="str">
        <f t="shared" si="139"/>
        <v/>
      </c>
      <c r="AY152" s="138" t="str">
        <f t="shared" si="140"/>
        <v/>
      </c>
      <c r="AZ152" s="138" t="str">
        <f t="shared" si="141"/>
        <v/>
      </c>
      <c r="BA152" s="138" t="str">
        <f t="shared" si="142"/>
        <v/>
      </c>
      <c r="BB152" s="138" t="str">
        <f t="shared" si="143"/>
        <v/>
      </c>
      <c r="BC152" s="138" t="str">
        <f t="shared" si="144"/>
        <v/>
      </c>
      <c r="BD152" s="138" t="str">
        <f t="shared" si="145"/>
        <v/>
      </c>
      <c r="BE152" s="138" t="str">
        <f t="shared" si="146"/>
        <v/>
      </c>
      <c r="BF152" s="138" t="str">
        <f t="shared" si="147"/>
        <v/>
      </c>
      <c r="BG152" s="138" t="str">
        <f t="shared" si="148"/>
        <v/>
      </c>
      <c r="BH152" s="138" t="str">
        <f t="shared" si="149"/>
        <v/>
      </c>
      <c r="BI152" s="138" t="str">
        <f t="shared" si="150"/>
        <v/>
      </c>
      <c r="BJ152" s="138" t="str">
        <f t="shared" si="151"/>
        <v/>
      </c>
      <c r="BK152" s="138" t="str">
        <f t="shared" si="152"/>
        <v/>
      </c>
      <c r="BL152" s="138" t="str">
        <f t="shared" si="153"/>
        <v/>
      </c>
      <c r="BM152" s="138" t="str">
        <f t="shared" si="154"/>
        <v/>
      </c>
      <c r="BN152" s="138" t="str">
        <f t="shared" si="155"/>
        <v/>
      </c>
      <c r="BO152" s="138">
        <f t="shared" si="156"/>
        <v>0</v>
      </c>
    </row>
    <row r="153" spans="2:67" ht="12.75" customHeight="1">
      <c r="F153" s="20" t="str">
        <f>IF(月途中入退所!$D33=$B$2,月途中入退所!$F33,"-")</f>
        <v>-</v>
      </c>
      <c r="G153" s="20" t="str">
        <f>IF(月途中入退所!$D33=$B$2,月途中入退所!$G33,"-")</f>
        <v>-</v>
      </c>
      <c r="H153" s="20" t="str">
        <f>IF(月途中入退所!$D33=$B$2,月途中入退所!$H33,"-")</f>
        <v>-</v>
      </c>
      <c r="I153" s="164" t="str">
        <f t="shared" si="157"/>
        <v>-</v>
      </c>
      <c r="J153" s="20" t="str">
        <f>IF(月途中入退所!$N33=$B$2,IF(月途中入退所!I33="","-",月途中入退所!$I33),"-")</f>
        <v>-</v>
      </c>
      <c r="K153" s="186" t="str">
        <f t="shared" si="158"/>
        <v>-</v>
      </c>
      <c r="L153" s="20" t="str">
        <f>IF(月途中入退所!$D33=$B$2,月途中入退所!$J33,"-")</f>
        <v>-</v>
      </c>
      <c r="M153" s="138">
        <f t="shared" si="159"/>
        <v>0</v>
      </c>
      <c r="N153" s="132"/>
      <c r="O153" s="137" t="str">
        <f t="shared" si="124"/>
        <v>-</v>
      </c>
      <c r="P153" s="137" t="str">
        <f t="shared" si="125"/>
        <v>-</v>
      </c>
      <c r="Q153" s="137" t="str">
        <f t="shared" si="126"/>
        <v>-</v>
      </c>
      <c r="R153" s="137" t="str">
        <f t="shared" si="127"/>
        <v>-</v>
      </c>
      <c r="S153" s="137" t="str">
        <f t="shared" si="160"/>
        <v>-</v>
      </c>
      <c r="T153" s="137" t="str">
        <f t="shared" si="161"/>
        <v>-</v>
      </c>
      <c r="U153" s="137" t="str">
        <f t="shared" si="162"/>
        <v>-</v>
      </c>
      <c r="V153" s="137" t="str">
        <f t="shared" si="163"/>
        <v>-</v>
      </c>
      <c r="W153" s="137" t="str">
        <f t="shared" si="128"/>
        <v>-</v>
      </c>
      <c r="X153" s="137" t="str">
        <f t="shared" si="129"/>
        <v>-</v>
      </c>
      <c r="Y153" s="137" t="str">
        <f t="shared" si="130"/>
        <v>-</v>
      </c>
      <c r="Z153" s="137" t="str">
        <f t="shared" si="164"/>
        <v>-</v>
      </c>
      <c r="AA153" s="137" t="str">
        <f t="shared" si="165"/>
        <v>-</v>
      </c>
      <c r="AB153" s="137" t="str">
        <f t="shared" si="166"/>
        <v>-</v>
      </c>
      <c r="AC153" s="137" t="str">
        <f t="shared" si="167"/>
        <v>-</v>
      </c>
      <c r="AD153" s="137" t="str">
        <f t="shared" si="168"/>
        <v>-</v>
      </c>
      <c r="AE153" s="137" t="str">
        <f t="shared" si="169"/>
        <v>-</v>
      </c>
      <c r="AF153" s="137" t="str">
        <f t="shared" si="170"/>
        <v>-</v>
      </c>
      <c r="AG153" s="137" t="str">
        <f t="shared" si="171"/>
        <v>-</v>
      </c>
      <c r="AH153" s="137" t="str">
        <f t="shared" si="172"/>
        <v>-</v>
      </c>
      <c r="AI153" s="137" t="str">
        <f>IF(H153="標準時間",HLOOKUP(G153,'４月基本'!$F$34:$I$45,12,FALSE),IF(H153="短時間",HLOOKUP(G153,'４月基本'!$J$34:$M$45,12,FALSE),"-"))</f>
        <v>-</v>
      </c>
      <c r="AJ153" s="137" t="str">
        <f>IF(H153="標準時間",HLOOKUP(G153,'４月Ⅰ'!$F$23:$I$32,10,FALSE),IF(H153="短時間",HLOOKUP(G153,'４月Ⅰ'!$J$23:$M$32,10,FALSE),"-"))</f>
        <v>-</v>
      </c>
      <c r="AK153" s="137" t="str">
        <f>IF(H153="標準時間",HLOOKUP(G153,'４月基本'!$F$34:$I$46,11,FALSE),IF(H153="短時間",HLOOKUP(G153,'４月基本'!$J$34:$M$46,11,FALSE),"-"))</f>
        <v>-</v>
      </c>
      <c r="AL153" s="137" t="str">
        <f>IF(H153="標準時間",HLOOKUP(G153,'４月Ⅰ'!$F$23:$I$33,9,FALSE),IF(H153="短時間",HLOOKUP(G153,'４月Ⅰ'!$J$23:$M$33,9,FALSE),"-"))</f>
        <v>-</v>
      </c>
      <c r="AM153" s="137" t="str">
        <f t="shared" si="173"/>
        <v>-</v>
      </c>
      <c r="AN153" s="137">
        <f t="shared" si="131"/>
        <v>0</v>
      </c>
      <c r="AO153" s="138">
        <f t="shared" si="132"/>
        <v>0</v>
      </c>
      <c r="AP153" s="138" t="str">
        <f t="shared" si="133"/>
        <v/>
      </c>
      <c r="AQ153" s="138" t="str">
        <f t="shared" si="134"/>
        <v/>
      </c>
      <c r="AR153" s="138" t="str">
        <f t="shared" si="135"/>
        <v/>
      </c>
      <c r="AS153" s="138" t="str">
        <f t="shared" si="136"/>
        <v/>
      </c>
      <c r="AT153" s="138" t="str">
        <f t="shared" si="137"/>
        <v/>
      </c>
      <c r="AU153" s="138" t="str">
        <f t="shared" si="174"/>
        <v/>
      </c>
      <c r="AV153" s="138" t="str">
        <f t="shared" si="175"/>
        <v/>
      </c>
      <c r="AW153" s="138" t="str">
        <f t="shared" si="138"/>
        <v/>
      </c>
      <c r="AX153" s="138" t="str">
        <f t="shared" si="139"/>
        <v/>
      </c>
      <c r="AY153" s="138" t="str">
        <f t="shared" si="140"/>
        <v/>
      </c>
      <c r="AZ153" s="138" t="str">
        <f t="shared" si="141"/>
        <v/>
      </c>
      <c r="BA153" s="138" t="str">
        <f t="shared" si="142"/>
        <v/>
      </c>
      <c r="BB153" s="138" t="str">
        <f t="shared" si="143"/>
        <v/>
      </c>
      <c r="BC153" s="138" t="str">
        <f t="shared" si="144"/>
        <v/>
      </c>
      <c r="BD153" s="138" t="str">
        <f t="shared" si="145"/>
        <v/>
      </c>
      <c r="BE153" s="138" t="str">
        <f t="shared" si="146"/>
        <v/>
      </c>
      <c r="BF153" s="138" t="str">
        <f t="shared" si="147"/>
        <v/>
      </c>
      <c r="BG153" s="138" t="str">
        <f t="shared" si="148"/>
        <v/>
      </c>
      <c r="BH153" s="138" t="str">
        <f t="shared" si="149"/>
        <v/>
      </c>
      <c r="BI153" s="138" t="str">
        <f t="shared" si="150"/>
        <v/>
      </c>
      <c r="BJ153" s="138" t="str">
        <f t="shared" si="151"/>
        <v/>
      </c>
      <c r="BK153" s="138" t="str">
        <f t="shared" si="152"/>
        <v/>
      </c>
      <c r="BL153" s="138" t="str">
        <f t="shared" si="153"/>
        <v/>
      </c>
      <c r="BM153" s="138" t="str">
        <f t="shared" si="154"/>
        <v/>
      </c>
      <c r="BN153" s="138" t="str">
        <f t="shared" si="155"/>
        <v/>
      </c>
      <c r="BO153" s="138">
        <f t="shared" si="156"/>
        <v>0</v>
      </c>
    </row>
    <row r="154" spans="2:67" ht="12.75" customHeight="1">
      <c r="F154" s="20" t="str">
        <f>IF(月途中入退所!$D34=$B$2,月途中入退所!$F34,"-")</f>
        <v>-</v>
      </c>
      <c r="G154" s="20" t="str">
        <f>IF(月途中入退所!$D34=$B$2,月途中入退所!$G34,"-")</f>
        <v>-</v>
      </c>
      <c r="H154" s="20" t="str">
        <f>IF(月途中入退所!$D34=$B$2,月途中入退所!$H34,"-")</f>
        <v>-</v>
      </c>
      <c r="I154" s="164" t="str">
        <f t="shared" si="157"/>
        <v>-</v>
      </c>
      <c r="J154" s="20" t="str">
        <f>IF(月途中入退所!$N34=$B$2,IF(月途中入退所!I34="","-",月途中入退所!$I34),"-")</f>
        <v>-</v>
      </c>
      <c r="K154" s="186" t="str">
        <f t="shared" si="158"/>
        <v>-</v>
      </c>
      <c r="L154" s="20" t="str">
        <f>IF(月途中入退所!$D34=$B$2,月途中入退所!$J34,"-")</f>
        <v>-</v>
      </c>
      <c r="M154" s="138">
        <f t="shared" si="159"/>
        <v>0</v>
      </c>
      <c r="N154" s="132"/>
      <c r="O154" s="137" t="str">
        <f t="shared" si="124"/>
        <v>-</v>
      </c>
      <c r="P154" s="137" t="str">
        <f t="shared" si="125"/>
        <v>-</v>
      </c>
      <c r="Q154" s="137" t="str">
        <f t="shared" si="126"/>
        <v>-</v>
      </c>
      <c r="R154" s="137" t="str">
        <f t="shared" si="127"/>
        <v>-</v>
      </c>
      <c r="S154" s="137" t="str">
        <f t="shared" si="160"/>
        <v>-</v>
      </c>
      <c r="T154" s="137" t="str">
        <f t="shared" si="161"/>
        <v>-</v>
      </c>
      <c r="U154" s="137" t="str">
        <f t="shared" si="162"/>
        <v>-</v>
      </c>
      <c r="V154" s="137" t="str">
        <f t="shared" si="163"/>
        <v>-</v>
      </c>
      <c r="W154" s="137" t="str">
        <f t="shared" si="128"/>
        <v>-</v>
      </c>
      <c r="X154" s="137" t="str">
        <f t="shared" si="129"/>
        <v>-</v>
      </c>
      <c r="Y154" s="137" t="str">
        <f t="shared" si="130"/>
        <v>-</v>
      </c>
      <c r="Z154" s="137" t="str">
        <f t="shared" si="164"/>
        <v>-</v>
      </c>
      <c r="AA154" s="137" t="str">
        <f t="shared" si="165"/>
        <v>-</v>
      </c>
      <c r="AB154" s="137" t="str">
        <f t="shared" si="166"/>
        <v>-</v>
      </c>
      <c r="AC154" s="137" t="str">
        <f t="shared" si="167"/>
        <v>-</v>
      </c>
      <c r="AD154" s="137" t="str">
        <f t="shared" si="168"/>
        <v>-</v>
      </c>
      <c r="AE154" s="137" t="str">
        <f t="shared" si="169"/>
        <v>-</v>
      </c>
      <c r="AF154" s="137" t="str">
        <f t="shared" si="170"/>
        <v>-</v>
      </c>
      <c r="AG154" s="137" t="str">
        <f t="shared" si="171"/>
        <v>-</v>
      </c>
      <c r="AH154" s="137" t="str">
        <f t="shared" si="172"/>
        <v>-</v>
      </c>
      <c r="AI154" s="137" t="str">
        <f>IF(H154="標準時間",HLOOKUP(G154,'４月基本'!$F$34:$I$45,12,FALSE),IF(H154="短時間",HLOOKUP(G154,'４月基本'!$J$34:$M$45,12,FALSE),"-"))</f>
        <v>-</v>
      </c>
      <c r="AJ154" s="137" t="str">
        <f>IF(H154="標準時間",HLOOKUP(G154,'４月Ⅰ'!$F$23:$I$32,10,FALSE),IF(H154="短時間",HLOOKUP(G154,'４月Ⅰ'!$J$23:$M$32,10,FALSE),"-"))</f>
        <v>-</v>
      </c>
      <c r="AK154" s="137" t="str">
        <f>IF(H154="標準時間",HLOOKUP(G154,'４月基本'!$F$34:$I$46,11,FALSE),IF(H154="短時間",HLOOKUP(G154,'４月基本'!$J$34:$M$46,11,FALSE),"-"))</f>
        <v>-</v>
      </c>
      <c r="AL154" s="137" t="str">
        <f>IF(H154="標準時間",HLOOKUP(G154,'４月Ⅰ'!$F$23:$I$33,9,FALSE),IF(H154="短時間",HLOOKUP(G154,'４月Ⅰ'!$J$23:$M$33,9,FALSE),"-"))</f>
        <v>-</v>
      </c>
      <c r="AM154" s="137" t="str">
        <f t="shared" si="173"/>
        <v>-</v>
      </c>
      <c r="AN154" s="137">
        <f t="shared" si="131"/>
        <v>0</v>
      </c>
      <c r="AO154" s="138">
        <f t="shared" si="132"/>
        <v>0</v>
      </c>
      <c r="AP154" s="138" t="str">
        <f t="shared" si="133"/>
        <v/>
      </c>
      <c r="AQ154" s="138" t="str">
        <f t="shared" si="134"/>
        <v/>
      </c>
      <c r="AR154" s="138" t="str">
        <f t="shared" si="135"/>
        <v/>
      </c>
      <c r="AS154" s="138" t="str">
        <f t="shared" si="136"/>
        <v/>
      </c>
      <c r="AT154" s="138" t="str">
        <f t="shared" si="137"/>
        <v/>
      </c>
      <c r="AU154" s="138" t="str">
        <f t="shared" si="174"/>
        <v/>
      </c>
      <c r="AV154" s="138" t="str">
        <f t="shared" si="175"/>
        <v/>
      </c>
      <c r="AW154" s="138" t="str">
        <f t="shared" si="138"/>
        <v/>
      </c>
      <c r="AX154" s="138" t="str">
        <f t="shared" si="139"/>
        <v/>
      </c>
      <c r="AY154" s="138" t="str">
        <f t="shared" si="140"/>
        <v/>
      </c>
      <c r="AZ154" s="138" t="str">
        <f t="shared" si="141"/>
        <v/>
      </c>
      <c r="BA154" s="138" t="str">
        <f t="shared" si="142"/>
        <v/>
      </c>
      <c r="BB154" s="138" t="str">
        <f t="shared" si="143"/>
        <v/>
      </c>
      <c r="BC154" s="138" t="str">
        <f t="shared" si="144"/>
        <v/>
      </c>
      <c r="BD154" s="138" t="str">
        <f t="shared" si="145"/>
        <v/>
      </c>
      <c r="BE154" s="138" t="str">
        <f t="shared" si="146"/>
        <v/>
      </c>
      <c r="BF154" s="138" t="str">
        <f t="shared" si="147"/>
        <v/>
      </c>
      <c r="BG154" s="138" t="str">
        <f t="shared" si="148"/>
        <v/>
      </c>
      <c r="BH154" s="138" t="str">
        <f t="shared" si="149"/>
        <v/>
      </c>
      <c r="BI154" s="138" t="str">
        <f t="shared" si="150"/>
        <v/>
      </c>
      <c r="BJ154" s="138" t="str">
        <f t="shared" si="151"/>
        <v/>
      </c>
      <c r="BK154" s="138" t="str">
        <f t="shared" si="152"/>
        <v/>
      </c>
      <c r="BL154" s="138" t="str">
        <f t="shared" si="153"/>
        <v/>
      </c>
      <c r="BM154" s="138" t="str">
        <f t="shared" si="154"/>
        <v/>
      </c>
      <c r="BN154" s="138" t="str">
        <f t="shared" si="155"/>
        <v/>
      </c>
      <c r="BO154" s="138">
        <f t="shared" si="156"/>
        <v>0</v>
      </c>
    </row>
    <row r="155" spans="2:67" ht="12.75" customHeight="1">
      <c r="F155" s="20" t="str">
        <f>IF(月途中入退所!$D35=$B$2,月途中入退所!$F35,"-")</f>
        <v>-</v>
      </c>
      <c r="G155" s="20" t="str">
        <f>IF(月途中入退所!$D35=$B$2,月途中入退所!$G35,"-")</f>
        <v>-</v>
      </c>
      <c r="H155" s="20" t="str">
        <f>IF(月途中入退所!$D35=$B$2,月途中入退所!$H35,"-")</f>
        <v>-</v>
      </c>
      <c r="I155" s="164" t="str">
        <f t="shared" si="157"/>
        <v>-</v>
      </c>
      <c r="J155" s="20" t="str">
        <f>IF(月途中入退所!$N35=$B$2,IF(月途中入退所!I35="","-",月途中入退所!$I35),"-")</f>
        <v>-</v>
      </c>
      <c r="K155" s="186" t="str">
        <f t="shared" si="158"/>
        <v>-</v>
      </c>
      <c r="L155" s="20" t="str">
        <f>IF(月途中入退所!$D35=$B$2,月途中入退所!$J35,"-")</f>
        <v>-</v>
      </c>
      <c r="M155" s="138">
        <f t="shared" si="159"/>
        <v>0</v>
      </c>
      <c r="N155" s="132"/>
      <c r="O155" s="137" t="str">
        <f t="shared" si="124"/>
        <v>-</v>
      </c>
      <c r="P155" s="137" t="str">
        <f t="shared" si="125"/>
        <v>-</v>
      </c>
      <c r="Q155" s="137" t="str">
        <f t="shared" si="126"/>
        <v>-</v>
      </c>
      <c r="R155" s="137" t="str">
        <f t="shared" si="127"/>
        <v>-</v>
      </c>
      <c r="S155" s="137" t="str">
        <f t="shared" si="160"/>
        <v>-</v>
      </c>
      <c r="T155" s="137" t="str">
        <f t="shared" si="161"/>
        <v>-</v>
      </c>
      <c r="U155" s="137" t="str">
        <f t="shared" si="162"/>
        <v>-</v>
      </c>
      <c r="V155" s="137" t="str">
        <f t="shared" si="163"/>
        <v>-</v>
      </c>
      <c r="W155" s="137" t="str">
        <f t="shared" si="128"/>
        <v>-</v>
      </c>
      <c r="X155" s="137" t="str">
        <f t="shared" si="129"/>
        <v>-</v>
      </c>
      <c r="Y155" s="137" t="str">
        <f t="shared" si="130"/>
        <v>-</v>
      </c>
      <c r="Z155" s="137" t="str">
        <f t="shared" si="164"/>
        <v>-</v>
      </c>
      <c r="AA155" s="137" t="str">
        <f t="shared" si="165"/>
        <v>-</v>
      </c>
      <c r="AB155" s="137" t="str">
        <f t="shared" si="166"/>
        <v>-</v>
      </c>
      <c r="AC155" s="137" t="str">
        <f t="shared" si="167"/>
        <v>-</v>
      </c>
      <c r="AD155" s="137" t="str">
        <f t="shared" si="168"/>
        <v>-</v>
      </c>
      <c r="AE155" s="137" t="str">
        <f t="shared" si="169"/>
        <v>-</v>
      </c>
      <c r="AF155" s="137" t="str">
        <f t="shared" si="170"/>
        <v>-</v>
      </c>
      <c r="AG155" s="137" t="str">
        <f t="shared" si="171"/>
        <v>-</v>
      </c>
      <c r="AH155" s="137" t="str">
        <f t="shared" si="172"/>
        <v>-</v>
      </c>
      <c r="AI155" s="137" t="str">
        <f>IF(H155="標準時間",HLOOKUP(G155,'４月基本'!$F$34:$I$45,12,FALSE),IF(H155="短時間",HLOOKUP(G155,'４月基本'!$J$34:$M$45,12,FALSE),"-"))</f>
        <v>-</v>
      </c>
      <c r="AJ155" s="137" t="str">
        <f>IF(H155="標準時間",HLOOKUP(G155,'４月Ⅰ'!$F$23:$I$32,10,FALSE),IF(H155="短時間",HLOOKUP(G155,'４月Ⅰ'!$J$23:$M$32,10,FALSE),"-"))</f>
        <v>-</v>
      </c>
      <c r="AK155" s="137" t="str">
        <f>IF(H155="標準時間",HLOOKUP(G155,'４月基本'!$F$34:$I$46,11,FALSE),IF(H155="短時間",HLOOKUP(G155,'４月基本'!$J$34:$M$46,11,FALSE),"-"))</f>
        <v>-</v>
      </c>
      <c r="AL155" s="137" t="str">
        <f>IF(H155="標準時間",HLOOKUP(G155,'４月Ⅰ'!$F$23:$I$33,9,FALSE),IF(H155="短時間",HLOOKUP(G155,'４月Ⅰ'!$J$23:$M$33,9,FALSE),"-"))</f>
        <v>-</v>
      </c>
      <c r="AM155" s="137" t="str">
        <f t="shared" si="173"/>
        <v>-</v>
      </c>
      <c r="AN155" s="137">
        <f t="shared" si="131"/>
        <v>0</v>
      </c>
      <c r="AO155" s="138">
        <f t="shared" si="132"/>
        <v>0</v>
      </c>
      <c r="AP155" s="138" t="str">
        <f t="shared" si="133"/>
        <v/>
      </c>
      <c r="AQ155" s="138" t="str">
        <f t="shared" si="134"/>
        <v/>
      </c>
      <c r="AR155" s="138" t="str">
        <f t="shared" si="135"/>
        <v/>
      </c>
      <c r="AS155" s="138" t="str">
        <f t="shared" si="136"/>
        <v/>
      </c>
      <c r="AT155" s="138" t="str">
        <f t="shared" si="137"/>
        <v/>
      </c>
      <c r="AU155" s="138" t="str">
        <f t="shared" si="174"/>
        <v/>
      </c>
      <c r="AV155" s="138" t="str">
        <f t="shared" si="175"/>
        <v/>
      </c>
      <c r="AW155" s="138" t="str">
        <f t="shared" si="138"/>
        <v/>
      </c>
      <c r="AX155" s="138" t="str">
        <f t="shared" si="139"/>
        <v/>
      </c>
      <c r="AY155" s="138" t="str">
        <f t="shared" si="140"/>
        <v/>
      </c>
      <c r="AZ155" s="138" t="str">
        <f t="shared" si="141"/>
        <v/>
      </c>
      <c r="BA155" s="138" t="str">
        <f t="shared" si="142"/>
        <v/>
      </c>
      <c r="BB155" s="138" t="str">
        <f t="shared" si="143"/>
        <v/>
      </c>
      <c r="BC155" s="138" t="str">
        <f t="shared" si="144"/>
        <v/>
      </c>
      <c r="BD155" s="138" t="str">
        <f t="shared" si="145"/>
        <v/>
      </c>
      <c r="BE155" s="138" t="str">
        <f t="shared" si="146"/>
        <v/>
      </c>
      <c r="BF155" s="138" t="str">
        <f t="shared" si="147"/>
        <v/>
      </c>
      <c r="BG155" s="138" t="str">
        <f t="shared" si="148"/>
        <v/>
      </c>
      <c r="BH155" s="138" t="str">
        <f t="shared" si="149"/>
        <v/>
      </c>
      <c r="BI155" s="138" t="str">
        <f t="shared" si="150"/>
        <v/>
      </c>
      <c r="BJ155" s="138" t="str">
        <f t="shared" si="151"/>
        <v/>
      </c>
      <c r="BK155" s="138" t="str">
        <f t="shared" si="152"/>
        <v/>
      </c>
      <c r="BL155" s="138" t="str">
        <f t="shared" si="153"/>
        <v/>
      </c>
      <c r="BM155" s="138" t="str">
        <f t="shared" si="154"/>
        <v/>
      </c>
      <c r="BN155" s="138" t="str">
        <f t="shared" si="155"/>
        <v/>
      </c>
      <c r="BO155" s="138">
        <f t="shared" si="156"/>
        <v>0</v>
      </c>
    </row>
    <row r="156" spans="2:67" ht="12.75" customHeight="1">
      <c r="F156" s="20" t="str">
        <f>IF(月途中入退所!$D36=$B$2,月途中入退所!$F36,"-")</f>
        <v>-</v>
      </c>
      <c r="G156" s="20" t="str">
        <f>IF(月途中入退所!$D36=$B$2,月途中入退所!$G36,"-")</f>
        <v>-</v>
      </c>
      <c r="H156" s="20" t="str">
        <f>IF(月途中入退所!$D36=$B$2,月途中入退所!$H36,"-")</f>
        <v>-</v>
      </c>
      <c r="I156" s="164" t="str">
        <f t="shared" si="157"/>
        <v>-</v>
      </c>
      <c r="J156" s="20" t="str">
        <f>IF(月途中入退所!$N36=$B$2,IF(月途中入退所!I36="","-",月途中入退所!$I36),"-")</f>
        <v>-</v>
      </c>
      <c r="K156" s="186" t="str">
        <f t="shared" si="158"/>
        <v>-</v>
      </c>
      <c r="L156" s="20" t="str">
        <f>IF(月途中入退所!$D36=$B$2,月途中入退所!$J36,"-")</f>
        <v>-</v>
      </c>
      <c r="M156" s="138">
        <f t="shared" si="159"/>
        <v>0</v>
      </c>
      <c r="N156" s="132"/>
      <c r="O156" s="137" t="str">
        <f t="shared" si="124"/>
        <v>-</v>
      </c>
      <c r="P156" s="137" t="str">
        <f t="shared" si="125"/>
        <v>-</v>
      </c>
      <c r="Q156" s="137" t="str">
        <f t="shared" si="126"/>
        <v>-</v>
      </c>
      <c r="R156" s="137" t="str">
        <f t="shared" si="127"/>
        <v>-</v>
      </c>
      <c r="S156" s="137" t="str">
        <f t="shared" si="160"/>
        <v>-</v>
      </c>
      <c r="T156" s="137" t="str">
        <f t="shared" si="161"/>
        <v>-</v>
      </c>
      <c r="U156" s="137" t="str">
        <f t="shared" si="162"/>
        <v>-</v>
      </c>
      <c r="V156" s="137" t="str">
        <f t="shared" si="163"/>
        <v>-</v>
      </c>
      <c r="W156" s="137" t="str">
        <f t="shared" si="128"/>
        <v>-</v>
      </c>
      <c r="X156" s="137" t="str">
        <f t="shared" si="129"/>
        <v>-</v>
      </c>
      <c r="Y156" s="137" t="str">
        <f t="shared" si="130"/>
        <v>-</v>
      </c>
      <c r="Z156" s="137" t="str">
        <f t="shared" si="164"/>
        <v>-</v>
      </c>
      <c r="AA156" s="137" t="str">
        <f t="shared" si="165"/>
        <v>-</v>
      </c>
      <c r="AB156" s="137" t="str">
        <f t="shared" si="166"/>
        <v>-</v>
      </c>
      <c r="AC156" s="137" t="str">
        <f t="shared" si="167"/>
        <v>-</v>
      </c>
      <c r="AD156" s="137" t="str">
        <f t="shared" si="168"/>
        <v>-</v>
      </c>
      <c r="AE156" s="137" t="str">
        <f t="shared" si="169"/>
        <v>-</v>
      </c>
      <c r="AF156" s="137" t="str">
        <f t="shared" si="170"/>
        <v>-</v>
      </c>
      <c r="AG156" s="137" t="str">
        <f t="shared" si="171"/>
        <v>-</v>
      </c>
      <c r="AH156" s="137" t="str">
        <f t="shared" si="172"/>
        <v>-</v>
      </c>
      <c r="AI156" s="137" t="str">
        <f>IF(H156="標準時間",HLOOKUP(G156,'４月基本'!$F$34:$I$45,12,FALSE),IF(H156="短時間",HLOOKUP(G156,'４月基本'!$J$34:$M$45,12,FALSE),"-"))</f>
        <v>-</v>
      </c>
      <c r="AJ156" s="137" t="str">
        <f>IF(H156="標準時間",HLOOKUP(G156,'４月Ⅰ'!$F$23:$I$32,10,FALSE),IF(H156="短時間",HLOOKUP(G156,'４月Ⅰ'!$J$23:$M$32,10,FALSE),"-"))</f>
        <v>-</v>
      </c>
      <c r="AK156" s="137" t="str">
        <f>IF(H156="標準時間",HLOOKUP(G156,'４月基本'!$F$34:$I$46,11,FALSE),IF(H156="短時間",HLOOKUP(G156,'４月基本'!$J$34:$M$46,11,FALSE),"-"))</f>
        <v>-</v>
      </c>
      <c r="AL156" s="137" t="str">
        <f>IF(H156="標準時間",HLOOKUP(G156,'４月Ⅰ'!$F$23:$I$33,9,FALSE),IF(H156="短時間",HLOOKUP(G156,'４月Ⅰ'!$J$23:$M$33,9,FALSE),"-"))</f>
        <v>-</v>
      </c>
      <c r="AM156" s="137" t="str">
        <f t="shared" si="173"/>
        <v>-</v>
      </c>
      <c r="AN156" s="137">
        <f t="shared" si="131"/>
        <v>0</v>
      </c>
      <c r="AO156" s="138">
        <f t="shared" si="132"/>
        <v>0</v>
      </c>
      <c r="AP156" s="138" t="str">
        <f t="shared" si="133"/>
        <v/>
      </c>
      <c r="AQ156" s="138" t="str">
        <f t="shared" si="134"/>
        <v/>
      </c>
      <c r="AR156" s="138" t="str">
        <f t="shared" si="135"/>
        <v/>
      </c>
      <c r="AS156" s="138" t="str">
        <f t="shared" si="136"/>
        <v/>
      </c>
      <c r="AT156" s="138" t="str">
        <f t="shared" si="137"/>
        <v/>
      </c>
      <c r="AU156" s="138" t="str">
        <f t="shared" si="174"/>
        <v/>
      </c>
      <c r="AV156" s="138" t="str">
        <f t="shared" si="175"/>
        <v/>
      </c>
      <c r="AW156" s="138" t="str">
        <f t="shared" si="138"/>
        <v/>
      </c>
      <c r="AX156" s="138" t="str">
        <f t="shared" si="139"/>
        <v/>
      </c>
      <c r="AY156" s="138" t="str">
        <f t="shared" si="140"/>
        <v/>
      </c>
      <c r="AZ156" s="138" t="str">
        <f t="shared" si="141"/>
        <v/>
      </c>
      <c r="BA156" s="138" t="str">
        <f t="shared" si="142"/>
        <v/>
      </c>
      <c r="BB156" s="138" t="str">
        <f t="shared" si="143"/>
        <v/>
      </c>
      <c r="BC156" s="138" t="str">
        <f t="shared" si="144"/>
        <v/>
      </c>
      <c r="BD156" s="138" t="str">
        <f t="shared" si="145"/>
        <v/>
      </c>
      <c r="BE156" s="138" t="str">
        <f t="shared" si="146"/>
        <v/>
      </c>
      <c r="BF156" s="138" t="str">
        <f t="shared" si="147"/>
        <v/>
      </c>
      <c r="BG156" s="138" t="str">
        <f t="shared" si="148"/>
        <v/>
      </c>
      <c r="BH156" s="138" t="str">
        <f t="shared" si="149"/>
        <v/>
      </c>
      <c r="BI156" s="138" t="str">
        <f t="shared" si="150"/>
        <v/>
      </c>
      <c r="BJ156" s="138" t="str">
        <f t="shared" si="151"/>
        <v/>
      </c>
      <c r="BK156" s="138" t="str">
        <f t="shared" si="152"/>
        <v/>
      </c>
      <c r="BL156" s="138" t="str">
        <f t="shared" si="153"/>
        <v/>
      </c>
      <c r="BM156" s="138" t="str">
        <f t="shared" si="154"/>
        <v/>
      </c>
      <c r="BN156" s="138" t="str">
        <f t="shared" si="155"/>
        <v/>
      </c>
      <c r="BO156" s="138">
        <f t="shared" si="156"/>
        <v>0</v>
      </c>
    </row>
    <row r="157" spans="2:67" ht="12.75" customHeight="1">
      <c r="F157" s="20" t="str">
        <f>IF(月途中入退所!$D37=$B$2,月途中入退所!$F37,"-")</f>
        <v>-</v>
      </c>
      <c r="G157" s="20" t="str">
        <f>IF(月途中入退所!$D37=$B$2,月途中入退所!$G37,"-")</f>
        <v>-</v>
      </c>
      <c r="H157" s="20" t="str">
        <f>IF(月途中入退所!$D37=$B$2,月途中入退所!$H37,"-")</f>
        <v>-</v>
      </c>
      <c r="I157" s="164" t="str">
        <f t="shared" si="157"/>
        <v>-</v>
      </c>
      <c r="J157" s="20" t="str">
        <f>IF(月途中入退所!$N37=$B$2,IF(月途中入退所!I37="","-",月途中入退所!$I37),"-")</f>
        <v>-</v>
      </c>
      <c r="K157" s="186" t="str">
        <f t="shared" si="158"/>
        <v>-</v>
      </c>
      <c r="L157" s="20" t="str">
        <f>IF(月途中入退所!$D37=$B$2,月途中入退所!$J37,"-")</f>
        <v>-</v>
      </c>
      <c r="M157" s="138">
        <f t="shared" si="159"/>
        <v>0</v>
      </c>
      <c r="N157" s="132"/>
      <c r="O157" s="137" t="str">
        <f t="shared" si="124"/>
        <v>-</v>
      </c>
      <c r="P157" s="137" t="str">
        <f t="shared" si="125"/>
        <v>-</v>
      </c>
      <c r="Q157" s="137" t="str">
        <f t="shared" si="126"/>
        <v>-</v>
      </c>
      <c r="R157" s="137" t="str">
        <f t="shared" si="127"/>
        <v>-</v>
      </c>
      <c r="S157" s="137" t="str">
        <f t="shared" si="160"/>
        <v>-</v>
      </c>
      <c r="T157" s="137" t="str">
        <f t="shared" si="161"/>
        <v>-</v>
      </c>
      <c r="U157" s="137" t="str">
        <f t="shared" si="162"/>
        <v>-</v>
      </c>
      <c r="V157" s="137" t="str">
        <f t="shared" si="163"/>
        <v>-</v>
      </c>
      <c r="W157" s="137" t="str">
        <f t="shared" si="128"/>
        <v>-</v>
      </c>
      <c r="X157" s="137" t="str">
        <f t="shared" si="129"/>
        <v>-</v>
      </c>
      <c r="Y157" s="137" t="str">
        <f t="shared" si="130"/>
        <v>-</v>
      </c>
      <c r="Z157" s="137" t="str">
        <f t="shared" si="164"/>
        <v>-</v>
      </c>
      <c r="AA157" s="137" t="str">
        <f t="shared" si="165"/>
        <v>-</v>
      </c>
      <c r="AB157" s="137" t="str">
        <f t="shared" si="166"/>
        <v>-</v>
      </c>
      <c r="AC157" s="137" t="str">
        <f t="shared" si="167"/>
        <v>-</v>
      </c>
      <c r="AD157" s="137" t="str">
        <f t="shared" si="168"/>
        <v>-</v>
      </c>
      <c r="AE157" s="137" t="str">
        <f t="shared" si="169"/>
        <v>-</v>
      </c>
      <c r="AF157" s="137" t="str">
        <f t="shared" si="170"/>
        <v>-</v>
      </c>
      <c r="AG157" s="137" t="str">
        <f t="shared" si="171"/>
        <v>-</v>
      </c>
      <c r="AH157" s="137" t="str">
        <f t="shared" si="172"/>
        <v>-</v>
      </c>
      <c r="AI157" s="137" t="str">
        <f>IF(H157="標準時間",HLOOKUP(G157,'４月基本'!$F$34:$I$45,12,FALSE),IF(H157="短時間",HLOOKUP(G157,'４月基本'!$J$34:$M$45,12,FALSE),"-"))</f>
        <v>-</v>
      </c>
      <c r="AJ157" s="137" t="str">
        <f>IF(H157="標準時間",HLOOKUP(G157,'４月Ⅰ'!$F$23:$I$32,10,FALSE),IF(H157="短時間",HLOOKUP(G157,'４月Ⅰ'!$J$23:$M$32,10,FALSE),"-"))</f>
        <v>-</v>
      </c>
      <c r="AK157" s="137" t="str">
        <f>IF(H157="標準時間",HLOOKUP(G157,'４月基本'!$F$34:$I$46,11,FALSE),IF(H157="短時間",HLOOKUP(G157,'４月基本'!$J$34:$M$46,11,FALSE),"-"))</f>
        <v>-</v>
      </c>
      <c r="AL157" s="137" t="str">
        <f>IF(H157="標準時間",HLOOKUP(G157,'４月Ⅰ'!$F$23:$I$33,9,FALSE),IF(H157="短時間",HLOOKUP(G157,'４月Ⅰ'!$J$23:$M$33,9,FALSE),"-"))</f>
        <v>-</v>
      </c>
      <c r="AM157" s="137" t="str">
        <f t="shared" si="173"/>
        <v>-</v>
      </c>
      <c r="AN157" s="137">
        <f t="shared" si="131"/>
        <v>0</v>
      </c>
      <c r="AO157" s="138">
        <f t="shared" si="132"/>
        <v>0</v>
      </c>
      <c r="AP157" s="138" t="str">
        <f t="shared" si="133"/>
        <v/>
      </c>
      <c r="AQ157" s="138" t="str">
        <f t="shared" si="134"/>
        <v/>
      </c>
      <c r="AR157" s="138" t="str">
        <f t="shared" si="135"/>
        <v/>
      </c>
      <c r="AS157" s="138" t="str">
        <f t="shared" si="136"/>
        <v/>
      </c>
      <c r="AT157" s="138" t="str">
        <f t="shared" si="137"/>
        <v/>
      </c>
      <c r="AU157" s="138" t="str">
        <f t="shared" si="174"/>
        <v/>
      </c>
      <c r="AV157" s="138" t="str">
        <f t="shared" si="175"/>
        <v/>
      </c>
      <c r="AW157" s="138" t="str">
        <f t="shared" si="138"/>
        <v/>
      </c>
      <c r="AX157" s="138" t="str">
        <f t="shared" si="139"/>
        <v/>
      </c>
      <c r="AY157" s="138" t="str">
        <f t="shared" si="140"/>
        <v/>
      </c>
      <c r="AZ157" s="138" t="str">
        <f t="shared" si="141"/>
        <v/>
      </c>
      <c r="BA157" s="138" t="str">
        <f t="shared" si="142"/>
        <v/>
      </c>
      <c r="BB157" s="138" t="str">
        <f t="shared" si="143"/>
        <v/>
      </c>
      <c r="BC157" s="138" t="str">
        <f t="shared" si="144"/>
        <v/>
      </c>
      <c r="BD157" s="138" t="str">
        <f t="shared" si="145"/>
        <v/>
      </c>
      <c r="BE157" s="138" t="str">
        <f t="shared" si="146"/>
        <v/>
      </c>
      <c r="BF157" s="138" t="str">
        <f t="shared" si="147"/>
        <v/>
      </c>
      <c r="BG157" s="138" t="str">
        <f t="shared" si="148"/>
        <v/>
      </c>
      <c r="BH157" s="138" t="str">
        <f t="shared" si="149"/>
        <v/>
      </c>
      <c r="BI157" s="138" t="str">
        <f t="shared" si="150"/>
        <v/>
      </c>
      <c r="BJ157" s="138" t="str">
        <f t="shared" si="151"/>
        <v/>
      </c>
      <c r="BK157" s="138" t="str">
        <f t="shared" si="152"/>
        <v/>
      </c>
      <c r="BL157" s="138" t="str">
        <f t="shared" si="153"/>
        <v/>
      </c>
      <c r="BM157" s="138" t="str">
        <f t="shared" si="154"/>
        <v/>
      </c>
      <c r="BN157" s="138" t="str">
        <f t="shared" si="155"/>
        <v/>
      </c>
      <c r="BO157" s="138">
        <f t="shared" si="156"/>
        <v>0</v>
      </c>
    </row>
    <row r="158" spans="2:67" ht="12.75" customHeight="1">
      <c r="F158" s="20" t="str">
        <f>IF(月途中入退所!$D38=$B$2,月途中入退所!$F38,"-")</f>
        <v>-</v>
      </c>
      <c r="G158" s="20" t="str">
        <f>IF(月途中入退所!$D38=$B$2,月途中入退所!$G38,"-")</f>
        <v>-</v>
      </c>
      <c r="H158" s="20" t="str">
        <f>IF(月途中入退所!$D38=$B$2,月途中入退所!$H38,"-")</f>
        <v>-</v>
      </c>
      <c r="I158" s="164" t="str">
        <f t="shared" si="157"/>
        <v>-</v>
      </c>
      <c r="J158" s="20" t="str">
        <f>IF(月途中入退所!$N38=$B$2,IF(月途中入退所!I38="","-",月途中入退所!$I38),"-")</f>
        <v>-</v>
      </c>
      <c r="K158" s="186" t="str">
        <f t="shared" si="158"/>
        <v>-</v>
      </c>
      <c r="L158" s="20" t="str">
        <f>IF(月途中入退所!$D38=$B$2,月途中入退所!$J38,"-")</f>
        <v>-</v>
      </c>
      <c r="M158" s="138">
        <f t="shared" si="159"/>
        <v>0</v>
      </c>
      <c r="N158" s="132"/>
      <c r="O158" s="137" t="str">
        <f t="shared" si="124"/>
        <v>-</v>
      </c>
      <c r="P158" s="137" t="str">
        <f t="shared" si="125"/>
        <v>-</v>
      </c>
      <c r="Q158" s="137" t="str">
        <f t="shared" si="126"/>
        <v>-</v>
      </c>
      <c r="R158" s="137" t="str">
        <f t="shared" si="127"/>
        <v>-</v>
      </c>
      <c r="S158" s="137" t="str">
        <f t="shared" si="160"/>
        <v>-</v>
      </c>
      <c r="T158" s="137" t="str">
        <f t="shared" si="161"/>
        <v>-</v>
      </c>
      <c r="U158" s="137" t="str">
        <f t="shared" si="162"/>
        <v>-</v>
      </c>
      <c r="V158" s="137" t="str">
        <f t="shared" si="163"/>
        <v>-</v>
      </c>
      <c r="W158" s="137" t="str">
        <f t="shared" si="128"/>
        <v>-</v>
      </c>
      <c r="X158" s="137" t="str">
        <f t="shared" si="129"/>
        <v>-</v>
      </c>
      <c r="Y158" s="137" t="str">
        <f t="shared" si="130"/>
        <v>-</v>
      </c>
      <c r="Z158" s="137" t="str">
        <f t="shared" si="164"/>
        <v>-</v>
      </c>
      <c r="AA158" s="137" t="str">
        <f t="shared" si="165"/>
        <v>-</v>
      </c>
      <c r="AB158" s="137" t="str">
        <f t="shared" si="166"/>
        <v>-</v>
      </c>
      <c r="AC158" s="137" t="str">
        <f t="shared" si="167"/>
        <v>-</v>
      </c>
      <c r="AD158" s="137" t="str">
        <f t="shared" si="168"/>
        <v>-</v>
      </c>
      <c r="AE158" s="137" t="str">
        <f t="shared" si="169"/>
        <v>-</v>
      </c>
      <c r="AF158" s="137" t="str">
        <f t="shared" si="170"/>
        <v>-</v>
      </c>
      <c r="AG158" s="137" t="str">
        <f t="shared" si="171"/>
        <v>-</v>
      </c>
      <c r="AH158" s="137" t="str">
        <f t="shared" si="172"/>
        <v>-</v>
      </c>
      <c r="AI158" s="137" t="str">
        <f>IF(H158="標準時間",HLOOKUP(G158,'４月基本'!$F$34:$I$45,12,FALSE),IF(H158="短時間",HLOOKUP(G158,'４月基本'!$J$34:$M$45,12,FALSE),"-"))</f>
        <v>-</v>
      </c>
      <c r="AJ158" s="137" t="str">
        <f>IF(H158="標準時間",HLOOKUP(G158,'４月Ⅰ'!$F$23:$I$32,10,FALSE),IF(H158="短時間",HLOOKUP(G158,'４月Ⅰ'!$J$23:$M$32,10,FALSE),"-"))</f>
        <v>-</v>
      </c>
      <c r="AK158" s="137" t="str">
        <f>IF(H158="標準時間",HLOOKUP(G158,'４月基本'!$F$34:$I$46,11,FALSE),IF(H158="短時間",HLOOKUP(G158,'４月基本'!$J$34:$M$46,11,FALSE),"-"))</f>
        <v>-</v>
      </c>
      <c r="AL158" s="137" t="str">
        <f>IF(H158="標準時間",HLOOKUP(G158,'４月Ⅰ'!$F$23:$I$33,9,FALSE),IF(H158="短時間",HLOOKUP(G158,'４月Ⅰ'!$J$23:$M$33,9,FALSE),"-"))</f>
        <v>-</v>
      </c>
      <c r="AM158" s="137" t="str">
        <f t="shared" si="173"/>
        <v>-</v>
      </c>
      <c r="AN158" s="137">
        <f t="shared" si="131"/>
        <v>0</v>
      </c>
      <c r="AO158" s="138">
        <f t="shared" si="132"/>
        <v>0</v>
      </c>
      <c r="AP158" s="138" t="str">
        <f t="shared" si="133"/>
        <v/>
      </c>
      <c r="AQ158" s="138" t="str">
        <f t="shared" si="134"/>
        <v/>
      </c>
      <c r="AR158" s="138" t="str">
        <f t="shared" si="135"/>
        <v/>
      </c>
      <c r="AS158" s="138" t="str">
        <f t="shared" si="136"/>
        <v/>
      </c>
      <c r="AT158" s="138" t="str">
        <f t="shared" si="137"/>
        <v/>
      </c>
      <c r="AU158" s="138" t="str">
        <f t="shared" si="174"/>
        <v/>
      </c>
      <c r="AV158" s="138" t="str">
        <f t="shared" si="175"/>
        <v/>
      </c>
      <c r="AW158" s="138" t="str">
        <f t="shared" si="138"/>
        <v/>
      </c>
      <c r="AX158" s="138" t="str">
        <f t="shared" si="139"/>
        <v/>
      </c>
      <c r="AY158" s="138" t="str">
        <f t="shared" si="140"/>
        <v/>
      </c>
      <c r="AZ158" s="138" t="str">
        <f t="shared" si="141"/>
        <v/>
      </c>
      <c r="BA158" s="138" t="str">
        <f t="shared" si="142"/>
        <v/>
      </c>
      <c r="BB158" s="138" t="str">
        <f t="shared" si="143"/>
        <v/>
      </c>
      <c r="BC158" s="138" t="str">
        <f t="shared" si="144"/>
        <v/>
      </c>
      <c r="BD158" s="138" t="str">
        <f t="shared" si="145"/>
        <v/>
      </c>
      <c r="BE158" s="138" t="str">
        <f t="shared" si="146"/>
        <v/>
      </c>
      <c r="BF158" s="138" t="str">
        <f t="shared" si="147"/>
        <v/>
      </c>
      <c r="BG158" s="138" t="str">
        <f t="shared" si="148"/>
        <v/>
      </c>
      <c r="BH158" s="138" t="str">
        <f t="shared" si="149"/>
        <v/>
      </c>
      <c r="BI158" s="138" t="str">
        <f t="shared" si="150"/>
        <v/>
      </c>
      <c r="BJ158" s="138" t="str">
        <f t="shared" si="151"/>
        <v/>
      </c>
      <c r="BK158" s="138" t="str">
        <f t="shared" si="152"/>
        <v/>
      </c>
      <c r="BL158" s="138" t="str">
        <f t="shared" si="153"/>
        <v/>
      </c>
      <c r="BM158" s="138" t="str">
        <f t="shared" si="154"/>
        <v/>
      </c>
      <c r="BN158" s="138" t="str">
        <f t="shared" si="155"/>
        <v/>
      </c>
      <c r="BO158" s="138">
        <f t="shared" si="156"/>
        <v>0</v>
      </c>
    </row>
    <row r="159" spans="2:67" ht="12.75" customHeight="1">
      <c r="F159" s="20" t="str">
        <f>IF(月途中入退所!$D39=$B$2,月途中入退所!$F39,"-")</f>
        <v>-</v>
      </c>
      <c r="G159" s="20" t="str">
        <f>IF(月途中入退所!$D39=$B$2,月途中入退所!$G39,"-")</f>
        <v>-</v>
      </c>
      <c r="H159" s="20" t="str">
        <f>IF(月途中入退所!$D39=$B$2,月途中入退所!$H39,"-")</f>
        <v>-</v>
      </c>
      <c r="I159" s="164" t="str">
        <f t="shared" si="157"/>
        <v>-</v>
      </c>
      <c r="J159" s="20" t="str">
        <f>IF(月途中入退所!$N39=$B$2,IF(月途中入退所!I39="","-",月途中入退所!$I39),"-")</f>
        <v>-</v>
      </c>
      <c r="K159" s="186" t="str">
        <f t="shared" si="158"/>
        <v>-</v>
      </c>
      <c r="L159" s="20" t="str">
        <f>IF(月途中入退所!$D39=$B$2,月途中入退所!$J39,"-")</f>
        <v>-</v>
      </c>
      <c r="M159" s="138">
        <f t="shared" si="159"/>
        <v>0</v>
      </c>
      <c r="N159" s="132"/>
      <c r="O159" s="137" t="str">
        <f t="shared" si="124"/>
        <v>-</v>
      </c>
      <c r="P159" s="137" t="str">
        <f t="shared" si="125"/>
        <v>-</v>
      </c>
      <c r="Q159" s="137" t="str">
        <f t="shared" si="126"/>
        <v>-</v>
      </c>
      <c r="R159" s="137" t="str">
        <f t="shared" si="127"/>
        <v>-</v>
      </c>
      <c r="S159" s="137" t="str">
        <f t="shared" si="160"/>
        <v>-</v>
      </c>
      <c r="T159" s="137" t="str">
        <f t="shared" si="161"/>
        <v>-</v>
      </c>
      <c r="U159" s="137" t="str">
        <f t="shared" si="162"/>
        <v>-</v>
      </c>
      <c r="V159" s="137" t="str">
        <f t="shared" si="163"/>
        <v>-</v>
      </c>
      <c r="W159" s="137" t="str">
        <f t="shared" si="128"/>
        <v>-</v>
      </c>
      <c r="X159" s="137" t="str">
        <f t="shared" si="129"/>
        <v>-</v>
      </c>
      <c r="Y159" s="137" t="str">
        <f t="shared" si="130"/>
        <v>-</v>
      </c>
      <c r="Z159" s="137" t="str">
        <f t="shared" si="164"/>
        <v>-</v>
      </c>
      <c r="AA159" s="137" t="str">
        <f t="shared" si="165"/>
        <v>-</v>
      </c>
      <c r="AB159" s="137" t="str">
        <f t="shared" si="166"/>
        <v>-</v>
      </c>
      <c r="AC159" s="137" t="str">
        <f t="shared" si="167"/>
        <v>-</v>
      </c>
      <c r="AD159" s="137" t="str">
        <f t="shared" si="168"/>
        <v>-</v>
      </c>
      <c r="AE159" s="137" t="str">
        <f t="shared" si="169"/>
        <v>-</v>
      </c>
      <c r="AF159" s="137" t="str">
        <f t="shared" si="170"/>
        <v>-</v>
      </c>
      <c r="AG159" s="137" t="str">
        <f t="shared" si="171"/>
        <v>-</v>
      </c>
      <c r="AH159" s="137" t="str">
        <f t="shared" si="172"/>
        <v>-</v>
      </c>
      <c r="AI159" s="137" t="str">
        <f>IF(H159="標準時間",HLOOKUP(G159,'４月基本'!$F$34:$I$45,12,FALSE),IF(H159="短時間",HLOOKUP(G159,'４月基本'!$J$34:$M$45,12,FALSE),"-"))</f>
        <v>-</v>
      </c>
      <c r="AJ159" s="137" t="str">
        <f>IF(H159="標準時間",HLOOKUP(G159,'４月Ⅰ'!$F$23:$I$32,10,FALSE),IF(H159="短時間",HLOOKUP(G159,'４月Ⅰ'!$J$23:$M$32,10,FALSE),"-"))</f>
        <v>-</v>
      </c>
      <c r="AK159" s="137" t="str">
        <f>IF(H159="標準時間",HLOOKUP(G159,'４月基本'!$F$34:$I$46,11,FALSE),IF(H159="短時間",HLOOKUP(G159,'４月基本'!$J$34:$M$46,11,FALSE),"-"))</f>
        <v>-</v>
      </c>
      <c r="AL159" s="137" t="str">
        <f>IF(H159="標準時間",HLOOKUP(G159,'４月Ⅰ'!$F$23:$I$33,9,FALSE),IF(H159="短時間",HLOOKUP(G159,'４月Ⅰ'!$J$23:$M$33,9,FALSE),"-"))</f>
        <v>-</v>
      </c>
      <c r="AM159" s="137" t="str">
        <f t="shared" si="173"/>
        <v>-</v>
      </c>
      <c r="AN159" s="137">
        <f t="shared" si="131"/>
        <v>0</v>
      </c>
      <c r="AO159" s="138">
        <f t="shared" si="132"/>
        <v>0</v>
      </c>
      <c r="AP159" s="138" t="str">
        <f t="shared" si="133"/>
        <v/>
      </c>
      <c r="AQ159" s="138" t="str">
        <f t="shared" si="134"/>
        <v/>
      </c>
      <c r="AR159" s="138" t="str">
        <f t="shared" si="135"/>
        <v/>
      </c>
      <c r="AS159" s="138" t="str">
        <f t="shared" si="136"/>
        <v/>
      </c>
      <c r="AT159" s="138" t="str">
        <f t="shared" si="137"/>
        <v/>
      </c>
      <c r="AU159" s="138" t="str">
        <f t="shared" si="174"/>
        <v/>
      </c>
      <c r="AV159" s="138" t="str">
        <f t="shared" si="175"/>
        <v/>
      </c>
      <c r="AW159" s="138" t="str">
        <f t="shared" si="138"/>
        <v/>
      </c>
      <c r="AX159" s="138" t="str">
        <f t="shared" si="139"/>
        <v/>
      </c>
      <c r="AY159" s="138" t="str">
        <f t="shared" si="140"/>
        <v/>
      </c>
      <c r="AZ159" s="138" t="str">
        <f t="shared" si="141"/>
        <v/>
      </c>
      <c r="BA159" s="138" t="str">
        <f t="shared" si="142"/>
        <v/>
      </c>
      <c r="BB159" s="138" t="str">
        <f t="shared" si="143"/>
        <v/>
      </c>
      <c r="BC159" s="138" t="str">
        <f t="shared" si="144"/>
        <v/>
      </c>
      <c r="BD159" s="138" t="str">
        <f t="shared" si="145"/>
        <v/>
      </c>
      <c r="BE159" s="138" t="str">
        <f t="shared" si="146"/>
        <v/>
      </c>
      <c r="BF159" s="138" t="str">
        <f t="shared" si="147"/>
        <v/>
      </c>
      <c r="BG159" s="138" t="str">
        <f t="shared" si="148"/>
        <v/>
      </c>
      <c r="BH159" s="138" t="str">
        <f t="shared" si="149"/>
        <v/>
      </c>
      <c r="BI159" s="138" t="str">
        <f t="shared" si="150"/>
        <v/>
      </c>
      <c r="BJ159" s="138" t="str">
        <f t="shared" si="151"/>
        <v/>
      </c>
      <c r="BK159" s="138" t="str">
        <f t="shared" si="152"/>
        <v/>
      </c>
      <c r="BL159" s="138" t="str">
        <f t="shared" si="153"/>
        <v/>
      </c>
      <c r="BM159" s="138" t="str">
        <f t="shared" si="154"/>
        <v/>
      </c>
      <c r="BN159" s="138" t="str">
        <f t="shared" si="155"/>
        <v/>
      </c>
      <c r="BO159" s="138">
        <f t="shared" si="156"/>
        <v>0</v>
      </c>
    </row>
    <row r="160" spans="2:67" ht="12.75" customHeight="1">
      <c r="F160" s="20" t="str">
        <f>IF(月途中入退所!$D40=$B$2,月途中入退所!$F40,"-")</f>
        <v>-</v>
      </c>
      <c r="G160" s="20" t="str">
        <f>IF(月途中入退所!$D40=$B$2,月途中入退所!$G40,"-")</f>
        <v>-</v>
      </c>
      <c r="H160" s="20" t="str">
        <f>IF(月途中入退所!$D40=$B$2,月途中入退所!$H40,"-")</f>
        <v>-</v>
      </c>
      <c r="I160" s="164" t="str">
        <f t="shared" si="157"/>
        <v>-</v>
      </c>
      <c r="J160" s="20" t="str">
        <f>IF(月途中入退所!$N40=$B$2,IF(月途中入退所!I40="","-",月途中入退所!$I40),"-")</f>
        <v>-</v>
      </c>
      <c r="K160" s="186" t="str">
        <f t="shared" si="158"/>
        <v>-</v>
      </c>
      <c r="L160" s="20" t="str">
        <f>IF(月途中入退所!$D40=$B$2,月途中入退所!$J40,"-")</f>
        <v>-</v>
      </c>
      <c r="M160" s="138">
        <f t="shared" si="159"/>
        <v>0</v>
      </c>
      <c r="N160" s="132"/>
      <c r="O160" s="137" t="str">
        <f t="shared" si="124"/>
        <v>-</v>
      </c>
      <c r="P160" s="137" t="str">
        <f t="shared" si="125"/>
        <v>-</v>
      </c>
      <c r="Q160" s="137" t="str">
        <f t="shared" si="126"/>
        <v>-</v>
      </c>
      <c r="R160" s="137" t="str">
        <f t="shared" si="127"/>
        <v>-</v>
      </c>
      <c r="S160" s="137" t="str">
        <f t="shared" si="160"/>
        <v>-</v>
      </c>
      <c r="T160" s="137" t="str">
        <f t="shared" si="161"/>
        <v>-</v>
      </c>
      <c r="U160" s="137" t="str">
        <f t="shared" si="162"/>
        <v>-</v>
      </c>
      <c r="V160" s="137" t="str">
        <f t="shared" si="163"/>
        <v>-</v>
      </c>
      <c r="W160" s="137" t="str">
        <f t="shared" si="128"/>
        <v>-</v>
      </c>
      <c r="X160" s="137" t="str">
        <f t="shared" si="129"/>
        <v>-</v>
      </c>
      <c r="Y160" s="137" t="str">
        <f t="shared" si="130"/>
        <v>-</v>
      </c>
      <c r="Z160" s="137" t="str">
        <f t="shared" si="164"/>
        <v>-</v>
      </c>
      <c r="AA160" s="137" t="str">
        <f t="shared" si="165"/>
        <v>-</v>
      </c>
      <c r="AB160" s="137" t="str">
        <f t="shared" si="166"/>
        <v>-</v>
      </c>
      <c r="AC160" s="137" t="str">
        <f t="shared" si="167"/>
        <v>-</v>
      </c>
      <c r="AD160" s="137" t="str">
        <f t="shared" si="168"/>
        <v>-</v>
      </c>
      <c r="AE160" s="137" t="str">
        <f t="shared" si="169"/>
        <v>-</v>
      </c>
      <c r="AF160" s="137" t="str">
        <f t="shared" si="170"/>
        <v>-</v>
      </c>
      <c r="AG160" s="137" t="str">
        <f t="shared" si="171"/>
        <v>-</v>
      </c>
      <c r="AH160" s="137" t="str">
        <f t="shared" si="172"/>
        <v>-</v>
      </c>
      <c r="AI160" s="137" t="str">
        <f>IF(H160="標準時間",HLOOKUP(G160,'４月基本'!$F$34:$I$45,12,FALSE),IF(H160="短時間",HLOOKUP(G160,'４月基本'!$J$34:$M$45,12,FALSE),"-"))</f>
        <v>-</v>
      </c>
      <c r="AJ160" s="137" t="str">
        <f>IF(H160="標準時間",HLOOKUP(G160,'４月Ⅰ'!$F$23:$I$32,10,FALSE),IF(H160="短時間",HLOOKUP(G160,'４月Ⅰ'!$J$23:$M$32,10,FALSE),"-"))</f>
        <v>-</v>
      </c>
      <c r="AK160" s="137" t="str">
        <f>IF(H160="標準時間",HLOOKUP(G160,'４月基本'!$F$34:$I$46,11,FALSE),IF(H160="短時間",HLOOKUP(G160,'４月基本'!$J$34:$M$46,11,FALSE),"-"))</f>
        <v>-</v>
      </c>
      <c r="AL160" s="137" t="str">
        <f>IF(H160="標準時間",HLOOKUP(G160,'４月Ⅰ'!$F$23:$I$33,9,FALSE),IF(H160="短時間",HLOOKUP(G160,'４月Ⅰ'!$J$23:$M$33,9,FALSE),"-"))</f>
        <v>-</v>
      </c>
      <c r="AM160" s="137" t="str">
        <f t="shared" si="173"/>
        <v>-</v>
      </c>
      <c r="AN160" s="137">
        <f t="shared" si="131"/>
        <v>0</v>
      </c>
      <c r="AO160" s="138">
        <f t="shared" si="132"/>
        <v>0</v>
      </c>
      <c r="AP160" s="138" t="str">
        <f t="shared" si="133"/>
        <v/>
      </c>
      <c r="AQ160" s="138" t="str">
        <f t="shared" si="134"/>
        <v/>
      </c>
      <c r="AR160" s="138" t="str">
        <f t="shared" si="135"/>
        <v/>
      </c>
      <c r="AS160" s="138" t="str">
        <f t="shared" si="136"/>
        <v/>
      </c>
      <c r="AT160" s="138" t="str">
        <f t="shared" si="137"/>
        <v/>
      </c>
      <c r="AU160" s="138" t="str">
        <f t="shared" si="174"/>
        <v/>
      </c>
      <c r="AV160" s="138" t="str">
        <f t="shared" si="175"/>
        <v/>
      </c>
      <c r="AW160" s="138" t="str">
        <f t="shared" si="138"/>
        <v/>
      </c>
      <c r="AX160" s="138" t="str">
        <f t="shared" si="139"/>
        <v/>
      </c>
      <c r="AY160" s="138" t="str">
        <f t="shared" si="140"/>
        <v/>
      </c>
      <c r="AZ160" s="138" t="str">
        <f t="shared" si="141"/>
        <v/>
      </c>
      <c r="BA160" s="138" t="str">
        <f t="shared" si="142"/>
        <v/>
      </c>
      <c r="BB160" s="138" t="str">
        <f t="shared" si="143"/>
        <v/>
      </c>
      <c r="BC160" s="138" t="str">
        <f t="shared" si="144"/>
        <v/>
      </c>
      <c r="BD160" s="138" t="str">
        <f t="shared" si="145"/>
        <v/>
      </c>
      <c r="BE160" s="138" t="str">
        <f t="shared" si="146"/>
        <v/>
      </c>
      <c r="BF160" s="138" t="str">
        <f t="shared" si="147"/>
        <v/>
      </c>
      <c r="BG160" s="138" t="str">
        <f t="shared" si="148"/>
        <v/>
      </c>
      <c r="BH160" s="138" t="str">
        <f t="shared" si="149"/>
        <v/>
      </c>
      <c r="BI160" s="138" t="str">
        <f t="shared" si="150"/>
        <v/>
      </c>
      <c r="BJ160" s="138" t="str">
        <f t="shared" si="151"/>
        <v/>
      </c>
      <c r="BK160" s="138" t="str">
        <f t="shared" si="152"/>
        <v/>
      </c>
      <c r="BL160" s="138" t="str">
        <f t="shared" si="153"/>
        <v/>
      </c>
      <c r="BM160" s="138" t="str">
        <f t="shared" si="154"/>
        <v/>
      </c>
      <c r="BN160" s="138" t="str">
        <f t="shared" si="155"/>
        <v/>
      </c>
      <c r="BO160" s="138">
        <f t="shared" si="156"/>
        <v>0</v>
      </c>
    </row>
    <row r="161" spans="2:67" ht="12.75" customHeight="1">
      <c r="F161" s="20" t="str">
        <f>IF(月途中入退所!$D41=$B$2,月途中入退所!$F41,"-")</f>
        <v>-</v>
      </c>
      <c r="G161" s="20" t="str">
        <f>IF(月途中入退所!$D41=$B$2,月途中入退所!$G41,"-")</f>
        <v>-</v>
      </c>
      <c r="H161" s="20" t="str">
        <f>IF(月途中入退所!$D41=$B$2,月途中入退所!$H41,"-")</f>
        <v>-</v>
      </c>
      <c r="I161" s="164" t="str">
        <f t="shared" si="157"/>
        <v>-</v>
      </c>
      <c r="J161" s="20" t="str">
        <f>IF(月途中入退所!$N41=$B$2,IF(月途中入退所!I41="","-",月途中入退所!$I41),"-")</f>
        <v>-</v>
      </c>
      <c r="K161" s="186" t="str">
        <f t="shared" si="158"/>
        <v>-</v>
      </c>
      <c r="L161" s="20" t="str">
        <f>IF(月途中入退所!$D41=$B$2,月途中入退所!$J41,"-")</f>
        <v>-</v>
      </c>
      <c r="M161" s="138">
        <f t="shared" si="159"/>
        <v>0</v>
      </c>
      <c r="N161" s="132"/>
      <c r="O161" s="137" t="str">
        <f t="shared" si="124"/>
        <v>-</v>
      </c>
      <c r="P161" s="137" t="str">
        <f t="shared" si="125"/>
        <v>-</v>
      </c>
      <c r="Q161" s="137" t="str">
        <f t="shared" si="126"/>
        <v>-</v>
      </c>
      <c r="R161" s="137" t="str">
        <f t="shared" si="127"/>
        <v>-</v>
      </c>
      <c r="S161" s="137" t="str">
        <f t="shared" si="160"/>
        <v>-</v>
      </c>
      <c r="T161" s="137" t="str">
        <f t="shared" si="161"/>
        <v>-</v>
      </c>
      <c r="U161" s="137" t="str">
        <f t="shared" si="162"/>
        <v>-</v>
      </c>
      <c r="V161" s="137" t="str">
        <f t="shared" si="163"/>
        <v>-</v>
      </c>
      <c r="W161" s="137" t="str">
        <f t="shared" si="128"/>
        <v>-</v>
      </c>
      <c r="X161" s="137" t="str">
        <f t="shared" si="129"/>
        <v>-</v>
      </c>
      <c r="Y161" s="137" t="str">
        <f t="shared" si="130"/>
        <v>-</v>
      </c>
      <c r="Z161" s="137" t="str">
        <f t="shared" si="164"/>
        <v>-</v>
      </c>
      <c r="AA161" s="137" t="str">
        <f t="shared" si="165"/>
        <v>-</v>
      </c>
      <c r="AB161" s="137" t="str">
        <f t="shared" si="166"/>
        <v>-</v>
      </c>
      <c r="AC161" s="137" t="str">
        <f t="shared" si="167"/>
        <v>-</v>
      </c>
      <c r="AD161" s="137" t="str">
        <f t="shared" si="168"/>
        <v>-</v>
      </c>
      <c r="AE161" s="137" t="str">
        <f t="shared" si="169"/>
        <v>-</v>
      </c>
      <c r="AF161" s="137" t="str">
        <f t="shared" si="170"/>
        <v>-</v>
      </c>
      <c r="AG161" s="137" t="str">
        <f t="shared" si="171"/>
        <v>-</v>
      </c>
      <c r="AH161" s="137" t="str">
        <f t="shared" si="172"/>
        <v>-</v>
      </c>
      <c r="AI161" s="137" t="str">
        <f>IF(H161="標準時間",HLOOKUP(G161,'４月基本'!$F$34:$I$45,12,FALSE),IF(H161="短時間",HLOOKUP(G161,'４月基本'!$J$34:$M$45,12,FALSE),"-"))</f>
        <v>-</v>
      </c>
      <c r="AJ161" s="137" t="str">
        <f>IF(H161="標準時間",HLOOKUP(G161,'４月Ⅰ'!$F$23:$I$32,10,FALSE),IF(H161="短時間",HLOOKUP(G161,'４月Ⅰ'!$J$23:$M$32,10,FALSE),"-"))</f>
        <v>-</v>
      </c>
      <c r="AK161" s="137" t="str">
        <f>IF(H161="標準時間",HLOOKUP(G161,'４月基本'!$F$34:$I$46,11,FALSE),IF(H161="短時間",HLOOKUP(G161,'４月基本'!$J$34:$M$46,11,FALSE),"-"))</f>
        <v>-</v>
      </c>
      <c r="AL161" s="137" t="str">
        <f>IF(H161="標準時間",HLOOKUP(G161,'４月Ⅰ'!$F$23:$I$33,9,FALSE),IF(H161="短時間",HLOOKUP(G161,'４月Ⅰ'!$J$23:$M$33,9,FALSE),"-"))</f>
        <v>-</v>
      </c>
      <c r="AM161" s="137" t="str">
        <f t="shared" si="173"/>
        <v>-</v>
      </c>
      <c r="AN161" s="137">
        <f t="shared" si="131"/>
        <v>0</v>
      </c>
      <c r="AO161" s="138">
        <f t="shared" si="132"/>
        <v>0</v>
      </c>
      <c r="AP161" s="138" t="str">
        <f t="shared" si="133"/>
        <v/>
      </c>
      <c r="AQ161" s="138" t="str">
        <f t="shared" si="134"/>
        <v/>
      </c>
      <c r="AR161" s="138" t="str">
        <f t="shared" si="135"/>
        <v/>
      </c>
      <c r="AS161" s="138" t="str">
        <f t="shared" si="136"/>
        <v/>
      </c>
      <c r="AT161" s="138" t="str">
        <f t="shared" si="137"/>
        <v/>
      </c>
      <c r="AU161" s="138" t="str">
        <f t="shared" si="174"/>
        <v/>
      </c>
      <c r="AV161" s="138" t="str">
        <f t="shared" si="175"/>
        <v/>
      </c>
      <c r="AW161" s="138" t="str">
        <f t="shared" si="138"/>
        <v/>
      </c>
      <c r="AX161" s="138" t="str">
        <f t="shared" si="139"/>
        <v/>
      </c>
      <c r="AY161" s="138" t="str">
        <f t="shared" si="140"/>
        <v/>
      </c>
      <c r="AZ161" s="138" t="str">
        <f t="shared" si="141"/>
        <v/>
      </c>
      <c r="BA161" s="138" t="str">
        <f t="shared" si="142"/>
        <v/>
      </c>
      <c r="BB161" s="138" t="str">
        <f t="shared" si="143"/>
        <v/>
      </c>
      <c r="BC161" s="138" t="str">
        <f t="shared" si="144"/>
        <v/>
      </c>
      <c r="BD161" s="138" t="str">
        <f t="shared" si="145"/>
        <v/>
      </c>
      <c r="BE161" s="138" t="str">
        <f t="shared" si="146"/>
        <v/>
      </c>
      <c r="BF161" s="138" t="str">
        <f t="shared" si="147"/>
        <v/>
      </c>
      <c r="BG161" s="138" t="str">
        <f t="shared" si="148"/>
        <v/>
      </c>
      <c r="BH161" s="138" t="str">
        <f t="shared" si="149"/>
        <v/>
      </c>
      <c r="BI161" s="138" t="str">
        <f t="shared" si="150"/>
        <v/>
      </c>
      <c r="BJ161" s="138" t="str">
        <f t="shared" si="151"/>
        <v/>
      </c>
      <c r="BK161" s="138" t="str">
        <f t="shared" si="152"/>
        <v/>
      </c>
      <c r="BL161" s="138" t="str">
        <f t="shared" si="153"/>
        <v/>
      </c>
      <c r="BM161" s="138" t="str">
        <f t="shared" si="154"/>
        <v/>
      </c>
      <c r="BN161" s="138" t="str">
        <f t="shared" si="155"/>
        <v/>
      </c>
      <c r="BO161" s="138">
        <f t="shared" si="156"/>
        <v>0</v>
      </c>
    </row>
    <row r="162" spans="2:67" ht="12.75" customHeight="1">
      <c r="F162" s="20" t="str">
        <f>IF(月途中入退所!$D42=$B$2,月途中入退所!$F42,"-")</f>
        <v>-</v>
      </c>
      <c r="G162" s="20" t="str">
        <f>IF(月途中入退所!$D42=$B$2,月途中入退所!$G42,"-")</f>
        <v>-</v>
      </c>
      <c r="H162" s="20" t="str">
        <f>IF(月途中入退所!$D42=$B$2,月途中入退所!$H42,"-")</f>
        <v>-</v>
      </c>
      <c r="I162" s="164" t="str">
        <f t="shared" si="157"/>
        <v>-</v>
      </c>
      <c r="J162" s="20" t="str">
        <f>IF(月途中入退所!$N42=$B$2,IF(月途中入退所!I42="","-",月途中入退所!$I42),"-")</f>
        <v>-</v>
      </c>
      <c r="K162" s="186" t="str">
        <f t="shared" si="158"/>
        <v>-</v>
      </c>
      <c r="L162" s="20" t="str">
        <f>IF(月途中入退所!$D42=$B$2,月途中入退所!$J42,"-")</f>
        <v>-</v>
      </c>
      <c r="M162" s="138">
        <f t="shared" si="159"/>
        <v>0</v>
      </c>
      <c r="N162" s="132"/>
      <c r="O162" s="137" t="str">
        <f t="shared" si="124"/>
        <v>-</v>
      </c>
      <c r="P162" s="137" t="str">
        <f t="shared" si="125"/>
        <v>-</v>
      </c>
      <c r="Q162" s="137" t="str">
        <f t="shared" si="126"/>
        <v>-</v>
      </c>
      <c r="R162" s="137" t="str">
        <f t="shared" si="127"/>
        <v>-</v>
      </c>
      <c r="S162" s="137" t="str">
        <f t="shared" si="160"/>
        <v>-</v>
      </c>
      <c r="T162" s="137" t="str">
        <f t="shared" si="161"/>
        <v>-</v>
      </c>
      <c r="U162" s="137" t="str">
        <f t="shared" si="162"/>
        <v>-</v>
      </c>
      <c r="V162" s="137" t="str">
        <f t="shared" si="163"/>
        <v>-</v>
      </c>
      <c r="W162" s="137" t="str">
        <f t="shared" si="128"/>
        <v>-</v>
      </c>
      <c r="X162" s="137" t="str">
        <f t="shared" si="129"/>
        <v>-</v>
      </c>
      <c r="Y162" s="137" t="str">
        <f t="shared" si="130"/>
        <v>-</v>
      </c>
      <c r="Z162" s="137" t="str">
        <f t="shared" si="164"/>
        <v>-</v>
      </c>
      <c r="AA162" s="137" t="str">
        <f t="shared" si="165"/>
        <v>-</v>
      </c>
      <c r="AB162" s="137" t="str">
        <f t="shared" si="166"/>
        <v>-</v>
      </c>
      <c r="AC162" s="137" t="str">
        <f t="shared" si="167"/>
        <v>-</v>
      </c>
      <c r="AD162" s="137" t="str">
        <f t="shared" si="168"/>
        <v>-</v>
      </c>
      <c r="AE162" s="137" t="str">
        <f t="shared" si="169"/>
        <v>-</v>
      </c>
      <c r="AF162" s="137" t="str">
        <f t="shared" si="170"/>
        <v>-</v>
      </c>
      <c r="AG162" s="137" t="str">
        <f t="shared" si="171"/>
        <v>-</v>
      </c>
      <c r="AH162" s="137" t="str">
        <f t="shared" si="172"/>
        <v>-</v>
      </c>
      <c r="AI162" s="137" t="str">
        <f>IF(H162="標準時間",HLOOKUP(G162,'４月基本'!$F$34:$I$45,12,FALSE),IF(H162="短時間",HLOOKUP(G162,'４月基本'!$J$34:$M$45,12,FALSE),"-"))</f>
        <v>-</v>
      </c>
      <c r="AJ162" s="137" t="str">
        <f>IF(H162="標準時間",HLOOKUP(G162,'４月Ⅰ'!$F$23:$I$32,10,FALSE),IF(H162="短時間",HLOOKUP(G162,'４月Ⅰ'!$J$23:$M$32,10,FALSE),"-"))</f>
        <v>-</v>
      </c>
      <c r="AK162" s="137" t="str">
        <f>IF(H162="標準時間",HLOOKUP(G162,'４月基本'!$F$34:$I$46,11,FALSE),IF(H162="短時間",HLOOKUP(G162,'４月基本'!$J$34:$M$46,11,FALSE),"-"))</f>
        <v>-</v>
      </c>
      <c r="AL162" s="137" t="str">
        <f>IF(H162="標準時間",HLOOKUP(G162,'４月Ⅰ'!$F$23:$I$33,9,FALSE),IF(H162="短時間",HLOOKUP(G162,'４月Ⅰ'!$J$23:$M$33,9,FALSE),"-"))</f>
        <v>-</v>
      </c>
      <c r="AM162" s="137" t="str">
        <f t="shared" si="173"/>
        <v>-</v>
      </c>
      <c r="AN162" s="137">
        <f t="shared" si="131"/>
        <v>0</v>
      </c>
      <c r="AO162" s="138">
        <f t="shared" si="132"/>
        <v>0</v>
      </c>
      <c r="AP162" s="138" t="str">
        <f t="shared" si="133"/>
        <v/>
      </c>
      <c r="AQ162" s="138" t="str">
        <f t="shared" si="134"/>
        <v/>
      </c>
      <c r="AR162" s="138" t="str">
        <f t="shared" si="135"/>
        <v/>
      </c>
      <c r="AS162" s="138" t="str">
        <f t="shared" si="136"/>
        <v/>
      </c>
      <c r="AT162" s="138" t="str">
        <f t="shared" si="137"/>
        <v/>
      </c>
      <c r="AU162" s="138" t="str">
        <f t="shared" si="174"/>
        <v/>
      </c>
      <c r="AV162" s="138" t="str">
        <f t="shared" si="175"/>
        <v/>
      </c>
      <c r="AW162" s="138" t="str">
        <f t="shared" si="138"/>
        <v/>
      </c>
      <c r="AX162" s="138" t="str">
        <f t="shared" si="139"/>
        <v/>
      </c>
      <c r="AY162" s="138" t="str">
        <f t="shared" si="140"/>
        <v/>
      </c>
      <c r="AZ162" s="138" t="str">
        <f t="shared" si="141"/>
        <v/>
      </c>
      <c r="BA162" s="138" t="str">
        <f t="shared" si="142"/>
        <v/>
      </c>
      <c r="BB162" s="138" t="str">
        <f t="shared" si="143"/>
        <v/>
      </c>
      <c r="BC162" s="138" t="str">
        <f t="shared" si="144"/>
        <v/>
      </c>
      <c r="BD162" s="138" t="str">
        <f t="shared" si="145"/>
        <v/>
      </c>
      <c r="BE162" s="138" t="str">
        <f t="shared" si="146"/>
        <v/>
      </c>
      <c r="BF162" s="138" t="str">
        <f t="shared" si="147"/>
        <v/>
      </c>
      <c r="BG162" s="138" t="str">
        <f t="shared" si="148"/>
        <v/>
      </c>
      <c r="BH162" s="138" t="str">
        <f t="shared" si="149"/>
        <v/>
      </c>
      <c r="BI162" s="138" t="str">
        <f t="shared" si="150"/>
        <v/>
      </c>
      <c r="BJ162" s="138" t="str">
        <f t="shared" si="151"/>
        <v/>
      </c>
      <c r="BK162" s="138" t="str">
        <f t="shared" si="152"/>
        <v/>
      </c>
      <c r="BL162" s="138" t="str">
        <f t="shared" si="153"/>
        <v/>
      </c>
      <c r="BM162" s="138" t="str">
        <f t="shared" si="154"/>
        <v/>
      </c>
      <c r="BN162" s="138" t="str">
        <f t="shared" si="155"/>
        <v/>
      </c>
      <c r="BO162" s="138">
        <f t="shared" si="156"/>
        <v>0</v>
      </c>
    </row>
    <row r="163" spans="2:67" ht="12.75" customHeight="1">
      <c r="F163" s="20" t="str">
        <f>IF(月途中入退所!$D43=$B$2,月途中入退所!$F43,"-")</f>
        <v>-</v>
      </c>
      <c r="G163" s="20" t="str">
        <f>IF(月途中入退所!$D43=$B$2,月途中入退所!$G43,"-")</f>
        <v>-</v>
      </c>
      <c r="H163" s="20" t="str">
        <f>IF(月途中入退所!$D43=$B$2,月途中入退所!$H43,"-")</f>
        <v>-</v>
      </c>
      <c r="I163" s="164" t="str">
        <f t="shared" si="157"/>
        <v>-</v>
      </c>
      <c r="J163" s="20" t="str">
        <f>IF(月途中入退所!$N43=$B$2,IF(月途中入退所!I43="","-",月途中入退所!$I43),"-")</f>
        <v>-</v>
      </c>
      <c r="K163" s="186" t="str">
        <f t="shared" si="158"/>
        <v>-</v>
      </c>
      <c r="L163" s="20" t="str">
        <f>IF(月途中入退所!$D43=$B$2,月途中入退所!$J43,"-")</f>
        <v>-</v>
      </c>
      <c r="M163" s="138">
        <f t="shared" si="159"/>
        <v>0</v>
      </c>
      <c r="N163" s="132"/>
      <c r="O163" s="137" t="str">
        <f t="shared" si="124"/>
        <v>-</v>
      </c>
      <c r="P163" s="137" t="str">
        <f t="shared" si="125"/>
        <v>-</v>
      </c>
      <c r="Q163" s="137" t="str">
        <f t="shared" si="126"/>
        <v>-</v>
      </c>
      <c r="R163" s="137" t="str">
        <f t="shared" si="127"/>
        <v>-</v>
      </c>
      <c r="S163" s="137" t="str">
        <f t="shared" si="160"/>
        <v>-</v>
      </c>
      <c r="T163" s="137" t="str">
        <f t="shared" si="161"/>
        <v>-</v>
      </c>
      <c r="U163" s="137" t="str">
        <f t="shared" si="162"/>
        <v>-</v>
      </c>
      <c r="V163" s="137" t="str">
        <f t="shared" si="163"/>
        <v>-</v>
      </c>
      <c r="W163" s="137" t="str">
        <f t="shared" si="128"/>
        <v>-</v>
      </c>
      <c r="X163" s="137" t="str">
        <f t="shared" si="129"/>
        <v>-</v>
      </c>
      <c r="Y163" s="137" t="str">
        <f t="shared" si="130"/>
        <v>-</v>
      </c>
      <c r="Z163" s="137" t="str">
        <f t="shared" si="164"/>
        <v>-</v>
      </c>
      <c r="AA163" s="137" t="str">
        <f t="shared" si="165"/>
        <v>-</v>
      </c>
      <c r="AB163" s="137" t="str">
        <f t="shared" si="166"/>
        <v>-</v>
      </c>
      <c r="AC163" s="137" t="str">
        <f t="shared" si="167"/>
        <v>-</v>
      </c>
      <c r="AD163" s="137" t="str">
        <f t="shared" si="168"/>
        <v>-</v>
      </c>
      <c r="AE163" s="137" t="str">
        <f t="shared" si="169"/>
        <v>-</v>
      </c>
      <c r="AF163" s="137" t="str">
        <f t="shared" si="170"/>
        <v>-</v>
      </c>
      <c r="AG163" s="137" t="str">
        <f t="shared" si="171"/>
        <v>-</v>
      </c>
      <c r="AH163" s="137" t="str">
        <f t="shared" si="172"/>
        <v>-</v>
      </c>
      <c r="AI163" s="137" t="str">
        <f>IF(H163="標準時間",HLOOKUP(G163,'４月基本'!$F$34:$I$45,12,FALSE),IF(H163="短時間",HLOOKUP(G163,'４月基本'!$J$34:$M$45,12,FALSE),"-"))</f>
        <v>-</v>
      </c>
      <c r="AJ163" s="137" t="str">
        <f>IF(H163="標準時間",HLOOKUP(G163,'４月Ⅰ'!$F$23:$I$32,10,FALSE),IF(H163="短時間",HLOOKUP(G163,'４月Ⅰ'!$J$23:$M$32,10,FALSE),"-"))</f>
        <v>-</v>
      </c>
      <c r="AK163" s="137" t="str">
        <f>IF(H163="標準時間",HLOOKUP(G163,'４月基本'!$F$34:$I$46,11,FALSE),IF(H163="短時間",HLOOKUP(G163,'４月基本'!$J$34:$M$46,11,FALSE),"-"))</f>
        <v>-</v>
      </c>
      <c r="AL163" s="137" t="str">
        <f>IF(H163="標準時間",HLOOKUP(G163,'４月Ⅰ'!$F$23:$I$33,9,FALSE),IF(H163="短時間",HLOOKUP(G163,'４月Ⅰ'!$J$23:$M$33,9,FALSE),"-"))</f>
        <v>-</v>
      </c>
      <c r="AM163" s="137" t="str">
        <f t="shared" si="173"/>
        <v>-</v>
      </c>
      <c r="AN163" s="137">
        <f t="shared" si="131"/>
        <v>0</v>
      </c>
      <c r="AO163" s="138">
        <f t="shared" si="132"/>
        <v>0</v>
      </c>
      <c r="AP163" s="138" t="str">
        <f t="shared" si="133"/>
        <v/>
      </c>
      <c r="AQ163" s="138" t="str">
        <f t="shared" si="134"/>
        <v/>
      </c>
      <c r="AR163" s="138" t="str">
        <f t="shared" si="135"/>
        <v/>
      </c>
      <c r="AS163" s="138" t="str">
        <f t="shared" si="136"/>
        <v/>
      </c>
      <c r="AT163" s="138" t="str">
        <f t="shared" si="137"/>
        <v/>
      </c>
      <c r="AU163" s="138" t="str">
        <f t="shared" si="174"/>
        <v/>
      </c>
      <c r="AV163" s="138" t="str">
        <f t="shared" si="175"/>
        <v/>
      </c>
      <c r="AW163" s="138" t="str">
        <f t="shared" si="138"/>
        <v/>
      </c>
      <c r="AX163" s="138" t="str">
        <f t="shared" si="139"/>
        <v/>
      </c>
      <c r="AY163" s="138" t="str">
        <f t="shared" si="140"/>
        <v/>
      </c>
      <c r="AZ163" s="138" t="str">
        <f t="shared" si="141"/>
        <v/>
      </c>
      <c r="BA163" s="138" t="str">
        <f t="shared" si="142"/>
        <v/>
      </c>
      <c r="BB163" s="138" t="str">
        <f t="shared" si="143"/>
        <v/>
      </c>
      <c r="BC163" s="138" t="str">
        <f t="shared" si="144"/>
        <v/>
      </c>
      <c r="BD163" s="138" t="str">
        <f t="shared" si="145"/>
        <v/>
      </c>
      <c r="BE163" s="138" t="str">
        <f t="shared" si="146"/>
        <v/>
      </c>
      <c r="BF163" s="138" t="str">
        <f t="shared" si="147"/>
        <v/>
      </c>
      <c r="BG163" s="138" t="str">
        <f t="shared" si="148"/>
        <v/>
      </c>
      <c r="BH163" s="138" t="str">
        <f t="shared" si="149"/>
        <v/>
      </c>
      <c r="BI163" s="138" t="str">
        <f t="shared" si="150"/>
        <v/>
      </c>
      <c r="BJ163" s="138" t="str">
        <f t="shared" si="151"/>
        <v/>
      </c>
      <c r="BK163" s="138" t="str">
        <f t="shared" si="152"/>
        <v/>
      </c>
      <c r="BL163" s="138" t="str">
        <f t="shared" si="153"/>
        <v/>
      </c>
      <c r="BM163" s="138" t="str">
        <f t="shared" si="154"/>
        <v/>
      </c>
      <c r="BN163" s="138" t="str">
        <f t="shared" si="155"/>
        <v/>
      </c>
      <c r="BO163" s="138">
        <f t="shared" si="156"/>
        <v>0</v>
      </c>
    </row>
    <row r="164" spans="2:67" ht="12.75" customHeight="1">
      <c r="F164" s="20" t="str">
        <f>IF(月途中入退所!$D44=$B$2,月途中入退所!$F44,"-")</f>
        <v>-</v>
      </c>
      <c r="G164" s="20" t="str">
        <f>IF(月途中入退所!$D44=$B$2,月途中入退所!$G44,"-")</f>
        <v>-</v>
      </c>
      <c r="H164" s="20" t="str">
        <f>IF(月途中入退所!$D44=$B$2,月途中入退所!$H44,"-")</f>
        <v>-</v>
      </c>
      <c r="I164" s="164" t="str">
        <f t="shared" si="157"/>
        <v>-</v>
      </c>
      <c r="J164" s="20" t="str">
        <f>IF(月途中入退所!$N44=$B$2,IF(月途中入退所!I44="","-",月途中入退所!$I44),"-")</f>
        <v>-</v>
      </c>
      <c r="K164" s="186" t="str">
        <f t="shared" si="158"/>
        <v>-</v>
      </c>
      <c r="L164" s="20" t="str">
        <f>IF(月途中入退所!$D44=$B$2,月途中入退所!$J44,"-")</f>
        <v>-</v>
      </c>
      <c r="M164" s="138">
        <f t="shared" si="159"/>
        <v>0</v>
      </c>
      <c r="N164" s="132"/>
      <c r="O164" s="137" t="str">
        <f t="shared" si="124"/>
        <v>-</v>
      </c>
      <c r="P164" s="137" t="str">
        <f t="shared" si="125"/>
        <v>-</v>
      </c>
      <c r="Q164" s="137" t="str">
        <f t="shared" si="126"/>
        <v>-</v>
      </c>
      <c r="R164" s="137" t="str">
        <f t="shared" si="127"/>
        <v>-</v>
      </c>
      <c r="S164" s="137" t="str">
        <f t="shared" si="160"/>
        <v>-</v>
      </c>
      <c r="T164" s="137" t="str">
        <f t="shared" si="161"/>
        <v>-</v>
      </c>
      <c r="U164" s="137" t="str">
        <f t="shared" si="162"/>
        <v>-</v>
      </c>
      <c r="V164" s="137" t="str">
        <f t="shared" si="163"/>
        <v>-</v>
      </c>
      <c r="W164" s="137" t="str">
        <f t="shared" si="128"/>
        <v>-</v>
      </c>
      <c r="X164" s="137" t="str">
        <f t="shared" si="129"/>
        <v>-</v>
      </c>
      <c r="Y164" s="137" t="str">
        <f t="shared" si="130"/>
        <v>-</v>
      </c>
      <c r="Z164" s="137" t="str">
        <f t="shared" si="164"/>
        <v>-</v>
      </c>
      <c r="AA164" s="137" t="str">
        <f t="shared" si="165"/>
        <v>-</v>
      </c>
      <c r="AB164" s="137" t="str">
        <f t="shared" si="166"/>
        <v>-</v>
      </c>
      <c r="AC164" s="137" t="str">
        <f t="shared" si="167"/>
        <v>-</v>
      </c>
      <c r="AD164" s="137" t="str">
        <f t="shared" si="168"/>
        <v>-</v>
      </c>
      <c r="AE164" s="137" t="str">
        <f t="shared" si="169"/>
        <v>-</v>
      </c>
      <c r="AF164" s="137" t="str">
        <f t="shared" si="170"/>
        <v>-</v>
      </c>
      <c r="AG164" s="137" t="str">
        <f t="shared" si="171"/>
        <v>-</v>
      </c>
      <c r="AH164" s="137" t="str">
        <f t="shared" si="172"/>
        <v>-</v>
      </c>
      <c r="AI164" s="137" t="str">
        <f>IF(H164="標準時間",HLOOKUP(G164,'４月基本'!$F$34:$I$45,12,FALSE),IF(H164="短時間",HLOOKUP(G164,'４月基本'!$J$34:$M$45,12,FALSE),"-"))</f>
        <v>-</v>
      </c>
      <c r="AJ164" s="137" t="str">
        <f>IF(H164="標準時間",HLOOKUP(G164,'４月Ⅰ'!$F$23:$I$32,10,FALSE),IF(H164="短時間",HLOOKUP(G164,'４月Ⅰ'!$J$23:$M$32,10,FALSE),"-"))</f>
        <v>-</v>
      </c>
      <c r="AK164" s="137" t="str">
        <f>IF(H164="標準時間",HLOOKUP(G164,'４月基本'!$F$34:$I$46,11,FALSE),IF(H164="短時間",HLOOKUP(G164,'４月基本'!$J$34:$M$46,11,FALSE),"-"))</f>
        <v>-</v>
      </c>
      <c r="AL164" s="137" t="str">
        <f>IF(H164="標準時間",HLOOKUP(G164,'４月Ⅰ'!$F$23:$I$33,9,FALSE),IF(H164="短時間",HLOOKUP(G164,'４月Ⅰ'!$J$23:$M$33,9,FALSE),"-"))</f>
        <v>-</v>
      </c>
      <c r="AM164" s="137" t="str">
        <f t="shared" si="173"/>
        <v>-</v>
      </c>
      <c r="AN164" s="137">
        <f t="shared" si="131"/>
        <v>0</v>
      </c>
      <c r="AO164" s="138">
        <f t="shared" si="132"/>
        <v>0</v>
      </c>
      <c r="AP164" s="138" t="str">
        <f t="shared" si="133"/>
        <v/>
      </c>
      <c r="AQ164" s="138" t="str">
        <f t="shared" si="134"/>
        <v/>
      </c>
      <c r="AR164" s="138" t="str">
        <f t="shared" si="135"/>
        <v/>
      </c>
      <c r="AS164" s="138" t="str">
        <f t="shared" si="136"/>
        <v/>
      </c>
      <c r="AT164" s="138" t="str">
        <f t="shared" si="137"/>
        <v/>
      </c>
      <c r="AU164" s="138" t="str">
        <f t="shared" si="174"/>
        <v/>
      </c>
      <c r="AV164" s="138" t="str">
        <f t="shared" si="175"/>
        <v/>
      </c>
      <c r="AW164" s="138" t="str">
        <f t="shared" si="138"/>
        <v/>
      </c>
      <c r="AX164" s="138" t="str">
        <f t="shared" si="139"/>
        <v/>
      </c>
      <c r="AY164" s="138" t="str">
        <f t="shared" si="140"/>
        <v/>
      </c>
      <c r="AZ164" s="138" t="str">
        <f t="shared" si="141"/>
        <v/>
      </c>
      <c r="BA164" s="138" t="str">
        <f t="shared" si="142"/>
        <v/>
      </c>
      <c r="BB164" s="138" t="str">
        <f t="shared" si="143"/>
        <v/>
      </c>
      <c r="BC164" s="138" t="str">
        <f t="shared" si="144"/>
        <v/>
      </c>
      <c r="BD164" s="138" t="str">
        <f t="shared" si="145"/>
        <v/>
      </c>
      <c r="BE164" s="138" t="str">
        <f t="shared" si="146"/>
        <v/>
      </c>
      <c r="BF164" s="138" t="str">
        <f t="shared" si="147"/>
        <v/>
      </c>
      <c r="BG164" s="138" t="str">
        <f t="shared" si="148"/>
        <v/>
      </c>
      <c r="BH164" s="138" t="str">
        <f t="shared" si="149"/>
        <v/>
      </c>
      <c r="BI164" s="138" t="str">
        <f t="shared" si="150"/>
        <v/>
      </c>
      <c r="BJ164" s="138" t="str">
        <f t="shared" si="151"/>
        <v/>
      </c>
      <c r="BK164" s="138" t="str">
        <f t="shared" si="152"/>
        <v/>
      </c>
      <c r="BL164" s="138" t="str">
        <f t="shared" si="153"/>
        <v/>
      </c>
      <c r="BM164" s="138" t="str">
        <f t="shared" si="154"/>
        <v/>
      </c>
      <c r="BN164" s="138" t="str">
        <f t="shared" si="155"/>
        <v/>
      </c>
      <c r="BO164" s="138">
        <f t="shared" si="156"/>
        <v>0</v>
      </c>
    </row>
    <row r="165" spans="2:67" ht="12.75" customHeight="1">
      <c r="F165" s="20" t="str">
        <f>IF(月途中入退所!$D45=$B$2,月途中入退所!$F45,"-")</f>
        <v>-</v>
      </c>
      <c r="G165" s="20" t="str">
        <f>IF(月途中入退所!$D45=$B$2,月途中入退所!$G45,"-")</f>
        <v>-</v>
      </c>
      <c r="H165" s="20" t="str">
        <f>IF(月途中入退所!$D45=$B$2,月途中入退所!$H45,"-")</f>
        <v>-</v>
      </c>
      <c r="I165" s="164" t="str">
        <f t="shared" si="157"/>
        <v>-</v>
      </c>
      <c r="J165" s="20" t="str">
        <f>IF(月途中入退所!$N45=$B$2,IF(月途中入退所!I45="","-",月途中入退所!$I45),"-")</f>
        <v>-</v>
      </c>
      <c r="K165" s="186" t="str">
        <f t="shared" si="158"/>
        <v>-</v>
      </c>
      <c r="L165" s="20" t="str">
        <f>IF(月途中入退所!$D45=$B$2,月途中入退所!$J45,"-")</f>
        <v>-</v>
      </c>
      <c r="M165" s="138">
        <f t="shared" si="159"/>
        <v>0</v>
      </c>
      <c r="N165" s="132"/>
      <c r="O165" s="137" t="str">
        <f t="shared" si="124"/>
        <v>-</v>
      </c>
      <c r="P165" s="137" t="str">
        <f t="shared" si="125"/>
        <v>-</v>
      </c>
      <c r="Q165" s="137" t="str">
        <f t="shared" si="126"/>
        <v>-</v>
      </c>
      <c r="R165" s="137" t="str">
        <f t="shared" si="127"/>
        <v>-</v>
      </c>
      <c r="S165" s="137" t="str">
        <f t="shared" si="160"/>
        <v>-</v>
      </c>
      <c r="T165" s="137" t="str">
        <f t="shared" si="161"/>
        <v>-</v>
      </c>
      <c r="U165" s="137" t="str">
        <f t="shared" si="162"/>
        <v>-</v>
      </c>
      <c r="V165" s="137" t="str">
        <f t="shared" si="163"/>
        <v>-</v>
      </c>
      <c r="W165" s="137" t="str">
        <f t="shared" si="128"/>
        <v>-</v>
      </c>
      <c r="X165" s="137" t="str">
        <f t="shared" si="129"/>
        <v>-</v>
      </c>
      <c r="Y165" s="137" t="str">
        <f t="shared" si="130"/>
        <v>-</v>
      </c>
      <c r="Z165" s="137" t="str">
        <f t="shared" si="164"/>
        <v>-</v>
      </c>
      <c r="AA165" s="137" t="str">
        <f t="shared" si="165"/>
        <v>-</v>
      </c>
      <c r="AB165" s="137" t="str">
        <f t="shared" si="166"/>
        <v>-</v>
      </c>
      <c r="AC165" s="137" t="str">
        <f t="shared" si="167"/>
        <v>-</v>
      </c>
      <c r="AD165" s="137" t="str">
        <f t="shared" si="168"/>
        <v>-</v>
      </c>
      <c r="AE165" s="137" t="str">
        <f t="shared" si="169"/>
        <v>-</v>
      </c>
      <c r="AF165" s="137" t="str">
        <f t="shared" si="170"/>
        <v>-</v>
      </c>
      <c r="AG165" s="137" t="str">
        <f t="shared" si="171"/>
        <v>-</v>
      </c>
      <c r="AH165" s="137" t="str">
        <f t="shared" si="172"/>
        <v>-</v>
      </c>
      <c r="AI165" s="137" t="str">
        <f>IF(H165="標準時間",HLOOKUP(G165,'４月基本'!$F$34:$I$45,12,FALSE),IF(H165="短時間",HLOOKUP(G165,'４月基本'!$J$34:$M$45,12,FALSE),"-"))</f>
        <v>-</v>
      </c>
      <c r="AJ165" s="137" t="str">
        <f>IF(H165="標準時間",HLOOKUP(G165,'４月Ⅰ'!$F$23:$I$32,10,FALSE),IF(H165="短時間",HLOOKUP(G165,'４月Ⅰ'!$J$23:$M$32,10,FALSE),"-"))</f>
        <v>-</v>
      </c>
      <c r="AK165" s="137" t="str">
        <f>IF(H165="標準時間",HLOOKUP(G165,'４月基本'!$F$34:$I$46,11,FALSE),IF(H165="短時間",HLOOKUP(G165,'４月基本'!$J$34:$M$46,11,FALSE),"-"))</f>
        <v>-</v>
      </c>
      <c r="AL165" s="137" t="str">
        <f>IF(H165="標準時間",HLOOKUP(G165,'４月Ⅰ'!$F$23:$I$33,9,FALSE),IF(H165="短時間",HLOOKUP(G165,'４月Ⅰ'!$J$23:$M$33,9,FALSE),"-"))</f>
        <v>-</v>
      </c>
      <c r="AM165" s="137" t="str">
        <f t="shared" si="173"/>
        <v>-</v>
      </c>
      <c r="AN165" s="137">
        <f t="shared" si="131"/>
        <v>0</v>
      </c>
      <c r="AO165" s="138">
        <f t="shared" si="132"/>
        <v>0</v>
      </c>
      <c r="AP165" s="138" t="str">
        <f t="shared" si="133"/>
        <v/>
      </c>
      <c r="AQ165" s="138" t="str">
        <f t="shared" si="134"/>
        <v/>
      </c>
      <c r="AR165" s="138" t="str">
        <f t="shared" si="135"/>
        <v/>
      </c>
      <c r="AS165" s="138" t="str">
        <f t="shared" si="136"/>
        <v/>
      </c>
      <c r="AT165" s="138" t="str">
        <f t="shared" si="137"/>
        <v/>
      </c>
      <c r="AU165" s="138" t="str">
        <f t="shared" si="174"/>
        <v/>
      </c>
      <c r="AV165" s="138" t="str">
        <f t="shared" si="175"/>
        <v/>
      </c>
      <c r="AW165" s="138" t="str">
        <f t="shared" si="138"/>
        <v/>
      </c>
      <c r="AX165" s="138" t="str">
        <f t="shared" si="139"/>
        <v/>
      </c>
      <c r="AY165" s="138" t="str">
        <f t="shared" si="140"/>
        <v/>
      </c>
      <c r="AZ165" s="138" t="str">
        <f t="shared" si="141"/>
        <v/>
      </c>
      <c r="BA165" s="138" t="str">
        <f t="shared" si="142"/>
        <v/>
      </c>
      <c r="BB165" s="138" t="str">
        <f t="shared" si="143"/>
        <v/>
      </c>
      <c r="BC165" s="138" t="str">
        <f t="shared" si="144"/>
        <v/>
      </c>
      <c r="BD165" s="138" t="str">
        <f t="shared" si="145"/>
        <v/>
      </c>
      <c r="BE165" s="138" t="str">
        <f t="shared" si="146"/>
        <v/>
      </c>
      <c r="BF165" s="138" t="str">
        <f t="shared" si="147"/>
        <v/>
      </c>
      <c r="BG165" s="138" t="str">
        <f t="shared" si="148"/>
        <v/>
      </c>
      <c r="BH165" s="138" t="str">
        <f t="shared" si="149"/>
        <v/>
      </c>
      <c r="BI165" s="138" t="str">
        <f t="shared" si="150"/>
        <v/>
      </c>
      <c r="BJ165" s="138" t="str">
        <f t="shared" si="151"/>
        <v/>
      </c>
      <c r="BK165" s="138" t="str">
        <f t="shared" si="152"/>
        <v/>
      </c>
      <c r="BL165" s="138" t="str">
        <f t="shared" si="153"/>
        <v/>
      </c>
      <c r="BM165" s="138" t="str">
        <f t="shared" si="154"/>
        <v/>
      </c>
      <c r="BN165" s="138" t="str">
        <f t="shared" si="155"/>
        <v/>
      </c>
      <c r="BO165" s="138">
        <f t="shared" si="156"/>
        <v>0</v>
      </c>
    </row>
    <row r="166" spans="2:67" ht="12.75" customHeight="1">
      <c r="F166" s="20" t="str">
        <f>IF(月途中入退所!$D46=$B$2,月途中入退所!$F46,"-")</f>
        <v>-</v>
      </c>
      <c r="G166" s="20" t="str">
        <f>IF(月途中入退所!$D46=$B$2,月途中入退所!$G46,"-")</f>
        <v>-</v>
      </c>
      <c r="H166" s="20" t="str">
        <f>IF(月途中入退所!$D46=$B$2,月途中入退所!$H46,"-")</f>
        <v>-</v>
      </c>
      <c r="I166" s="164" t="str">
        <f t="shared" si="157"/>
        <v>-</v>
      </c>
      <c r="J166" s="20" t="str">
        <f>IF(月途中入退所!$N46=$B$2,IF(月途中入退所!I46="","-",月途中入退所!$I46),"-")</f>
        <v>-</v>
      </c>
      <c r="K166" s="186" t="str">
        <f t="shared" si="158"/>
        <v>-</v>
      </c>
      <c r="L166" s="20" t="str">
        <f>IF(月途中入退所!$D46=$B$2,月途中入退所!$J46,"-")</f>
        <v>-</v>
      </c>
      <c r="M166" s="138">
        <f t="shared" si="159"/>
        <v>0</v>
      </c>
      <c r="O166" s="137" t="str">
        <f t="shared" si="124"/>
        <v>-</v>
      </c>
      <c r="P166" s="137" t="str">
        <f t="shared" si="125"/>
        <v>-</v>
      </c>
      <c r="Q166" s="137" t="str">
        <f t="shared" si="126"/>
        <v>-</v>
      </c>
      <c r="R166" s="137" t="str">
        <f t="shared" si="127"/>
        <v>-</v>
      </c>
      <c r="S166" s="137" t="str">
        <f t="shared" si="160"/>
        <v>-</v>
      </c>
      <c r="T166" s="137" t="str">
        <f t="shared" si="161"/>
        <v>-</v>
      </c>
      <c r="U166" s="137" t="str">
        <f t="shared" si="162"/>
        <v>-</v>
      </c>
      <c r="V166" s="137" t="str">
        <f t="shared" si="163"/>
        <v>-</v>
      </c>
      <c r="W166" s="137" t="str">
        <f t="shared" si="128"/>
        <v>-</v>
      </c>
      <c r="X166" s="137" t="str">
        <f t="shared" si="129"/>
        <v>-</v>
      </c>
      <c r="Y166" s="137" t="str">
        <f t="shared" si="130"/>
        <v>-</v>
      </c>
      <c r="Z166" s="137" t="str">
        <f t="shared" si="164"/>
        <v>-</v>
      </c>
      <c r="AA166" s="137" t="str">
        <f t="shared" si="165"/>
        <v>-</v>
      </c>
      <c r="AB166" s="137" t="str">
        <f t="shared" si="166"/>
        <v>-</v>
      </c>
      <c r="AC166" s="137" t="str">
        <f t="shared" si="167"/>
        <v>-</v>
      </c>
      <c r="AD166" s="137" t="str">
        <f t="shared" si="168"/>
        <v>-</v>
      </c>
      <c r="AE166" s="137" t="str">
        <f t="shared" si="169"/>
        <v>-</v>
      </c>
      <c r="AF166" s="137" t="str">
        <f t="shared" si="170"/>
        <v>-</v>
      </c>
      <c r="AG166" s="137" t="str">
        <f t="shared" si="171"/>
        <v>-</v>
      </c>
      <c r="AH166" s="137" t="str">
        <f t="shared" si="172"/>
        <v>-</v>
      </c>
      <c r="AI166" s="137" t="str">
        <f>IF(H166="標準時間",HLOOKUP(G166,'４月基本'!$F$34:$I$45,12,FALSE),IF(H166="短時間",HLOOKUP(G166,'４月基本'!$J$34:$M$45,12,FALSE),"-"))</f>
        <v>-</v>
      </c>
      <c r="AJ166" s="137" t="str">
        <f>IF(H166="標準時間",HLOOKUP(G166,'４月Ⅰ'!$F$23:$I$32,10,FALSE),IF(H166="短時間",HLOOKUP(G166,'４月Ⅰ'!$J$23:$M$32,10,FALSE),"-"))</f>
        <v>-</v>
      </c>
      <c r="AK166" s="137" t="str">
        <f>IF(H166="標準時間",HLOOKUP(G166,'４月基本'!$F$34:$I$46,11,FALSE),IF(H166="短時間",HLOOKUP(G166,'４月基本'!$J$34:$M$46,11,FALSE),"-"))</f>
        <v>-</v>
      </c>
      <c r="AL166" s="137" t="str">
        <f>IF(H166="標準時間",HLOOKUP(G166,'４月Ⅰ'!$F$23:$I$33,9,FALSE),IF(H166="短時間",HLOOKUP(G166,'４月Ⅰ'!$J$23:$M$33,9,FALSE),"-"))</f>
        <v>-</v>
      </c>
      <c r="AM166" s="137" t="str">
        <f t="shared" si="173"/>
        <v>-</v>
      </c>
      <c r="AN166" s="137">
        <f t="shared" si="131"/>
        <v>0</v>
      </c>
      <c r="AO166" s="138">
        <f t="shared" si="132"/>
        <v>0</v>
      </c>
      <c r="AP166" s="138" t="str">
        <f t="shared" si="133"/>
        <v/>
      </c>
      <c r="AQ166" s="138" t="str">
        <f t="shared" si="134"/>
        <v/>
      </c>
      <c r="AR166" s="138" t="str">
        <f t="shared" si="135"/>
        <v/>
      </c>
      <c r="AS166" s="138" t="str">
        <f t="shared" si="136"/>
        <v/>
      </c>
      <c r="AT166" s="138" t="str">
        <f t="shared" si="137"/>
        <v/>
      </c>
      <c r="AU166" s="138" t="str">
        <f t="shared" si="174"/>
        <v/>
      </c>
      <c r="AV166" s="138" t="str">
        <f t="shared" si="175"/>
        <v/>
      </c>
      <c r="AW166" s="138" t="str">
        <f t="shared" si="138"/>
        <v/>
      </c>
      <c r="AX166" s="138" t="str">
        <f t="shared" si="139"/>
        <v/>
      </c>
      <c r="AY166" s="138" t="str">
        <f t="shared" si="140"/>
        <v/>
      </c>
      <c r="AZ166" s="138" t="str">
        <f t="shared" si="141"/>
        <v/>
      </c>
      <c r="BA166" s="138" t="str">
        <f t="shared" si="142"/>
        <v/>
      </c>
      <c r="BB166" s="138" t="str">
        <f t="shared" si="143"/>
        <v/>
      </c>
      <c r="BC166" s="138" t="str">
        <f t="shared" si="144"/>
        <v/>
      </c>
      <c r="BD166" s="138" t="str">
        <f t="shared" si="145"/>
        <v/>
      </c>
      <c r="BE166" s="138" t="str">
        <f t="shared" si="146"/>
        <v/>
      </c>
      <c r="BF166" s="138" t="str">
        <f t="shared" si="147"/>
        <v/>
      </c>
      <c r="BG166" s="138" t="str">
        <f t="shared" si="148"/>
        <v/>
      </c>
      <c r="BH166" s="138" t="str">
        <f t="shared" si="149"/>
        <v/>
      </c>
      <c r="BI166" s="138" t="str">
        <f t="shared" si="150"/>
        <v/>
      </c>
      <c r="BJ166" s="138" t="str">
        <f t="shared" si="151"/>
        <v/>
      </c>
      <c r="BK166" s="138" t="str">
        <f t="shared" si="152"/>
        <v/>
      </c>
      <c r="BL166" s="138" t="str">
        <f t="shared" si="153"/>
        <v/>
      </c>
      <c r="BM166" s="138" t="str">
        <f t="shared" si="154"/>
        <v/>
      </c>
      <c r="BN166" s="138" t="str">
        <f t="shared" si="155"/>
        <v/>
      </c>
      <c r="BO166" s="138">
        <f t="shared" si="156"/>
        <v>0</v>
      </c>
    </row>
    <row r="167" spans="2:67" ht="12.75" customHeight="1">
      <c r="F167" s="20" t="str">
        <f>IF(月途中入退所!$D47=$B$2,月途中入退所!$F47,"-")</f>
        <v>-</v>
      </c>
      <c r="G167" s="20" t="str">
        <f>IF(月途中入退所!$D47=$B$2,月途中入退所!$G47,"-")</f>
        <v>-</v>
      </c>
      <c r="H167" s="20" t="str">
        <f>IF(月途中入退所!$D47=$B$2,月途中入退所!$H47,"-")</f>
        <v>-</v>
      </c>
      <c r="I167" s="164" t="str">
        <f t="shared" si="157"/>
        <v>-</v>
      </c>
      <c r="J167" s="20" t="str">
        <f>IF(月途中入退所!$N47=$B$2,IF(月途中入退所!I47="","-",月途中入退所!$I47),"-")</f>
        <v>-</v>
      </c>
      <c r="K167" s="186" t="str">
        <f t="shared" si="158"/>
        <v>-</v>
      </c>
      <c r="L167" s="20" t="str">
        <f>IF(月途中入退所!$D47=$B$2,月途中入退所!$J47,"-")</f>
        <v>-</v>
      </c>
      <c r="M167" s="138">
        <f t="shared" si="159"/>
        <v>0</v>
      </c>
      <c r="O167" s="137" t="str">
        <f t="shared" si="124"/>
        <v>-</v>
      </c>
      <c r="P167" s="137" t="str">
        <f t="shared" si="125"/>
        <v>-</v>
      </c>
      <c r="Q167" s="137" t="str">
        <f t="shared" si="126"/>
        <v>-</v>
      </c>
      <c r="R167" s="137" t="str">
        <f t="shared" si="127"/>
        <v>-</v>
      </c>
      <c r="S167" s="137" t="str">
        <f t="shared" si="160"/>
        <v>-</v>
      </c>
      <c r="T167" s="137" t="str">
        <f t="shared" si="161"/>
        <v>-</v>
      </c>
      <c r="U167" s="137" t="str">
        <f t="shared" si="162"/>
        <v>-</v>
      </c>
      <c r="V167" s="137" t="str">
        <f t="shared" si="163"/>
        <v>-</v>
      </c>
      <c r="W167" s="137" t="str">
        <f t="shared" si="128"/>
        <v>-</v>
      </c>
      <c r="X167" s="137" t="str">
        <f t="shared" si="129"/>
        <v>-</v>
      </c>
      <c r="Y167" s="137" t="str">
        <f t="shared" si="130"/>
        <v>-</v>
      </c>
      <c r="Z167" s="137" t="str">
        <f t="shared" si="164"/>
        <v>-</v>
      </c>
      <c r="AA167" s="137" t="str">
        <f t="shared" si="165"/>
        <v>-</v>
      </c>
      <c r="AB167" s="137" t="str">
        <f t="shared" si="166"/>
        <v>-</v>
      </c>
      <c r="AC167" s="137" t="str">
        <f t="shared" si="167"/>
        <v>-</v>
      </c>
      <c r="AD167" s="137" t="str">
        <f t="shared" si="168"/>
        <v>-</v>
      </c>
      <c r="AE167" s="137" t="str">
        <f t="shared" si="169"/>
        <v>-</v>
      </c>
      <c r="AF167" s="137" t="str">
        <f t="shared" si="170"/>
        <v>-</v>
      </c>
      <c r="AG167" s="137" t="str">
        <f t="shared" si="171"/>
        <v>-</v>
      </c>
      <c r="AH167" s="137" t="str">
        <f t="shared" si="172"/>
        <v>-</v>
      </c>
      <c r="AI167" s="137" t="str">
        <f>IF(H167="標準時間",HLOOKUP(G167,'４月基本'!$F$34:$I$45,12,FALSE),IF(H167="短時間",HLOOKUP(G167,'４月基本'!$J$34:$M$45,12,FALSE),"-"))</f>
        <v>-</v>
      </c>
      <c r="AJ167" s="137" t="str">
        <f>IF(H167="標準時間",HLOOKUP(G167,'４月Ⅰ'!$F$23:$I$32,10,FALSE),IF(H167="短時間",HLOOKUP(G167,'４月Ⅰ'!$J$23:$M$32,10,FALSE),"-"))</f>
        <v>-</v>
      </c>
      <c r="AK167" s="137" t="str">
        <f>IF(H167="標準時間",HLOOKUP(G167,'４月基本'!$F$34:$I$46,11,FALSE),IF(H167="短時間",HLOOKUP(G167,'４月基本'!$J$34:$M$46,11,FALSE),"-"))</f>
        <v>-</v>
      </c>
      <c r="AL167" s="137" t="str">
        <f>IF(H167="標準時間",HLOOKUP(G167,'４月Ⅰ'!$F$23:$I$33,9,FALSE),IF(H167="短時間",HLOOKUP(G167,'４月Ⅰ'!$J$23:$M$33,9,FALSE),"-"))</f>
        <v>-</v>
      </c>
      <c r="AM167" s="137" t="str">
        <f t="shared" si="173"/>
        <v>-</v>
      </c>
      <c r="AN167" s="137">
        <f t="shared" si="131"/>
        <v>0</v>
      </c>
      <c r="AO167" s="138">
        <f t="shared" si="132"/>
        <v>0</v>
      </c>
      <c r="AP167" s="138" t="str">
        <f t="shared" si="133"/>
        <v/>
      </c>
      <c r="AQ167" s="138" t="str">
        <f t="shared" si="134"/>
        <v/>
      </c>
      <c r="AR167" s="138" t="str">
        <f t="shared" si="135"/>
        <v/>
      </c>
      <c r="AS167" s="138" t="str">
        <f t="shared" si="136"/>
        <v/>
      </c>
      <c r="AT167" s="138" t="str">
        <f t="shared" si="137"/>
        <v/>
      </c>
      <c r="AU167" s="138" t="str">
        <f t="shared" si="174"/>
        <v/>
      </c>
      <c r="AV167" s="138" t="str">
        <f t="shared" si="175"/>
        <v/>
      </c>
      <c r="AW167" s="138" t="str">
        <f t="shared" si="138"/>
        <v/>
      </c>
      <c r="AX167" s="138" t="str">
        <f t="shared" si="139"/>
        <v/>
      </c>
      <c r="AY167" s="138" t="str">
        <f t="shared" si="140"/>
        <v/>
      </c>
      <c r="AZ167" s="138" t="str">
        <f t="shared" si="141"/>
        <v/>
      </c>
      <c r="BA167" s="138" t="str">
        <f t="shared" si="142"/>
        <v/>
      </c>
      <c r="BB167" s="138" t="str">
        <f t="shared" si="143"/>
        <v/>
      </c>
      <c r="BC167" s="138" t="str">
        <f t="shared" si="144"/>
        <v/>
      </c>
      <c r="BD167" s="138" t="str">
        <f t="shared" si="145"/>
        <v/>
      </c>
      <c r="BE167" s="138" t="str">
        <f t="shared" si="146"/>
        <v/>
      </c>
      <c r="BF167" s="138" t="str">
        <f t="shared" si="147"/>
        <v/>
      </c>
      <c r="BG167" s="138" t="str">
        <f t="shared" si="148"/>
        <v/>
      </c>
      <c r="BH167" s="138" t="str">
        <f t="shared" si="149"/>
        <v/>
      </c>
      <c r="BI167" s="138" t="str">
        <f t="shared" si="150"/>
        <v/>
      </c>
      <c r="BJ167" s="138" t="str">
        <f t="shared" si="151"/>
        <v/>
      </c>
      <c r="BK167" s="138" t="str">
        <f t="shared" si="152"/>
        <v/>
      </c>
      <c r="BL167" s="138" t="str">
        <f t="shared" si="153"/>
        <v/>
      </c>
      <c r="BM167" s="138" t="str">
        <f t="shared" si="154"/>
        <v/>
      </c>
      <c r="BN167" s="138" t="str">
        <f t="shared" si="155"/>
        <v/>
      </c>
      <c r="BO167" s="138">
        <f t="shared" si="156"/>
        <v>0</v>
      </c>
    </row>
    <row r="168" spans="2:67" ht="12.75" customHeight="1">
      <c r="F168" s="20" t="str">
        <f>IF(月途中入退所!$D48=$B$2,月途中入退所!$F48,"-")</f>
        <v>-</v>
      </c>
      <c r="G168" s="20" t="str">
        <f>IF(月途中入退所!$D48=$B$2,月途中入退所!$G48,"-")</f>
        <v>-</v>
      </c>
      <c r="H168" s="20" t="str">
        <f>IF(月途中入退所!$D48=$B$2,月途中入退所!$H48,"-")</f>
        <v>-</v>
      </c>
      <c r="I168" s="164" t="str">
        <f t="shared" si="157"/>
        <v>-</v>
      </c>
      <c r="J168" s="20" t="str">
        <f>IF(月途中入退所!$N48=$B$2,IF(月途中入退所!I48="","-",月途中入退所!$I48),"-")</f>
        <v>-</v>
      </c>
      <c r="K168" s="186" t="str">
        <f t="shared" si="158"/>
        <v>-</v>
      </c>
      <c r="L168" s="20" t="str">
        <f>IF(月途中入退所!$D48=$B$2,月途中入退所!$J48,"-")</f>
        <v>-</v>
      </c>
      <c r="M168" s="138">
        <f t="shared" si="159"/>
        <v>0</v>
      </c>
      <c r="N168" s="133"/>
      <c r="O168" s="137" t="str">
        <f t="shared" si="124"/>
        <v>-</v>
      </c>
      <c r="P168" s="137" t="str">
        <f t="shared" si="125"/>
        <v>-</v>
      </c>
      <c r="Q168" s="137" t="str">
        <f t="shared" si="126"/>
        <v>-</v>
      </c>
      <c r="R168" s="137" t="str">
        <f t="shared" si="127"/>
        <v>-</v>
      </c>
      <c r="S168" s="137" t="str">
        <f t="shared" si="160"/>
        <v>-</v>
      </c>
      <c r="T168" s="137" t="str">
        <f t="shared" si="161"/>
        <v>-</v>
      </c>
      <c r="U168" s="137" t="str">
        <f t="shared" si="162"/>
        <v>-</v>
      </c>
      <c r="V168" s="137" t="str">
        <f t="shared" si="163"/>
        <v>-</v>
      </c>
      <c r="W168" s="137" t="str">
        <f t="shared" si="128"/>
        <v>-</v>
      </c>
      <c r="X168" s="137" t="str">
        <f t="shared" si="129"/>
        <v>-</v>
      </c>
      <c r="Y168" s="137" t="str">
        <f t="shared" si="130"/>
        <v>-</v>
      </c>
      <c r="Z168" s="137" t="str">
        <f t="shared" si="164"/>
        <v>-</v>
      </c>
      <c r="AA168" s="137" t="str">
        <f t="shared" si="165"/>
        <v>-</v>
      </c>
      <c r="AB168" s="137" t="str">
        <f t="shared" si="166"/>
        <v>-</v>
      </c>
      <c r="AC168" s="137" t="str">
        <f t="shared" si="167"/>
        <v>-</v>
      </c>
      <c r="AD168" s="137" t="str">
        <f t="shared" si="168"/>
        <v>-</v>
      </c>
      <c r="AE168" s="137" t="str">
        <f t="shared" si="169"/>
        <v>-</v>
      </c>
      <c r="AF168" s="137" t="str">
        <f t="shared" si="170"/>
        <v>-</v>
      </c>
      <c r="AG168" s="137" t="str">
        <f t="shared" si="171"/>
        <v>-</v>
      </c>
      <c r="AH168" s="137" t="str">
        <f t="shared" si="172"/>
        <v>-</v>
      </c>
      <c r="AI168" s="137" t="str">
        <f>IF(H168="標準時間",HLOOKUP(G168,'４月基本'!$F$34:$I$45,12,FALSE),IF(H168="短時間",HLOOKUP(G168,'４月基本'!$J$34:$M$45,12,FALSE),"-"))</f>
        <v>-</v>
      </c>
      <c r="AJ168" s="137" t="str">
        <f>IF(H168="標準時間",HLOOKUP(G168,'４月Ⅰ'!$F$23:$I$32,10,FALSE),IF(H168="短時間",HLOOKUP(G168,'４月Ⅰ'!$J$23:$M$32,10,FALSE),"-"))</f>
        <v>-</v>
      </c>
      <c r="AK168" s="137" t="str">
        <f>IF(H168="標準時間",HLOOKUP(G168,'４月基本'!$F$34:$I$46,11,FALSE),IF(H168="短時間",HLOOKUP(G168,'４月基本'!$J$34:$M$46,11,FALSE),"-"))</f>
        <v>-</v>
      </c>
      <c r="AL168" s="137" t="str">
        <f>IF(H168="標準時間",HLOOKUP(G168,'４月Ⅰ'!$F$23:$I$33,9,FALSE),IF(H168="短時間",HLOOKUP(G168,'４月Ⅰ'!$J$23:$M$33,9,FALSE),"-"))</f>
        <v>-</v>
      </c>
      <c r="AM168" s="137" t="str">
        <f t="shared" si="173"/>
        <v>-</v>
      </c>
      <c r="AN168" s="137">
        <f t="shared" si="131"/>
        <v>0</v>
      </c>
      <c r="AO168" s="138">
        <f t="shared" si="132"/>
        <v>0</v>
      </c>
      <c r="AP168" s="138" t="str">
        <f t="shared" si="133"/>
        <v/>
      </c>
      <c r="AQ168" s="138" t="str">
        <f t="shared" si="134"/>
        <v/>
      </c>
      <c r="AR168" s="138" t="str">
        <f t="shared" si="135"/>
        <v/>
      </c>
      <c r="AS168" s="138" t="str">
        <f t="shared" si="136"/>
        <v/>
      </c>
      <c r="AT168" s="138" t="str">
        <f t="shared" si="137"/>
        <v/>
      </c>
      <c r="AU168" s="138" t="str">
        <f t="shared" si="174"/>
        <v/>
      </c>
      <c r="AV168" s="138" t="str">
        <f t="shared" si="175"/>
        <v/>
      </c>
      <c r="AW168" s="138" t="str">
        <f t="shared" si="138"/>
        <v/>
      </c>
      <c r="AX168" s="138" t="str">
        <f t="shared" si="139"/>
        <v/>
      </c>
      <c r="AY168" s="138" t="str">
        <f t="shared" si="140"/>
        <v/>
      </c>
      <c r="AZ168" s="138" t="str">
        <f t="shared" si="141"/>
        <v/>
      </c>
      <c r="BA168" s="138" t="str">
        <f t="shared" si="142"/>
        <v/>
      </c>
      <c r="BB168" s="138" t="str">
        <f t="shared" si="143"/>
        <v/>
      </c>
      <c r="BC168" s="138" t="str">
        <f t="shared" si="144"/>
        <v/>
      </c>
      <c r="BD168" s="138" t="str">
        <f t="shared" si="145"/>
        <v/>
      </c>
      <c r="BE168" s="138" t="str">
        <f t="shared" si="146"/>
        <v/>
      </c>
      <c r="BF168" s="138" t="str">
        <f t="shared" si="147"/>
        <v/>
      </c>
      <c r="BG168" s="138" t="str">
        <f t="shared" si="148"/>
        <v/>
      </c>
      <c r="BH168" s="138" t="str">
        <f t="shared" si="149"/>
        <v/>
      </c>
      <c r="BI168" s="138" t="str">
        <f t="shared" si="150"/>
        <v/>
      </c>
      <c r="BJ168" s="138" t="str">
        <f t="shared" si="151"/>
        <v/>
      </c>
      <c r="BK168" s="138" t="str">
        <f t="shared" si="152"/>
        <v/>
      </c>
      <c r="BL168" s="138" t="str">
        <f t="shared" si="153"/>
        <v/>
      </c>
      <c r="BM168" s="138" t="str">
        <f t="shared" si="154"/>
        <v/>
      </c>
      <c r="BN168" s="138" t="str">
        <f t="shared" si="155"/>
        <v/>
      </c>
      <c r="BO168" s="138">
        <f t="shared" si="156"/>
        <v>0</v>
      </c>
    </row>
    <row r="169" spans="2:67" ht="12.75" customHeight="1">
      <c r="F169" s="20" t="str">
        <f>IF(月途中入退所!$D49=$B$2,月途中入退所!$F49,"-")</f>
        <v>-</v>
      </c>
      <c r="G169" s="20" t="str">
        <f>IF(月途中入退所!$D49=$B$2,月途中入退所!$G49,"-")</f>
        <v>-</v>
      </c>
      <c r="H169" s="20" t="str">
        <f>IF(月途中入退所!$D49=$B$2,月途中入退所!$H49,"-")</f>
        <v>-</v>
      </c>
      <c r="I169" s="164" t="str">
        <f t="shared" si="157"/>
        <v>-</v>
      </c>
      <c r="J169" s="20" t="str">
        <f>IF(月途中入退所!$N49=$B$2,IF(月途中入退所!I49="","-",月途中入退所!$I49),"-")</f>
        <v>-</v>
      </c>
      <c r="K169" s="186" t="str">
        <f t="shared" si="158"/>
        <v>-</v>
      </c>
      <c r="L169" s="20" t="str">
        <f>IF(月途中入退所!$D49=$B$2,月途中入退所!$J49,"-")</f>
        <v>-</v>
      </c>
      <c r="M169" s="138">
        <f t="shared" si="159"/>
        <v>0</v>
      </c>
      <c r="N169" s="132"/>
      <c r="O169" s="137" t="str">
        <f t="shared" si="124"/>
        <v>-</v>
      </c>
      <c r="P169" s="137" t="str">
        <f t="shared" si="125"/>
        <v>-</v>
      </c>
      <c r="Q169" s="137" t="str">
        <f t="shared" si="126"/>
        <v>-</v>
      </c>
      <c r="R169" s="137" t="str">
        <f t="shared" si="127"/>
        <v>-</v>
      </c>
      <c r="S169" s="137" t="str">
        <f t="shared" si="160"/>
        <v>-</v>
      </c>
      <c r="T169" s="137" t="str">
        <f t="shared" si="161"/>
        <v>-</v>
      </c>
      <c r="U169" s="137" t="str">
        <f t="shared" si="162"/>
        <v>-</v>
      </c>
      <c r="V169" s="137" t="str">
        <f t="shared" si="163"/>
        <v>-</v>
      </c>
      <c r="W169" s="137" t="str">
        <f t="shared" si="128"/>
        <v>-</v>
      </c>
      <c r="X169" s="137" t="str">
        <f t="shared" si="129"/>
        <v>-</v>
      </c>
      <c r="Y169" s="137" t="str">
        <f t="shared" si="130"/>
        <v>-</v>
      </c>
      <c r="Z169" s="137" t="str">
        <f t="shared" si="164"/>
        <v>-</v>
      </c>
      <c r="AA169" s="137" t="str">
        <f t="shared" si="165"/>
        <v>-</v>
      </c>
      <c r="AB169" s="137" t="str">
        <f t="shared" si="166"/>
        <v>-</v>
      </c>
      <c r="AC169" s="137" t="str">
        <f t="shared" si="167"/>
        <v>-</v>
      </c>
      <c r="AD169" s="137" t="str">
        <f t="shared" si="168"/>
        <v>-</v>
      </c>
      <c r="AE169" s="137" t="str">
        <f t="shared" si="169"/>
        <v>-</v>
      </c>
      <c r="AF169" s="137" t="str">
        <f t="shared" si="170"/>
        <v>-</v>
      </c>
      <c r="AG169" s="137" t="str">
        <f t="shared" si="171"/>
        <v>-</v>
      </c>
      <c r="AH169" s="137" t="str">
        <f t="shared" si="172"/>
        <v>-</v>
      </c>
      <c r="AI169" s="137" t="str">
        <f>IF(H169="標準時間",HLOOKUP(G169,'４月基本'!$F$34:$I$45,12,FALSE),IF(H169="短時間",HLOOKUP(G169,'４月基本'!$J$34:$M$45,12,FALSE),"-"))</f>
        <v>-</v>
      </c>
      <c r="AJ169" s="137" t="str">
        <f>IF(H169="標準時間",HLOOKUP(G169,'４月Ⅰ'!$F$23:$I$32,10,FALSE),IF(H169="短時間",HLOOKUP(G169,'４月Ⅰ'!$J$23:$M$32,10,FALSE),"-"))</f>
        <v>-</v>
      </c>
      <c r="AK169" s="137" t="str">
        <f>IF(H169="標準時間",HLOOKUP(G169,'４月基本'!$F$34:$I$46,11,FALSE),IF(H169="短時間",HLOOKUP(G169,'４月基本'!$J$34:$M$46,11,FALSE),"-"))</f>
        <v>-</v>
      </c>
      <c r="AL169" s="137" t="str">
        <f>IF(H169="標準時間",HLOOKUP(G169,'４月Ⅰ'!$F$23:$I$33,9,FALSE),IF(H169="短時間",HLOOKUP(G169,'４月Ⅰ'!$J$23:$M$33,9,FALSE),"-"))</f>
        <v>-</v>
      </c>
      <c r="AM169" s="137" t="str">
        <f t="shared" si="173"/>
        <v>-</v>
      </c>
      <c r="AN169" s="137">
        <f t="shared" si="131"/>
        <v>0</v>
      </c>
      <c r="AO169" s="138">
        <f t="shared" si="132"/>
        <v>0</v>
      </c>
      <c r="AP169" s="138" t="str">
        <f t="shared" si="133"/>
        <v/>
      </c>
      <c r="AQ169" s="138" t="str">
        <f t="shared" si="134"/>
        <v/>
      </c>
      <c r="AR169" s="138" t="str">
        <f t="shared" si="135"/>
        <v/>
      </c>
      <c r="AS169" s="138" t="str">
        <f t="shared" si="136"/>
        <v/>
      </c>
      <c r="AT169" s="138" t="str">
        <f t="shared" si="137"/>
        <v/>
      </c>
      <c r="AU169" s="138" t="str">
        <f t="shared" si="174"/>
        <v/>
      </c>
      <c r="AV169" s="138" t="str">
        <f t="shared" si="175"/>
        <v/>
      </c>
      <c r="AW169" s="138" t="str">
        <f t="shared" si="138"/>
        <v/>
      </c>
      <c r="AX169" s="138" t="str">
        <f t="shared" si="139"/>
        <v/>
      </c>
      <c r="AY169" s="138" t="str">
        <f t="shared" si="140"/>
        <v/>
      </c>
      <c r="AZ169" s="138" t="str">
        <f t="shared" si="141"/>
        <v/>
      </c>
      <c r="BA169" s="138" t="str">
        <f t="shared" si="142"/>
        <v/>
      </c>
      <c r="BB169" s="138" t="str">
        <f t="shared" si="143"/>
        <v/>
      </c>
      <c r="BC169" s="138" t="str">
        <f t="shared" si="144"/>
        <v/>
      </c>
      <c r="BD169" s="138" t="str">
        <f t="shared" si="145"/>
        <v/>
      </c>
      <c r="BE169" s="138" t="str">
        <f t="shared" si="146"/>
        <v/>
      </c>
      <c r="BF169" s="138" t="str">
        <f t="shared" si="147"/>
        <v/>
      </c>
      <c r="BG169" s="138" t="str">
        <f t="shared" si="148"/>
        <v/>
      </c>
      <c r="BH169" s="138" t="str">
        <f t="shared" si="149"/>
        <v/>
      </c>
      <c r="BI169" s="138" t="str">
        <f t="shared" si="150"/>
        <v/>
      </c>
      <c r="BJ169" s="138" t="str">
        <f t="shared" si="151"/>
        <v/>
      </c>
      <c r="BK169" s="138" t="str">
        <f t="shared" si="152"/>
        <v/>
      </c>
      <c r="BL169" s="138" t="str">
        <f t="shared" si="153"/>
        <v/>
      </c>
      <c r="BM169" s="138" t="str">
        <f t="shared" si="154"/>
        <v/>
      </c>
      <c r="BN169" s="138" t="str">
        <f t="shared" si="155"/>
        <v/>
      </c>
      <c r="BO169" s="138">
        <f t="shared" si="156"/>
        <v>0</v>
      </c>
    </row>
    <row r="170" spans="2:67" ht="12.75" customHeight="1">
      <c r="F170" s="20" t="str">
        <f>IF(月途中入退所!$D50=$B$2,月途中入退所!$F50,"-")</f>
        <v>-</v>
      </c>
      <c r="G170" s="20" t="str">
        <f>IF(月途中入退所!$D50=$B$2,月途中入退所!$G50,"-")</f>
        <v>-</v>
      </c>
      <c r="H170" s="20" t="str">
        <f>IF(月途中入退所!$D50=$B$2,月途中入退所!$H50,"-")</f>
        <v>-</v>
      </c>
      <c r="I170" s="164" t="str">
        <f t="shared" si="157"/>
        <v>-</v>
      </c>
      <c r="J170" s="20" t="str">
        <f>IF(月途中入退所!$N50=$B$2,IF(月途中入退所!I50="","-",月途中入退所!$I50),"-")</f>
        <v>-</v>
      </c>
      <c r="K170" s="186" t="str">
        <f t="shared" si="158"/>
        <v>-</v>
      </c>
      <c r="L170" s="20" t="str">
        <f>IF(月途中入退所!$D50=$B$2,月途中入退所!$J50,"-")</f>
        <v>-</v>
      </c>
      <c r="M170" s="138">
        <f t="shared" si="159"/>
        <v>0</v>
      </c>
      <c r="O170" s="137" t="str">
        <f t="shared" si="124"/>
        <v>-</v>
      </c>
      <c r="P170" s="137" t="str">
        <f t="shared" si="125"/>
        <v>-</v>
      </c>
      <c r="Q170" s="137" t="str">
        <f t="shared" si="126"/>
        <v>-</v>
      </c>
      <c r="R170" s="137" t="str">
        <f t="shared" si="127"/>
        <v>-</v>
      </c>
      <c r="S170" s="137" t="str">
        <f t="shared" si="160"/>
        <v>-</v>
      </c>
      <c r="T170" s="137" t="str">
        <f t="shared" si="161"/>
        <v>-</v>
      </c>
      <c r="U170" s="137" t="str">
        <f>IF($H170="標準時間",HLOOKUP($G170,$F$40:$I$74,6,FALSE),IF($H170="短時間",HLOOKUP($G170,$J$40:$M$74,6,FALSE),"-"))</f>
        <v>-</v>
      </c>
      <c r="V170" s="137" t="str">
        <f>IF($H170="標準時間",HLOOKUP($G170,$F$40:$I$74,7,FALSE),IF($H170="短時間",HLOOKUP($G170,$J$40:$M$74,7,FALSE),"-"))</f>
        <v>-</v>
      </c>
      <c r="W170" s="137" t="str">
        <f t="shared" si="128"/>
        <v>-</v>
      </c>
      <c r="X170" s="137" t="str">
        <f t="shared" si="129"/>
        <v>-</v>
      </c>
      <c r="Y170" s="137" t="str">
        <f t="shared" si="130"/>
        <v>-</v>
      </c>
      <c r="Z170" s="137" t="str">
        <f t="shared" si="164"/>
        <v>-</v>
      </c>
      <c r="AA170" s="137" t="str">
        <f t="shared" si="165"/>
        <v>-</v>
      </c>
      <c r="AB170" s="137" t="str">
        <f t="shared" si="166"/>
        <v>-</v>
      </c>
      <c r="AC170" s="137" t="str">
        <f t="shared" si="167"/>
        <v>-</v>
      </c>
      <c r="AD170" s="137" t="str">
        <f t="shared" si="168"/>
        <v>-</v>
      </c>
      <c r="AE170" s="137" t="str">
        <f t="shared" si="169"/>
        <v>-</v>
      </c>
      <c r="AF170" s="137" t="str">
        <f t="shared" si="170"/>
        <v>-</v>
      </c>
      <c r="AG170" s="137" t="str">
        <f t="shared" si="171"/>
        <v>-</v>
      </c>
      <c r="AH170" s="137" t="str">
        <f t="shared" si="172"/>
        <v>-</v>
      </c>
      <c r="AI170" s="137" t="str">
        <f>IF(H170="標準時間",HLOOKUP(G170,'４月基本'!$F$34:$I$45,12,FALSE),IF(H170="短時間",HLOOKUP(G170,'４月基本'!$J$34:$M$45,12,FALSE),"-"))</f>
        <v>-</v>
      </c>
      <c r="AJ170" s="137" t="str">
        <f>IF(H170="標準時間",HLOOKUP(G170,'４月Ⅰ'!$F$23:$I$32,10,FALSE),IF(H170="短時間",HLOOKUP(G170,'４月Ⅰ'!$J$23:$M$32,10,FALSE),"-"))</f>
        <v>-</v>
      </c>
      <c r="AK170" s="137" t="str">
        <f>IF(H170="標準時間",HLOOKUP(G170,'４月基本'!$F$34:$I$46,11,FALSE),IF(H170="短時間",HLOOKUP(G170,'４月基本'!$J$34:$M$46,11,FALSE),"-"))</f>
        <v>-</v>
      </c>
      <c r="AL170" s="137" t="str">
        <f>IF(H170="標準時間",HLOOKUP(G170,'４月Ⅰ'!$F$23:$I$33,9,FALSE),IF(H170="短時間",HLOOKUP(G170,'４月Ⅰ'!$J$23:$M$33,9,FALSE),"-"))</f>
        <v>-</v>
      </c>
      <c r="AM170" s="137" t="str">
        <f t="shared" si="173"/>
        <v>-</v>
      </c>
      <c r="AN170" s="137">
        <f t="shared" si="131"/>
        <v>0</v>
      </c>
      <c r="AO170" s="138">
        <f t="shared" si="132"/>
        <v>0</v>
      </c>
      <c r="AP170" s="138" t="str">
        <f t="shared" si="133"/>
        <v/>
      </c>
      <c r="AQ170" s="138" t="str">
        <f t="shared" si="134"/>
        <v/>
      </c>
      <c r="AR170" s="138" t="str">
        <f t="shared" si="135"/>
        <v/>
      </c>
      <c r="AS170" s="138" t="str">
        <f t="shared" si="136"/>
        <v/>
      </c>
      <c r="AT170" s="138" t="str">
        <f t="shared" si="137"/>
        <v/>
      </c>
      <c r="AU170" s="138" t="str">
        <f t="shared" si="174"/>
        <v/>
      </c>
      <c r="AV170" s="138" t="str">
        <f t="shared" si="175"/>
        <v/>
      </c>
      <c r="AW170" s="138" t="str">
        <f t="shared" si="138"/>
        <v/>
      </c>
      <c r="AX170" s="138" t="str">
        <f t="shared" si="139"/>
        <v/>
      </c>
      <c r="AY170" s="138" t="str">
        <f t="shared" si="140"/>
        <v/>
      </c>
      <c r="AZ170" s="138" t="str">
        <f t="shared" si="141"/>
        <v/>
      </c>
      <c r="BA170" s="138" t="str">
        <f t="shared" si="142"/>
        <v/>
      </c>
      <c r="BB170" s="138" t="str">
        <f t="shared" si="143"/>
        <v/>
      </c>
      <c r="BC170" s="138" t="str">
        <f t="shared" si="144"/>
        <v/>
      </c>
      <c r="BD170" s="138" t="str">
        <f t="shared" si="145"/>
        <v/>
      </c>
      <c r="BE170" s="138" t="str">
        <f t="shared" si="146"/>
        <v/>
      </c>
      <c r="BF170" s="138" t="str">
        <f t="shared" si="147"/>
        <v/>
      </c>
      <c r="BG170" s="138" t="str">
        <f t="shared" si="148"/>
        <v/>
      </c>
      <c r="BH170" s="138" t="str">
        <f t="shared" si="149"/>
        <v/>
      </c>
      <c r="BI170" s="138" t="str">
        <f t="shared" si="150"/>
        <v/>
      </c>
      <c r="BJ170" s="138" t="str">
        <f t="shared" si="151"/>
        <v/>
      </c>
      <c r="BK170" s="138" t="str">
        <f t="shared" si="152"/>
        <v/>
      </c>
      <c r="BL170" s="138" t="str">
        <f t="shared" si="153"/>
        <v/>
      </c>
      <c r="BM170" s="138" t="str">
        <f t="shared" si="154"/>
        <v/>
      </c>
      <c r="BN170" s="138" t="str">
        <f t="shared" si="155"/>
        <v/>
      </c>
      <c r="BO170" s="138">
        <f t="shared" si="156"/>
        <v>0</v>
      </c>
    </row>
    <row r="171" spans="2:67" ht="12.75" customHeight="1">
      <c r="F171" s="64" t="s">
        <v>202</v>
      </c>
      <c r="G171" s="64"/>
      <c r="Z171" s="23"/>
      <c r="AA171" s="23"/>
      <c r="AB171" s="132"/>
      <c r="AC171" s="132"/>
      <c r="AD171" s="151"/>
      <c r="AE171" s="132"/>
      <c r="AF171" s="132"/>
    </row>
    <row r="172" spans="2:67" ht="12.75" customHeight="1">
      <c r="B172" s="14"/>
      <c r="C172" s="14"/>
      <c r="D172" s="15"/>
      <c r="E172" s="15"/>
      <c r="F172" s="651" t="s">
        <v>200</v>
      </c>
      <c r="G172" s="651" t="s">
        <v>110</v>
      </c>
      <c r="H172" s="651" t="s">
        <v>111</v>
      </c>
      <c r="I172" s="651" t="s">
        <v>406</v>
      </c>
      <c r="J172" s="651" t="s">
        <v>219</v>
      </c>
      <c r="K172" s="651" t="s">
        <v>113</v>
      </c>
      <c r="L172" s="651" t="s">
        <v>112</v>
      </c>
      <c r="M172" s="651" t="s">
        <v>114</v>
      </c>
      <c r="O172" s="645" t="s">
        <v>486</v>
      </c>
      <c r="P172" s="646"/>
      <c r="Q172" s="646"/>
      <c r="R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H172" s="646"/>
      <c r="AI172" s="646"/>
      <c r="AJ172" s="646"/>
      <c r="AK172" s="646"/>
      <c r="AL172" s="646"/>
      <c r="AM172" s="646"/>
      <c r="AN172" s="647"/>
      <c r="AO172" s="653" t="s">
        <v>487</v>
      </c>
      <c r="AP172" s="654"/>
      <c r="AQ172" s="654"/>
      <c r="AR172" s="654"/>
      <c r="AS172" s="654"/>
      <c r="AT172" s="654"/>
      <c r="AU172" s="654"/>
      <c r="AV172" s="654"/>
      <c r="AW172" s="654"/>
      <c r="AX172" s="654"/>
      <c r="AY172" s="654"/>
      <c r="AZ172" s="654"/>
      <c r="BA172" s="654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5"/>
    </row>
    <row r="173" spans="2:67" ht="12.75" customHeight="1">
      <c r="B173" s="14"/>
      <c r="C173" s="14"/>
      <c r="D173" s="15"/>
      <c r="E173" s="15"/>
      <c r="F173" s="651"/>
      <c r="G173" s="651"/>
      <c r="H173" s="651"/>
      <c r="I173" s="651"/>
      <c r="J173" s="651"/>
      <c r="K173" s="651"/>
      <c r="L173" s="651"/>
      <c r="M173" s="651"/>
      <c r="O173" s="645" t="s">
        <v>463</v>
      </c>
      <c r="P173" s="646"/>
      <c r="Q173" s="646"/>
      <c r="R173" s="647"/>
      <c r="S173" s="648" t="s">
        <v>476</v>
      </c>
      <c r="T173" s="648"/>
      <c r="U173" s="648" t="s">
        <v>642</v>
      </c>
      <c r="V173" s="648"/>
      <c r="W173" s="645" t="s">
        <v>164</v>
      </c>
      <c r="X173" s="646"/>
      <c r="Y173" s="646"/>
      <c r="Z173" s="647"/>
      <c r="AA173" s="709" t="s">
        <v>257</v>
      </c>
      <c r="AB173" s="709" t="s">
        <v>479</v>
      </c>
      <c r="AC173" s="648" t="s">
        <v>33</v>
      </c>
      <c r="AD173" s="648"/>
      <c r="AE173" s="649" t="s">
        <v>596</v>
      </c>
      <c r="AF173" s="650"/>
      <c r="AG173" s="648" t="s">
        <v>481</v>
      </c>
      <c r="AH173" s="648"/>
      <c r="AI173" s="649" t="s">
        <v>85</v>
      </c>
      <c r="AJ173" s="650"/>
      <c r="AK173" s="711" t="s">
        <v>86</v>
      </c>
      <c r="AL173" s="712"/>
      <c r="AM173" s="709" t="s">
        <v>485</v>
      </c>
      <c r="AN173" s="709" t="s">
        <v>488</v>
      </c>
      <c r="AO173" s="653" t="s">
        <v>463</v>
      </c>
      <c r="AP173" s="654"/>
      <c r="AQ173" s="654"/>
      <c r="AR173" s="655"/>
      <c r="AS173" s="656" t="s">
        <v>476</v>
      </c>
      <c r="AT173" s="656"/>
      <c r="AU173" s="656" t="s">
        <v>642</v>
      </c>
      <c r="AV173" s="656"/>
      <c r="AW173" s="653" t="s">
        <v>164</v>
      </c>
      <c r="AX173" s="654"/>
      <c r="AY173" s="654"/>
      <c r="AZ173" s="655"/>
      <c r="BA173" s="657" t="s">
        <v>257</v>
      </c>
      <c r="BB173" s="657" t="s">
        <v>479</v>
      </c>
      <c r="BC173" s="656" t="s">
        <v>33</v>
      </c>
      <c r="BD173" s="656"/>
      <c r="BE173" s="659" t="s">
        <v>596</v>
      </c>
      <c r="BF173" s="660"/>
      <c r="BG173" s="656" t="s">
        <v>481</v>
      </c>
      <c r="BH173" s="656"/>
      <c r="BI173" s="659" t="s">
        <v>85</v>
      </c>
      <c r="BJ173" s="660"/>
      <c r="BK173" s="661" t="s">
        <v>86</v>
      </c>
      <c r="BL173" s="662"/>
      <c r="BM173" s="657" t="s">
        <v>485</v>
      </c>
      <c r="BN173" s="657" t="s">
        <v>488</v>
      </c>
      <c r="BO173" s="656" t="s">
        <v>31</v>
      </c>
    </row>
    <row r="174" spans="2:67" ht="12.75" customHeight="1">
      <c r="B174" s="14"/>
      <c r="C174" s="14"/>
      <c r="D174" s="15"/>
      <c r="E174" s="15"/>
      <c r="F174" s="651"/>
      <c r="G174" s="651"/>
      <c r="H174" s="651"/>
      <c r="I174" s="651"/>
      <c r="J174" s="651"/>
      <c r="K174" s="651"/>
      <c r="L174" s="651"/>
      <c r="M174" s="651"/>
      <c r="O174" s="220" t="s">
        <v>512</v>
      </c>
      <c r="P174" s="220" t="s">
        <v>513</v>
      </c>
      <c r="Q174" s="220" t="s">
        <v>514</v>
      </c>
      <c r="R174" s="220" t="s">
        <v>87</v>
      </c>
      <c r="S174" s="220" t="s">
        <v>88</v>
      </c>
      <c r="T174" s="220" t="s">
        <v>87</v>
      </c>
      <c r="U174" s="220" t="s">
        <v>88</v>
      </c>
      <c r="V174" s="220" t="s">
        <v>87</v>
      </c>
      <c r="W174" s="220" t="s">
        <v>512</v>
      </c>
      <c r="X174" s="220" t="s">
        <v>513</v>
      </c>
      <c r="Y174" s="220" t="s">
        <v>514</v>
      </c>
      <c r="Z174" s="220" t="s">
        <v>87</v>
      </c>
      <c r="AA174" s="710"/>
      <c r="AB174" s="710"/>
      <c r="AC174" s="220" t="s">
        <v>88</v>
      </c>
      <c r="AD174" s="220" t="s">
        <v>87</v>
      </c>
      <c r="AE174" s="220" t="s">
        <v>88</v>
      </c>
      <c r="AF174" s="220" t="s">
        <v>87</v>
      </c>
      <c r="AG174" s="220" t="s">
        <v>88</v>
      </c>
      <c r="AH174" s="220" t="s">
        <v>87</v>
      </c>
      <c r="AI174" s="220" t="s">
        <v>88</v>
      </c>
      <c r="AJ174" s="220" t="s">
        <v>87</v>
      </c>
      <c r="AK174" s="220" t="s">
        <v>88</v>
      </c>
      <c r="AL174" s="220" t="s">
        <v>87</v>
      </c>
      <c r="AM174" s="710"/>
      <c r="AN174" s="710"/>
      <c r="AO174" s="221" t="s">
        <v>512</v>
      </c>
      <c r="AP174" s="221" t="s">
        <v>513</v>
      </c>
      <c r="AQ174" s="221" t="s">
        <v>514</v>
      </c>
      <c r="AR174" s="221" t="s">
        <v>87</v>
      </c>
      <c r="AS174" s="221" t="s">
        <v>88</v>
      </c>
      <c r="AT174" s="221" t="s">
        <v>87</v>
      </c>
      <c r="AU174" s="221" t="s">
        <v>88</v>
      </c>
      <c r="AV174" s="221" t="s">
        <v>87</v>
      </c>
      <c r="AW174" s="221" t="s">
        <v>512</v>
      </c>
      <c r="AX174" s="221" t="s">
        <v>513</v>
      </c>
      <c r="AY174" s="221" t="s">
        <v>514</v>
      </c>
      <c r="AZ174" s="221" t="s">
        <v>87</v>
      </c>
      <c r="BA174" s="658"/>
      <c r="BB174" s="658"/>
      <c r="BC174" s="221" t="s">
        <v>88</v>
      </c>
      <c r="BD174" s="221" t="s">
        <v>87</v>
      </c>
      <c r="BE174" s="221" t="s">
        <v>88</v>
      </c>
      <c r="BF174" s="221" t="s">
        <v>87</v>
      </c>
      <c r="BG174" s="221" t="s">
        <v>88</v>
      </c>
      <c r="BH174" s="221" t="s">
        <v>87</v>
      </c>
      <c r="BI174" s="221" t="s">
        <v>88</v>
      </c>
      <c r="BJ174" s="221" t="s">
        <v>87</v>
      </c>
      <c r="BK174" s="221" t="s">
        <v>88</v>
      </c>
      <c r="BL174" s="221" t="s">
        <v>87</v>
      </c>
      <c r="BM174" s="658"/>
      <c r="BN174" s="658"/>
      <c r="BO174" s="656"/>
    </row>
    <row r="175" spans="2:67" ht="12.75" customHeight="1">
      <c r="F175" s="20" t="str">
        <f>IF(月途中入退所!$N31=$B$2,月途中入退所!$P31,"-")</f>
        <v>-</v>
      </c>
      <c r="G175" s="20" t="str">
        <f>IF(月途中入退所!$N31=$B$2,月途中入退所!$Q31,"-")</f>
        <v>-</v>
      </c>
      <c r="H175" s="20" t="str">
        <f>IF(月途中入退所!$N31=$B$2,月途中入退所!$R31,"-")</f>
        <v>-</v>
      </c>
      <c r="I175" s="164" t="str">
        <f>IF($H175="標準時間",HLOOKUP($G175,$F$40:$I$74,35,FALSE),IF($H175="短時間",HLOOKUP($G175,$J$40:$M$74,35,FALSE),"-"))</f>
        <v>-</v>
      </c>
      <c r="J175" s="20" t="str">
        <f>IF(月途中入退所!$N31=$B$2,IF(月途中入退所!S31="","-",月途中入退所!$S31),"-")</f>
        <v>-</v>
      </c>
      <c r="K175" s="186" t="str">
        <f>IF(J175="○",I175+$O$28,I175)</f>
        <v>-</v>
      </c>
      <c r="L175" s="20" t="str">
        <f>IF(月途中入退所!$N31=$B$2,月途中入退所!$T31,"-")</f>
        <v>-</v>
      </c>
      <c r="M175" s="138">
        <f t="shared" ref="M175" si="176">IFERROR(-ROUNDUP(K175*L175/25,-1),0)</f>
        <v>0</v>
      </c>
      <c r="O175" s="137" t="str">
        <f t="shared" ref="O175:O194" si="177">IF($H175="標準時間",HLOOKUP(G175,$F$84:$I$87,2,FALSE),IF($H175="短時間",HLOOKUP($G175,$J$84:$M$87,2,FALSE),"-"))</f>
        <v>-</v>
      </c>
      <c r="P175" s="137" t="str">
        <f t="shared" ref="P175:P194" si="178">IF($H175="標準時間",HLOOKUP(G175,$F$84:$I$87,3,FALSE),IF($H175="短時間",HLOOKUP($G175,$J$84:$M$87,3,FALSE),"-"))</f>
        <v>-</v>
      </c>
      <c r="Q175" s="137" t="str">
        <f t="shared" ref="Q175:Q194" si="179">IF($H175="標準時間",HLOOKUP(G175,$F$84:$I$87,4,FALSE),IF($H175="短時間",HLOOKUP($G175,$J$84:$M$87,4,FALSE),"-"))</f>
        <v>-</v>
      </c>
      <c r="R175" s="137" t="str">
        <f t="shared" ref="R175:R194" si="180">IF($H175="標準時間",HLOOKUP($G175,$F$40:$I$74,3,FALSE),IF($H175="短時間",HLOOKUP($G175,$J$40:$M$74,3,FALSE),"-"))</f>
        <v>-</v>
      </c>
      <c r="S175" s="137" t="str">
        <f>IF($H175="標準時間",HLOOKUP($G175,$F$40:$I$74,4,FALSE),IF($H175="短時間",HLOOKUP($G175,$J$40:$M$74,4,FALSE),"-"))</f>
        <v>-</v>
      </c>
      <c r="T175" s="137" t="str">
        <f>IF($H175="標準時間",HLOOKUP($G175,$F$40:$I$74,5,FALSE),IF($H175="短時間",HLOOKUP($G175,$J$40:$M$74,5,FALSE),"-"))</f>
        <v>-</v>
      </c>
      <c r="U175" s="137" t="str">
        <f>IF($H175="標準時間",HLOOKUP($G175,$F$40:$I$74,6,FALSE),IF($H175="短時間",HLOOKUP($G175,$J$40:$M$74,6,FALSE),"-"))</f>
        <v>-</v>
      </c>
      <c r="V175" s="137" t="str">
        <f>IF($H175="標準時間",HLOOKUP($G175,$F$40:$I$74,7,FALSE),IF($H175="短時間",HLOOKUP($G175,$J$40:$M$74,7,FALSE),"-"))</f>
        <v>-</v>
      </c>
      <c r="W175" s="137" t="str">
        <f t="shared" ref="W175:W194" si="181">IFERROR(HLOOKUP(G175,$F$90:$I$91,2,FALSE),"-")</f>
        <v>-</v>
      </c>
      <c r="X175" s="137" t="str">
        <f t="shared" ref="X175:X194" si="182">IFERROR(HLOOKUP(G175,$F$90:$I$92,3,FALSE),"-")</f>
        <v>-</v>
      </c>
      <c r="Y175" s="137" t="str">
        <f t="shared" ref="Y175:Y194" si="183">IFERROR(HLOOKUP(G175,$F$90:$I$93,4,FALSE),"-")</f>
        <v>-</v>
      </c>
      <c r="Z175" s="137" t="str">
        <f>IF($H175="標準時間",HLOOKUP($G175,$F$40:$I$74,10,FALSE),IF($H175="短時間",HLOOKUP($G175,$J$40:$M$74,10,FALSE),"-"))</f>
        <v>-</v>
      </c>
      <c r="AA175" s="137" t="str">
        <f>IF($H175="標準時間",HLOOKUP($G175,$F$5:$I$37,11,FALSE),IF($H175="短時間",HLOOKUP($G175,$J$5:$M$37,11,FALSE),"-"))</f>
        <v>-</v>
      </c>
      <c r="AB175" s="137" t="str">
        <f>IF($H175="標準時間",HLOOKUP($G175,$F$5:$I$37,12,FALSE),IF($H175="短時間",HLOOKUP($G175,$J$5:$M$37,12,FALSE),"-"))</f>
        <v>-</v>
      </c>
      <c r="AC175" s="137" t="str">
        <f>IF($H175="標準時間",HLOOKUP($G175,$F$5:$I$37,13,FALSE),IF($H175="短時間",HLOOKUP($G175,$J$5:$M$37,13,FALSE),"-"))</f>
        <v>-</v>
      </c>
      <c r="AD175" s="137" t="str">
        <f>IF($H175="標準時間",HLOOKUP($G175,$F$5:$I$37,14,FALSE),IF($H175="短時間",HLOOKUP($G175,$J$5:$M$37,14,FALSE),"-"))</f>
        <v>-</v>
      </c>
      <c r="AE175" s="137" t="str">
        <f>IF($H175="標準時間",HLOOKUP($G175,$F$40:$I$74,15,FALSE),IF($H175="短時間",HLOOKUP($G175,$J$40:$M$74,15,FALSE),"-"))</f>
        <v>-</v>
      </c>
      <c r="AF175" s="137" t="str">
        <f>IF($H175="標準時間",HLOOKUP($G175,$F$40:$I$74,16,FALSE),IF($H175="短時間",HLOOKUP($G175,$J$40:$M$74,16,FALSE),"-"))</f>
        <v>-</v>
      </c>
      <c r="AG175" s="137" t="str">
        <f>IF($H175="標準時間",HLOOKUP($G175,$F$5:$I$37,15,FALSE),IF($H175="短時間",HLOOKUP($G175,$J$5:$M$37,15,FALSE),"-"))</f>
        <v>-</v>
      </c>
      <c r="AH175" s="137" t="str">
        <f>IF($H175="標準時間",HLOOKUP($G175,$F$5:$I$37,16,FALSE),IF($H175="短時間",HLOOKUP($G175,$J$5:$M$37,16,FALSE),"-"))</f>
        <v>-</v>
      </c>
      <c r="AI175" s="137" t="str">
        <f>IF(H175="標準時間",HLOOKUP(G175,'４月基本'!$F$34:$I$45,12,FALSE),IF(H175="短時間",HLOOKUP(G175,'４月基本'!$J$34:$M$45,12,FALSE),"-"))</f>
        <v>-</v>
      </c>
      <c r="AJ175" s="137" t="str">
        <f>IF(H175="標準時間",HLOOKUP(G175,'４月Ⅰ'!$F$23:$I$32,10,FALSE),IF(H175="短時間",HLOOKUP(G175,'４月Ⅰ'!$J$23:$M$32,10,FALSE),"-"))</f>
        <v>-</v>
      </c>
      <c r="AK175" s="137" t="str">
        <f>IF(H175="標準時間",HLOOKUP(G175,'４月基本'!$F$34:$I$46,11,FALSE),IF(H175="短時間",HLOOKUP(G175,'４月基本'!$J$34:$M$46,11,FALSE),"-"))</f>
        <v>-</v>
      </c>
      <c r="AL175" s="137" t="str">
        <f>IF(H175="標準時間",HLOOKUP(G175,'４月Ⅰ'!$F$23:$I$33,9,FALSE),IF(H175="短時間",HLOOKUP(G175,'４月Ⅰ'!$J$23:$M$33,9,FALSE),"-"))</f>
        <v>-</v>
      </c>
      <c r="AM175" s="137" t="str">
        <f>IF($H175="標準時間",HLOOKUP($G175,$F$5:$I$37,26,FALSE),IF($H175="短時間",HLOOKUP($G175,$J$5:$M$37,26,FALSE),"-"))</f>
        <v>-</v>
      </c>
      <c r="AN175" s="137">
        <f t="shared" ref="AN175:AN194" si="184">IF(J175="○",$O$28,0)</f>
        <v>0</v>
      </c>
      <c r="AO175" s="138">
        <f t="shared" ref="AO175:AO194" si="185">M175-SUM(AP175:BN175)</f>
        <v>0</v>
      </c>
      <c r="AP175" s="138" t="str">
        <f t="shared" ref="AP175:AP194" si="186">IFERROR(-ROUND(P175*L175/25,0),"")</f>
        <v/>
      </c>
      <c r="AQ175" s="138" t="str">
        <f t="shared" ref="AQ175:AQ194" si="187">IFERROR(-ROUND(Q175*L175/25,0),"")</f>
        <v/>
      </c>
      <c r="AR175" s="138" t="str">
        <f t="shared" ref="AR175:AR194" si="188">IFERROR(-ROUND(R175*L175/25,0),"")</f>
        <v/>
      </c>
      <c r="AS175" s="138" t="str">
        <f t="shared" ref="AS175:AS194" si="189">IFERROR(-ROUND(S175*L175/25,0),"")</f>
        <v/>
      </c>
      <c r="AT175" s="138" t="str">
        <f t="shared" ref="AT175:AT194" si="190">IFERROR(-ROUND(T175*L175/25,0),"")</f>
        <v/>
      </c>
      <c r="AU175" s="138" t="str">
        <f>IFERROR(ROUND(U175*L175/25,0),"")</f>
        <v/>
      </c>
      <c r="AV175" s="138" t="str">
        <f>IFERROR(ROUND(V175*L175/25,0),"")</f>
        <v/>
      </c>
      <c r="AW175" s="138" t="str">
        <f t="shared" ref="AW175:AW194" si="191">IFERROR(-ROUND(W175*L175/25,0),"")</f>
        <v/>
      </c>
      <c r="AX175" s="138" t="str">
        <f t="shared" ref="AX175:AX194" si="192">IFERROR(-ROUND(X175*L175/25,0),"")</f>
        <v/>
      </c>
      <c r="AY175" s="138" t="str">
        <f t="shared" ref="AY175:AY194" si="193">IFERROR(-ROUND(Y175*L175/25,0),"")</f>
        <v/>
      </c>
      <c r="AZ175" s="138" t="str">
        <f t="shared" ref="AZ175:AZ194" si="194">IFERROR(-ROUND(Z175*L175/25,0),"")</f>
        <v/>
      </c>
      <c r="BA175" s="138" t="str">
        <f t="shared" ref="BA175:BA194" si="195">IFERROR(-ROUND(AA175*L175/25,0),"")</f>
        <v/>
      </c>
      <c r="BB175" s="138" t="str">
        <f t="shared" ref="BB175:BB194" si="196">IFERROR(-ROUND(AB175*L175/25,0),"")</f>
        <v/>
      </c>
      <c r="BC175" s="138" t="str">
        <f t="shared" ref="BC175:BC194" si="197">IFERROR(-ROUND(AC175*L175/25,0),"")</f>
        <v/>
      </c>
      <c r="BD175" s="138" t="str">
        <f t="shared" ref="BD175:BD194" si="198">IFERROR(-ROUND(AD175*L175/25,0),"")</f>
        <v/>
      </c>
      <c r="BE175" s="138" t="str">
        <f t="shared" ref="BE175:BE194" si="199">IFERROR(-ROUND(AE175*L175/25,0),"")</f>
        <v/>
      </c>
      <c r="BF175" s="138" t="str">
        <f t="shared" ref="BF175:BF194" si="200">IFERROR(-ROUND(AF175*L175/25,0),"")</f>
        <v/>
      </c>
      <c r="BG175" s="138" t="str">
        <f t="shared" ref="BG175:BG194" si="201">IFERROR(-ROUND(AG175*L175/25,0),"")</f>
        <v/>
      </c>
      <c r="BH175" s="138" t="str">
        <f t="shared" ref="BH175:BH194" si="202">IFERROR(-ROUND(AH175*L175/25,0),"")</f>
        <v/>
      </c>
      <c r="BI175" s="138" t="str">
        <f t="shared" ref="BI175:BI194" si="203">IFERROR(-ROUND(AI175*L175/25,0),"")</f>
        <v/>
      </c>
      <c r="BJ175" s="138" t="str">
        <f t="shared" ref="BJ175:BJ194" si="204">IFERROR(-ROUND(AJ175*L175/25,0),"")</f>
        <v/>
      </c>
      <c r="BK175" s="138" t="str">
        <f t="shared" ref="BK175:BK194" si="205">IFERROR(-ROUND(AK175*L175/25,0),"")</f>
        <v/>
      </c>
      <c r="BL175" s="138" t="str">
        <f t="shared" ref="BL175:BL194" si="206">IFERROR(-ROUND(AL175*L175/25,0),"")</f>
        <v/>
      </c>
      <c r="BM175" s="138" t="str">
        <f t="shared" ref="BM175:BM194" si="207">IFERROR(-ROUND(AM175*L175/25,0),"")</f>
        <v/>
      </c>
      <c r="BN175" s="138" t="str">
        <f t="shared" ref="BN175:BN194" si="208">IFERROR(-ROUND(AN175*L175/25,0),"")</f>
        <v/>
      </c>
      <c r="BO175" s="138">
        <f t="shared" ref="BO175:BO194" si="209">SUM(AO175:BN175)</f>
        <v>0</v>
      </c>
    </row>
    <row r="176" spans="2:67" ht="12.75" customHeight="1">
      <c r="F176" s="20" t="str">
        <f>IF(月途中入退所!$N32=$B$2,月途中入退所!$P32,"-")</f>
        <v>-</v>
      </c>
      <c r="G176" s="20" t="str">
        <f>IF(月途中入退所!$N32=$B$2,月途中入退所!$Q32,"-")</f>
        <v>-</v>
      </c>
      <c r="H176" s="20" t="str">
        <f>IF(月途中入退所!$N32=$B$2,月途中入退所!$R32,"-")</f>
        <v>-</v>
      </c>
      <c r="I176" s="164" t="str">
        <f t="shared" ref="I176:I194" si="210">IF($H176="標準時間",HLOOKUP($G176,$F$40:$I$74,35,FALSE),IF($H176="短時間",HLOOKUP($G176,$J$40:$M$74,35,FALSE),"-"))</f>
        <v>-</v>
      </c>
      <c r="J176" s="20" t="str">
        <f>IF(月途中入退所!$N32=$B$2,IF(月途中入退所!S32="","-",月途中入退所!$S32),"-")</f>
        <v>-</v>
      </c>
      <c r="K176" s="186" t="str">
        <f t="shared" ref="K176:K194" si="211">IF(J176="○",I176+$O$28,I176)</f>
        <v>-</v>
      </c>
      <c r="L176" s="20" t="str">
        <f>IF(月途中入退所!$N32=$B$2,月途中入退所!$T32,"-")</f>
        <v>-</v>
      </c>
      <c r="M176" s="138">
        <f t="shared" ref="M176:M194" si="212">IFERROR(-ROUNDUP(K176*L176/25,-1),0)</f>
        <v>0</v>
      </c>
      <c r="O176" s="137" t="str">
        <f t="shared" si="177"/>
        <v>-</v>
      </c>
      <c r="P176" s="137" t="str">
        <f t="shared" si="178"/>
        <v>-</v>
      </c>
      <c r="Q176" s="137" t="str">
        <f t="shared" si="179"/>
        <v>-</v>
      </c>
      <c r="R176" s="137" t="str">
        <f t="shared" si="180"/>
        <v>-</v>
      </c>
      <c r="S176" s="137" t="str">
        <f t="shared" ref="S176:S194" si="213">IF($H176="標準時間",HLOOKUP($G176,$F$34:$I$62,4,FALSE),IF($H176="短時間",HLOOKUP($G176,$J$34:$M$62,4,FALSE),"-"))</f>
        <v>-</v>
      </c>
      <c r="T176" s="137" t="str">
        <f t="shared" ref="T176:T194" si="214">IF($H176="標準時間",HLOOKUP($G176,$F$34:$I$62,5,FALSE),IF($H176="短時間",HLOOKUP($G176,$J$34:$M$62,5,FALSE),"-"))</f>
        <v>-</v>
      </c>
      <c r="U176" s="137" t="str">
        <f t="shared" ref="U176:U193" si="215">IF($H176="標準時間",HLOOKUP($G176,$F$40:$I$74,6,FALSE),IF($H176="短時間",HLOOKUP($G176,$J$40:$M$74,6,FALSE),"-"))</f>
        <v>-</v>
      </c>
      <c r="V176" s="137" t="str">
        <f t="shared" ref="V176:V193" si="216">IF($H176="標準時間",HLOOKUP($G176,$F$40:$I$74,7,FALSE),IF($H176="短時間",HLOOKUP($G176,$J$40:$M$74,7,FALSE),"-"))</f>
        <v>-</v>
      </c>
      <c r="W176" s="137" t="str">
        <f t="shared" si="181"/>
        <v>-</v>
      </c>
      <c r="X176" s="137" t="str">
        <f t="shared" si="182"/>
        <v>-</v>
      </c>
      <c r="Y176" s="137" t="str">
        <f t="shared" si="183"/>
        <v>-</v>
      </c>
      <c r="Z176" s="137" t="str">
        <f t="shared" ref="Z176:Z194" si="217">IF($H176="標準時間",HLOOKUP($G176,$F$40:$I$74,10,FALSE),IF($H176="短時間",HLOOKUP($G176,$J$40:$M$74,10,FALSE),"-"))</f>
        <v>-</v>
      </c>
      <c r="AA176" s="137" t="str">
        <f t="shared" ref="AA176:AA194" si="218">IF($H176="標準時間",HLOOKUP($G176,$F$5:$I$37,11,FALSE),IF($H176="短時間",HLOOKUP($G176,$J$5:$M$37,11,FALSE),"-"))</f>
        <v>-</v>
      </c>
      <c r="AB176" s="137" t="str">
        <f t="shared" ref="AB176:AB194" si="219">IF($H176="標準時間",HLOOKUP($G176,$F$5:$I$37,12,FALSE),IF($H176="短時間",HLOOKUP($G176,$J$5:$M$37,12,FALSE),"-"))</f>
        <v>-</v>
      </c>
      <c r="AC176" s="137" t="str">
        <f t="shared" ref="AC176:AC194" si="220">IF($H176="標準時間",HLOOKUP($G176,$F$5:$I$37,13,FALSE),IF($H176="短時間",HLOOKUP($G176,$J$5:$M$37,13,FALSE),"-"))</f>
        <v>-</v>
      </c>
      <c r="AD176" s="137" t="str">
        <f t="shared" ref="AD176:AD194" si="221">IF($H176="標準時間",HLOOKUP($G176,$F$5:$I$37,14,FALSE),IF($H176="短時間",HLOOKUP($G176,$J$5:$M$37,14,FALSE),"-"))</f>
        <v>-</v>
      </c>
      <c r="AE176" s="137" t="str">
        <f t="shared" ref="AE176:AE194" si="222">IF($H176="標準時間",HLOOKUP($G176,$F$40:$I$74,15,FALSE),IF($H176="短時間",HLOOKUP($G176,$J$40:$M$74,15,FALSE),"-"))</f>
        <v>-</v>
      </c>
      <c r="AF176" s="137" t="str">
        <f t="shared" ref="AF176:AF193" si="223">IF($H176="標準時間",HLOOKUP($G176,$F$40:$I$74,16,FALSE),IF($H176="短時間",HLOOKUP($G176,$J$40:$M$74,16,FALSE),"-"))</f>
        <v>-</v>
      </c>
      <c r="AG176" s="137" t="str">
        <f t="shared" ref="AG176:AG194" si="224">IF($H176="標準時間",HLOOKUP($G176,$F$5:$I$37,15,FALSE),IF($H176="短時間",HLOOKUP($G176,$J$5:$M$37,15,FALSE),"-"))</f>
        <v>-</v>
      </c>
      <c r="AH176" s="137" t="str">
        <f t="shared" ref="AH176:AH194" si="225">IF($H176="標準時間",HLOOKUP($G176,$F$5:$I$37,16,FALSE),IF($H176="短時間",HLOOKUP($G176,$J$5:$M$37,16,FALSE),"-"))</f>
        <v>-</v>
      </c>
      <c r="AI176" s="137" t="str">
        <f>IF(H176="標準時間",HLOOKUP(G176,'４月基本'!$F$34:$I$45,12,FALSE),IF(H176="短時間",HLOOKUP(G176,'４月基本'!$J$34:$M$45,12,FALSE),"-"))</f>
        <v>-</v>
      </c>
      <c r="AJ176" s="137" t="str">
        <f>IF(H176="標準時間",HLOOKUP(G176,'４月Ⅰ'!$F$23:$I$32,10,FALSE),IF(H176="短時間",HLOOKUP(G176,'４月Ⅰ'!$J$23:$M$32,10,FALSE),"-"))</f>
        <v>-</v>
      </c>
      <c r="AK176" s="137" t="str">
        <f>IF(H176="標準時間",HLOOKUP(G176,'４月基本'!$F$34:$I$46,11,FALSE),IF(H176="短時間",HLOOKUP(G176,'４月基本'!$J$34:$M$46,11,FALSE),"-"))</f>
        <v>-</v>
      </c>
      <c r="AL176" s="137" t="str">
        <f>IF(H176="標準時間",HLOOKUP(G176,'４月Ⅰ'!$F$23:$I$33,9,FALSE),IF(H176="短時間",HLOOKUP(G176,'４月Ⅰ'!$J$23:$M$33,9,FALSE),"-"))</f>
        <v>-</v>
      </c>
      <c r="AM176" s="137" t="str">
        <f t="shared" ref="AM176:AM194" si="226">IF($H176="標準時間",HLOOKUP($G176,$F$5:$I$37,26,FALSE),IF($H176="短時間",HLOOKUP($G176,$J$5:$M$37,26,FALSE),"-"))</f>
        <v>-</v>
      </c>
      <c r="AN176" s="137">
        <f t="shared" si="184"/>
        <v>0</v>
      </c>
      <c r="AO176" s="138">
        <f t="shared" si="185"/>
        <v>0</v>
      </c>
      <c r="AP176" s="138" t="str">
        <f t="shared" si="186"/>
        <v/>
      </c>
      <c r="AQ176" s="138" t="str">
        <f t="shared" si="187"/>
        <v/>
      </c>
      <c r="AR176" s="138" t="str">
        <f t="shared" si="188"/>
        <v/>
      </c>
      <c r="AS176" s="138" t="str">
        <f t="shared" si="189"/>
        <v/>
      </c>
      <c r="AT176" s="138" t="str">
        <f t="shared" si="190"/>
        <v/>
      </c>
      <c r="AU176" s="138" t="str">
        <f t="shared" ref="AU176:AU194" si="227">IFERROR(ROUND(U176*L176/25,0),"")</f>
        <v/>
      </c>
      <c r="AV176" s="138" t="str">
        <f t="shared" ref="AV176:AV194" si="228">IFERROR(ROUND(V176*L176/25,0),"")</f>
        <v/>
      </c>
      <c r="AW176" s="138" t="str">
        <f t="shared" si="191"/>
        <v/>
      </c>
      <c r="AX176" s="138" t="str">
        <f t="shared" si="192"/>
        <v/>
      </c>
      <c r="AY176" s="138" t="str">
        <f t="shared" si="193"/>
        <v/>
      </c>
      <c r="AZ176" s="138" t="str">
        <f t="shared" si="194"/>
        <v/>
      </c>
      <c r="BA176" s="138" t="str">
        <f t="shared" si="195"/>
        <v/>
      </c>
      <c r="BB176" s="138" t="str">
        <f t="shared" si="196"/>
        <v/>
      </c>
      <c r="BC176" s="138" t="str">
        <f t="shared" si="197"/>
        <v/>
      </c>
      <c r="BD176" s="138" t="str">
        <f t="shared" si="198"/>
        <v/>
      </c>
      <c r="BE176" s="138" t="str">
        <f t="shared" si="199"/>
        <v/>
      </c>
      <c r="BF176" s="138" t="str">
        <f t="shared" si="200"/>
        <v/>
      </c>
      <c r="BG176" s="138" t="str">
        <f t="shared" si="201"/>
        <v/>
      </c>
      <c r="BH176" s="138" t="str">
        <f t="shared" si="202"/>
        <v/>
      </c>
      <c r="BI176" s="138" t="str">
        <f t="shared" si="203"/>
        <v/>
      </c>
      <c r="BJ176" s="138" t="str">
        <f t="shared" si="204"/>
        <v/>
      </c>
      <c r="BK176" s="138" t="str">
        <f t="shared" si="205"/>
        <v/>
      </c>
      <c r="BL176" s="138" t="str">
        <f t="shared" si="206"/>
        <v/>
      </c>
      <c r="BM176" s="138" t="str">
        <f t="shared" si="207"/>
        <v/>
      </c>
      <c r="BN176" s="138" t="str">
        <f t="shared" si="208"/>
        <v/>
      </c>
      <c r="BO176" s="138">
        <f t="shared" si="209"/>
        <v>0</v>
      </c>
    </row>
    <row r="177" spans="6:67" ht="12.75" customHeight="1">
      <c r="F177" s="20" t="str">
        <f>IF(月途中入退所!$N33=$B$2,月途中入退所!$P33,"-")</f>
        <v>-</v>
      </c>
      <c r="G177" s="20" t="str">
        <f>IF(月途中入退所!$N33=$B$2,月途中入退所!$Q33,"-")</f>
        <v>-</v>
      </c>
      <c r="H177" s="20" t="str">
        <f>IF(月途中入退所!$N33=$B$2,月途中入退所!$R33,"-")</f>
        <v>-</v>
      </c>
      <c r="I177" s="164" t="str">
        <f t="shared" si="210"/>
        <v>-</v>
      </c>
      <c r="J177" s="20" t="str">
        <f>IF(月途中入退所!$N33=$B$2,IF(月途中入退所!S33="","-",月途中入退所!$S33),"-")</f>
        <v>-</v>
      </c>
      <c r="K177" s="186" t="str">
        <f t="shared" si="211"/>
        <v>-</v>
      </c>
      <c r="L177" s="20" t="str">
        <f>IF(月途中入退所!$N33=$B$2,月途中入退所!$T33,"-")</f>
        <v>-</v>
      </c>
      <c r="M177" s="138">
        <f t="shared" si="212"/>
        <v>0</v>
      </c>
      <c r="O177" s="137" t="str">
        <f t="shared" si="177"/>
        <v>-</v>
      </c>
      <c r="P177" s="137" t="str">
        <f t="shared" si="178"/>
        <v>-</v>
      </c>
      <c r="Q177" s="137" t="str">
        <f t="shared" si="179"/>
        <v>-</v>
      </c>
      <c r="R177" s="137" t="str">
        <f t="shared" si="180"/>
        <v>-</v>
      </c>
      <c r="S177" s="137" t="str">
        <f t="shared" si="213"/>
        <v>-</v>
      </c>
      <c r="T177" s="137" t="str">
        <f t="shared" si="214"/>
        <v>-</v>
      </c>
      <c r="U177" s="137" t="str">
        <f t="shared" si="215"/>
        <v>-</v>
      </c>
      <c r="V177" s="137" t="str">
        <f t="shared" si="216"/>
        <v>-</v>
      </c>
      <c r="W177" s="137" t="str">
        <f t="shared" si="181"/>
        <v>-</v>
      </c>
      <c r="X177" s="137" t="str">
        <f t="shared" si="182"/>
        <v>-</v>
      </c>
      <c r="Y177" s="137" t="str">
        <f t="shared" si="183"/>
        <v>-</v>
      </c>
      <c r="Z177" s="137" t="str">
        <f t="shared" si="217"/>
        <v>-</v>
      </c>
      <c r="AA177" s="137" t="str">
        <f t="shared" si="218"/>
        <v>-</v>
      </c>
      <c r="AB177" s="137" t="str">
        <f t="shared" si="219"/>
        <v>-</v>
      </c>
      <c r="AC177" s="137" t="str">
        <f t="shared" si="220"/>
        <v>-</v>
      </c>
      <c r="AD177" s="137" t="str">
        <f t="shared" si="221"/>
        <v>-</v>
      </c>
      <c r="AE177" s="137" t="str">
        <f t="shared" si="222"/>
        <v>-</v>
      </c>
      <c r="AF177" s="137" t="str">
        <f t="shared" si="223"/>
        <v>-</v>
      </c>
      <c r="AG177" s="137" t="str">
        <f t="shared" si="224"/>
        <v>-</v>
      </c>
      <c r="AH177" s="137" t="str">
        <f t="shared" si="225"/>
        <v>-</v>
      </c>
      <c r="AI177" s="137" t="str">
        <f>IF(H177="標準時間",HLOOKUP(G177,'４月基本'!$F$34:$I$45,12,FALSE),IF(H177="短時間",HLOOKUP(G177,'４月基本'!$J$34:$M$45,12,FALSE),"-"))</f>
        <v>-</v>
      </c>
      <c r="AJ177" s="137" t="str">
        <f>IF(H177="標準時間",HLOOKUP(G177,'４月Ⅰ'!$F$23:$I$32,10,FALSE),IF(H177="短時間",HLOOKUP(G177,'４月Ⅰ'!$J$23:$M$32,10,FALSE),"-"))</f>
        <v>-</v>
      </c>
      <c r="AK177" s="137" t="str">
        <f>IF(H177="標準時間",HLOOKUP(G177,'４月基本'!$F$34:$I$46,11,FALSE),IF(H177="短時間",HLOOKUP(G177,'４月基本'!$J$34:$M$46,11,FALSE),"-"))</f>
        <v>-</v>
      </c>
      <c r="AL177" s="137" t="str">
        <f>IF(H177="標準時間",HLOOKUP(G177,'４月Ⅰ'!$F$23:$I$33,9,FALSE),IF(H177="短時間",HLOOKUP(G177,'４月Ⅰ'!$J$23:$M$33,9,FALSE),"-"))</f>
        <v>-</v>
      </c>
      <c r="AM177" s="137" t="str">
        <f t="shared" si="226"/>
        <v>-</v>
      </c>
      <c r="AN177" s="137">
        <f t="shared" si="184"/>
        <v>0</v>
      </c>
      <c r="AO177" s="138">
        <f t="shared" si="185"/>
        <v>0</v>
      </c>
      <c r="AP177" s="138" t="str">
        <f t="shared" si="186"/>
        <v/>
      </c>
      <c r="AQ177" s="138" t="str">
        <f t="shared" si="187"/>
        <v/>
      </c>
      <c r="AR177" s="138" t="str">
        <f t="shared" si="188"/>
        <v/>
      </c>
      <c r="AS177" s="138" t="str">
        <f t="shared" si="189"/>
        <v/>
      </c>
      <c r="AT177" s="138" t="str">
        <f t="shared" si="190"/>
        <v/>
      </c>
      <c r="AU177" s="138" t="str">
        <f t="shared" si="227"/>
        <v/>
      </c>
      <c r="AV177" s="138" t="str">
        <f t="shared" si="228"/>
        <v/>
      </c>
      <c r="AW177" s="138" t="str">
        <f t="shared" si="191"/>
        <v/>
      </c>
      <c r="AX177" s="138" t="str">
        <f t="shared" si="192"/>
        <v/>
      </c>
      <c r="AY177" s="138" t="str">
        <f t="shared" si="193"/>
        <v/>
      </c>
      <c r="AZ177" s="138" t="str">
        <f t="shared" si="194"/>
        <v/>
      </c>
      <c r="BA177" s="138" t="str">
        <f t="shared" si="195"/>
        <v/>
      </c>
      <c r="BB177" s="138" t="str">
        <f t="shared" si="196"/>
        <v/>
      </c>
      <c r="BC177" s="138" t="str">
        <f t="shared" si="197"/>
        <v/>
      </c>
      <c r="BD177" s="138" t="str">
        <f t="shared" si="198"/>
        <v/>
      </c>
      <c r="BE177" s="138" t="str">
        <f t="shared" si="199"/>
        <v/>
      </c>
      <c r="BF177" s="138" t="str">
        <f t="shared" si="200"/>
        <v/>
      </c>
      <c r="BG177" s="138" t="str">
        <f t="shared" si="201"/>
        <v/>
      </c>
      <c r="BH177" s="138" t="str">
        <f t="shared" si="202"/>
        <v/>
      </c>
      <c r="BI177" s="138" t="str">
        <f t="shared" si="203"/>
        <v/>
      </c>
      <c r="BJ177" s="138" t="str">
        <f t="shared" si="204"/>
        <v/>
      </c>
      <c r="BK177" s="138" t="str">
        <f t="shared" si="205"/>
        <v/>
      </c>
      <c r="BL177" s="138" t="str">
        <f t="shared" si="206"/>
        <v/>
      </c>
      <c r="BM177" s="138" t="str">
        <f t="shared" si="207"/>
        <v/>
      </c>
      <c r="BN177" s="138" t="str">
        <f t="shared" si="208"/>
        <v/>
      </c>
      <c r="BO177" s="138">
        <f t="shared" si="209"/>
        <v>0</v>
      </c>
    </row>
    <row r="178" spans="6:67" ht="12.75" customHeight="1">
      <c r="F178" s="20" t="str">
        <f>IF(月途中入退所!$N34=$B$2,月途中入退所!$P34,"-")</f>
        <v>-</v>
      </c>
      <c r="G178" s="20" t="str">
        <f>IF(月途中入退所!$N34=$B$2,月途中入退所!$Q34,"-")</f>
        <v>-</v>
      </c>
      <c r="H178" s="20" t="str">
        <f>IF(月途中入退所!$N34=$B$2,月途中入退所!$R34,"-")</f>
        <v>-</v>
      </c>
      <c r="I178" s="164" t="str">
        <f t="shared" si="210"/>
        <v>-</v>
      </c>
      <c r="J178" s="20" t="str">
        <f>IF(月途中入退所!$N34=$B$2,IF(月途中入退所!S34="","-",月途中入退所!$S34),"-")</f>
        <v>-</v>
      </c>
      <c r="K178" s="186" t="str">
        <f t="shared" si="211"/>
        <v>-</v>
      </c>
      <c r="L178" s="20" t="str">
        <f>IF(月途中入退所!$N34=$B$2,月途中入退所!$T34,"-")</f>
        <v>-</v>
      </c>
      <c r="M178" s="138">
        <f t="shared" si="212"/>
        <v>0</v>
      </c>
      <c r="O178" s="137" t="str">
        <f t="shared" si="177"/>
        <v>-</v>
      </c>
      <c r="P178" s="137" t="str">
        <f t="shared" si="178"/>
        <v>-</v>
      </c>
      <c r="Q178" s="137" t="str">
        <f t="shared" si="179"/>
        <v>-</v>
      </c>
      <c r="R178" s="137" t="str">
        <f t="shared" si="180"/>
        <v>-</v>
      </c>
      <c r="S178" s="137" t="str">
        <f t="shared" si="213"/>
        <v>-</v>
      </c>
      <c r="T178" s="137" t="str">
        <f t="shared" si="214"/>
        <v>-</v>
      </c>
      <c r="U178" s="137" t="str">
        <f t="shared" si="215"/>
        <v>-</v>
      </c>
      <c r="V178" s="137" t="str">
        <f t="shared" si="216"/>
        <v>-</v>
      </c>
      <c r="W178" s="137" t="str">
        <f t="shared" si="181"/>
        <v>-</v>
      </c>
      <c r="X178" s="137" t="str">
        <f t="shared" si="182"/>
        <v>-</v>
      </c>
      <c r="Y178" s="137" t="str">
        <f t="shared" si="183"/>
        <v>-</v>
      </c>
      <c r="Z178" s="137" t="str">
        <f t="shared" si="217"/>
        <v>-</v>
      </c>
      <c r="AA178" s="137" t="str">
        <f t="shared" si="218"/>
        <v>-</v>
      </c>
      <c r="AB178" s="137" t="str">
        <f t="shared" si="219"/>
        <v>-</v>
      </c>
      <c r="AC178" s="137" t="str">
        <f t="shared" si="220"/>
        <v>-</v>
      </c>
      <c r="AD178" s="137" t="str">
        <f t="shared" si="221"/>
        <v>-</v>
      </c>
      <c r="AE178" s="137" t="str">
        <f t="shared" si="222"/>
        <v>-</v>
      </c>
      <c r="AF178" s="137" t="str">
        <f t="shared" si="223"/>
        <v>-</v>
      </c>
      <c r="AG178" s="137" t="str">
        <f t="shared" si="224"/>
        <v>-</v>
      </c>
      <c r="AH178" s="137" t="str">
        <f t="shared" si="225"/>
        <v>-</v>
      </c>
      <c r="AI178" s="137" t="str">
        <f>IF(H178="標準時間",HLOOKUP(G178,'４月基本'!$F$34:$I$45,12,FALSE),IF(H178="短時間",HLOOKUP(G178,'４月基本'!$J$34:$M$45,12,FALSE),"-"))</f>
        <v>-</v>
      </c>
      <c r="AJ178" s="137" t="str">
        <f>IF(H178="標準時間",HLOOKUP(G178,'４月Ⅰ'!$F$23:$I$32,10,FALSE),IF(H178="短時間",HLOOKUP(G178,'４月Ⅰ'!$J$23:$M$32,10,FALSE),"-"))</f>
        <v>-</v>
      </c>
      <c r="AK178" s="137" t="str">
        <f>IF(H178="標準時間",HLOOKUP(G178,'４月基本'!$F$34:$I$46,11,FALSE),IF(H178="短時間",HLOOKUP(G178,'４月基本'!$J$34:$M$46,11,FALSE),"-"))</f>
        <v>-</v>
      </c>
      <c r="AL178" s="137" t="str">
        <f>IF(H178="標準時間",HLOOKUP(G178,'４月Ⅰ'!$F$23:$I$33,9,FALSE),IF(H178="短時間",HLOOKUP(G178,'４月Ⅰ'!$J$23:$M$33,9,FALSE),"-"))</f>
        <v>-</v>
      </c>
      <c r="AM178" s="137" t="str">
        <f t="shared" si="226"/>
        <v>-</v>
      </c>
      <c r="AN178" s="137">
        <f t="shared" si="184"/>
        <v>0</v>
      </c>
      <c r="AO178" s="138">
        <f t="shared" si="185"/>
        <v>0</v>
      </c>
      <c r="AP178" s="138" t="str">
        <f t="shared" si="186"/>
        <v/>
      </c>
      <c r="AQ178" s="138" t="str">
        <f t="shared" si="187"/>
        <v/>
      </c>
      <c r="AR178" s="138" t="str">
        <f t="shared" si="188"/>
        <v/>
      </c>
      <c r="AS178" s="138" t="str">
        <f t="shared" si="189"/>
        <v/>
      </c>
      <c r="AT178" s="138" t="str">
        <f t="shared" si="190"/>
        <v/>
      </c>
      <c r="AU178" s="138" t="str">
        <f t="shared" si="227"/>
        <v/>
      </c>
      <c r="AV178" s="138" t="str">
        <f t="shared" si="228"/>
        <v/>
      </c>
      <c r="AW178" s="138" t="str">
        <f t="shared" si="191"/>
        <v/>
      </c>
      <c r="AX178" s="138" t="str">
        <f t="shared" si="192"/>
        <v/>
      </c>
      <c r="AY178" s="138" t="str">
        <f t="shared" si="193"/>
        <v/>
      </c>
      <c r="AZ178" s="138" t="str">
        <f t="shared" si="194"/>
        <v/>
      </c>
      <c r="BA178" s="138" t="str">
        <f t="shared" si="195"/>
        <v/>
      </c>
      <c r="BB178" s="138" t="str">
        <f t="shared" si="196"/>
        <v/>
      </c>
      <c r="BC178" s="138" t="str">
        <f t="shared" si="197"/>
        <v/>
      </c>
      <c r="BD178" s="138" t="str">
        <f t="shared" si="198"/>
        <v/>
      </c>
      <c r="BE178" s="138" t="str">
        <f t="shared" si="199"/>
        <v/>
      </c>
      <c r="BF178" s="138" t="str">
        <f t="shared" si="200"/>
        <v/>
      </c>
      <c r="BG178" s="138" t="str">
        <f t="shared" si="201"/>
        <v/>
      </c>
      <c r="BH178" s="138" t="str">
        <f t="shared" si="202"/>
        <v/>
      </c>
      <c r="BI178" s="138" t="str">
        <f t="shared" si="203"/>
        <v/>
      </c>
      <c r="BJ178" s="138" t="str">
        <f t="shared" si="204"/>
        <v/>
      </c>
      <c r="BK178" s="138" t="str">
        <f t="shared" si="205"/>
        <v/>
      </c>
      <c r="BL178" s="138" t="str">
        <f t="shared" si="206"/>
        <v/>
      </c>
      <c r="BM178" s="138" t="str">
        <f t="shared" si="207"/>
        <v/>
      </c>
      <c r="BN178" s="138" t="str">
        <f t="shared" si="208"/>
        <v/>
      </c>
      <c r="BO178" s="138">
        <f t="shared" si="209"/>
        <v>0</v>
      </c>
    </row>
    <row r="179" spans="6:67" ht="12.75" customHeight="1">
      <c r="F179" s="20" t="str">
        <f>IF(月途中入退所!$N35=$B$2,月途中入退所!$P35,"-")</f>
        <v>-</v>
      </c>
      <c r="G179" s="20" t="str">
        <f>IF(月途中入退所!$N35=$B$2,月途中入退所!$Q35,"-")</f>
        <v>-</v>
      </c>
      <c r="H179" s="20" t="str">
        <f>IF(月途中入退所!$N35=$B$2,月途中入退所!$R35,"-")</f>
        <v>-</v>
      </c>
      <c r="I179" s="164" t="str">
        <f t="shared" si="210"/>
        <v>-</v>
      </c>
      <c r="J179" s="20" t="str">
        <f>IF(月途中入退所!$N35=$B$2,IF(月途中入退所!S35="","-",月途中入退所!$S35),"-")</f>
        <v>-</v>
      </c>
      <c r="K179" s="186" t="str">
        <f t="shared" si="211"/>
        <v>-</v>
      </c>
      <c r="L179" s="20" t="str">
        <f>IF(月途中入退所!$N35=$B$2,月途中入退所!$T35,"-")</f>
        <v>-</v>
      </c>
      <c r="M179" s="138">
        <f t="shared" si="212"/>
        <v>0</v>
      </c>
      <c r="O179" s="137" t="str">
        <f t="shared" si="177"/>
        <v>-</v>
      </c>
      <c r="P179" s="137" t="str">
        <f t="shared" si="178"/>
        <v>-</v>
      </c>
      <c r="Q179" s="137" t="str">
        <f t="shared" si="179"/>
        <v>-</v>
      </c>
      <c r="R179" s="137" t="str">
        <f t="shared" si="180"/>
        <v>-</v>
      </c>
      <c r="S179" s="137" t="str">
        <f t="shared" si="213"/>
        <v>-</v>
      </c>
      <c r="T179" s="137" t="str">
        <f t="shared" si="214"/>
        <v>-</v>
      </c>
      <c r="U179" s="137" t="str">
        <f t="shared" si="215"/>
        <v>-</v>
      </c>
      <c r="V179" s="137" t="str">
        <f t="shared" si="216"/>
        <v>-</v>
      </c>
      <c r="W179" s="137" t="str">
        <f t="shared" si="181"/>
        <v>-</v>
      </c>
      <c r="X179" s="137" t="str">
        <f t="shared" si="182"/>
        <v>-</v>
      </c>
      <c r="Y179" s="137" t="str">
        <f t="shared" si="183"/>
        <v>-</v>
      </c>
      <c r="Z179" s="137" t="str">
        <f t="shared" si="217"/>
        <v>-</v>
      </c>
      <c r="AA179" s="137" t="str">
        <f t="shared" si="218"/>
        <v>-</v>
      </c>
      <c r="AB179" s="137" t="str">
        <f t="shared" si="219"/>
        <v>-</v>
      </c>
      <c r="AC179" s="137" t="str">
        <f t="shared" si="220"/>
        <v>-</v>
      </c>
      <c r="AD179" s="137" t="str">
        <f t="shared" si="221"/>
        <v>-</v>
      </c>
      <c r="AE179" s="137" t="str">
        <f t="shared" si="222"/>
        <v>-</v>
      </c>
      <c r="AF179" s="137" t="str">
        <f t="shared" si="223"/>
        <v>-</v>
      </c>
      <c r="AG179" s="137" t="str">
        <f t="shared" si="224"/>
        <v>-</v>
      </c>
      <c r="AH179" s="137" t="str">
        <f t="shared" si="225"/>
        <v>-</v>
      </c>
      <c r="AI179" s="137" t="str">
        <f>IF(H179="標準時間",HLOOKUP(G179,'４月基本'!$F$34:$I$45,12,FALSE),IF(H179="短時間",HLOOKUP(G179,'４月基本'!$J$34:$M$45,12,FALSE),"-"))</f>
        <v>-</v>
      </c>
      <c r="AJ179" s="137" t="str">
        <f>IF(H179="標準時間",HLOOKUP(G179,'４月Ⅰ'!$F$23:$I$32,10,FALSE),IF(H179="短時間",HLOOKUP(G179,'４月Ⅰ'!$J$23:$M$32,10,FALSE),"-"))</f>
        <v>-</v>
      </c>
      <c r="AK179" s="137" t="str">
        <f>IF(H179="標準時間",HLOOKUP(G179,'４月基本'!$F$34:$I$46,11,FALSE),IF(H179="短時間",HLOOKUP(G179,'４月基本'!$J$34:$M$46,11,FALSE),"-"))</f>
        <v>-</v>
      </c>
      <c r="AL179" s="137" t="str">
        <f>IF(H179="標準時間",HLOOKUP(G179,'４月Ⅰ'!$F$23:$I$33,9,FALSE),IF(H179="短時間",HLOOKUP(G179,'４月Ⅰ'!$J$23:$M$33,9,FALSE),"-"))</f>
        <v>-</v>
      </c>
      <c r="AM179" s="137" t="str">
        <f t="shared" si="226"/>
        <v>-</v>
      </c>
      <c r="AN179" s="137">
        <f t="shared" si="184"/>
        <v>0</v>
      </c>
      <c r="AO179" s="138">
        <f t="shared" si="185"/>
        <v>0</v>
      </c>
      <c r="AP179" s="138" t="str">
        <f t="shared" si="186"/>
        <v/>
      </c>
      <c r="AQ179" s="138" t="str">
        <f t="shared" si="187"/>
        <v/>
      </c>
      <c r="AR179" s="138" t="str">
        <f t="shared" si="188"/>
        <v/>
      </c>
      <c r="AS179" s="138" t="str">
        <f t="shared" si="189"/>
        <v/>
      </c>
      <c r="AT179" s="138" t="str">
        <f t="shared" si="190"/>
        <v/>
      </c>
      <c r="AU179" s="138" t="str">
        <f t="shared" si="227"/>
        <v/>
      </c>
      <c r="AV179" s="138" t="str">
        <f t="shared" si="228"/>
        <v/>
      </c>
      <c r="AW179" s="138" t="str">
        <f t="shared" si="191"/>
        <v/>
      </c>
      <c r="AX179" s="138" t="str">
        <f t="shared" si="192"/>
        <v/>
      </c>
      <c r="AY179" s="138" t="str">
        <f t="shared" si="193"/>
        <v/>
      </c>
      <c r="AZ179" s="138" t="str">
        <f t="shared" si="194"/>
        <v/>
      </c>
      <c r="BA179" s="138" t="str">
        <f t="shared" si="195"/>
        <v/>
      </c>
      <c r="BB179" s="138" t="str">
        <f t="shared" si="196"/>
        <v/>
      </c>
      <c r="BC179" s="138" t="str">
        <f t="shared" si="197"/>
        <v/>
      </c>
      <c r="BD179" s="138" t="str">
        <f t="shared" si="198"/>
        <v/>
      </c>
      <c r="BE179" s="138" t="str">
        <f t="shared" si="199"/>
        <v/>
      </c>
      <c r="BF179" s="138" t="str">
        <f t="shared" si="200"/>
        <v/>
      </c>
      <c r="BG179" s="138" t="str">
        <f t="shared" si="201"/>
        <v/>
      </c>
      <c r="BH179" s="138" t="str">
        <f t="shared" si="202"/>
        <v/>
      </c>
      <c r="BI179" s="138" t="str">
        <f t="shared" si="203"/>
        <v/>
      </c>
      <c r="BJ179" s="138" t="str">
        <f t="shared" si="204"/>
        <v/>
      </c>
      <c r="BK179" s="138" t="str">
        <f t="shared" si="205"/>
        <v/>
      </c>
      <c r="BL179" s="138" t="str">
        <f t="shared" si="206"/>
        <v/>
      </c>
      <c r="BM179" s="138" t="str">
        <f t="shared" si="207"/>
        <v/>
      </c>
      <c r="BN179" s="138" t="str">
        <f t="shared" si="208"/>
        <v/>
      </c>
      <c r="BO179" s="138">
        <f t="shared" si="209"/>
        <v>0</v>
      </c>
    </row>
    <row r="180" spans="6:67" ht="12.75" customHeight="1">
      <c r="F180" s="20" t="str">
        <f>IF(月途中入退所!$N36=$B$2,月途中入退所!$P36,"-")</f>
        <v>-</v>
      </c>
      <c r="G180" s="20" t="str">
        <f>IF(月途中入退所!$N36=$B$2,月途中入退所!$Q36,"-")</f>
        <v>-</v>
      </c>
      <c r="H180" s="20" t="str">
        <f>IF(月途中入退所!$N36=$B$2,月途中入退所!$R36,"-")</f>
        <v>-</v>
      </c>
      <c r="I180" s="164" t="str">
        <f t="shared" si="210"/>
        <v>-</v>
      </c>
      <c r="J180" s="20" t="str">
        <f>IF(月途中入退所!$N36=$B$2,IF(月途中入退所!S36="","-",月途中入退所!$S36),"-")</f>
        <v>-</v>
      </c>
      <c r="K180" s="186" t="str">
        <f t="shared" si="211"/>
        <v>-</v>
      </c>
      <c r="L180" s="20" t="str">
        <f>IF(月途中入退所!$N36=$B$2,月途中入退所!$T36,"-")</f>
        <v>-</v>
      </c>
      <c r="M180" s="138">
        <f t="shared" si="212"/>
        <v>0</v>
      </c>
      <c r="O180" s="137" t="str">
        <f t="shared" si="177"/>
        <v>-</v>
      </c>
      <c r="P180" s="137" t="str">
        <f t="shared" si="178"/>
        <v>-</v>
      </c>
      <c r="Q180" s="137" t="str">
        <f t="shared" si="179"/>
        <v>-</v>
      </c>
      <c r="R180" s="137" t="str">
        <f t="shared" si="180"/>
        <v>-</v>
      </c>
      <c r="S180" s="137" t="str">
        <f t="shared" si="213"/>
        <v>-</v>
      </c>
      <c r="T180" s="137" t="str">
        <f t="shared" si="214"/>
        <v>-</v>
      </c>
      <c r="U180" s="137" t="str">
        <f t="shared" si="215"/>
        <v>-</v>
      </c>
      <c r="V180" s="137" t="str">
        <f t="shared" si="216"/>
        <v>-</v>
      </c>
      <c r="W180" s="137" t="str">
        <f t="shared" si="181"/>
        <v>-</v>
      </c>
      <c r="X180" s="137" t="str">
        <f t="shared" si="182"/>
        <v>-</v>
      </c>
      <c r="Y180" s="137" t="str">
        <f t="shared" si="183"/>
        <v>-</v>
      </c>
      <c r="Z180" s="137" t="str">
        <f t="shared" si="217"/>
        <v>-</v>
      </c>
      <c r="AA180" s="137" t="str">
        <f t="shared" si="218"/>
        <v>-</v>
      </c>
      <c r="AB180" s="137" t="str">
        <f t="shared" si="219"/>
        <v>-</v>
      </c>
      <c r="AC180" s="137" t="str">
        <f t="shared" si="220"/>
        <v>-</v>
      </c>
      <c r="AD180" s="137" t="str">
        <f t="shared" si="221"/>
        <v>-</v>
      </c>
      <c r="AE180" s="137" t="str">
        <f t="shared" si="222"/>
        <v>-</v>
      </c>
      <c r="AF180" s="137" t="str">
        <f t="shared" si="223"/>
        <v>-</v>
      </c>
      <c r="AG180" s="137" t="str">
        <f t="shared" si="224"/>
        <v>-</v>
      </c>
      <c r="AH180" s="137" t="str">
        <f t="shared" si="225"/>
        <v>-</v>
      </c>
      <c r="AI180" s="137" t="str">
        <f>IF(H180="標準時間",HLOOKUP(G180,'４月基本'!$F$34:$I$45,12,FALSE),IF(H180="短時間",HLOOKUP(G180,'４月基本'!$J$34:$M$45,12,FALSE),"-"))</f>
        <v>-</v>
      </c>
      <c r="AJ180" s="137" t="str">
        <f>IF(H180="標準時間",HLOOKUP(G180,'４月Ⅰ'!$F$23:$I$32,10,FALSE),IF(H180="短時間",HLOOKUP(G180,'４月Ⅰ'!$J$23:$M$32,10,FALSE),"-"))</f>
        <v>-</v>
      </c>
      <c r="AK180" s="137" t="str">
        <f>IF(H180="標準時間",HLOOKUP(G180,'４月基本'!$F$34:$I$46,11,FALSE),IF(H180="短時間",HLOOKUP(G180,'４月基本'!$J$34:$M$46,11,FALSE),"-"))</f>
        <v>-</v>
      </c>
      <c r="AL180" s="137" t="str">
        <f>IF(H180="標準時間",HLOOKUP(G180,'４月Ⅰ'!$F$23:$I$33,9,FALSE),IF(H180="短時間",HLOOKUP(G180,'４月Ⅰ'!$J$23:$M$33,9,FALSE),"-"))</f>
        <v>-</v>
      </c>
      <c r="AM180" s="137" t="str">
        <f t="shared" si="226"/>
        <v>-</v>
      </c>
      <c r="AN180" s="137">
        <f t="shared" si="184"/>
        <v>0</v>
      </c>
      <c r="AO180" s="138">
        <f t="shared" si="185"/>
        <v>0</v>
      </c>
      <c r="AP180" s="138" t="str">
        <f t="shared" si="186"/>
        <v/>
      </c>
      <c r="AQ180" s="138" t="str">
        <f t="shared" si="187"/>
        <v/>
      </c>
      <c r="AR180" s="138" t="str">
        <f t="shared" si="188"/>
        <v/>
      </c>
      <c r="AS180" s="138" t="str">
        <f t="shared" si="189"/>
        <v/>
      </c>
      <c r="AT180" s="138" t="str">
        <f t="shared" si="190"/>
        <v/>
      </c>
      <c r="AU180" s="138" t="str">
        <f t="shared" si="227"/>
        <v/>
      </c>
      <c r="AV180" s="138" t="str">
        <f t="shared" si="228"/>
        <v/>
      </c>
      <c r="AW180" s="138" t="str">
        <f t="shared" si="191"/>
        <v/>
      </c>
      <c r="AX180" s="138" t="str">
        <f t="shared" si="192"/>
        <v/>
      </c>
      <c r="AY180" s="138" t="str">
        <f t="shared" si="193"/>
        <v/>
      </c>
      <c r="AZ180" s="138" t="str">
        <f t="shared" si="194"/>
        <v/>
      </c>
      <c r="BA180" s="138" t="str">
        <f t="shared" si="195"/>
        <v/>
      </c>
      <c r="BB180" s="138" t="str">
        <f t="shared" si="196"/>
        <v/>
      </c>
      <c r="BC180" s="138" t="str">
        <f t="shared" si="197"/>
        <v/>
      </c>
      <c r="BD180" s="138" t="str">
        <f t="shared" si="198"/>
        <v/>
      </c>
      <c r="BE180" s="138" t="str">
        <f t="shared" si="199"/>
        <v/>
      </c>
      <c r="BF180" s="138" t="str">
        <f t="shared" si="200"/>
        <v/>
      </c>
      <c r="BG180" s="138" t="str">
        <f t="shared" si="201"/>
        <v/>
      </c>
      <c r="BH180" s="138" t="str">
        <f t="shared" si="202"/>
        <v/>
      </c>
      <c r="BI180" s="138" t="str">
        <f t="shared" si="203"/>
        <v/>
      </c>
      <c r="BJ180" s="138" t="str">
        <f t="shared" si="204"/>
        <v/>
      </c>
      <c r="BK180" s="138" t="str">
        <f t="shared" si="205"/>
        <v/>
      </c>
      <c r="BL180" s="138" t="str">
        <f t="shared" si="206"/>
        <v/>
      </c>
      <c r="BM180" s="138" t="str">
        <f t="shared" si="207"/>
        <v/>
      </c>
      <c r="BN180" s="138" t="str">
        <f t="shared" si="208"/>
        <v/>
      </c>
      <c r="BO180" s="138">
        <f t="shared" si="209"/>
        <v>0</v>
      </c>
    </row>
    <row r="181" spans="6:67" ht="12.75" customHeight="1">
      <c r="F181" s="20" t="str">
        <f>IF(月途中入退所!$N37=$B$2,月途中入退所!$P37,"-")</f>
        <v>-</v>
      </c>
      <c r="G181" s="20" t="str">
        <f>IF(月途中入退所!$N37=$B$2,月途中入退所!$Q37,"-")</f>
        <v>-</v>
      </c>
      <c r="H181" s="20" t="str">
        <f>IF(月途中入退所!$N37=$B$2,月途中入退所!$R37,"-")</f>
        <v>-</v>
      </c>
      <c r="I181" s="164" t="str">
        <f t="shared" si="210"/>
        <v>-</v>
      </c>
      <c r="J181" s="20" t="str">
        <f>IF(月途中入退所!$N37=$B$2,IF(月途中入退所!S37="","-",月途中入退所!$S37),"-")</f>
        <v>-</v>
      </c>
      <c r="K181" s="186" t="str">
        <f t="shared" si="211"/>
        <v>-</v>
      </c>
      <c r="L181" s="20" t="str">
        <f>IF(月途中入退所!$N37=$B$2,月途中入退所!$T37,"-")</f>
        <v>-</v>
      </c>
      <c r="M181" s="138">
        <f t="shared" si="212"/>
        <v>0</v>
      </c>
      <c r="O181" s="137" t="str">
        <f t="shared" si="177"/>
        <v>-</v>
      </c>
      <c r="P181" s="137" t="str">
        <f t="shared" si="178"/>
        <v>-</v>
      </c>
      <c r="Q181" s="137" t="str">
        <f t="shared" si="179"/>
        <v>-</v>
      </c>
      <c r="R181" s="137" t="str">
        <f t="shared" si="180"/>
        <v>-</v>
      </c>
      <c r="S181" s="137" t="str">
        <f t="shared" si="213"/>
        <v>-</v>
      </c>
      <c r="T181" s="137" t="str">
        <f t="shared" si="214"/>
        <v>-</v>
      </c>
      <c r="U181" s="137" t="str">
        <f t="shared" si="215"/>
        <v>-</v>
      </c>
      <c r="V181" s="137" t="str">
        <f t="shared" si="216"/>
        <v>-</v>
      </c>
      <c r="W181" s="137" t="str">
        <f t="shared" si="181"/>
        <v>-</v>
      </c>
      <c r="X181" s="137" t="str">
        <f t="shared" si="182"/>
        <v>-</v>
      </c>
      <c r="Y181" s="137" t="str">
        <f t="shared" si="183"/>
        <v>-</v>
      </c>
      <c r="Z181" s="137" t="str">
        <f t="shared" si="217"/>
        <v>-</v>
      </c>
      <c r="AA181" s="137" t="str">
        <f t="shared" si="218"/>
        <v>-</v>
      </c>
      <c r="AB181" s="137" t="str">
        <f t="shared" si="219"/>
        <v>-</v>
      </c>
      <c r="AC181" s="137" t="str">
        <f t="shared" si="220"/>
        <v>-</v>
      </c>
      <c r="AD181" s="137" t="str">
        <f t="shared" si="221"/>
        <v>-</v>
      </c>
      <c r="AE181" s="137" t="str">
        <f t="shared" si="222"/>
        <v>-</v>
      </c>
      <c r="AF181" s="137" t="str">
        <f t="shared" si="223"/>
        <v>-</v>
      </c>
      <c r="AG181" s="137" t="str">
        <f t="shared" si="224"/>
        <v>-</v>
      </c>
      <c r="AH181" s="137" t="str">
        <f t="shared" si="225"/>
        <v>-</v>
      </c>
      <c r="AI181" s="137" t="str">
        <f>IF(H181="標準時間",HLOOKUP(G181,'４月基本'!$F$34:$I$45,12,FALSE),IF(H181="短時間",HLOOKUP(G181,'４月基本'!$J$34:$M$45,12,FALSE),"-"))</f>
        <v>-</v>
      </c>
      <c r="AJ181" s="137" t="str">
        <f>IF(H181="標準時間",HLOOKUP(G181,'４月Ⅰ'!$F$23:$I$32,10,FALSE),IF(H181="短時間",HLOOKUP(G181,'４月Ⅰ'!$J$23:$M$32,10,FALSE),"-"))</f>
        <v>-</v>
      </c>
      <c r="AK181" s="137" t="str">
        <f>IF(H181="標準時間",HLOOKUP(G181,'４月基本'!$F$34:$I$46,11,FALSE),IF(H181="短時間",HLOOKUP(G181,'４月基本'!$J$34:$M$46,11,FALSE),"-"))</f>
        <v>-</v>
      </c>
      <c r="AL181" s="137" t="str">
        <f>IF(H181="標準時間",HLOOKUP(G181,'４月Ⅰ'!$F$23:$I$33,9,FALSE),IF(H181="短時間",HLOOKUP(G181,'４月Ⅰ'!$J$23:$M$33,9,FALSE),"-"))</f>
        <v>-</v>
      </c>
      <c r="AM181" s="137" t="str">
        <f t="shared" si="226"/>
        <v>-</v>
      </c>
      <c r="AN181" s="137">
        <f t="shared" si="184"/>
        <v>0</v>
      </c>
      <c r="AO181" s="138">
        <f t="shared" si="185"/>
        <v>0</v>
      </c>
      <c r="AP181" s="138" t="str">
        <f t="shared" si="186"/>
        <v/>
      </c>
      <c r="AQ181" s="138" t="str">
        <f t="shared" si="187"/>
        <v/>
      </c>
      <c r="AR181" s="138" t="str">
        <f t="shared" si="188"/>
        <v/>
      </c>
      <c r="AS181" s="138" t="str">
        <f t="shared" si="189"/>
        <v/>
      </c>
      <c r="AT181" s="138" t="str">
        <f t="shared" si="190"/>
        <v/>
      </c>
      <c r="AU181" s="138" t="str">
        <f t="shared" si="227"/>
        <v/>
      </c>
      <c r="AV181" s="138" t="str">
        <f t="shared" si="228"/>
        <v/>
      </c>
      <c r="AW181" s="138" t="str">
        <f t="shared" si="191"/>
        <v/>
      </c>
      <c r="AX181" s="138" t="str">
        <f t="shared" si="192"/>
        <v/>
      </c>
      <c r="AY181" s="138" t="str">
        <f t="shared" si="193"/>
        <v/>
      </c>
      <c r="AZ181" s="138" t="str">
        <f t="shared" si="194"/>
        <v/>
      </c>
      <c r="BA181" s="138" t="str">
        <f t="shared" si="195"/>
        <v/>
      </c>
      <c r="BB181" s="138" t="str">
        <f t="shared" si="196"/>
        <v/>
      </c>
      <c r="BC181" s="138" t="str">
        <f t="shared" si="197"/>
        <v/>
      </c>
      <c r="BD181" s="138" t="str">
        <f t="shared" si="198"/>
        <v/>
      </c>
      <c r="BE181" s="138" t="str">
        <f t="shared" si="199"/>
        <v/>
      </c>
      <c r="BF181" s="138" t="str">
        <f t="shared" si="200"/>
        <v/>
      </c>
      <c r="BG181" s="138" t="str">
        <f t="shared" si="201"/>
        <v/>
      </c>
      <c r="BH181" s="138" t="str">
        <f t="shared" si="202"/>
        <v/>
      </c>
      <c r="BI181" s="138" t="str">
        <f t="shared" si="203"/>
        <v/>
      </c>
      <c r="BJ181" s="138" t="str">
        <f t="shared" si="204"/>
        <v/>
      </c>
      <c r="BK181" s="138" t="str">
        <f t="shared" si="205"/>
        <v/>
      </c>
      <c r="BL181" s="138" t="str">
        <f t="shared" si="206"/>
        <v/>
      </c>
      <c r="BM181" s="138" t="str">
        <f t="shared" si="207"/>
        <v/>
      </c>
      <c r="BN181" s="138" t="str">
        <f t="shared" si="208"/>
        <v/>
      </c>
      <c r="BO181" s="138">
        <f t="shared" si="209"/>
        <v>0</v>
      </c>
    </row>
    <row r="182" spans="6:67" ht="12.75" customHeight="1">
      <c r="F182" s="20" t="str">
        <f>IF(月途中入退所!$N38=$B$2,月途中入退所!$P38,"-")</f>
        <v>-</v>
      </c>
      <c r="G182" s="20" t="str">
        <f>IF(月途中入退所!$N38=$B$2,月途中入退所!$Q38,"-")</f>
        <v>-</v>
      </c>
      <c r="H182" s="20" t="str">
        <f>IF(月途中入退所!$N38=$B$2,月途中入退所!$R38,"-")</f>
        <v>-</v>
      </c>
      <c r="I182" s="164" t="str">
        <f t="shared" si="210"/>
        <v>-</v>
      </c>
      <c r="J182" s="20" t="str">
        <f>IF(月途中入退所!$N38=$B$2,IF(月途中入退所!S38="","-",月途中入退所!$S38),"-")</f>
        <v>-</v>
      </c>
      <c r="K182" s="186" t="str">
        <f t="shared" si="211"/>
        <v>-</v>
      </c>
      <c r="L182" s="20" t="str">
        <f>IF(月途中入退所!$N38=$B$2,月途中入退所!$T38,"-")</f>
        <v>-</v>
      </c>
      <c r="M182" s="138">
        <f t="shared" si="212"/>
        <v>0</v>
      </c>
      <c r="O182" s="137" t="str">
        <f t="shared" si="177"/>
        <v>-</v>
      </c>
      <c r="P182" s="137" t="str">
        <f t="shared" si="178"/>
        <v>-</v>
      </c>
      <c r="Q182" s="137" t="str">
        <f t="shared" si="179"/>
        <v>-</v>
      </c>
      <c r="R182" s="137" t="str">
        <f t="shared" si="180"/>
        <v>-</v>
      </c>
      <c r="S182" s="137" t="str">
        <f t="shared" si="213"/>
        <v>-</v>
      </c>
      <c r="T182" s="137" t="str">
        <f t="shared" si="214"/>
        <v>-</v>
      </c>
      <c r="U182" s="137" t="str">
        <f t="shared" si="215"/>
        <v>-</v>
      </c>
      <c r="V182" s="137" t="str">
        <f t="shared" si="216"/>
        <v>-</v>
      </c>
      <c r="W182" s="137" t="str">
        <f t="shared" si="181"/>
        <v>-</v>
      </c>
      <c r="X182" s="137" t="str">
        <f t="shared" si="182"/>
        <v>-</v>
      </c>
      <c r="Y182" s="137" t="str">
        <f t="shared" si="183"/>
        <v>-</v>
      </c>
      <c r="Z182" s="137" t="str">
        <f t="shared" si="217"/>
        <v>-</v>
      </c>
      <c r="AA182" s="137" t="str">
        <f t="shared" si="218"/>
        <v>-</v>
      </c>
      <c r="AB182" s="137" t="str">
        <f t="shared" si="219"/>
        <v>-</v>
      </c>
      <c r="AC182" s="137" t="str">
        <f t="shared" si="220"/>
        <v>-</v>
      </c>
      <c r="AD182" s="137" t="str">
        <f t="shared" si="221"/>
        <v>-</v>
      </c>
      <c r="AE182" s="137" t="str">
        <f t="shared" si="222"/>
        <v>-</v>
      </c>
      <c r="AF182" s="137" t="str">
        <f t="shared" si="223"/>
        <v>-</v>
      </c>
      <c r="AG182" s="137" t="str">
        <f t="shared" si="224"/>
        <v>-</v>
      </c>
      <c r="AH182" s="137" t="str">
        <f t="shared" si="225"/>
        <v>-</v>
      </c>
      <c r="AI182" s="137" t="str">
        <f>IF(H182="標準時間",HLOOKUP(G182,'４月基本'!$F$34:$I$45,12,FALSE),IF(H182="短時間",HLOOKUP(G182,'４月基本'!$J$34:$M$45,12,FALSE),"-"))</f>
        <v>-</v>
      </c>
      <c r="AJ182" s="137" t="str">
        <f>IF(H182="標準時間",HLOOKUP(G182,'４月Ⅰ'!$F$23:$I$32,10,FALSE),IF(H182="短時間",HLOOKUP(G182,'４月Ⅰ'!$J$23:$M$32,10,FALSE),"-"))</f>
        <v>-</v>
      </c>
      <c r="AK182" s="137" t="str">
        <f>IF(H182="標準時間",HLOOKUP(G182,'４月基本'!$F$34:$I$46,11,FALSE),IF(H182="短時間",HLOOKUP(G182,'４月基本'!$J$34:$M$46,11,FALSE),"-"))</f>
        <v>-</v>
      </c>
      <c r="AL182" s="137" t="str">
        <f>IF(H182="標準時間",HLOOKUP(G182,'４月Ⅰ'!$F$23:$I$33,9,FALSE),IF(H182="短時間",HLOOKUP(G182,'４月Ⅰ'!$J$23:$M$33,9,FALSE),"-"))</f>
        <v>-</v>
      </c>
      <c r="AM182" s="137" t="str">
        <f t="shared" si="226"/>
        <v>-</v>
      </c>
      <c r="AN182" s="137">
        <f t="shared" si="184"/>
        <v>0</v>
      </c>
      <c r="AO182" s="138">
        <f t="shared" si="185"/>
        <v>0</v>
      </c>
      <c r="AP182" s="138" t="str">
        <f t="shared" si="186"/>
        <v/>
      </c>
      <c r="AQ182" s="138" t="str">
        <f t="shared" si="187"/>
        <v/>
      </c>
      <c r="AR182" s="138" t="str">
        <f t="shared" si="188"/>
        <v/>
      </c>
      <c r="AS182" s="138" t="str">
        <f t="shared" si="189"/>
        <v/>
      </c>
      <c r="AT182" s="138" t="str">
        <f t="shared" si="190"/>
        <v/>
      </c>
      <c r="AU182" s="138" t="str">
        <f t="shared" si="227"/>
        <v/>
      </c>
      <c r="AV182" s="138" t="str">
        <f t="shared" si="228"/>
        <v/>
      </c>
      <c r="AW182" s="138" t="str">
        <f t="shared" si="191"/>
        <v/>
      </c>
      <c r="AX182" s="138" t="str">
        <f t="shared" si="192"/>
        <v/>
      </c>
      <c r="AY182" s="138" t="str">
        <f t="shared" si="193"/>
        <v/>
      </c>
      <c r="AZ182" s="138" t="str">
        <f t="shared" si="194"/>
        <v/>
      </c>
      <c r="BA182" s="138" t="str">
        <f t="shared" si="195"/>
        <v/>
      </c>
      <c r="BB182" s="138" t="str">
        <f t="shared" si="196"/>
        <v/>
      </c>
      <c r="BC182" s="138" t="str">
        <f t="shared" si="197"/>
        <v/>
      </c>
      <c r="BD182" s="138" t="str">
        <f t="shared" si="198"/>
        <v/>
      </c>
      <c r="BE182" s="138" t="str">
        <f t="shared" si="199"/>
        <v/>
      </c>
      <c r="BF182" s="138" t="str">
        <f t="shared" si="200"/>
        <v/>
      </c>
      <c r="BG182" s="138" t="str">
        <f t="shared" si="201"/>
        <v/>
      </c>
      <c r="BH182" s="138" t="str">
        <f t="shared" si="202"/>
        <v/>
      </c>
      <c r="BI182" s="138" t="str">
        <f t="shared" si="203"/>
        <v/>
      </c>
      <c r="BJ182" s="138" t="str">
        <f t="shared" si="204"/>
        <v/>
      </c>
      <c r="BK182" s="138" t="str">
        <f t="shared" si="205"/>
        <v/>
      </c>
      <c r="BL182" s="138" t="str">
        <f t="shared" si="206"/>
        <v/>
      </c>
      <c r="BM182" s="138" t="str">
        <f t="shared" si="207"/>
        <v/>
      </c>
      <c r="BN182" s="138" t="str">
        <f t="shared" si="208"/>
        <v/>
      </c>
      <c r="BO182" s="138">
        <f t="shared" si="209"/>
        <v>0</v>
      </c>
    </row>
    <row r="183" spans="6:67" ht="12.75" customHeight="1">
      <c r="F183" s="20" t="str">
        <f>IF(月途中入退所!$N39=$B$2,月途中入退所!$P39,"-")</f>
        <v>-</v>
      </c>
      <c r="G183" s="20" t="str">
        <f>IF(月途中入退所!$N39=$B$2,月途中入退所!$Q39,"-")</f>
        <v>-</v>
      </c>
      <c r="H183" s="20" t="str">
        <f>IF(月途中入退所!$N39=$B$2,月途中入退所!$R39,"-")</f>
        <v>-</v>
      </c>
      <c r="I183" s="164" t="str">
        <f t="shared" si="210"/>
        <v>-</v>
      </c>
      <c r="J183" s="20" t="str">
        <f>IF(月途中入退所!$N39=$B$2,IF(月途中入退所!S39="","-",月途中入退所!$S39),"-")</f>
        <v>-</v>
      </c>
      <c r="K183" s="186" t="str">
        <f t="shared" si="211"/>
        <v>-</v>
      </c>
      <c r="L183" s="20" t="str">
        <f>IF(月途中入退所!$N39=$B$2,月途中入退所!$T39,"-")</f>
        <v>-</v>
      </c>
      <c r="M183" s="138">
        <f t="shared" si="212"/>
        <v>0</v>
      </c>
      <c r="O183" s="137" t="str">
        <f t="shared" si="177"/>
        <v>-</v>
      </c>
      <c r="P183" s="137" t="str">
        <f t="shared" si="178"/>
        <v>-</v>
      </c>
      <c r="Q183" s="137" t="str">
        <f t="shared" si="179"/>
        <v>-</v>
      </c>
      <c r="R183" s="137" t="str">
        <f t="shared" si="180"/>
        <v>-</v>
      </c>
      <c r="S183" s="137" t="str">
        <f t="shared" si="213"/>
        <v>-</v>
      </c>
      <c r="T183" s="137" t="str">
        <f t="shared" si="214"/>
        <v>-</v>
      </c>
      <c r="U183" s="137" t="str">
        <f t="shared" si="215"/>
        <v>-</v>
      </c>
      <c r="V183" s="137" t="str">
        <f t="shared" si="216"/>
        <v>-</v>
      </c>
      <c r="W183" s="137" t="str">
        <f t="shared" si="181"/>
        <v>-</v>
      </c>
      <c r="X183" s="137" t="str">
        <f t="shared" si="182"/>
        <v>-</v>
      </c>
      <c r="Y183" s="137" t="str">
        <f t="shared" si="183"/>
        <v>-</v>
      </c>
      <c r="Z183" s="137" t="str">
        <f t="shared" si="217"/>
        <v>-</v>
      </c>
      <c r="AA183" s="137" t="str">
        <f t="shared" si="218"/>
        <v>-</v>
      </c>
      <c r="AB183" s="137" t="str">
        <f t="shared" si="219"/>
        <v>-</v>
      </c>
      <c r="AC183" s="137" t="str">
        <f t="shared" si="220"/>
        <v>-</v>
      </c>
      <c r="AD183" s="137" t="str">
        <f t="shared" si="221"/>
        <v>-</v>
      </c>
      <c r="AE183" s="137" t="str">
        <f t="shared" si="222"/>
        <v>-</v>
      </c>
      <c r="AF183" s="137" t="str">
        <f t="shared" si="223"/>
        <v>-</v>
      </c>
      <c r="AG183" s="137" t="str">
        <f t="shared" si="224"/>
        <v>-</v>
      </c>
      <c r="AH183" s="137" t="str">
        <f t="shared" si="225"/>
        <v>-</v>
      </c>
      <c r="AI183" s="137" t="str">
        <f>IF(H183="標準時間",HLOOKUP(G183,'４月基本'!$F$34:$I$45,12,FALSE),IF(H183="短時間",HLOOKUP(G183,'４月基本'!$J$34:$M$45,12,FALSE),"-"))</f>
        <v>-</v>
      </c>
      <c r="AJ183" s="137" t="str">
        <f>IF(H183="標準時間",HLOOKUP(G183,'４月Ⅰ'!$F$23:$I$32,10,FALSE),IF(H183="短時間",HLOOKUP(G183,'４月Ⅰ'!$J$23:$M$32,10,FALSE),"-"))</f>
        <v>-</v>
      </c>
      <c r="AK183" s="137" t="str">
        <f>IF(H183="標準時間",HLOOKUP(G183,'４月基本'!$F$34:$I$46,11,FALSE),IF(H183="短時間",HLOOKUP(G183,'４月基本'!$J$34:$M$46,11,FALSE),"-"))</f>
        <v>-</v>
      </c>
      <c r="AL183" s="137" t="str">
        <f>IF(H183="標準時間",HLOOKUP(G183,'４月Ⅰ'!$F$23:$I$33,9,FALSE),IF(H183="短時間",HLOOKUP(G183,'４月Ⅰ'!$J$23:$M$33,9,FALSE),"-"))</f>
        <v>-</v>
      </c>
      <c r="AM183" s="137" t="str">
        <f t="shared" si="226"/>
        <v>-</v>
      </c>
      <c r="AN183" s="137">
        <f t="shared" si="184"/>
        <v>0</v>
      </c>
      <c r="AO183" s="138">
        <f t="shared" si="185"/>
        <v>0</v>
      </c>
      <c r="AP183" s="138" t="str">
        <f t="shared" si="186"/>
        <v/>
      </c>
      <c r="AQ183" s="138" t="str">
        <f t="shared" si="187"/>
        <v/>
      </c>
      <c r="AR183" s="138" t="str">
        <f t="shared" si="188"/>
        <v/>
      </c>
      <c r="AS183" s="138" t="str">
        <f t="shared" si="189"/>
        <v/>
      </c>
      <c r="AT183" s="138" t="str">
        <f t="shared" si="190"/>
        <v/>
      </c>
      <c r="AU183" s="138" t="str">
        <f t="shared" si="227"/>
        <v/>
      </c>
      <c r="AV183" s="138" t="str">
        <f t="shared" si="228"/>
        <v/>
      </c>
      <c r="AW183" s="138" t="str">
        <f t="shared" si="191"/>
        <v/>
      </c>
      <c r="AX183" s="138" t="str">
        <f t="shared" si="192"/>
        <v/>
      </c>
      <c r="AY183" s="138" t="str">
        <f t="shared" si="193"/>
        <v/>
      </c>
      <c r="AZ183" s="138" t="str">
        <f t="shared" si="194"/>
        <v/>
      </c>
      <c r="BA183" s="138" t="str">
        <f t="shared" si="195"/>
        <v/>
      </c>
      <c r="BB183" s="138" t="str">
        <f t="shared" si="196"/>
        <v/>
      </c>
      <c r="BC183" s="138" t="str">
        <f t="shared" si="197"/>
        <v/>
      </c>
      <c r="BD183" s="138" t="str">
        <f t="shared" si="198"/>
        <v/>
      </c>
      <c r="BE183" s="138" t="str">
        <f t="shared" si="199"/>
        <v/>
      </c>
      <c r="BF183" s="138" t="str">
        <f t="shared" si="200"/>
        <v/>
      </c>
      <c r="BG183" s="138" t="str">
        <f t="shared" si="201"/>
        <v/>
      </c>
      <c r="BH183" s="138" t="str">
        <f t="shared" si="202"/>
        <v/>
      </c>
      <c r="BI183" s="138" t="str">
        <f t="shared" si="203"/>
        <v/>
      </c>
      <c r="BJ183" s="138" t="str">
        <f t="shared" si="204"/>
        <v/>
      </c>
      <c r="BK183" s="138" t="str">
        <f t="shared" si="205"/>
        <v/>
      </c>
      <c r="BL183" s="138" t="str">
        <f t="shared" si="206"/>
        <v/>
      </c>
      <c r="BM183" s="138" t="str">
        <f t="shared" si="207"/>
        <v/>
      </c>
      <c r="BN183" s="138" t="str">
        <f t="shared" si="208"/>
        <v/>
      </c>
      <c r="BO183" s="138">
        <f t="shared" si="209"/>
        <v>0</v>
      </c>
    </row>
    <row r="184" spans="6:67" ht="12.75" customHeight="1">
      <c r="F184" s="20" t="str">
        <f>IF(月途中入退所!$N40=$B$2,月途中入退所!$P40,"-")</f>
        <v>-</v>
      </c>
      <c r="G184" s="20" t="str">
        <f>IF(月途中入退所!$N40=$B$2,月途中入退所!$Q40,"-")</f>
        <v>-</v>
      </c>
      <c r="H184" s="20" t="str">
        <f>IF(月途中入退所!$N40=$B$2,月途中入退所!$R40,"-")</f>
        <v>-</v>
      </c>
      <c r="I184" s="164" t="str">
        <f t="shared" si="210"/>
        <v>-</v>
      </c>
      <c r="J184" s="20" t="str">
        <f>IF(月途中入退所!$N40=$B$2,IF(月途中入退所!S40="","-",月途中入退所!$S40),"-")</f>
        <v>-</v>
      </c>
      <c r="K184" s="186" t="str">
        <f t="shared" si="211"/>
        <v>-</v>
      </c>
      <c r="L184" s="20" t="str">
        <f>IF(月途中入退所!$N40=$B$2,月途中入退所!$T40,"-")</f>
        <v>-</v>
      </c>
      <c r="M184" s="138">
        <f t="shared" si="212"/>
        <v>0</v>
      </c>
      <c r="O184" s="137" t="str">
        <f t="shared" si="177"/>
        <v>-</v>
      </c>
      <c r="P184" s="137" t="str">
        <f t="shared" si="178"/>
        <v>-</v>
      </c>
      <c r="Q184" s="137" t="str">
        <f t="shared" si="179"/>
        <v>-</v>
      </c>
      <c r="R184" s="137" t="str">
        <f t="shared" si="180"/>
        <v>-</v>
      </c>
      <c r="S184" s="137" t="str">
        <f t="shared" si="213"/>
        <v>-</v>
      </c>
      <c r="T184" s="137" t="str">
        <f t="shared" si="214"/>
        <v>-</v>
      </c>
      <c r="U184" s="137" t="str">
        <f t="shared" si="215"/>
        <v>-</v>
      </c>
      <c r="V184" s="137" t="str">
        <f t="shared" si="216"/>
        <v>-</v>
      </c>
      <c r="W184" s="137" t="str">
        <f t="shared" si="181"/>
        <v>-</v>
      </c>
      <c r="X184" s="137" t="str">
        <f t="shared" si="182"/>
        <v>-</v>
      </c>
      <c r="Y184" s="137" t="str">
        <f t="shared" si="183"/>
        <v>-</v>
      </c>
      <c r="Z184" s="137" t="str">
        <f t="shared" si="217"/>
        <v>-</v>
      </c>
      <c r="AA184" s="137" t="str">
        <f t="shared" si="218"/>
        <v>-</v>
      </c>
      <c r="AB184" s="137" t="str">
        <f t="shared" si="219"/>
        <v>-</v>
      </c>
      <c r="AC184" s="137" t="str">
        <f t="shared" si="220"/>
        <v>-</v>
      </c>
      <c r="AD184" s="137" t="str">
        <f t="shared" si="221"/>
        <v>-</v>
      </c>
      <c r="AE184" s="137" t="str">
        <f t="shared" si="222"/>
        <v>-</v>
      </c>
      <c r="AF184" s="137" t="str">
        <f t="shared" si="223"/>
        <v>-</v>
      </c>
      <c r="AG184" s="137" t="str">
        <f t="shared" si="224"/>
        <v>-</v>
      </c>
      <c r="AH184" s="137" t="str">
        <f t="shared" si="225"/>
        <v>-</v>
      </c>
      <c r="AI184" s="137" t="str">
        <f>IF(H184="標準時間",HLOOKUP(G184,'４月基本'!$F$34:$I$45,12,FALSE),IF(H184="短時間",HLOOKUP(G184,'４月基本'!$J$34:$M$45,12,FALSE),"-"))</f>
        <v>-</v>
      </c>
      <c r="AJ184" s="137" t="str">
        <f>IF(H184="標準時間",HLOOKUP(G184,'４月Ⅰ'!$F$23:$I$32,10,FALSE),IF(H184="短時間",HLOOKUP(G184,'４月Ⅰ'!$J$23:$M$32,10,FALSE),"-"))</f>
        <v>-</v>
      </c>
      <c r="AK184" s="137" t="str">
        <f>IF(H184="標準時間",HLOOKUP(G184,'４月基本'!$F$34:$I$46,11,FALSE),IF(H184="短時間",HLOOKUP(G184,'４月基本'!$J$34:$M$46,11,FALSE),"-"))</f>
        <v>-</v>
      </c>
      <c r="AL184" s="137" t="str">
        <f>IF(H184="標準時間",HLOOKUP(G184,'４月Ⅰ'!$F$23:$I$33,9,FALSE),IF(H184="短時間",HLOOKUP(G184,'４月Ⅰ'!$J$23:$M$33,9,FALSE),"-"))</f>
        <v>-</v>
      </c>
      <c r="AM184" s="137" t="str">
        <f t="shared" si="226"/>
        <v>-</v>
      </c>
      <c r="AN184" s="137">
        <f t="shared" si="184"/>
        <v>0</v>
      </c>
      <c r="AO184" s="138">
        <f t="shared" si="185"/>
        <v>0</v>
      </c>
      <c r="AP184" s="138" t="str">
        <f t="shared" si="186"/>
        <v/>
      </c>
      <c r="AQ184" s="138" t="str">
        <f t="shared" si="187"/>
        <v/>
      </c>
      <c r="AR184" s="138" t="str">
        <f t="shared" si="188"/>
        <v/>
      </c>
      <c r="AS184" s="138" t="str">
        <f t="shared" si="189"/>
        <v/>
      </c>
      <c r="AT184" s="138" t="str">
        <f t="shared" si="190"/>
        <v/>
      </c>
      <c r="AU184" s="138" t="str">
        <f t="shared" si="227"/>
        <v/>
      </c>
      <c r="AV184" s="138" t="str">
        <f t="shared" si="228"/>
        <v/>
      </c>
      <c r="AW184" s="138" t="str">
        <f t="shared" si="191"/>
        <v/>
      </c>
      <c r="AX184" s="138" t="str">
        <f t="shared" si="192"/>
        <v/>
      </c>
      <c r="AY184" s="138" t="str">
        <f t="shared" si="193"/>
        <v/>
      </c>
      <c r="AZ184" s="138" t="str">
        <f t="shared" si="194"/>
        <v/>
      </c>
      <c r="BA184" s="138" t="str">
        <f t="shared" si="195"/>
        <v/>
      </c>
      <c r="BB184" s="138" t="str">
        <f t="shared" si="196"/>
        <v/>
      </c>
      <c r="BC184" s="138" t="str">
        <f t="shared" si="197"/>
        <v/>
      </c>
      <c r="BD184" s="138" t="str">
        <f t="shared" si="198"/>
        <v/>
      </c>
      <c r="BE184" s="138" t="str">
        <f t="shared" si="199"/>
        <v/>
      </c>
      <c r="BF184" s="138" t="str">
        <f t="shared" si="200"/>
        <v/>
      </c>
      <c r="BG184" s="138" t="str">
        <f t="shared" si="201"/>
        <v/>
      </c>
      <c r="BH184" s="138" t="str">
        <f t="shared" si="202"/>
        <v/>
      </c>
      <c r="BI184" s="138" t="str">
        <f t="shared" si="203"/>
        <v/>
      </c>
      <c r="BJ184" s="138" t="str">
        <f t="shared" si="204"/>
        <v/>
      </c>
      <c r="BK184" s="138" t="str">
        <f t="shared" si="205"/>
        <v/>
      </c>
      <c r="BL184" s="138" t="str">
        <f t="shared" si="206"/>
        <v/>
      </c>
      <c r="BM184" s="138" t="str">
        <f t="shared" si="207"/>
        <v/>
      </c>
      <c r="BN184" s="138" t="str">
        <f t="shared" si="208"/>
        <v/>
      </c>
      <c r="BO184" s="138">
        <f t="shared" si="209"/>
        <v>0</v>
      </c>
    </row>
    <row r="185" spans="6:67" ht="12.75" customHeight="1">
      <c r="F185" s="20" t="str">
        <f>IF(月途中入退所!$N41=$B$2,月途中入退所!$P41,"-")</f>
        <v>-</v>
      </c>
      <c r="G185" s="20" t="str">
        <f>IF(月途中入退所!$N41=$B$2,月途中入退所!$Q41,"-")</f>
        <v>-</v>
      </c>
      <c r="H185" s="20" t="str">
        <f>IF(月途中入退所!$N41=$B$2,月途中入退所!$R41,"-")</f>
        <v>-</v>
      </c>
      <c r="I185" s="164" t="str">
        <f t="shared" si="210"/>
        <v>-</v>
      </c>
      <c r="J185" s="20" t="str">
        <f>IF(月途中入退所!$N41=$B$2,IF(月途中入退所!S41="","-",月途中入退所!$S41),"-")</f>
        <v>-</v>
      </c>
      <c r="K185" s="186" t="str">
        <f t="shared" si="211"/>
        <v>-</v>
      </c>
      <c r="L185" s="20" t="str">
        <f>IF(月途中入退所!$N41=$B$2,月途中入退所!$T41,"-")</f>
        <v>-</v>
      </c>
      <c r="M185" s="138">
        <f t="shared" si="212"/>
        <v>0</v>
      </c>
      <c r="O185" s="137" t="str">
        <f t="shared" si="177"/>
        <v>-</v>
      </c>
      <c r="P185" s="137" t="str">
        <f t="shared" si="178"/>
        <v>-</v>
      </c>
      <c r="Q185" s="137" t="str">
        <f t="shared" si="179"/>
        <v>-</v>
      </c>
      <c r="R185" s="137" t="str">
        <f t="shared" si="180"/>
        <v>-</v>
      </c>
      <c r="S185" s="137" t="str">
        <f t="shared" si="213"/>
        <v>-</v>
      </c>
      <c r="T185" s="137" t="str">
        <f t="shared" si="214"/>
        <v>-</v>
      </c>
      <c r="U185" s="137" t="str">
        <f t="shared" si="215"/>
        <v>-</v>
      </c>
      <c r="V185" s="137" t="str">
        <f t="shared" si="216"/>
        <v>-</v>
      </c>
      <c r="W185" s="137" t="str">
        <f t="shared" si="181"/>
        <v>-</v>
      </c>
      <c r="X185" s="137" t="str">
        <f t="shared" si="182"/>
        <v>-</v>
      </c>
      <c r="Y185" s="137" t="str">
        <f t="shared" si="183"/>
        <v>-</v>
      </c>
      <c r="Z185" s="137" t="str">
        <f t="shared" si="217"/>
        <v>-</v>
      </c>
      <c r="AA185" s="137" t="str">
        <f t="shared" si="218"/>
        <v>-</v>
      </c>
      <c r="AB185" s="137" t="str">
        <f t="shared" si="219"/>
        <v>-</v>
      </c>
      <c r="AC185" s="137" t="str">
        <f t="shared" si="220"/>
        <v>-</v>
      </c>
      <c r="AD185" s="137" t="str">
        <f t="shared" si="221"/>
        <v>-</v>
      </c>
      <c r="AE185" s="137" t="str">
        <f t="shared" si="222"/>
        <v>-</v>
      </c>
      <c r="AF185" s="137" t="str">
        <f t="shared" si="223"/>
        <v>-</v>
      </c>
      <c r="AG185" s="137" t="str">
        <f t="shared" si="224"/>
        <v>-</v>
      </c>
      <c r="AH185" s="137" t="str">
        <f t="shared" si="225"/>
        <v>-</v>
      </c>
      <c r="AI185" s="137" t="str">
        <f>IF(H185="標準時間",HLOOKUP(G185,'４月基本'!$F$34:$I$45,12,FALSE),IF(H185="短時間",HLOOKUP(G185,'４月基本'!$J$34:$M$45,12,FALSE),"-"))</f>
        <v>-</v>
      </c>
      <c r="AJ185" s="137" t="str">
        <f>IF(H185="標準時間",HLOOKUP(G185,'４月Ⅰ'!$F$23:$I$32,10,FALSE),IF(H185="短時間",HLOOKUP(G185,'４月Ⅰ'!$J$23:$M$32,10,FALSE),"-"))</f>
        <v>-</v>
      </c>
      <c r="AK185" s="137" t="str">
        <f>IF(H185="標準時間",HLOOKUP(G185,'４月基本'!$F$34:$I$46,11,FALSE),IF(H185="短時間",HLOOKUP(G185,'４月基本'!$J$34:$M$46,11,FALSE),"-"))</f>
        <v>-</v>
      </c>
      <c r="AL185" s="137" t="str">
        <f>IF(H185="標準時間",HLOOKUP(G185,'４月Ⅰ'!$F$23:$I$33,9,FALSE),IF(H185="短時間",HLOOKUP(G185,'４月Ⅰ'!$J$23:$M$33,9,FALSE),"-"))</f>
        <v>-</v>
      </c>
      <c r="AM185" s="137" t="str">
        <f t="shared" si="226"/>
        <v>-</v>
      </c>
      <c r="AN185" s="137">
        <f t="shared" si="184"/>
        <v>0</v>
      </c>
      <c r="AO185" s="138">
        <f t="shared" si="185"/>
        <v>0</v>
      </c>
      <c r="AP185" s="138" t="str">
        <f t="shared" si="186"/>
        <v/>
      </c>
      <c r="AQ185" s="138" t="str">
        <f t="shared" si="187"/>
        <v/>
      </c>
      <c r="AR185" s="138" t="str">
        <f t="shared" si="188"/>
        <v/>
      </c>
      <c r="AS185" s="138" t="str">
        <f t="shared" si="189"/>
        <v/>
      </c>
      <c r="AT185" s="138" t="str">
        <f t="shared" si="190"/>
        <v/>
      </c>
      <c r="AU185" s="138" t="str">
        <f t="shared" si="227"/>
        <v/>
      </c>
      <c r="AV185" s="138" t="str">
        <f t="shared" si="228"/>
        <v/>
      </c>
      <c r="AW185" s="138" t="str">
        <f t="shared" si="191"/>
        <v/>
      </c>
      <c r="AX185" s="138" t="str">
        <f t="shared" si="192"/>
        <v/>
      </c>
      <c r="AY185" s="138" t="str">
        <f t="shared" si="193"/>
        <v/>
      </c>
      <c r="AZ185" s="138" t="str">
        <f t="shared" si="194"/>
        <v/>
      </c>
      <c r="BA185" s="138" t="str">
        <f t="shared" si="195"/>
        <v/>
      </c>
      <c r="BB185" s="138" t="str">
        <f t="shared" si="196"/>
        <v/>
      </c>
      <c r="BC185" s="138" t="str">
        <f t="shared" si="197"/>
        <v/>
      </c>
      <c r="BD185" s="138" t="str">
        <f t="shared" si="198"/>
        <v/>
      </c>
      <c r="BE185" s="138" t="str">
        <f t="shared" si="199"/>
        <v/>
      </c>
      <c r="BF185" s="138" t="str">
        <f t="shared" si="200"/>
        <v/>
      </c>
      <c r="BG185" s="138" t="str">
        <f t="shared" si="201"/>
        <v/>
      </c>
      <c r="BH185" s="138" t="str">
        <f t="shared" si="202"/>
        <v/>
      </c>
      <c r="BI185" s="138" t="str">
        <f t="shared" si="203"/>
        <v/>
      </c>
      <c r="BJ185" s="138" t="str">
        <f t="shared" si="204"/>
        <v/>
      </c>
      <c r="BK185" s="138" t="str">
        <f t="shared" si="205"/>
        <v/>
      </c>
      <c r="BL185" s="138" t="str">
        <f t="shared" si="206"/>
        <v/>
      </c>
      <c r="BM185" s="138" t="str">
        <f t="shared" si="207"/>
        <v/>
      </c>
      <c r="BN185" s="138" t="str">
        <f t="shared" si="208"/>
        <v/>
      </c>
      <c r="BO185" s="138">
        <f t="shared" si="209"/>
        <v>0</v>
      </c>
    </row>
    <row r="186" spans="6:67" ht="12.75" customHeight="1">
      <c r="F186" s="20" t="str">
        <f>IF(月途中入退所!$N42=$B$2,月途中入退所!$P42,"-")</f>
        <v>-</v>
      </c>
      <c r="G186" s="20" t="str">
        <f>IF(月途中入退所!$N42=$B$2,月途中入退所!$Q42,"-")</f>
        <v>-</v>
      </c>
      <c r="H186" s="20" t="str">
        <f>IF(月途中入退所!$N42=$B$2,月途中入退所!$R42,"-")</f>
        <v>-</v>
      </c>
      <c r="I186" s="164" t="str">
        <f t="shared" si="210"/>
        <v>-</v>
      </c>
      <c r="J186" s="20" t="str">
        <f>IF(月途中入退所!$N42=$B$2,IF(月途中入退所!S42="","-",月途中入退所!$S42),"-")</f>
        <v>-</v>
      </c>
      <c r="K186" s="186" t="str">
        <f t="shared" si="211"/>
        <v>-</v>
      </c>
      <c r="L186" s="20" t="str">
        <f>IF(月途中入退所!$N42=$B$2,月途中入退所!$T42,"-")</f>
        <v>-</v>
      </c>
      <c r="M186" s="138">
        <f t="shared" si="212"/>
        <v>0</v>
      </c>
      <c r="O186" s="137" t="str">
        <f t="shared" si="177"/>
        <v>-</v>
      </c>
      <c r="P186" s="137" t="str">
        <f t="shared" si="178"/>
        <v>-</v>
      </c>
      <c r="Q186" s="137" t="str">
        <f t="shared" si="179"/>
        <v>-</v>
      </c>
      <c r="R186" s="137" t="str">
        <f t="shared" si="180"/>
        <v>-</v>
      </c>
      <c r="S186" s="137" t="str">
        <f t="shared" si="213"/>
        <v>-</v>
      </c>
      <c r="T186" s="137" t="str">
        <f t="shared" si="214"/>
        <v>-</v>
      </c>
      <c r="U186" s="137" t="str">
        <f t="shared" si="215"/>
        <v>-</v>
      </c>
      <c r="V186" s="137" t="str">
        <f t="shared" si="216"/>
        <v>-</v>
      </c>
      <c r="W186" s="137" t="str">
        <f t="shared" si="181"/>
        <v>-</v>
      </c>
      <c r="X186" s="137" t="str">
        <f t="shared" si="182"/>
        <v>-</v>
      </c>
      <c r="Y186" s="137" t="str">
        <f t="shared" si="183"/>
        <v>-</v>
      </c>
      <c r="Z186" s="137" t="str">
        <f t="shared" si="217"/>
        <v>-</v>
      </c>
      <c r="AA186" s="137" t="str">
        <f t="shared" si="218"/>
        <v>-</v>
      </c>
      <c r="AB186" s="137" t="str">
        <f t="shared" si="219"/>
        <v>-</v>
      </c>
      <c r="AC186" s="137" t="str">
        <f t="shared" si="220"/>
        <v>-</v>
      </c>
      <c r="AD186" s="137" t="str">
        <f t="shared" si="221"/>
        <v>-</v>
      </c>
      <c r="AE186" s="137" t="str">
        <f t="shared" si="222"/>
        <v>-</v>
      </c>
      <c r="AF186" s="137" t="str">
        <f t="shared" si="223"/>
        <v>-</v>
      </c>
      <c r="AG186" s="137" t="str">
        <f t="shared" si="224"/>
        <v>-</v>
      </c>
      <c r="AH186" s="137" t="str">
        <f t="shared" si="225"/>
        <v>-</v>
      </c>
      <c r="AI186" s="137" t="str">
        <f>IF(H186="標準時間",HLOOKUP(G186,'４月基本'!$F$34:$I$45,12,FALSE),IF(H186="短時間",HLOOKUP(G186,'４月基本'!$J$34:$M$45,12,FALSE),"-"))</f>
        <v>-</v>
      </c>
      <c r="AJ186" s="137" t="str">
        <f>IF(H186="標準時間",HLOOKUP(G186,'４月Ⅰ'!$F$23:$I$32,10,FALSE),IF(H186="短時間",HLOOKUP(G186,'４月Ⅰ'!$J$23:$M$32,10,FALSE),"-"))</f>
        <v>-</v>
      </c>
      <c r="AK186" s="137" t="str">
        <f>IF(H186="標準時間",HLOOKUP(G186,'４月基本'!$F$34:$I$46,11,FALSE),IF(H186="短時間",HLOOKUP(G186,'４月基本'!$J$34:$M$46,11,FALSE),"-"))</f>
        <v>-</v>
      </c>
      <c r="AL186" s="137" t="str">
        <f>IF(H186="標準時間",HLOOKUP(G186,'４月Ⅰ'!$F$23:$I$33,9,FALSE),IF(H186="短時間",HLOOKUP(G186,'４月Ⅰ'!$J$23:$M$33,9,FALSE),"-"))</f>
        <v>-</v>
      </c>
      <c r="AM186" s="137" t="str">
        <f t="shared" si="226"/>
        <v>-</v>
      </c>
      <c r="AN186" s="137">
        <f t="shared" si="184"/>
        <v>0</v>
      </c>
      <c r="AO186" s="138">
        <f t="shared" si="185"/>
        <v>0</v>
      </c>
      <c r="AP186" s="138" t="str">
        <f t="shared" si="186"/>
        <v/>
      </c>
      <c r="AQ186" s="138" t="str">
        <f t="shared" si="187"/>
        <v/>
      </c>
      <c r="AR186" s="138" t="str">
        <f t="shared" si="188"/>
        <v/>
      </c>
      <c r="AS186" s="138" t="str">
        <f t="shared" si="189"/>
        <v/>
      </c>
      <c r="AT186" s="138" t="str">
        <f t="shared" si="190"/>
        <v/>
      </c>
      <c r="AU186" s="138" t="str">
        <f t="shared" si="227"/>
        <v/>
      </c>
      <c r="AV186" s="138" t="str">
        <f t="shared" si="228"/>
        <v/>
      </c>
      <c r="AW186" s="138" t="str">
        <f t="shared" si="191"/>
        <v/>
      </c>
      <c r="AX186" s="138" t="str">
        <f t="shared" si="192"/>
        <v/>
      </c>
      <c r="AY186" s="138" t="str">
        <f t="shared" si="193"/>
        <v/>
      </c>
      <c r="AZ186" s="138" t="str">
        <f t="shared" si="194"/>
        <v/>
      </c>
      <c r="BA186" s="138" t="str">
        <f t="shared" si="195"/>
        <v/>
      </c>
      <c r="BB186" s="138" t="str">
        <f t="shared" si="196"/>
        <v/>
      </c>
      <c r="BC186" s="138" t="str">
        <f t="shared" si="197"/>
        <v/>
      </c>
      <c r="BD186" s="138" t="str">
        <f t="shared" si="198"/>
        <v/>
      </c>
      <c r="BE186" s="138" t="str">
        <f t="shared" si="199"/>
        <v/>
      </c>
      <c r="BF186" s="138" t="str">
        <f t="shared" si="200"/>
        <v/>
      </c>
      <c r="BG186" s="138" t="str">
        <f t="shared" si="201"/>
        <v/>
      </c>
      <c r="BH186" s="138" t="str">
        <f t="shared" si="202"/>
        <v/>
      </c>
      <c r="BI186" s="138" t="str">
        <f t="shared" si="203"/>
        <v/>
      </c>
      <c r="BJ186" s="138" t="str">
        <f t="shared" si="204"/>
        <v/>
      </c>
      <c r="BK186" s="138" t="str">
        <f t="shared" si="205"/>
        <v/>
      </c>
      <c r="BL186" s="138" t="str">
        <f t="shared" si="206"/>
        <v/>
      </c>
      <c r="BM186" s="138" t="str">
        <f t="shared" si="207"/>
        <v/>
      </c>
      <c r="BN186" s="138" t="str">
        <f t="shared" si="208"/>
        <v/>
      </c>
      <c r="BO186" s="138">
        <f t="shared" si="209"/>
        <v>0</v>
      </c>
    </row>
    <row r="187" spans="6:67" ht="12.75" customHeight="1">
      <c r="F187" s="20" t="str">
        <f>IF(月途中入退所!$N43=$B$2,月途中入退所!$P43,"-")</f>
        <v>-</v>
      </c>
      <c r="G187" s="20" t="str">
        <f>IF(月途中入退所!$N43=$B$2,月途中入退所!$Q43,"-")</f>
        <v>-</v>
      </c>
      <c r="H187" s="20" t="str">
        <f>IF(月途中入退所!$N43=$B$2,月途中入退所!$R43,"-")</f>
        <v>-</v>
      </c>
      <c r="I187" s="164" t="str">
        <f t="shared" si="210"/>
        <v>-</v>
      </c>
      <c r="J187" s="20" t="str">
        <f>IF(月途中入退所!$N43=$B$2,IF(月途中入退所!S43="","-",月途中入退所!$S43),"-")</f>
        <v>-</v>
      </c>
      <c r="K187" s="186" t="str">
        <f t="shared" si="211"/>
        <v>-</v>
      </c>
      <c r="L187" s="20" t="str">
        <f>IF(月途中入退所!$N43=$B$2,月途中入退所!$T43,"-")</f>
        <v>-</v>
      </c>
      <c r="M187" s="138">
        <f t="shared" si="212"/>
        <v>0</v>
      </c>
      <c r="O187" s="137" t="str">
        <f t="shared" si="177"/>
        <v>-</v>
      </c>
      <c r="P187" s="137" t="str">
        <f t="shared" si="178"/>
        <v>-</v>
      </c>
      <c r="Q187" s="137" t="str">
        <f t="shared" si="179"/>
        <v>-</v>
      </c>
      <c r="R187" s="137" t="str">
        <f t="shared" si="180"/>
        <v>-</v>
      </c>
      <c r="S187" s="137" t="str">
        <f t="shared" si="213"/>
        <v>-</v>
      </c>
      <c r="T187" s="137" t="str">
        <f t="shared" si="214"/>
        <v>-</v>
      </c>
      <c r="U187" s="137" t="str">
        <f t="shared" si="215"/>
        <v>-</v>
      </c>
      <c r="V187" s="137" t="str">
        <f t="shared" si="216"/>
        <v>-</v>
      </c>
      <c r="W187" s="137" t="str">
        <f t="shared" si="181"/>
        <v>-</v>
      </c>
      <c r="X187" s="137" t="str">
        <f t="shared" si="182"/>
        <v>-</v>
      </c>
      <c r="Y187" s="137" t="str">
        <f t="shared" si="183"/>
        <v>-</v>
      </c>
      <c r="Z187" s="137" t="str">
        <f t="shared" si="217"/>
        <v>-</v>
      </c>
      <c r="AA187" s="137" t="str">
        <f t="shared" si="218"/>
        <v>-</v>
      </c>
      <c r="AB187" s="137" t="str">
        <f t="shared" si="219"/>
        <v>-</v>
      </c>
      <c r="AC187" s="137" t="str">
        <f t="shared" si="220"/>
        <v>-</v>
      </c>
      <c r="AD187" s="137" t="str">
        <f t="shared" si="221"/>
        <v>-</v>
      </c>
      <c r="AE187" s="137" t="str">
        <f t="shared" si="222"/>
        <v>-</v>
      </c>
      <c r="AF187" s="137" t="str">
        <f t="shared" si="223"/>
        <v>-</v>
      </c>
      <c r="AG187" s="137" t="str">
        <f t="shared" si="224"/>
        <v>-</v>
      </c>
      <c r="AH187" s="137" t="str">
        <f t="shared" si="225"/>
        <v>-</v>
      </c>
      <c r="AI187" s="137" t="str">
        <f>IF(H187="標準時間",HLOOKUP(G187,'４月基本'!$F$34:$I$45,12,FALSE),IF(H187="短時間",HLOOKUP(G187,'４月基本'!$J$34:$M$45,12,FALSE),"-"))</f>
        <v>-</v>
      </c>
      <c r="AJ187" s="137" t="str">
        <f>IF(H187="標準時間",HLOOKUP(G187,'４月Ⅰ'!$F$23:$I$32,10,FALSE),IF(H187="短時間",HLOOKUP(G187,'４月Ⅰ'!$J$23:$M$32,10,FALSE),"-"))</f>
        <v>-</v>
      </c>
      <c r="AK187" s="137" t="str">
        <f>IF(H187="標準時間",HLOOKUP(G187,'４月基本'!$F$34:$I$46,11,FALSE),IF(H187="短時間",HLOOKUP(G187,'４月基本'!$J$34:$M$46,11,FALSE),"-"))</f>
        <v>-</v>
      </c>
      <c r="AL187" s="137" t="str">
        <f>IF(H187="標準時間",HLOOKUP(G187,'４月Ⅰ'!$F$23:$I$33,9,FALSE),IF(H187="短時間",HLOOKUP(G187,'４月Ⅰ'!$J$23:$M$33,9,FALSE),"-"))</f>
        <v>-</v>
      </c>
      <c r="AM187" s="137" t="str">
        <f t="shared" si="226"/>
        <v>-</v>
      </c>
      <c r="AN187" s="137">
        <f t="shared" si="184"/>
        <v>0</v>
      </c>
      <c r="AO187" s="138">
        <f t="shared" si="185"/>
        <v>0</v>
      </c>
      <c r="AP187" s="138" t="str">
        <f t="shared" si="186"/>
        <v/>
      </c>
      <c r="AQ187" s="138" t="str">
        <f t="shared" si="187"/>
        <v/>
      </c>
      <c r="AR187" s="138" t="str">
        <f t="shared" si="188"/>
        <v/>
      </c>
      <c r="AS187" s="138" t="str">
        <f t="shared" si="189"/>
        <v/>
      </c>
      <c r="AT187" s="138" t="str">
        <f t="shared" si="190"/>
        <v/>
      </c>
      <c r="AU187" s="138" t="str">
        <f t="shared" si="227"/>
        <v/>
      </c>
      <c r="AV187" s="138" t="str">
        <f t="shared" si="228"/>
        <v/>
      </c>
      <c r="AW187" s="138" t="str">
        <f t="shared" si="191"/>
        <v/>
      </c>
      <c r="AX187" s="138" t="str">
        <f t="shared" si="192"/>
        <v/>
      </c>
      <c r="AY187" s="138" t="str">
        <f t="shared" si="193"/>
        <v/>
      </c>
      <c r="AZ187" s="138" t="str">
        <f t="shared" si="194"/>
        <v/>
      </c>
      <c r="BA187" s="138" t="str">
        <f t="shared" si="195"/>
        <v/>
      </c>
      <c r="BB187" s="138" t="str">
        <f t="shared" si="196"/>
        <v/>
      </c>
      <c r="BC187" s="138" t="str">
        <f t="shared" si="197"/>
        <v/>
      </c>
      <c r="BD187" s="138" t="str">
        <f t="shared" si="198"/>
        <v/>
      </c>
      <c r="BE187" s="138" t="str">
        <f t="shared" si="199"/>
        <v/>
      </c>
      <c r="BF187" s="138" t="str">
        <f t="shared" si="200"/>
        <v/>
      </c>
      <c r="BG187" s="138" t="str">
        <f t="shared" si="201"/>
        <v/>
      </c>
      <c r="BH187" s="138" t="str">
        <f t="shared" si="202"/>
        <v/>
      </c>
      <c r="BI187" s="138" t="str">
        <f t="shared" si="203"/>
        <v/>
      </c>
      <c r="BJ187" s="138" t="str">
        <f t="shared" si="204"/>
        <v/>
      </c>
      <c r="BK187" s="138" t="str">
        <f t="shared" si="205"/>
        <v/>
      </c>
      <c r="BL187" s="138" t="str">
        <f t="shared" si="206"/>
        <v/>
      </c>
      <c r="BM187" s="138" t="str">
        <f t="shared" si="207"/>
        <v/>
      </c>
      <c r="BN187" s="138" t="str">
        <f t="shared" si="208"/>
        <v/>
      </c>
      <c r="BO187" s="138">
        <f t="shared" si="209"/>
        <v>0</v>
      </c>
    </row>
    <row r="188" spans="6:67" ht="12.75" customHeight="1">
      <c r="F188" s="20" t="str">
        <f>IF(月途中入退所!$N44=$B$2,月途中入退所!$P44,"-")</f>
        <v>-</v>
      </c>
      <c r="G188" s="20" t="str">
        <f>IF(月途中入退所!$N44=$B$2,月途中入退所!$Q44,"-")</f>
        <v>-</v>
      </c>
      <c r="H188" s="20" t="str">
        <f>IF(月途中入退所!$N44=$B$2,月途中入退所!$R44,"-")</f>
        <v>-</v>
      </c>
      <c r="I188" s="164" t="str">
        <f t="shared" si="210"/>
        <v>-</v>
      </c>
      <c r="J188" s="20" t="str">
        <f>IF(月途中入退所!$N44=$B$2,IF(月途中入退所!S44="","-",月途中入退所!$S44),"-")</f>
        <v>-</v>
      </c>
      <c r="K188" s="186" t="str">
        <f t="shared" si="211"/>
        <v>-</v>
      </c>
      <c r="L188" s="20" t="str">
        <f>IF(月途中入退所!$N44=$B$2,月途中入退所!$T44,"-")</f>
        <v>-</v>
      </c>
      <c r="M188" s="138">
        <f t="shared" si="212"/>
        <v>0</v>
      </c>
      <c r="O188" s="137" t="str">
        <f t="shared" si="177"/>
        <v>-</v>
      </c>
      <c r="P188" s="137" t="str">
        <f t="shared" si="178"/>
        <v>-</v>
      </c>
      <c r="Q188" s="137" t="str">
        <f t="shared" si="179"/>
        <v>-</v>
      </c>
      <c r="R188" s="137" t="str">
        <f t="shared" si="180"/>
        <v>-</v>
      </c>
      <c r="S188" s="137" t="str">
        <f t="shared" si="213"/>
        <v>-</v>
      </c>
      <c r="T188" s="137" t="str">
        <f t="shared" si="214"/>
        <v>-</v>
      </c>
      <c r="U188" s="137" t="str">
        <f t="shared" si="215"/>
        <v>-</v>
      </c>
      <c r="V188" s="137" t="str">
        <f t="shared" si="216"/>
        <v>-</v>
      </c>
      <c r="W188" s="137" t="str">
        <f t="shared" si="181"/>
        <v>-</v>
      </c>
      <c r="X188" s="137" t="str">
        <f t="shared" si="182"/>
        <v>-</v>
      </c>
      <c r="Y188" s="137" t="str">
        <f t="shared" si="183"/>
        <v>-</v>
      </c>
      <c r="Z188" s="137" t="str">
        <f t="shared" si="217"/>
        <v>-</v>
      </c>
      <c r="AA188" s="137" t="str">
        <f t="shared" si="218"/>
        <v>-</v>
      </c>
      <c r="AB188" s="137" t="str">
        <f t="shared" si="219"/>
        <v>-</v>
      </c>
      <c r="AC188" s="137" t="str">
        <f t="shared" si="220"/>
        <v>-</v>
      </c>
      <c r="AD188" s="137" t="str">
        <f t="shared" si="221"/>
        <v>-</v>
      </c>
      <c r="AE188" s="137" t="str">
        <f t="shared" si="222"/>
        <v>-</v>
      </c>
      <c r="AF188" s="137" t="str">
        <f t="shared" si="223"/>
        <v>-</v>
      </c>
      <c r="AG188" s="137" t="str">
        <f t="shared" si="224"/>
        <v>-</v>
      </c>
      <c r="AH188" s="137" t="str">
        <f t="shared" si="225"/>
        <v>-</v>
      </c>
      <c r="AI188" s="137" t="str">
        <f>IF(H188="標準時間",HLOOKUP(G188,'４月基本'!$F$34:$I$45,12,FALSE),IF(H188="短時間",HLOOKUP(G188,'４月基本'!$J$34:$M$45,12,FALSE),"-"))</f>
        <v>-</v>
      </c>
      <c r="AJ188" s="137" t="str">
        <f>IF(H188="標準時間",HLOOKUP(G188,'４月Ⅰ'!$F$23:$I$32,10,FALSE),IF(H188="短時間",HLOOKUP(G188,'４月Ⅰ'!$J$23:$M$32,10,FALSE),"-"))</f>
        <v>-</v>
      </c>
      <c r="AK188" s="137" t="str">
        <f>IF(H188="標準時間",HLOOKUP(G188,'４月基本'!$F$34:$I$46,11,FALSE),IF(H188="短時間",HLOOKUP(G188,'４月基本'!$J$34:$M$46,11,FALSE),"-"))</f>
        <v>-</v>
      </c>
      <c r="AL188" s="137" t="str">
        <f>IF(H188="標準時間",HLOOKUP(G188,'４月Ⅰ'!$F$23:$I$33,9,FALSE),IF(H188="短時間",HLOOKUP(G188,'４月Ⅰ'!$J$23:$M$33,9,FALSE),"-"))</f>
        <v>-</v>
      </c>
      <c r="AM188" s="137" t="str">
        <f t="shared" si="226"/>
        <v>-</v>
      </c>
      <c r="AN188" s="137">
        <f t="shared" si="184"/>
        <v>0</v>
      </c>
      <c r="AO188" s="138">
        <f t="shared" si="185"/>
        <v>0</v>
      </c>
      <c r="AP188" s="138" t="str">
        <f t="shared" si="186"/>
        <v/>
      </c>
      <c r="AQ188" s="138" t="str">
        <f t="shared" si="187"/>
        <v/>
      </c>
      <c r="AR188" s="138" t="str">
        <f t="shared" si="188"/>
        <v/>
      </c>
      <c r="AS188" s="138" t="str">
        <f t="shared" si="189"/>
        <v/>
      </c>
      <c r="AT188" s="138" t="str">
        <f t="shared" si="190"/>
        <v/>
      </c>
      <c r="AU188" s="138" t="str">
        <f t="shared" si="227"/>
        <v/>
      </c>
      <c r="AV188" s="138" t="str">
        <f t="shared" si="228"/>
        <v/>
      </c>
      <c r="AW188" s="138" t="str">
        <f t="shared" si="191"/>
        <v/>
      </c>
      <c r="AX188" s="138" t="str">
        <f t="shared" si="192"/>
        <v/>
      </c>
      <c r="AY188" s="138" t="str">
        <f t="shared" si="193"/>
        <v/>
      </c>
      <c r="AZ188" s="138" t="str">
        <f t="shared" si="194"/>
        <v/>
      </c>
      <c r="BA188" s="138" t="str">
        <f t="shared" si="195"/>
        <v/>
      </c>
      <c r="BB188" s="138" t="str">
        <f t="shared" si="196"/>
        <v/>
      </c>
      <c r="BC188" s="138" t="str">
        <f t="shared" si="197"/>
        <v/>
      </c>
      <c r="BD188" s="138" t="str">
        <f t="shared" si="198"/>
        <v/>
      </c>
      <c r="BE188" s="138" t="str">
        <f t="shared" si="199"/>
        <v/>
      </c>
      <c r="BF188" s="138" t="str">
        <f t="shared" si="200"/>
        <v/>
      </c>
      <c r="BG188" s="138" t="str">
        <f t="shared" si="201"/>
        <v/>
      </c>
      <c r="BH188" s="138" t="str">
        <f t="shared" si="202"/>
        <v/>
      </c>
      <c r="BI188" s="138" t="str">
        <f t="shared" si="203"/>
        <v/>
      </c>
      <c r="BJ188" s="138" t="str">
        <f t="shared" si="204"/>
        <v/>
      </c>
      <c r="BK188" s="138" t="str">
        <f t="shared" si="205"/>
        <v/>
      </c>
      <c r="BL188" s="138" t="str">
        <f t="shared" si="206"/>
        <v/>
      </c>
      <c r="BM188" s="138" t="str">
        <f t="shared" si="207"/>
        <v/>
      </c>
      <c r="BN188" s="138" t="str">
        <f t="shared" si="208"/>
        <v/>
      </c>
      <c r="BO188" s="138">
        <f t="shared" si="209"/>
        <v>0</v>
      </c>
    </row>
    <row r="189" spans="6:67" ht="12.75" customHeight="1">
      <c r="F189" s="20" t="str">
        <f>IF(月途中入退所!$N45=$B$2,月途中入退所!$P45,"-")</f>
        <v>-</v>
      </c>
      <c r="G189" s="20" t="str">
        <f>IF(月途中入退所!$N45=$B$2,月途中入退所!$Q45,"-")</f>
        <v>-</v>
      </c>
      <c r="H189" s="20" t="str">
        <f>IF(月途中入退所!$N45=$B$2,月途中入退所!$R45,"-")</f>
        <v>-</v>
      </c>
      <c r="I189" s="164" t="str">
        <f t="shared" si="210"/>
        <v>-</v>
      </c>
      <c r="J189" s="20" t="str">
        <f>IF(月途中入退所!$N45=$B$2,IF(月途中入退所!S45="","-",月途中入退所!$S45),"-")</f>
        <v>-</v>
      </c>
      <c r="K189" s="186" t="str">
        <f t="shared" si="211"/>
        <v>-</v>
      </c>
      <c r="L189" s="20" t="str">
        <f>IF(月途中入退所!$N45=$B$2,月途中入退所!$T45,"-")</f>
        <v>-</v>
      </c>
      <c r="M189" s="138">
        <f t="shared" si="212"/>
        <v>0</v>
      </c>
      <c r="N189" s="132"/>
      <c r="O189" s="137" t="str">
        <f t="shared" si="177"/>
        <v>-</v>
      </c>
      <c r="P189" s="137" t="str">
        <f t="shared" si="178"/>
        <v>-</v>
      </c>
      <c r="Q189" s="137" t="str">
        <f t="shared" si="179"/>
        <v>-</v>
      </c>
      <c r="R189" s="137" t="str">
        <f t="shared" si="180"/>
        <v>-</v>
      </c>
      <c r="S189" s="137" t="str">
        <f t="shared" si="213"/>
        <v>-</v>
      </c>
      <c r="T189" s="137" t="str">
        <f t="shared" si="214"/>
        <v>-</v>
      </c>
      <c r="U189" s="137" t="str">
        <f t="shared" si="215"/>
        <v>-</v>
      </c>
      <c r="V189" s="137" t="str">
        <f t="shared" si="216"/>
        <v>-</v>
      </c>
      <c r="W189" s="137" t="str">
        <f t="shared" si="181"/>
        <v>-</v>
      </c>
      <c r="X189" s="137" t="str">
        <f t="shared" si="182"/>
        <v>-</v>
      </c>
      <c r="Y189" s="137" t="str">
        <f t="shared" si="183"/>
        <v>-</v>
      </c>
      <c r="Z189" s="137" t="str">
        <f t="shared" si="217"/>
        <v>-</v>
      </c>
      <c r="AA189" s="137" t="str">
        <f t="shared" si="218"/>
        <v>-</v>
      </c>
      <c r="AB189" s="137" t="str">
        <f t="shared" si="219"/>
        <v>-</v>
      </c>
      <c r="AC189" s="137" t="str">
        <f t="shared" si="220"/>
        <v>-</v>
      </c>
      <c r="AD189" s="137" t="str">
        <f t="shared" si="221"/>
        <v>-</v>
      </c>
      <c r="AE189" s="137" t="str">
        <f t="shared" si="222"/>
        <v>-</v>
      </c>
      <c r="AF189" s="137" t="str">
        <f t="shared" si="223"/>
        <v>-</v>
      </c>
      <c r="AG189" s="137" t="str">
        <f t="shared" si="224"/>
        <v>-</v>
      </c>
      <c r="AH189" s="137" t="str">
        <f t="shared" si="225"/>
        <v>-</v>
      </c>
      <c r="AI189" s="137" t="str">
        <f>IF(H189="標準時間",HLOOKUP(G189,'４月基本'!$F$34:$I$45,12,FALSE),IF(H189="短時間",HLOOKUP(G189,'４月基本'!$J$34:$M$45,12,FALSE),"-"))</f>
        <v>-</v>
      </c>
      <c r="AJ189" s="137" t="str">
        <f>IF(H189="標準時間",HLOOKUP(G189,'４月Ⅰ'!$F$23:$I$32,10,FALSE),IF(H189="短時間",HLOOKUP(G189,'４月Ⅰ'!$J$23:$M$32,10,FALSE),"-"))</f>
        <v>-</v>
      </c>
      <c r="AK189" s="137" t="str">
        <f>IF(H189="標準時間",HLOOKUP(G189,'４月基本'!$F$34:$I$46,11,FALSE),IF(H189="短時間",HLOOKUP(G189,'４月基本'!$J$34:$M$46,11,FALSE),"-"))</f>
        <v>-</v>
      </c>
      <c r="AL189" s="137" t="str">
        <f>IF(H189="標準時間",HLOOKUP(G189,'４月Ⅰ'!$F$23:$I$33,9,FALSE),IF(H189="短時間",HLOOKUP(G189,'４月Ⅰ'!$J$23:$M$33,9,FALSE),"-"))</f>
        <v>-</v>
      </c>
      <c r="AM189" s="137" t="str">
        <f t="shared" si="226"/>
        <v>-</v>
      </c>
      <c r="AN189" s="137">
        <f t="shared" si="184"/>
        <v>0</v>
      </c>
      <c r="AO189" s="138">
        <f t="shared" si="185"/>
        <v>0</v>
      </c>
      <c r="AP189" s="138" t="str">
        <f t="shared" si="186"/>
        <v/>
      </c>
      <c r="AQ189" s="138" t="str">
        <f t="shared" si="187"/>
        <v/>
      </c>
      <c r="AR189" s="138" t="str">
        <f t="shared" si="188"/>
        <v/>
      </c>
      <c r="AS189" s="138" t="str">
        <f t="shared" si="189"/>
        <v/>
      </c>
      <c r="AT189" s="138" t="str">
        <f t="shared" si="190"/>
        <v/>
      </c>
      <c r="AU189" s="138" t="str">
        <f t="shared" si="227"/>
        <v/>
      </c>
      <c r="AV189" s="138" t="str">
        <f t="shared" si="228"/>
        <v/>
      </c>
      <c r="AW189" s="138" t="str">
        <f t="shared" si="191"/>
        <v/>
      </c>
      <c r="AX189" s="138" t="str">
        <f t="shared" si="192"/>
        <v/>
      </c>
      <c r="AY189" s="138" t="str">
        <f t="shared" si="193"/>
        <v/>
      </c>
      <c r="AZ189" s="138" t="str">
        <f t="shared" si="194"/>
        <v/>
      </c>
      <c r="BA189" s="138" t="str">
        <f t="shared" si="195"/>
        <v/>
      </c>
      <c r="BB189" s="138" t="str">
        <f t="shared" si="196"/>
        <v/>
      </c>
      <c r="BC189" s="138" t="str">
        <f t="shared" si="197"/>
        <v/>
      </c>
      <c r="BD189" s="138" t="str">
        <f t="shared" si="198"/>
        <v/>
      </c>
      <c r="BE189" s="138" t="str">
        <f t="shared" si="199"/>
        <v/>
      </c>
      <c r="BF189" s="138" t="str">
        <f t="shared" si="200"/>
        <v/>
      </c>
      <c r="BG189" s="138" t="str">
        <f t="shared" si="201"/>
        <v/>
      </c>
      <c r="BH189" s="138" t="str">
        <f t="shared" si="202"/>
        <v/>
      </c>
      <c r="BI189" s="138" t="str">
        <f t="shared" si="203"/>
        <v/>
      </c>
      <c r="BJ189" s="138" t="str">
        <f t="shared" si="204"/>
        <v/>
      </c>
      <c r="BK189" s="138" t="str">
        <f t="shared" si="205"/>
        <v/>
      </c>
      <c r="BL189" s="138" t="str">
        <f t="shared" si="206"/>
        <v/>
      </c>
      <c r="BM189" s="138" t="str">
        <f t="shared" si="207"/>
        <v/>
      </c>
      <c r="BN189" s="138" t="str">
        <f t="shared" si="208"/>
        <v/>
      </c>
      <c r="BO189" s="138">
        <f t="shared" si="209"/>
        <v>0</v>
      </c>
    </row>
    <row r="190" spans="6:67" ht="12.75" customHeight="1">
      <c r="F190" s="20" t="str">
        <f>IF(月途中入退所!$N46=$B$2,月途中入退所!$P46,"-")</f>
        <v>-</v>
      </c>
      <c r="G190" s="20" t="str">
        <f>IF(月途中入退所!$N46=$B$2,月途中入退所!$Q46,"-")</f>
        <v>-</v>
      </c>
      <c r="H190" s="20" t="str">
        <f>IF(月途中入退所!$N46=$B$2,月途中入退所!$R46,"-")</f>
        <v>-</v>
      </c>
      <c r="I190" s="164" t="str">
        <f t="shared" si="210"/>
        <v>-</v>
      </c>
      <c r="J190" s="20" t="str">
        <f>IF(月途中入退所!$N46=$B$2,IF(月途中入退所!S46="","-",月途中入退所!$S46),"-")</f>
        <v>-</v>
      </c>
      <c r="K190" s="186" t="str">
        <f t="shared" si="211"/>
        <v>-</v>
      </c>
      <c r="L190" s="20" t="str">
        <f>IF(月途中入退所!$N46=$B$2,月途中入退所!$T46,"-")</f>
        <v>-</v>
      </c>
      <c r="M190" s="138">
        <f t="shared" si="212"/>
        <v>0</v>
      </c>
      <c r="N190" s="132"/>
      <c r="O190" s="137" t="str">
        <f t="shared" si="177"/>
        <v>-</v>
      </c>
      <c r="P190" s="137" t="str">
        <f t="shared" si="178"/>
        <v>-</v>
      </c>
      <c r="Q190" s="137" t="str">
        <f t="shared" si="179"/>
        <v>-</v>
      </c>
      <c r="R190" s="137" t="str">
        <f t="shared" si="180"/>
        <v>-</v>
      </c>
      <c r="S190" s="137" t="str">
        <f t="shared" si="213"/>
        <v>-</v>
      </c>
      <c r="T190" s="137" t="str">
        <f t="shared" si="214"/>
        <v>-</v>
      </c>
      <c r="U190" s="137" t="str">
        <f t="shared" si="215"/>
        <v>-</v>
      </c>
      <c r="V190" s="137" t="str">
        <f t="shared" si="216"/>
        <v>-</v>
      </c>
      <c r="W190" s="137" t="str">
        <f t="shared" si="181"/>
        <v>-</v>
      </c>
      <c r="X190" s="137" t="str">
        <f t="shared" si="182"/>
        <v>-</v>
      </c>
      <c r="Y190" s="137" t="str">
        <f t="shared" si="183"/>
        <v>-</v>
      </c>
      <c r="Z190" s="137" t="str">
        <f t="shared" si="217"/>
        <v>-</v>
      </c>
      <c r="AA190" s="137" t="str">
        <f t="shared" si="218"/>
        <v>-</v>
      </c>
      <c r="AB190" s="137" t="str">
        <f t="shared" si="219"/>
        <v>-</v>
      </c>
      <c r="AC190" s="137" t="str">
        <f t="shared" si="220"/>
        <v>-</v>
      </c>
      <c r="AD190" s="137" t="str">
        <f t="shared" si="221"/>
        <v>-</v>
      </c>
      <c r="AE190" s="137" t="str">
        <f t="shared" si="222"/>
        <v>-</v>
      </c>
      <c r="AF190" s="137" t="str">
        <f t="shared" si="223"/>
        <v>-</v>
      </c>
      <c r="AG190" s="137" t="str">
        <f t="shared" si="224"/>
        <v>-</v>
      </c>
      <c r="AH190" s="137" t="str">
        <f t="shared" si="225"/>
        <v>-</v>
      </c>
      <c r="AI190" s="137" t="str">
        <f>IF(H190="標準時間",HLOOKUP(G190,'４月基本'!$F$34:$I$45,12,FALSE),IF(H190="短時間",HLOOKUP(G190,'４月基本'!$J$34:$M$45,12,FALSE),"-"))</f>
        <v>-</v>
      </c>
      <c r="AJ190" s="137" t="str">
        <f>IF(H190="標準時間",HLOOKUP(G190,'４月Ⅰ'!$F$23:$I$32,10,FALSE),IF(H190="短時間",HLOOKUP(G190,'４月Ⅰ'!$J$23:$M$32,10,FALSE),"-"))</f>
        <v>-</v>
      </c>
      <c r="AK190" s="137" t="str">
        <f>IF(H190="標準時間",HLOOKUP(G190,'４月基本'!$F$34:$I$46,11,FALSE),IF(H190="短時間",HLOOKUP(G190,'４月基本'!$J$34:$M$46,11,FALSE),"-"))</f>
        <v>-</v>
      </c>
      <c r="AL190" s="137" t="str">
        <f>IF(H190="標準時間",HLOOKUP(G190,'４月Ⅰ'!$F$23:$I$33,9,FALSE),IF(H190="短時間",HLOOKUP(G190,'４月Ⅰ'!$J$23:$M$33,9,FALSE),"-"))</f>
        <v>-</v>
      </c>
      <c r="AM190" s="137" t="str">
        <f t="shared" si="226"/>
        <v>-</v>
      </c>
      <c r="AN190" s="137">
        <f t="shared" si="184"/>
        <v>0</v>
      </c>
      <c r="AO190" s="138">
        <f t="shared" si="185"/>
        <v>0</v>
      </c>
      <c r="AP190" s="138" t="str">
        <f t="shared" si="186"/>
        <v/>
      </c>
      <c r="AQ190" s="138" t="str">
        <f t="shared" si="187"/>
        <v/>
      </c>
      <c r="AR190" s="138" t="str">
        <f t="shared" si="188"/>
        <v/>
      </c>
      <c r="AS190" s="138" t="str">
        <f t="shared" si="189"/>
        <v/>
      </c>
      <c r="AT190" s="138" t="str">
        <f t="shared" si="190"/>
        <v/>
      </c>
      <c r="AU190" s="138" t="str">
        <f t="shared" si="227"/>
        <v/>
      </c>
      <c r="AV190" s="138" t="str">
        <f t="shared" si="228"/>
        <v/>
      </c>
      <c r="AW190" s="138" t="str">
        <f t="shared" si="191"/>
        <v/>
      </c>
      <c r="AX190" s="138" t="str">
        <f t="shared" si="192"/>
        <v/>
      </c>
      <c r="AY190" s="138" t="str">
        <f t="shared" si="193"/>
        <v/>
      </c>
      <c r="AZ190" s="138" t="str">
        <f t="shared" si="194"/>
        <v/>
      </c>
      <c r="BA190" s="138" t="str">
        <f t="shared" si="195"/>
        <v/>
      </c>
      <c r="BB190" s="138" t="str">
        <f t="shared" si="196"/>
        <v/>
      </c>
      <c r="BC190" s="138" t="str">
        <f t="shared" si="197"/>
        <v/>
      </c>
      <c r="BD190" s="138" t="str">
        <f t="shared" si="198"/>
        <v/>
      </c>
      <c r="BE190" s="138" t="str">
        <f t="shared" si="199"/>
        <v/>
      </c>
      <c r="BF190" s="138" t="str">
        <f t="shared" si="200"/>
        <v/>
      </c>
      <c r="BG190" s="138" t="str">
        <f t="shared" si="201"/>
        <v/>
      </c>
      <c r="BH190" s="138" t="str">
        <f t="shared" si="202"/>
        <v/>
      </c>
      <c r="BI190" s="138" t="str">
        <f t="shared" si="203"/>
        <v/>
      </c>
      <c r="BJ190" s="138" t="str">
        <f t="shared" si="204"/>
        <v/>
      </c>
      <c r="BK190" s="138" t="str">
        <f t="shared" si="205"/>
        <v/>
      </c>
      <c r="BL190" s="138" t="str">
        <f t="shared" si="206"/>
        <v/>
      </c>
      <c r="BM190" s="138" t="str">
        <f t="shared" si="207"/>
        <v/>
      </c>
      <c r="BN190" s="138" t="str">
        <f t="shared" si="208"/>
        <v/>
      </c>
      <c r="BO190" s="138">
        <f t="shared" si="209"/>
        <v>0</v>
      </c>
    </row>
    <row r="191" spans="6:67" ht="12.75" customHeight="1">
      <c r="F191" s="20" t="str">
        <f>IF(月途中入退所!$N47=$B$2,月途中入退所!$P47,"-")</f>
        <v>-</v>
      </c>
      <c r="G191" s="20" t="str">
        <f>IF(月途中入退所!$N47=$B$2,月途中入退所!$Q47,"-")</f>
        <v>-</v>
      </c>
      <c r="H191" s="20" t="str">
        <f>IF(月途中入退所!$N47=$B$2,月途中入退所!$R47,"-")</f>
        <v>-</v>
      </c>
      <c r="I191" s="164" t="str">
        <f t="shared" si="210"/>
        <v>-</v>
      </c>
      <c r="J191" s="20" t="str">
        <f>IF(月途中入退所!$N47=$B$2,IF(月途中入退所!S47="","-",月途中入退所!$S47),"-")</f>
        <v>-</v>
      </c>
      <c r="K191" s="186" t="str">
        <f t="shared" si="211"/>
        <v>-</v>
      </c>
      <c r="L191" s="20" t="str">
        <f>IF(月途中入退所!$N47=$B$2,月途中入退所!$T47,"-")</f>
        <v>-</v>
      </c>
      <c r="M191" s="138">
        <f t="shared" si="212"/>
        <v>0</v>
      </c>
      <c r="O191" s="137" t="str">
        <f t="shared" si="177"/>
        <v>-</v>
      </c>
      <c r="P191" s="137" t="str">
        <f t="shared" si="178"/>
        <v>-</v>
      </c>
      <c r="Q191" s="137" t="str">
        <f t="shared" si="179"/>
        <v>-</v>
      </c>
      <c r="R191" s="137" t="str">
        <f t="shared" si="180"/>
        <v>-</v>
      </c>
      <c r="S191" s="137" t="str">
        <f t="shared" si="213"/>
        <v>-</v>
      </c>
      <c r="T191" s="137" t="str">
        <f t="shared" si="214"/>
        <v>-</v>
      </c>
      <c r="U191" s="137" t="str">
        <f t="shared" si="215"/>
        <v>-</v>
      </c>
      <c r="V191" s="137" t="str">
        <f t="shared" si="216"/>
        <v>-</v>
      </c>
      <c r="W191" s="137" t="str">
        <f t="shared" si="181"/>
        <v>-</v>
      </c>
      <c r="X191" s="137" t="str">
        <f t="shared" si="182"/>
        <v>-</v>
      </c>
      <c r="Y191" s="137" t="str">
        <f t="shared" si="183"/>
        <v>-</v>
      </c>
      <c r="Z191" s="137" t="str">
        <f t="shared" si="217"/>
        <v>-</v>
      </c>
      <c r="AA191" s="137" t="str">
        <f t="shared" si="218"/>
        <v>-</v>
      </c>
      <c r="AB191" s="137" t="str">
        <f t="shared" si="219"/>
        <v>-</v>
      </c>
      <c r="AC191" s="137" t="str">
        <f t="shared" si="220"/>
        <v>-</v>
      </c>
      <c r="AD191" s="137" t="str">
        <f t="shared" si="221"/>
        <v>-</v>
      </c>
      <c r="AE191" s="137" t="str">
        <f t="shared" si="222"/>
        <v>-</v>
      </c>
      <c r="AF191" s="137" t="str">
        <f t="shared" si="223"/>
        <v>-</v>
      </c>
      <c r="AG191" s="137" t="str">
        <f t="shared" si="224"/>
        <v>-</v>
      </c>
      <c r="AH191" s="137" t="str">
        <f t="shared" si="225"/>
        <v>-</v>
      </c>
      <c r="AI191" s="137" t="str">
        <f>IF(H191="標準時間",HLOOKUP(G191,'４月基本'!$F$34:$I$45,12,FALSE),IF(H191="短時間",HLOOKUP(G191,'４月基本'!$J$34:$M$45,12,FALSE),"-"))</f>
        <v>-</v>
      </c>
      <c r="AJ191" s="137" t="str">
        <f>IF(H191="標準時間",HLOOKUP(G191,'４月Ⅰ'!$F$23:$I$32,10,FALSE),IF(H191="短時間",HLOOKUP(G191,'４月Ⅰ'!$J$23:$M$32,10,FALSE),"-"))</f>
        <v>-</v>
      </c>
      <c r="AK191" s="137" t="str">
        <f>IF(H191="標準時間",HLOOKUP(G191,'４月基本'!$F$34:$I$46,11,FALSE),IF(H191="短時間",HLOOKUP(G191,'４月基本'!$J$34:$M$46,11,FALSE),"-"))</f>
        <v>-</v>
      </c>
      <c r="AL191" s="137" t="str">
        <f>IF(H191="標準時間",HLOOKUP(G191,'４月Ⅰ'!$F$23:$I$33,9,FALSE),IF(H191="短時間",HLOOKUP(G191,'４月Ⅰ'!$J$23:$M$33,9,FALSE),"-"))</f>
        <v>-</v>
      </c>
      <c r="AM191" s="137" t="str">
        <f t="shared" si="226"/>
        <v>-</v>
      </c>
      <c r="AN191" s="137">
        <f t="shared" si="184"/>
        <v>0</v>
      </c>
      <c r="AO191" s="138">
        <f t="shared" si="185"/>
        <v>0</v>
      </c>
      <c r="AP191" s="138" t="str">
        <f t="shared" si="186"/>
        <v/>
      </c>
      <c r="AQ191" s="138" t="str">
        <f t="shared" si="187"/>
        <v/>
      </c>
      <c r="AR191" s="138" t="str">
        <f t="shared" si="188"/>
        <v/>
      </c>
      <c r="AS191" s="138" t="str">
        <f t="shared" si="189"/>
        <v/>
      </c>
      <c r="AT191" s="138" t="str">
        <f t="shared" si="190"/>
        <v/>
      </c>
      <c r="AU191" s="138" t="str">
        <f t="shared" si="227"/>
        <v/>
      </c>
      <c r="AV191" s="138" t="str">
        <f t="shared" si="228"/>
        <v/>
      </c>
      <c r="AW191" s="138" t="str">
        <f t="shared" si="191"/>
        <v/>
      </c>
      <c r="AX191" s="138" t="str">
        <f t="shared" si="192"/>
        <v/>
      </c>
      <c r="AY191" s="138" t="str">
        <f t="shared" si="193"/>
        <v/>
      </c>
      <c r="AZ191" s="138" t="str">
        <f t="shared" si="194"/>
        <v/>
      </c>
      <c r="BA191" s="138" t="str">
        <f t="shared" si="195"/>
        <v/>
      </c>
      <c r="BB191" s="138" t="str">
        <f t="shared" si="196"/>
        <v/>
      </c>
      <c r="BC191" s="138" t="str">
        <f t="shared" si="197"/>
        <v/>
      </c>
      <c r="BD191" s="138" t="str">
        <f t="shared" si="198"/>
        <v/>
      </c>
      <c r="BE191" s="138" t="str">
        <f t="shared" si="199"/>
        <v/>
      </c>
      <c r="BF191" s="138" t="str">
        <f t="shared" si="200"/>
        <v/>
      </c>
      <c r="BG191" s="138" t="str">
        <f t="shared" si="201"/>
        <v/>
      </c>
      <c r="BH191" s="138" t="str">
        <f t="shared" si="202"/>
        <v/>
      </c>
      <c r="BI191" s="138" t="str">
        <f t="shared" si="203"/>
        <v/>
      </c>
      <c r="BJ191" s="138" t="str">
        <f t="shared" si="204"/>
        <v/>
      </c>
      <c r="BK191" s="138" t="str">
        <f t="shared" si="205"/>
        <v/>
      </c>
      <c r="BL191" s="138" t="str">
        <f t="shared" si="206"/>
        <v/>
      </c>
      <c r="BM191" s="138" t="str">
        <f t="shared" si="207"/>
        <v/>
      </c>
      <c r="BN191" s="138" t="str">
        <f t="shared" si="208"/>
        <v/>
      </c>
      <c r="BO191" s="138">
        <f t="shared" si="209"/>
        <v>0</v>
      </c>
    </row>
    <row r="192" spans="6:67" ht="12.75" customHeight="1">
      <c r="F192" s="20" t="str">
        <f>IF(月途中入退所!$N48=$B$2,月途中入退所!$P48,"-")</f>
        <v>-</v>
      </c>
      <c r="G192" s="20" t="str">
        <f>IF(月途中入退所!$N48=$B$2,月途中入退所!$Q48,"-")</f>
        <v>-</v>
      </c>
      <c r="H192" s="20" t="str">
        <f>IF(月途中入退所!$N48=$B$2,月途中入退所!$R48,"-")</f>
        <v>-</v>
      </c>
      <c r="I192" s="164" t="str">
        <f t="shared" si="210"/>
        <v>-</v>
      </c>
      <c r="J192" s="20" t="str">
        <f>IF(月途中入退所!$N48=$B$2,IF(月途中入退所!S48="","-",月途中入退所!$S48),"-")</f>
        <v>-</v>
      </c>
      <c r="K192" s="186" t="str">
        <f t="shared" si="211"/>
        <v>-</v>
      </c>
      <c r="L192" s="20" t="str">
        <f>IF(月途中入退所!$N48=$B$2,月途中入退所!$T48,"-")</f>
        <v>-</v>
      </c>
      <c r="M192" s="138">
        <f t="shared" si="212"/>
        <v>0</v>
      </c>
      <c r="O192" s="137" t="str">
        <f t="shared" si="177"/>
        <v>-</v>
      </c>
      <c r="P192" s="137" t="str">
        <f t="shared" si="178"/>
        <v>-</v>
      </c>
      <c r="Q192" s="137" t="str">
        <f t="shared" si="179"/>
        <v>-</v>
      </c>
      <c r="R192" s="137" t="str">
        <f t="shared" si="180"/>
        <v>-</v>
      </c>
      <c r="S192" s="137" t="str">
        <f t="shared" si="213"/>
        <v>-</v>
      </c>
      <c r="T192" s="137" t="str">
        <f t="shared" si="214"/>
        <v>-</v>
      </c>
      <c r="U192" s="137" t="str">
        <f t="shared" si="215"/>
        <v>-</v>
      </c>
      <c r="V192" s="137" t="str">
        <f t="shared" si="216"/>
        <v>-</v>
      </c>
      <c r="W192" s="137" t="str">
        <f t="shared" si="181"/>
        <v>-</v>
      </c>
      <c r="X192" s="137" t="str">
        <f t="shared" si="182"/>
        <v>-</v>
      </c>
      <c r="Y192" s="137" t="str">
        <f t="shared" si="183"/>
        <v>-</v>
      </c>
      <c r="Z192" s="137" t="str">
        <f t="shared" si="217"/>
        <v>-</v>
      </c>
      <c r="AA192" s="137" t="str">
        <f t="shared" si="218"/>
        <v>-</v>
      </c>
      <c r="AB192" s="137" t="str">
        <f t="shared" si="219"/>
        <v>-</v>
      </c>
      <c r="AC192" s="137" t="str">
        <f t="shared" si="220"/>
        <v>-</v>
      </c>
      <c r="AD192" s="137" t="str">
        <f t="shared" si="221"/>
        <v>-</v>
      </c>
      <c r="AE192" s="137" t="str">
        <f t="shared" si="222"/>
        <v>-</v>
      </c>
      <c r="AF192" s="137" t="str">
        <f t="shared" si="223"/>
        <v>-</v>
      </c>
      <c r="AG192" s="137" t="str">
        <f t="shared" si="224"/>
        <v>-</v>
      </c>
      <c r="AH192" s="137" t="str">
        <f t="shared" si="225"/>
        <v>-</v>
      </c>
      <c r="AI192" s="137" t="str">
        <f>IF(H192="標準時間",HLOOKUP(G192,'４月基本'!$F$34:$I$45,12,FALSE),IF(H192="短時間",HLOOKUP(G192,'４月基本'!$J$34:$M$45,12,FALSE),"-"))</f>
        <v>-</v>
      </c>
      <c r="AJ192" s="137" t="str">
        <f>IF(H192="標準時間",HLOOKUP(G192,'４月Ⅰ'!$F$23:$I$32,10,FALSE),IF(H192="短時間",HLOOKUP(G192,'４月Ⅰ'!$J$23:$M$32,10,FALSE),"-"))</f>
        <v>-</v>
      </c>
      <c r="AK192" s="137" t="str">
        <f>IF(H192="標準時間",HLOOKUP(G192,'４月基本'!$F$34:$I$46,11,FALSE),IF(H192="短時間",HLOOKUP(G192,'４月基本'!$J$34:$M$46,11,FALSE),"-"))</f>
        <v>-</v>
      </c>
      <c r="AL192" s="137" t="str">
        <f>IF(H192="標準時間",HLOOKUP(G192,'４月Ⅰ'!$F$23:$I$33,9,FALSE),IF(H192="短時間",HLOOKUP(G192,'４月Ⅰ'!$J$23:$M$33,9,FALSE),"-"))</f>
        <v>-</v>
      </c>
      <c r="AM192" s="137" t="str">
        <f t="shared" si="226"/>
        <v>-</v>
      </c>
      <c r="AN192" s="137">
        <f t="shared" si="184"/>
        <v>0</v>
      </c>
      <c r="AO192" s="138">
        <f t="shared" si="185"/>
        <v>0</v>
      </c>
      <c r="AP192" s="138" t="str">
        <f t="shared" si="186"/>
        <v/>
      </c>
      <c r="AQ192" s="138" t="str">
        <f t="shared" si="187"/>
        <v/>
      </c>
      <c r="AR192" s="138" t="str">
        <f t="shared" si="188"/>
        <v/>
      </c>
      <c r="AS192" s="138" t="str">
        <f t="shared" si="189"/>
        <v/>
      </c>
      <c r="AT192" s="138" t="str">
        <f t="shared" si="190"/>
        <v/>
      </c>
      <c r="AU192" s="138" t="str">
        <f t="shared" si="227"/>
        <v/>
      </c>
      <c r="AV192" s="138" t="str">
        <f t="shared" si="228"/>
        <v/>
      </c>
      <c r="AW192" s="138" t="str">
        <f t="shared" si="191"/>
        <v/>
      </c>
      <c r="AX192" s="138" t="str">
        <f t="shared" si="192"/>
        <v/>
      </c>
      <c r="AY192" s="138" t="str">
        <f t="shared" si="193"/>
        <v/>
      </c>
      <c r="AZ192" s="138" t="str">
        <f t="shared" si="194"/>
        <v/>
      </c>
      <c r="BA192" s="138" t="str">
        <f t="shared" si="195"/>
        <v/>
      </c>
      <c r="BB192" s="138" t="str">
        <f t="shared" si="196"/>
        <v/>
      </c>
      <c r="BC192" s="138" t="str">
        <f t="shared" si="197"/>
        <v/>
      </c>
      <c r="BD192" s="138" t="str">
        <f t="shared" si="198"/>
        <v/>
      </c>
      <c r="BE192" s="138" t="str">
        <f t="shared" si="199"/>
        <v/>
      </c>
      <c r="BF192" s="138" t="str">
        <f t="shared" si="200"/>
        <v/>
      </c>
      <c r="BG192" s="138" t="str">
        <f t="shared" si="201"/>
        <v/>
      </c>
      <c r="BH192" s="138" t="str">
        <f t="shared" si="202"/>
        <v/>
      </c>
      <c r="BI192" s="138" t="str">
        <f t="shared" si="203"/>
        <v/>
      </c>
      <c r="BJ192" s="138" t="str">
        <f t="shared" si="204"/>
        <v/>
      </c>
      <c r="BK192" s="138" t="str">
        <f t="shared" si="205"/>
        <v/>
      </c>
      <c r="BL192" s="138" t="str">
        <f t="shared" si="206"/>
        <v/>
      </c>
      <c r="BM192" s="138" t="str">
        <f t="shared" si="207"/>
        <v/>
      </c>
      <c r="BN192" s="138" t="str">
        <f t="shared" si="208"/>
        <v/>
      </c>
      <c r="BO192" s="138">
        <f t="shared" si="209"/>
        <v>0</v>
      </c>
    </row>
    <row r="193" spans="6:67" ht="12.75" customHeight="1">
      <c r="F193" s="20" t="str">
        <f>IF(月途中入退所!$N49=$B$2,月途中入退所!$P49,"-")</f>
        <v>-</v>
      </c>
      <c r="G193" s="20" t="str">
        <f>IF(月途中入退所!$N49=$B$2,月途中入退所!$Q49,"-")</f>
        <v>-</v>
      </c>
      <c r="H193" s="20" t="str">
        <f>IF(月途中入退所!$N49=$B$2,月途中入退所!$R49,"-")</f>
        <v>-</v>
      </c>
      <c r="I193" s="164" t="str">
        <f t="shared" si="210"/>
        <v>-</v>
      </c>
      <c r="J193" s="20" t="str">
        <f>IF(月途中入退所!$N49=$B$2,IF(月途中入退所!S49="","-",月途中入退所!$S49),"-")</f>
        <v>-</v>
      </c>
      <c r="K193" s="186" t="str">
        <f t="shared" si="211"/>
        <v>-</v>
      </c>
      <c r="L193" s="20" t="str">
        <f>IF(月途中入退所!$N49=$B$2,月途中入退所!$T49,"-")</f>
        <v>-</v>
      </c>
      <c r="M193" s="138">
        <f t="shared" si="212"/>
        <v>0</v>
      </c>
      <c r="O193" s="137" t="str">
        <f t="shared" si="177"/>
        <v>-</v>
      </c>
      <c r="P193" s="137" t="str">
        <f t="shared" si="178"/>
        <v>-</v>
      </c>
      <c r="Q193" s="137" t="str">
        <f t="shared" si="179"/>
        <v>-</v>
      </c>
      <c r="R193" s="137" t="str">
        <f t="shared" si="180"/>
        <v>-</v>
      </c>
      <c r="S193" s="137" t="str">
        <f t="shared" si="213"/>
        <v>-</v>
      </c>
      <c r="T193" s="137" t="str">
        <f t="shared" si="214"/>
        <v>-</v>
      </c>
      <c r="U193" s="137" t="str">
        <f t="shared" si="215"/>
        <v>-</v>
      </c>
      <c r="V193" s="137" t="str">
        <f t="shared" si="216"/>
        <v>-</v>
      </c>
      <c r="W193" s="137" t="str">
        <f t="shared" si="181"/>
        <v>-</v>
      </c>
      <c r="X193" s="137" t="str">
        <f t="shared" si="182"/>
        <v>-</v>
      </c>
      <c r="Y193" s="137" t="str">
        <f t="shared" si="183"/>
        <v>-</v>
      </c>
      <c r="Z193" s="137" t="str">
        <f t="shared" si="217"/>
        <v>-</v>
      </c>
      <c r="AA193" s="137" t="str">
        <f t="shared" si="218"/>
        <v>-</v>
      </c>
      <c r="AB193" s="137" t="str">
        <f t="shared" si="219"/>
        <v>-</v>
      </c>
      <c r="AC193" s="137" t="str">
        <f t="shared" si="220"/>
        <v>-</v>
      </c>
      <c r="AD193" s="137" t="str">
        <f t="shared" si="221"/>
        <v>-</v>
      </c>
      <c r="AE193" s="137" t="str">
        <f t="shared" si="222"/>
        <v>-</v>
      </c>
      <c r="AF193" s="137" t="str">
        <f t="shared" si="223"/>
        <v>-</v>
      </c>
      <c r="AG193" s="137" t="str">
        <f t="shared" si="224"/>
        <v>-</v>
      </c>
      <c r="AH193" s="137" t="str">
        <f t="shared" si="225"/>
        <v>-</v>
      </c>
      <c r="AI193" s="137" t="str">
        <f>IF(H193="標準時間",HLOOKUP(G193,'４月基本'!$F$34:$I$45,12,FALSE),IF(H193="短時間",HLOOKUP(G193,'４月基本'!$J$34:$M$45,12,FALSE),"-"))</f>
        <v>-</v>
      </c>
      <c r="AJ193" s="137" t="str">
        <f>IF(H193="標準時間",HLOOKUP(G193,'４月Ⅰ'!$F$23:$I$32,10,FALSE),IF(H193="短時間",HLOOKUP(G193,'４月Ⅰ'!$J$23:$M$32,10,FALSE),"-"))</f>
        <v>-</v>
      </c>
      <c r="AK193" s="137" t="str">
        <f>IF(H193="標準時間",HLOOKUP(G193,'４月基本'!$F$34:$I$46,11,FALSE),IF(H193="短時間",HLOOKUP(G193,'４月基本'!$J$34:$M$46,11,FALSE),"-"))</f>
        <v>-</v>
      </c>
      <c r="AL193" s="137" t="str">
        <f>IF(H193="標準時間",HLOOKUP(G193,'４月Ⅰ'!$F$23:$I$33,9,FALSE),IF(H193="短時間",HLOOKUP(G193,'４月Ⅰ'!$J$23:$M$33,9,FALSE),"-"))</f>
        <v>-</v>
      </c>
      <c r="AM193" s="137" t="str">
        <f t="shared" si="226"/>
        <v>-</v>
      </c>
      <c r="AN193" s="137">
        <f t="shared" si="184"/>
        <v>0</v>
      </c>
      <c r="AO193" s="138">
        <f t="shared" si="185"/>
        <v>0</v>
      </c>
      <c r="AP193" s="138" t="str">
        <f t="shared" si="186"/>
        <v/>
      </c>
      <c r="AQ193" s="138" t="str">
        <f t="shared" si="187"/>
        <v/>
      </c>
      <c r="AR193" s="138" t="str">
        <f t="shared" si="188"/>
        <v/>
      </c>
      <c r="AS193" s="138" t="str">
        <f t="shared" si="189"/>
        <v/>
      </c>
      <c r="AT193" s="138" t="str">
        <f t="shared" si="190"/>
        <v/>
      </c>
      <c r="AU193" s="138" t="str">
        <f t="shared" si="227"/>
        <v/>
      </c>
      <c r="AV193" s="138" t="str">
        <f t="shared" si="228"/>
        <v/>
      </c>
      <c r="AW193" s="138" t="str">
        <f t="shared" si="191"/>
        <v/>
      </c>
      <c r="AX193" s="138" t="str">
        <f t="shared" si="192"/>
        <v/>
      </c>
      <c r="AY193" s="138" t="str">
        <f t="shared" si="193"/>
        <v/>
      </c>
      <c r="AZ193" s="138" t="str">
        <f t="shared" si="194"/>
        <v/>
      </c>
      <c r="BA193" s="138" t="str">
        <f t="shared" si="195"/>
        <v/>
      </c>
      <c r="BB193" s="138" t="str">
        <f t="shared" si="196"/>
        <v/>
      </c>
      <c r="BC193" s="138" t="str">
        <f t="shared" si="197"/>
        <v/>
      </c>
      <c r="BD193" s="138" t="str">
        <f t="shared" si="198"/>
        <v/>
      </c>
      <c r="BE193" s="138" t="str">
        <f t="shared" si="199"/>
        <v/>
      </c>
      <c r="BF193" s="138" t="str">
        <f t="shared" si="200"/>
        <v/>
      </c>
      <c r="BG193" s="138" t="str">
        <f t="shared" si="201"/>
        <v/>
      </c>
      <c r="BH193" s="138" t="str">
        <f t="shared" si="202"/>
        <v/>
      </c>
      <c r="BI193" s="138" t="str">
        <f t="shared" si="203"/>
        <v/>
      </c>
      <c r="BJ193" s="138" t="str">
        <f t="shared" si="204"/>
        <v/>
      </c>
      <c r="BK193" s="138" t="str">
        <f t="shared" si="205"/>
        <v/>
      </c>
      <c r="BL193" s="138" t="str">
        <f t="shared" si="206"/>
        <v/>
      </c>
      <c r="BM193" s="138" t="str">
        <f t="shared" si="207"/>
        <v/>
      </c>
      <c r="BN193" s="138" t="str">
        <f t="shared" si="208"/>
        <v/>
      </c>
      <c r="BO193" s="138">
        <f t="shared" si="209"/>
        <v>0</v>
      </c>
    </row>
    <row r="194" spans="6:67" ht="12.75" customHeight="1">
      <c r="F194" s="20" t="str">
        <f>IF(月途中入退所!$N50=$B$2,月途中入退所!$P50,"-")</f>
        <v>-</v>
      </c>
      <c r="G194" s="20" t="str">
        <f>IF(月途中入退所!$N50=$B$2,月途中入退所!$Q50,"-")</f>
        <v>-</v>
      </c>
      <c r="H194" s="20" t="str">
        <f>IF(月途中入退所!$N50=$B$2,月途中入退所!$R50,"-")</f>
        <v>-</v>
      </c>
      <c r="I194" s="164" t="str">
        <f t="shared" si="210"/>
        <v>-</v>
      </c>
      <c r="J194" s="20" t="str">
        <f>IF(月途中入退所!$N50=$B$2,IF(月途中入退所!S50="","-",月途中入退所!$S50),"-")</f>
        <v>-</v>
      </c>
      <c r="K194" s="186" t="str">
        <f t="shared" si="211"/>
        <v>-</v>
      </c>
      <c r="L194" s="20" t="str">
        <f>IF(月途中入退所!$N50=$B$2,月途中入退所!$T50,"-")</f>
        <v>-</v>
      </c>
      <c r="M194" s="138">
        <f t="shared" si="212"/>
        <v>0</v>
      </c>
      <c r="O194" s="137" t="str">
        <f t="shared" si="177"/>
        <v>-</v>
      </c>
      <c r="P194" s="137" t="str">
        <f t="shared" si="178"/>
        <v>-</v>
      </c>
      <c r="Q194" s="137" t="str">
        <f t="shared" si="179"/>
        <v>-</v>
      </c>
      <c r="R194" s="137" t="str">
        <f t="shared" si="180"/>
        <v>-</v>
      </c>
      <c r="S194" s="137" t="str">
        <f t="shared" si="213"/>
        <v>-</v>
      </c>
      <c r="T194" s="137" t="str">
        <f t="shared" si="214"/>
        <v>-</v>
      </c>
      <c r="U194" s="137" t="str">
        <f>IF($H194="標準時間",HLOOKUP($G194,$F$40:$I$74,6,FALSE),IF($H194="短時間",HLOOKUP($G194,$J$40:$M$74,6,FALSE),"-"))</f>
        <v>-</v>
      </c>
      <c r="V194" s="137" t="str">
        <f>IF($H194="標準時間",HLOOKUP($G194,$F$40:$I$74,7,FALSE),IF($H194="短時間",HLOOKUP($G194,$J$40:$M$74,7,FALSE),"-"))</f>
        <v>-</v>
      </c>
      <c r="W194" s="137" t="str">
        <f t="shared" si="181"/>
        <v>-</v>
      </c>
      <c r="X194" s="137" t="str">
        <f t="shared" si="182"/>
        <v>-</v>
      </c>
      <c r="Y194" s="137" t="str">
        <f t="shared" si="183"/>
        <v>-</v>
      </c>
      <c r="Z194" s="137" t="str">
        <f t="shared" si="217"/>
        <v>-</v>
      </c>
      <c r="AA194" s="137" t="str">
        <f t="shared" si="218"/>
        <v>-</v>
      </c>
      <c r="AB194" s="137" t="str">
        <f t="shared" si="219"/>
        <v>-</v>
      </c>
      <c r="AC194" s="137" t="str">
        <f t="shared" si="220"/>
        <v>-</v>
      </c>
      <c r="AD194" s="137" t="str">
        <f t="shared" si="221"/>
        <v>-</v>
      </c>
      <c r="AE194" s="137" t="str">
        <f t="shared" si="222"/>
        <v>-</v>
      </c>
      <c r="AF194" s="137" t="str">
        <f>IF($H194="標準時間",HLOOKUP($G194,$F$40:$I$74,16,FALSE),IF($H194="短時間",HLOOKUP($G194,$J$40:$M$74,16,FALSE),"-"))</f>
        <v>-</v>
      </c>
      <c r="AG194" s="137" t="str">
        <f t="shared" si="224"/>
        <v>-</v>
      </c>
      <c r="AH194" s="137" t="str">
        <f t="shared" si="225"/>
        <v>-</v>
      </c>
      <c r="AI194" s="137" t="str">
        <f>IF(H194="標準時間",HLOOKUP(G194,'４月基本'!$F$34:$I$45,12,FALSE),IF(H194="短時間",HLOOKUP(G194,'４月基本'!$J$34:$M$45,12,FALSE),"-"))</f>
        <v>-</v>
      </c>
      <c r="AJ194" s="137" t="str">
        <f>IF(H194="標準時間",HLOOKUP(G194,'４月Ⅰ'!$F$23:$I$32,10,FALSE),IF(H194="短時間",HLOOKUP(G194,'４月Ⅰ'!$J$23:$M$32,10,FALSE),"-"))</f>
        <v>-</v>
      </c>
      <c r="AK194" s="137" t="str">
        <f>IF(H194="標準時間",HLOOKUP(G194,'４月基本'!$F$34:$I$46,11,FALSE),IF(H194="短時間",HLOOKUP(G194,'４月基本'!$J$34:$M$46,11,FALSE),"-"))</f>
        <v>-</v>
      </c>
      <c r="AL194" s="137" t="str">
        <f>IF(H194="標準時間",HLOOKUP(G194,'４月Ⅰ'!$F$23:$I$33,9,FALSE),IF(H194="短時間",HLOOKUP(G194,'４月Ⅰ'!$J$23:$M$33,9,FALSE),"-"))</f>
        <v>-</v>
      </c>
      <c r="AM194" s="137" t="str">
        <f t="shared" si="226"/>
        <v>-</v>
      </c>
      <c r="AN194" s="137">
        <f t="shared" si="184"/>
        <v>0</v>
      </c>
      <c r="AO194" s="138">
        <f t="shared" si="185"/>
        <v>0</v>
      </c>
      <c r="AP194" s="138" t="str">
        <f t="shared" si="186"/>
        <v/>
      </c>
      <c r="AQ194" s="138" t="str">
        <f t="shared" si="187"/>
        <v/>
      </c>
      <c r="AR194" s="138" t="str">
        <f t="shared" si="188"/>
        <v/>
      </c>
      <c r="AS194" s="138" t="str">
        <f t="shared" si="189"/>
        <v/>
      </c>
      <c r="AT194" s="138" t="str">
        <f t="shared" si="190"/>
        <v/>
      </c>
      <c r="AU194" s="138" t="str">
        <f t="shared" si="227"/>
        <v/>
      </c>
      <c r="AV194" s="138" t="str">
        <f t="shared" si="228"/>
        <v/>
      </c>
      <c r="AW194" s="138" t="str">
        <f t="shared" si="191"/>
        <v/>
      </c>
      <c r="AX194" s="138" t="str">
        <f t="shared" si="192"/>
        <v/>
      </c>
      <c r="AY194" s="138" t="str">
        <f t="shared" si="193"/>
        <v/>
      </c>
      <c r="AZ194" s="138" t="str">
        <f t="shared" si="194"/>
        <v/>
      </c>
      <c r="BA194" s="138" t="str">
        <f t="shared" si="195"/>
        <v/>
      </c>
      <c r="BB194" s="138" t="str">
        <f t="shared" si="196"/>
        <v/>
      </c>
      <c r="BC194" s="138" t="str">
        <f t="shared" si="197"/>
        <v/>
      </c>
      <c r="BD194" s="138" t="str">
        <f t="shared" si="198"/>
        <v/>
      </c>
      <c r="BE194" s="138" t="str">
        <f t="shared" si="199"/>
        <v/>
      </c>
      <c r="BF194" s="138" t="str">
        <f t="shared" si="200"/>
        <v/>
      </c>
      <c r="BG194" s="138" t="str">
        <f t="shared" si="201"/>
        <v/>
      </c>
      <c r="BH194" s="138" t="str">
        <f t="shared" si="202"/>
        <v/>
      </c>
      <c r="BI194" s="138" t="str">
        <f t="shared" si="203"/>
        <v/>
      </c>
      <c r="BJ194" s="138" t="str">
        <f t="shared" si="204"/>
        <v/>
      </c>
      <c r="BK194" s="138" t="str">
        <f t="shared" si="205"/>
        <v/>
      </c>
      <c r="BL194" s="138" t="str">
        <f t="shared" si="206"/>
        <v/>
      </c>
      <c r="BM194" s="138" t="str">
        <f t="shared" si="207"/>
        <v/>
      </c>
      <c r="BN194" s="138" t="str">
        <f t="shared" si="208"/>
        <v/>
      </c>
      <c r="BO194" s="138">
        <f t="shared" si="209"/>
        <v>0</v>
      </c>
    </row>
    <row r="195" spans="6:67">
      <c r="F195" s="23"/>
      <c r="G195" s="23"/>
      <c r="H195" s="23"/>
      <c r="I195" s="167"/>
      <c r="J195" s="23"/>
      <c r="K195" s="23"/>
      <c r="L195" s="23"/>
      <c r="M195" s="132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</row>
    <row r="196" spans="6:67">
      <c r="F196" s="23"/>
      <c r="G196" s="23"/>
      <c r="H196" s="23"/>
      <c r="I196" s="167"/>
      <c r="J196" s="23"/>
      <c r="K196" s="23"/>
      <c r="L196" s="23"/>
      <c r="M196" s="132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 t="s">
        <v>510</v>
      </c>
      <c r="AO196" s="138">
        <f>SUM(AO151:AO170)+SUM(AO175:AO194)</f>
        <v>0</v>
      </c>
      <c r="AP196" s="138">
        <f t="shared" ref="AP196:AS196" si="229">SUM(AP151:AP170)+SUM(AP175:AP194)</f>
        <v>0</v>
      </c>
      <c r="AQ196" s="138">
        <f t="shared" si="229"/>
        <v>0</v>
      </c>
      <c r="AR196" s="138">
        <f t="shared" si="229"/>
        <v>0</v>
      </c>
      <c r="AS196" s="138">
        <f t="shared" si="229"/>
        <v>0</v>
      </c>
      <c r="AT196" s="138">
        <f t="shared" ref="AT196:BO196" si="230">SUM(AT151:AT170)+SUM(AT175:AT194)</f>
        <v>0</v>
      </c>
      <c r="AU196" s="138">
        <f>SUM(AW151:AW170)+SUM(AW175:AW194)</f>
        <v>0</v>
      </c>
      <c r="AV196" s="138">
        <f>SUM(AX151:AX170)+SUM(AX175:AX194)</f>
        <v>0</v>
      </c>
      <c r="AW196" s="138">
        <f t="shared" ref="AW196:AY196" si="231">SUM(AY151:AY170)+SUM(AY175:AY194)</f>
        <v>0</v>
      </c>
      <c r="AX196" s="138">
        <f t="shared" si="231"/>
        <v>0</v>
      </c>
      <c r="AY196" s="138">
        <f t="shared" si="231"/>
        <v>0</v>
      </c>
      <c r="AZ196" s="138">
        <f t="shared" si="230"/>
        <v>0</v>
      </c>
      <c r="BA196" s="138">
        <f t="shared" si="230"/>
        <v>0</v>
      </c>
      <c r="BB196" s="138">
        <f t="shared" si="230"/>
        <v>0</v>
      </c>
      <c r="BC196" s="138">
        <f t="shared" si="230"/>
        <v>0</v>
      </c>
      <c r="BD196" s="138">
        <f t="shared" si="230"/>
        <v>0</v>
      </c>
      <c r="BE196" s="138">
        <f t="shared" si="230"/>
        <v>0</v>
      </c>
      <c r="BF196" s="138">
        <f t="shared" si="230"/>
        <v>0</v>
      </c>
      <c r="BG196" s="138">
        <f t="shared" si="230"/>
        <v>0</v>
      </c>
      <c r="BH196" s="138">
        <f t="shared" si="230"/>
        <v>0</v>
      </c>
      <c r="BI196" s="138">
        <f t="shared" si="230"/>
        <v>0</v>
      </c>
      <c r="BJ196" s="138">
        <f t="shared" si="230"/>
        <v>0</v>
      </c>
      <c r="BK196" s="138">
        <f t="shared" si="230"/>
        <v>0</v>
      </c>
      <c r="BL196" s="138">
        <f t="shared" si="230"/>
        <v>0</v>
      </c>
      <c r="BM196" s="138">
        <f t="shared" si="230"/>
        <v>0</v>
      </c>
      <c r="BN196" s="138">
        <f t="shared" si="230"/>
        <v>0</v>
      </c>
      <c r="BO196" s="138">
        <f t="shared" si="230"/>
        <v>0</v>
      </c>
    </row>
    <row r="198" spans="6:67">
      <c r="AM198" s="741" t="s">
        <v>531</v>
      </c>
      <c r="AN198" s="741"/>
      <c r="AO198" s="138">
        <f>'４月'!AO196+'５月'!AO196+'６月'!AO196+'７月'!AO196+'８月'!AO196+'９月'!AO196+'10月'!AO196+'11月'!AO196+'12月'!AO196+'１月'!AO196+'２月'!AO196+'３月'!AO196</f>
        <v>0</v>
      </c>
      <c r="AP198" s="138">
        <f>'４月'!AP196+'５月'!AP196+'６月'!AP196+'７月'!AP196+'８月'!AP196+'９月'!AP196+'10月'!AP196+'11月'!AP196+'12月'!AP196+'１月'!AP196+'２月'!AP196+'３月'!AP196</f>
        <v>0</v>
      </c>
      <c r="AQ198" s="138">
        <f>'４月'!AQ196+'５月'!AQ196+'６月'!AQ196+'７月'!AQ196+'８月'!AQ196+'９月'!AQ196+'10月'!AQ196+'11月'!AQ196+'12月'!AQ196+'１月'!AQ196+'２月'!AQ196+'３月'!AQ196</f>
        <v>0</v>
      </c>
      <c r="AR198" s="138">
        <f>'４月'!AR196+'５月'!AR196+'６月'!AR196+'７月'!AR196+'８月'!AR196+'９月'!AR196+'10月'!AR196+'11月'!AR196+'12月'!AR196+'１月'!AR196+'２月'!AR196+'３月'!AR196</f>
        <v>0</v>
      </c>
      <c r="AS198" s="138">
        <f>'４月'!AS196+'５月'!AS196+'６月'!AS196+'７月'!AS196+'８月'!AS196+'９月'!AS196+'10月'!AS196+'11月'!AS196+'12月'!AS196+'１月'!AS196+'２月'!AS196+'３月'!AS196</f>
        <v>0</v>
      </c>
      <c r="AT198" s="138">
        <f>'４月'!AT196+'５月'!AT196+'６月'!AT196+'７月'!AT196+'８月'!AT196+'９月'!AT196+'10月'!AT196+'11月'!AT196+'12月'!AT196+'１月'!AT196+'２月'!AT196+'３月'!AT196</f>
        <v>0</v>
      </c>
      <c r="AU198" s="138">
        <f>'４月'!AU196+'５月'!AU196+'６月'!AU196+'７月'!AU196+'８月'!AU196+'９月'!AU196+'10月'!AU196+'11月'!AU196+'12月'!AU196+'１月'!AU196+'２月'!AU196+'３月'!AU196</f>
        <v>0</v>
      </c>
      <c r="AV198" s="138">
        <f>'４月'!AV196+'５月'!AV196+'６月'!AV196+'７月'!AV196+'８月'!AV196+'９月'!AV196+'10月'!AV196+'11月'!AV196+'12月'!AV196+'１月'!AV196+'２月'!AV196+'３月'!AV196</f>
        <v>0</v>
      </c>
      <c r="AW198" s="138">
        <f>'４月'!AW196+'５月'!AW196+'６月'!AW196+'７月'!AW196+'８月'!AW196+'９月'!AW196+'10月'!AW196+'11月'!AW196+'12月'!AW196+'１月'!AW196+'２月'!AW196+'３月'!AW196</f>
        <v>0</v>
      </c>
      <c r="AX198" s="138">
        <f>'４月'!AX196+'５月'!AX196+'６月'!AX196+'７月'!AX196+'８月'!AX196+'９月'!AX196+'10月'!AX196+'11月'!AX196+'12月'!AX196+'１月'!AX196+'２月'!AX196+'３月'!AX196</f>
        <v>0</v>
      </c>
      <c r="AY198" s="138">
        <f>'４月'!AY196+'５月'!AY196+'６月'!AY196+'７月'!AY196+'８月'!AY196+'９月'!AY196+'10月'!AY196+'11月'!AY196+'12月'!AY196+'１月'!AY196+'２月'!AY196+'３月'!AY196</f>
        <v>0</v>
      </c>
      <c r="AZ198" s="138">
        <f>'４月'!AZ196+'５月'!AZ196+'６月'!AZ196+'７月'!AZ196+'８月'!AZ196+'９月'!AZ196+'10月'!AZ196+'11月'!AZ196+'12月'!AZ196+'１月'!AZ196+'２月'!AZ196+'３月'!AZ196</f>
        <v>0</v>
      </c>
      <c r="BA198" s="138">
        <f>'４月'!BA196+'５月'!BA196+'６月'!BA196+'７月'!BA196+'８月'!BA196+'９月'!BA196+'10月'!BA196+'11月'!BA196+'12月'!BA196+'１月'!BA196+'２月'!BA196+'３月'!BA196</f>
        <v>0</v>
      </c>
      <c r="BB198" s="138">
        <f>'４月'!BB196+'５月'!BB196+'６月'!BB196+'７月'!BB196+'８月'!BB196+'９月'!BB196+'10月'!BB196+'11月'!BB196+'12月'!BB196+'１月'!BB196+'２月'!BB196+'３月'!BB196</f>
        <v>0</v>
      </c>
      <c r="BC198" s="138">
        <f>'４月'!BC196+'５月'!BC196+'６月'!BC196+'７月'!BC196+'８月'!BC196+'９月'!BC196+'10月'!BC196+'11月'!BC196+'12月'!BC196+'１月'!BC196+'２月'!BC196+'３月'!BC196</f>
        <v>0</v>
      </c>
      <c r="BD198" s="138">
        <f>'４月'!BD196+'５月'!BD196+'６月'!BD196+'７月'!BD196+'８月'!BD196+'９月'!BD196+'10月'!BD196+'11月'!BD196+'12月'!BD196+'１月'!BD196+'２月'!BD196+'３月'!BD196</f>
        <v>0</v>
      </c>
      <c r="BE198" s="138">
        <f>'４月'!BE196+'５月'!BE196+'６月'!BE196+'７月'!BE196+'８月'!BE196+'９月'!BE196+'10月'!BE196+'11月'!BE196+'12月'!BE196+'１月'!BE196+'２月'!BE196+'３月'!BE196</f>
        <v>0</v>
      </c>
      <c r="BF198" s="138">
        <f>'４月'!BF196+'５月'!BF196+'６月'!BF196+'７月'!BF196+'８月'!BF196+'９月'!BF196+'10月'!BF196+'11月'!BF196+'12月'!BF196+'１月'!BF196+'２月'!BF196+'３月'!BF196</f>
        <v>0</v>
      </c>
      <c r="BG198" s="138">
        <f>'４月'!BG196+'５月'!BG196+'６月'!BG196+'７月'!BG196+'８月'!BG196+'９月'!BG196+'10月'!BG196+'11月'!BG196+'12月'!BG196+'１月'!BG196+'２月'!BG196+'３月'!BG196</f>
        <v>0</v>
      </c>
      <c r="BH198" s="138">
        <f>'４月'!BH196+'５月'!BH196+'６月'!BH196+'７月'!BH196+'８月'!BH196+'９月'!BH196+'10月'!BH196+'11月'!BH196+'12月'!BH196+'１月'!BH196+'２月'!BH196+'３月'!BH196</f>
        <v>0</v>
      </c>
      <c r="BI198" s="138">
        <f>'４月'!BI196+'５月'!BI196+'６月'!BI196+'７月'!BI196+'８月'!BI196+'９月'!BI196+'10月'!BI196+'11月'!BI196+'12月'!BI196+'１月'!BI196+'２月'!BI196+'３月'!BI196</f>
        <v>0</v>
      </c>
      <c r="BJ198" s="138">
        <f>'４月'!BJ196+'５月'!BJ196+'６月'!BJ196+'７月'!BJ196+'８月'!BJ196+'９月'!BJ196+'10月'!BJ196+'11月'!BJ196+'12月'!BJ196+'１月'!BJ196+'２月'!BJ196+'３月'!BJ196</f>
        <v>0</v>
      </c>
      <c r="BK198" s="138">
        <f>'４月'!BK196+'５月'!BK196+'６月'!BK196+'７月'!BK196+'８月'!BK196+'９月'!BK196+'10月'!BK196+'11月'!BK196+'12月'!BK196+'１月'!BK196+'２月'!BK196+'３月'!BK196</f>
        <v>0</v>
      </c>
      <c r="BL198" s="138">
        <f>'４月'!BL196+'５月'!BL196+'６月'!BL196+'７月'!BL196+'８月'!BL196+'９月'!BL196+'10月'!BL196+'11月'!BL196+'12月'!BL196+'１月'!BL196+'２月'!BL196+'３月'!BL196</f>
        <v>0</v>
      </c>
      <c r="BM198" s="138">
        <f>'４月'!BM196+'５月'!BM196+'６月'!BM196+'７月'!BM196+'８月'!BM196+'９月'!BM196+'10月'!BM196+'11月'!BM196+'12月'!BM196+'１月'!BM196+'２月'!BM196+'３月'!BM196</f>
        <v>0</v>
      </c>
      <c r="BN198" s="138">
        <f>'４月'!BN196+'５月'!BN196+'６月'!BN196+'７月'!BN196+'８月'!BN196+'９月'!BN196+'10月'!BN196+'11月'!BN196+'12月'!BN196+'１月'!BN196+'２月'!BN196+'３月'!BN196</f>
        <v>0</v>
      </c>
      <c r="BO198" s="138">
        <f>'４月'!BO196+'５月'!BO196+'６月'!BO196+'７月'!BO196+'８月'!BO196+'９月'!BO196+'10月'!BO196+'11月'!BO196+'12月'!BO196+'１月'!BO196+'２月'!BO196+'３月'!BO196</f>
        <v>0</v>
      </c>
    </row>
    <row r="200" spans="6:67">
      <c r="AO200" s="138">
        <f>SUM(AO99:AO118)+SUM(AO123:AO142)+SUM(AO151:AO170)+SUM(AO175:AO194)</f>
        <v>0</v>
      </c>
      <c r="AP200" s="138">
        <f t="shared" ref="AP200:BN200" si="232">SUM(AP99:AP118)+SUM(AP123:AP142)+SUM(AP151:AP170)+SUM(AP175:AP194)</f>
        <v>0</v>
      </c>
      <c r="AQ200" s="138">
        <f t="shared" si="232"/>
        <v>0</v>
      </c>
      <c r="AR200" s="138">
        <f t="shared" si="232"/>
        <v>0</v>
      </c>
      <c r="AS200" s="138">
        <f t="shared" si="232"/>
        <v>0</v>
      </c>
      <c r="AT200" s="138">
        <f t="shared" si="232"/>
        <v>0</v>
      </c>
      <c r="AU200" s="138">
        <f>SUM(AW99:AW118)+SUM(AW123:AW142)+SUM(AW151:AW170)+SUM(AW175:AW194)</f>
        <v>0</v>
      </c>
      <c r="AV200" s="138">
        <f>SUM(AX99:AX118)+SUM(AX123:AX142)+SUM(AX151:AX170)+SUM(AX175:AX194)</f>
        <v>0</v>
      </c>
      <c r="AW200" s="138">
        <f t="shared" ref="AW200:AY200" si="233">SUM(AY99:AY118)+SUM(AY123:AY142)+SUM(AY151:AY170)+SUM(AY175:AY194)</f>
        <v>0</v>
      </c>
      <c r="AX200" s="138">
        <f t="shared" si="233"/>
        <v>0</v>
      </c>
      <c r="AY200" s="138">
        <f t="shared" si="233"/>
        <v>0</v>
      </c>
      <c r="AZ200" s="138">
        <f t="shared" si="232"/>
        <v>0</v>
      </c>
      <c r="BA200" s="138">
        <f t="shared" si="232"/>
        <v>0</v>
      </c>
      <c r="BB200" s="138">
        <f t="shared" si="232"/>
        <v>0</v>
      </c>
      <c r="BC200" s="138">
        <f t="shared" si="232"/>
        <v>0</v>
      </c>
      <c r="BD200" s="138">
        <f t="shared" si="232"/>
        <v>0</v>
      </c>
      <c r="BE200" s="138">
        <f t="shared" si="232"/>
        <v>0</v>
      </c>
      <c r="BF200" s="138">
        <f t="shared" si="232"/>
        <v>0</v>
      </c>
      <c r="BG200" s="138">
        <f t="shared" si="232"/>
        <v>0</v>
      </c>
      <c r="BH200" s="138">
        <f t="shared" si="232"/>
        <v>0</v>
      </c>
      <c r="BI200" s="138">
        <f t="shared" si="232"/>
        <v>0</v>
      </c>
      <c r="BJ200" s="138">
        <f t="shared" si="232"/>
        <v>0</v>
      </c>
      <c r="BK200" s="138">
        <f t="shared" si="232"/>
        <v>0</v>
      </c>
      <c r="BL200" s="138">
        <f t="shared" si="232"/>
        <v>0</v>
      </c>
      <c r="BM200" s="138">
        <f t="shared" si="232"/>
        <v>0</v>
      </c>
      <c r="BN200" s="138">
        <f t="shared" si="232"/>
        <v>0</v>
      </c>
      <c r="BO200" s="138">
        <f>SUM(BO99:BO118)+SUM(BO123:BO142)+SUM(BO151:BO170)+SUM(BO175:BO194)</f>
        <v>0</v>
      </c>
    </row>
    <row r="201" spans="6:67">
      <c r="BN201" s="132" t="s">
        <v>498</v>
      </c>
      <c r="BO201" s="138">
        <f>AO200+AP200+AQ200+AS200+AU200+BA200+AV200+AY200+BB200+BC200+BE200+BG200+BI200+BK200+BM200+BN200</f>
        <v>0</v>
      </c>
    </row>
    <row r="202" spans="6:67">
      <c r="BN202" s="133" t="s">
        <v>491</v>
      </c>
      <c r="BO202" s="138">
        <f>AR200+AT200+AZ200+BD200+BF200+BH200+BJ200+BL200</f>
        <v>0</v>
      </c>
    </row>
    <row r="203" spans="6:67">
      <c r="BJ203" s="133"/>
      <c r="BK203" s="132"/>
    </row>
    <row r="204" spans="6:67">
      <c r="AO204" s="742" t="s">
        <v>463</v>
      </c>
      <c r="AP204" s="743"/>
      <c r="AQ204" s="743"/>
      <c r="AR204" s="744"/>
      <c r="AS204" s="699" t="s">
        <v>476</v>
      </c>
      <c r="AT204" s="699"/>
      <c r="AU204" s="699" t="s">
        <v>642</v>
      </c>
      <c r="AV204" s="699"/>
      <c r="AW204" s="742" t="s">
        <v>164</v>
      </c>
      <c r="AX204" s="743"/>
      <c r="AY204" s="744"/>
      <c r="AZ204" s="210"/>
      <c r="BA204" s="693" t="s">
        <v>257</v>
      </c>
      <c r="BB204" s="693" t="s">
        <v>479</v>
      </c>
      <c r="BC204" s="699" t="s">
        <v>33</v>
      </c>
      <c r="BD204" s="699"/>
      <c r="BE204" s="717" t="s">
        <v>596</v>
      </c>
      <c r="BF204" s="718"/>
      <c r="BG204" s="699" t="s">
        <v>481</v>
      </c>
      <c r="BH204" s="699"/>
      <c r="BI204" s="717" t="s">
        <v>85</v>
      </c>
      <c r="BJ204" s="718"/>
      <c r="BK204" s="745" t="s">
        <v>86</v>
      </c>
      <c r="BL204" s="746"/>
      <c r="BM204" s="693" t="s">
        <v>485</v>
      </c>
      <c r="BN204" s="693" t="s">
        <v>488</v>
      </c>
      <c r="BO204" s="699" t="s">
        <v>31</v>
      </c>
    </row>
    <row r="205" spans="6:67">
      <c r="AO205" s="136" t="s">
        <v>512</v>
      </c>
      <c r="AP205" s="136" t="s">
        <v>513</v>
      </c>
      <c r="AQ205" s="136" t="s">
        <v>514</v>
      </c>
      <c r="AR205" s="136" t="s">
        <v>87</v>
      </c>
      <c r="AS205" s="136" t="s">
        <v>88</v>
      </c>
      <c r="AT205" s="136" t="s">
        <v>87</v>
      </c>
      <c r="AU205" s="136" t="s">
        <v>88</v>
      </c>
      <c r="AV205" s="136" t="s">
        <v>87</v>
      </c>
      <c r="AW205" s="136" t="s">
        <v>512</v>
      </c>
      <c r="AX205" s="136" t="s">
        <v>513</v>
      </c>
      <c r="AY205" s="136" t="s">
        <v>514</v>
      </c>
      <c r="AZ205" s="136" t="s">
        <v>87</v>
      </c>
      <c r="BA205" s="695"/>
      <c r="BB205" s="695"/>
      <c r="BC205" s="136" t="s">
        <v>88</v>
      </c>
      <c r="BD205" s="136" t="s">
        <v>87</v>
      </c>
      <c r="BE205" s="136" t="s">
        <v>88</v>
      </c>
      <c r="BF205" s="136" t="s">
        <v>87</v>
      </c>
      <c r="BG205" s="136" t="s">
        <v>88</v>
      </c>
      <c r="BH205" s="136" t="s">
        <v>87</v>
      </c>
      <c r="BI205" s="136" t="s">
        <v>88</v>
      </c>
      <c r="BJ205" s="136" t="s">
        <v>87</v>
      </c>
      <c r="BK205" s="136" t="s">
        <v>88</v>
      </c>
      <c r="BL205" s="136" t="s">
        <v>87</v>
      </c>
      <c r="BM205" s="695"/>
      <c r="BN205" s="695"/>
      <c r="BO205" s="699"/>
    </row>
    <row r="206" spans="6:67">
      <c r="AN206" s="133" t="s">
        <v>502</v>
      </c>
      <c r="AO206" s="138">
        <f>'４月'!AO200+'５月'!AO200+'６月'!AO200+'７月'!AO200+'８月'!AO200+'９月'!AO200+'10月'!AO200+'11月'!AO200+'12月'!AO200+'１月'!AO200+'２月'!AO200+'３月'!AO200</f>
        <v>0</v>
      </c>
      <c r="AP206" s="138">
        <f>'４月'!AP200+'５月'!AP200+'６月'!AP200+'７月'!AP200+'８月'!AP200+'９月'!AP200+'10月'!AP200+'11月'!AP200+'12月'!AP200+'１月'!AP200+'２月'!AP200+'３月'!AP200</f>
        <v>0</v>
      </c>
      <c r="AQ206" s="138">
        <f>'４月'!AQ200+'５月'!AQ200+'６月'!AQ200+'７月'!AQ200+'８月'!AQ200+'９月'!AQ200+'10月'!AQ200+'11月'!AQ200+'12月'!AQ200+'１月'!AQ200+'２月'!AQ200+'３月'!AQ200</f>
        <v>0</v>
      </c>
      <c r="AR206" s="138">
        <f>'４月'!AR200+'５月'!AR200+'６月'!AR200+'７月'!AR200+'８月'!AR200+'９月'!AR200+'10月'!AR200+'11月'!AR200+'12月'!AR200+'１月'!AR200+'２月'!AR200+'３月'!AR200</f>
        <v>0</v>
      </c>
      <c r="AS206" s="138">
        <f>'４月'!AS200+'５月'!AS200+'６月'!AS200+'７月'!AS200+'８月'!AS200+'９月'!AS200+'10月'!AS200+'11月'!AS200+'12月'!AS200+'１月'!AS200+'２月'!AS200+'３月'!AS200</f>
        <v>0</v>
      </c>
      <c r="AT206" s="138">
        <f>'４月'!AT200+'５月'!AT200+'６月'!AT200+'７月'!AT200+'８月'!AT200+'９月'!AT200+'10月'!AT200+'11月'!AT200+'12月'!AT200+'１月'!AT200+'２月'!AT200+'３月'!AT200</f>
        <v>0</v>
      </c>
      <c r="AU206" s="138">
        <f>'４月'!AU200+'５月'!AU200+'６月'!AU200+'７月'!AU200+'８月'!AU200+'９月'!AU200+'10月'!AU200+'11月'!AU200+'12月'!AU200+'１月'!AU200+'２月'!AU200+'３月'!AU200</f>
        <v>0</v>
      </c>
      <c r="AV206" s="138">
        <f>'４月'!AV200+'５月'!AV200+'６月'!AV200+'７月'!AV200+'８月'!AV200+'９月'!AV200+'10月'!AV200+'11月'!AV200+'12月'!AV200+'１月'!AV200+'２月'!AV200+'３月'!AV200</f>
        <v>0</v>
      </c>
      <c r="AW206" s="138">
        <f>'４月'!AW200+'５月'!AW200+'６月'!AW200+'７月'!AW200+'８月'!AW200+'９月'!AW200+'10月'!AW200+'11月'!AW200+'12月'!AW200+'１月'!AW200+'２月'!AW200+'３月'!AW200</f>
        <v>0</v>
      </c>
      <c r="AX206" s="138">
        <f>'４月'!AX200+'５月'!AX200+'６月'!AX200+'７月'!AX200+'８月'!AX200+'９月'!AX200+'10月'!AX200+'11月'!AX200+'12月'!AX200+'１月'!AX200+'２月'!AX200+'３月'!AX200</f>
        <v>0</v>
      </c>
      <c r="AY206" s="138">
        <f>'４月'!AY200+'５月'!AY200+'６月'!AY200+'７月'!AY200+'８月'!AY200+'９月'!AY200+'10月'!AY200+'11月'!AY200+'12月'!AY200+'１月'!AY200+'２月'!AY200+'３月'!AY200</f>
        <v>0</v>
      </c>
      <c r="AZ206" s="138">
        <f>'４月'!AZ200+'５月'!AZ200+'６月'!AZ200+'７月'!AZ200+'８月'!AZ200+'９月'!AZ200+'10月'!AZ200+'11月'!AZ200+'12月'!AZ200+'１月'!AZ200+'２月'!AZ200+'３月'!AZ200</f>
        <v>0</v>
      </c>
      <c r="BA206" s="138">
        <f>'４月'!BA200+'５月'!BA200+'６月'!BA200+'７月'!BA200+'８月'!BA200+'９月'!BA200+'10月'!BA200+'11月'!BA200+'12月'!BA200+'１月'!BA200+'２月'!BA200+'３月'!BA200</f>
        <v>0</v>
      </c>
      <c r="BB206" s="138">
        <f>'４月'!BB200+'５月'!BB200+'６月'!BB200+'７月'!BB200+'８月'!BB200+'９月'!BB200+'10月'!BB200+'11月'!BB200+'12月'!BB200+'１月'!BB200+'２月'!BB200+'３月'!BB200</f>
        <v>0</v>
      </c>
      <c r="BC206" s="138">
        <f>'４月'!BC200+'５月'!BC200+'６月'!BC200+'７月'!BC200+'８月'!BC200+'９月'!BC200+'10月'!BC200+'11月'!BC200+'12月'!BC200+'１月'!BC200+'２月'!BC200+'３月'!BC200</f>
        <v>0</v>
      </c>
      <c r="BD206" s="138">
        <f>'４月'!BD200+'５月'!BD200+'６月'!BD200+'７月'!BD200+'８月'!BD200+'９月'!BD200+'10月'!BD200+'11月'!BD200+'12月'!BD200+'１月'!BD200+'２月'!BD200+'３月'!BD200</f>
        <v>0</v>
      </c>
      <c r="BE206" s="138">
        <f>'４月'!BE200+'５月'!BE200+'６月'!BE200+'７月'!BE200+'８月'!BE200+'９月'!BE200+'10月'!BE200+'11月'!BE200+'12月'!BE200+'１月'!BE200+'２月'!BE200+'３月'!BE200</f>
        <v>0</v>
      </c>
      <c r="BF206" s="138">
        <f>'４月'!BF200+'５月'!BF200+'６月'!BF200+'７月'!BF200+'８月'!BF200+'９月'!BF200+'10月'!BF200+'11月'!BF200+'12月'!BF200+'１月'!BF200+'２月'!BF200+'３月'!BF200</f>
        <v>0</v>
      </c>
      <c r="BG206" s="138">
        <f>'４月'!BG200+'５月'!BG200+'６月'!BG200+'７月'!BG200+'８月'!BG200+'９月'!BG200+'10月'!BG200+'11月'!BG200+'12月'!BG200+'１月'!BG200+'２月'!BG200+'３月'!BG200</f>
        <v>0</v>
      </c>
      <c r="BH206" s="138">
        <f>'４月'!BH200+'５月'!BH200+'６月'!BH200+'７月'!BH200+'８月'!BH200+'９月'!BH200+'10月'!BH200+'11月'!BH200+'12月'!BH200+'１月'!BH200+'２月'!BH200+'３月'!BH200</f>
        <v>0</v>
      </c>
      <c r="BI206" s="138">
        <f>'４月'!BI200+'５月'!BI200+'６月'!BI200+'７月'!BI200+'８月'!BI200+'９月'!BI200+'10月'!BI200+'11月'!BI200+'12月'!BI200+'１月'!BI200+'２月'!BI200+'３月'!BI200</f>
        <v>0</v>
      </c>
      <c r="BJ206" s="138">
        <f>'４月'!BJ200+'５月'!BJ200+'６月'!BJ200+'７月'!BJ200+'８月'!BJ200+'９月'!BJ200+'10月'!BJ200+'11月'!BJ200+'12月'!BJ200+'１月'!BJ200+'２月'!BJ200+'３月'!BJ200</f>
        <v>0</v>
      </c>
      <c r="BK206" s="138">
        <f>'４月'!BK200+'５月'!BK200+'６月'!BK200+'７月'!BK200+'８月'!BK200+'９月'!BK200+'10月'!BK200+'11月'!BK200+'12月'!BK200+'１月'!BK200+'２月'!BK200+'３月'!BK200</f>
        <v>0</v>
      </c>
      <c r="BL206" s="138">
        <f>'４月'!BL200+'５月'!BL200+'６月'!BL200+'７月'!BL200+'８月'!BL200+'９月'!BL200+'10月'!BL200+'11月'!BL200+'12月'!BL200+'１月'!BL200+'２月'!BL200+'３月'!BL200</f>
        <v>0</v>
      </c>
      <c r="BM206" s="138">
        <f>'４月'!BM200+'５月'!BM200+'６月'!BM200+'７月'!BM200+'８月'!BM200+'９月'!BM200+'10月'!BM200+'11月'!BM200+'12月'!BM200+'１月'!BM200+'２月'!BM200+'３月'!BM200</f>
        <v>0</v>
      </c>
      <c r="BN206" s="138">
        <f>'４月'!BN200+'５月'!BN200+'６月'!BN200+'７月'!BN200+'８月'!BN200+'９月'!BN200+'10月'!BN200+'11月'!BN200+'12月'!BN200+'１月'!BN200+'２月'!BN200+'３月'!BN200</f>
        <v>0</v>
      </c>
      <c r="BO206" s="138">
        <f>'４月'!BO200+'５月'!BO200+'６月'!BO200+'７月'!BO200+'８月'!BO200+'９月'!BO200+'10月'!BO200+'11月'!BO200+'12月'!BO200+'１月'!BO200+'２月'!BO200+'３月'!BO200</f>
        <v>0</v>
      </c>
    </row>
    <row r="208" spans="6:67">
      <c r="BK208" s="715" t="s">
        <v>525</v>
      </c>
      <c r="BL208" s="715"/>
    </row>
    <row r="209" spans="63:67">
      <c r="BK209" s="720" t="s">
        <v>536</v>
      </c>
      <c r="BL209" s="721"/>
      <c r="BM209" s="721"/>
      <c r="BN209" s="722"/>
      <c r="BO209" s="19" t="s">
        <v>264</v>
      </c>
    </row>
    <row r="210" spans="63:67">
      <c r="BK210" s="723" t="s">
        <v>607</v>
      </c>
      <c r="BL210" s="729" t="s">
        <v>527</v>
      </c>
      <c r="BM210" s="730"/>
      <c r="BN210" s="27" t="s">
        <v>499</v>
      </c>
      <c r="BO210" s="60">
        <f>AO146</f>
        <v>0</v>
      </c>
    </row>
    <row r="211" spans="63:67">
      <c r="BK211" s="724"/>
      <c r="BL211" s="731"/>
      <c r="BM211" s="430"/>
      <c r="BN211" s="226" t="s">
        <v>500</v>
      </c>
      <c r="BO211" s="222">
        <f>AP146</f>
        <v>0</v>
      </c>
    </row>
    <row r="212" spans="63:67">
      <c r="BK212" s="724"/>
      <c r="BL212" s="732"/>
      <c r="BM212" s="733"/>
      <c r="BN212" s="242" t="s">
        <v>501</v>
      </c>
      <c r="BO212" s="223">
        <f>AQ146</f>
        <v>0</v>
      </c>
    </row>
    <row r="213" spans="63:67">
      <c r="BK213" s="724"/>
      <c r="BL213" s="734" t="s">
        <v>287</v>
      </c>
      <c r="BM213" s="735"/>
      <c r="BN213" s="736"/>
      <c r="BO213" s="25">
        <f>AR146</f>
        <v>0</v>
      </c>
    </row>
    <row r="214" spans="63:67">
      <c r="BK214" s="723" t="s">
        <v>608</v>
      </c>
      <c r="BL214" s="729" t="s">
        <v>527</v>
      </c>
      <c r="BM214" s="730"/>
      <c r="BN214" s="27" t="s">
        <v>499</v>
      </c>
      <c r="BO214" s="60">
        <f>AO198</f>
        <v>0</v>
      </c>
    </row>
    <row r="215" spans="63:67">
      <c r="BK215" s="724"/>
      <c r="BL215" s="731"/>
      <c r="BM215" s="430"/>
      <c r="BN215" s="226" t="s">
        <v>500</v>
      </c>
      <c r="BO215" s="222">
        <f>AP198</f>
        <v>0</v>
      </c>
    </row>
    <row r="216" spans="63:67">
      <c r="BK216" s="724"/>
      <c r="BL216" s="732"/>
      <c r="BM216" s="733"/>
      <c r="BN216" s="242" t="s">
        <v>501</v>
      </c>
      <c r="BO216" s="223">
        <f>AQ198</f>
        <v>0</v>
      </c>
    </row>
    <row r="217" spans="63:67">
      <c r="BK217" s="724"/>
      <c r="BL217" s="734" t="s">
        <v>287</v>
      </c>
      <c r="BM217" s="735"/>
      <c r="BN217" s="736"/>
      <c r="BO217" s="25">
        <f>AR198</f>
        <v>0</v>
      </c>
    </row>
    <row r="218" spans="63:67">
      <c r="BK218" s="525" t="s">
        <v>107</v>
      </c>
      <c r="BL218" s="737" t="s">
        <v>32</v>
      </c>
      <c r="BM218" s="737"/>
      <c r="BN218" s="128" t="s">
        <v>527</v>
      </c>
      <c r="BO218" s="25">
        <f>AS206</f>
        <v>0</v>
      </c>
    </row>
    <row r="219" spans="63:67">
      <c r="BK219" s="724"/>
      <c r="BL219" s="737"/>
      <c r="BM219" s="737"/>
      <c r="BN219" s="128" t="s">
        <v>526</v>
      </c>
      <c r="BO219" s="25">
        <f>AT206</f>
        <v>0</v>
      </c>
    </row>
    <row r="220" spans="63:67">
      <c r="BK220" s="724"/>
      <c r="BL220" s="740" t="s">
        <v>641</v>
      </c>
      <c r="BM220" s="740"/>
      <c r="BN220" s="128" t="s">
        <v>88</v>
      </c>
      <c r="BO220" s="25">
        <f>AU206</f>
        <v>0</v>
      </c>
    </row>
    <row r="221" spans="63:67">
      <c r="BK221" s="724"/>
      <c r="BL221" s="740"/>
      <c r="BM221" s="740"/>
      <c r="BN221" s="128" t="s">
        <v>287</v>
      </c>
      <c r="BO221" s="25">
        <f>AV206</f>
        <v>0</v>
      </c>
    </row>
    <row r="222" spans="63:67">
      <c r="BK222" s="724"/>
      <c r="BL222" s="738" t="s">
        <v>605</v>
      </c>
      <c r="BM222" s="738"/>
      <c r="BN222" s="27" t="s">
        <v>499</v>
      </c>
      <c r="BO222" s="60">
        <f>AW206</f>
        <v>0</v>
      </c>
    </row>
    <row r="223" spans="63:67">
      <c r="BK223" s="724"/>
      <c r="BL223" s="738"/>
      <c r="BM223" s="738"/>
      <c r="BN223" s="226" t="s">
        <v>500</v>
      </c>
      <c r="BO223" s="222">
        <f>AX206</f>
        <v>0</v>
      </c>
    </row>
    <row r="224" spans="63:67">
      <c r="BK224" s="724"/>
      <c r="BL224" s="738"/>
      <c r="BM224" s="738"/>
      <c r="BN224" s="242" t="s">
        <v>501</v>
      </c>
      <c r="BO224" s="223">
        <f>AY206</f>
        <v>0</v>
      </c>
    </row>
    <row r="225" spans="63:67">
      <c r="BK225" s="724"/>
      <c r="BL225" s="738"/>
      <c r="BM225" s="738"/>
      <c r="BN225" s="128" t="s">
        <v>526</v>
      </c>
      <c r="BO225" s="25">
        <f>AZ206</f>
        <v>0</v>
      </c>
    </row>
    <row r="226" spans="63:67">
      <c r="BK226" s="724"/>
      <c r="BL226" s="739" t="s">
        <v>257</v>
      </c>
      <c r="BM226" s="739"/>
      <c r="BN226" s="739"/>
      <c r="BO226" s="25">
        <f>BA206</f>
        <v>0</v>
      </c>
    </row>
    <row r="227" spans="63:67">
      <c r="BK227" s="724"/>
      <c r="BL227" s="739" t="s">
        <v>42</v>
      </c>
      <c r="BM227" s="739"/>
      <c r="BN227" s="739"/>
      <c r="BO227" s="25">
        <f>BB206</f>
        <v>0</v>
      </c>
    </row>
    <row r="228" spans="63:67">
      <c r="BK228" s="724"/>
      <c r="BL228" s="738" t="s">
        <v>258</v>
      </c>
      <c r="BM228" s="738"/>
      <c r="BN228" s="128" t="s">
        <v>527</v>
      </c>
      <c r="BO228" s="25">
        <f>BC206</f>
        <v>0</v>
      </c>
    </row>
    <row r="229" spans="63:67">
      <c r="BK229" s="724"/>
      <c r="BL229" s="738"/>
      <c r="BM229" s="738"/>
      <c r="BN229" s="128" t="s">
        <v>526</v>
      </c>
      <c r="BO229" s="25">
        <f>BD206</f>
        <v>0</v>
      </c>
    </row>
    <row r="230" spans="63:67">
      <c r="BK230" s="724"/>
      <c r="BL230" s="739" t="s">
        <v>37</v>
      </c>
      <c r="BM230" s="739"/>
      <c r="BN230" s="739"/>
      <c r="BO230" s="25">
        <f>BM206</f>
        <v>0</v>
      </c>
    </row>
    <row r="231" spans="63:67">
      <c r="BK231" s="526"/>
      <c r="BL231" s="739" t="s">
        <v>259</v>
      </c>
      <c r="BM231" s="739"/>
      <c r="BN231" s="739"/>
      <c r="BO231" s="25">
        <f>BN206</f>
        <v>0</v>
      </c>
    </row>
    <row r="232" spans="63:67">
      <c r="BK232" s="496" t="s">
        <v>529</v>
      </c>
      <c r="BL232" s="725" t="s">
        <v>532</v>
      </c>
      <c r="BM232" s="726"/>
      <c r="BN232" s="128" t="s">
        <v>527</v>
      </c>
      <c r="BO232" s="138">
        <f>BE206</f>
        <v>0</v>
      </c>
    </row>
    <row r="233" spans="63:67">
      <c r="BK233" s="496"/>
      <c r="BL233" s="727"/>
      <c r="BM233" s="728"/>
      <c r="BN233" s="128" t="s">
        <v>526</v>
      </c>
      <c r="BO233" s="138">
        <f>BF206</f>
        <v>0</v>
      </c>
    </row>
    <row r="234" spans="63:67">
      <c r="BK234" s="496"/>
      <c r="BL234" s="719" t="s">
        <v>533</v>
      </c>
      <c r="BM234" s="719"/>
      <c r="BN234" s="128" t="s">
        <v>527</v>
      </c>
      <c r="BO234" s="138">
        <f>BG206</f>
        <v>0</v>
      </c>
    </row>
    <row r="235" spans="63:67">
      <c r="BK235" s="496"/>
      <c r="BL235" s="719"/>
      <c r="BM235" s="719"/>
      <c r="BN235" s="128" t="s">
        <v>526</v>
      </c>
      <c r="BO235" s="138">
        <f>BH206</f>
        <v>0</v>
      </c>
    </row>
    <row r="236" spans="63:67">
      <c r="BK236" s="496"/>
      <c r="BL236" s="719" t="s">
        <v>534</v>
      </c>
      <c r="BM236" s="719"/>
      <c r="BN236" s="128" t="s">
        <v>527</v>
      </c>
      <c r="BO236" s="138">
        <f>BI206</f>
        <v>0</v>
      </c>
    </row>
    <row r="237" spans="63:67">
      <c r="BK237" s="496"/>
      <c r="BL237" s="719"/>
      <c r="BM237" s="719"/>
      <c r="BN237" s="128" t="s">
        <v>526</v>
      </c>
      <c r="BO237" s="138">
        <f>BJ206</f>
        <v>0</v>
      </c>
    </row>
    <row r="238" spans="63:67">
      <c r="BK238" s="496"/>
      <c r="BL238" s="719" t="s">
        <v>535</v>
      </c>
      <c r="BM238" s="719"/>
      <c r="BN238" s="128" t="s">
        <v>527</v>
      </c>
      <c r="BO238" s="138">
        <f>BK206</f>
        <v>0</v>
      </c>
    </row>
    <row r="239" spans="63:67">
      <c r="BK239" s="496"/>
      <c r="BL239" s="719"/>
      <c r="BM239" s="719"/>
      <c r="BN239" s="128" t="s">
        <v>526</v>
      </c>
      <c r="BO239" s="138">
        <f>BL206</f>
        <v>0</v>
      </c>
    </row>
    <row r="240" spans="63:67">
      <c r="BK240" s="459" t="s">
        <v>528</v>
      </c>
      <c r="BL240" s="462"/>
      <c r="BM240" s="462"/>
      <c r="BN240" s="460"/>
      <c r="BO240" s="138">
        <f>SUM(BO210:BO239)</f>
        <v>0</v>
      </c>
    </row>
  </sheetData>
  <sheetProtection algorithmName="SHA-512" hashValue="oEZjBpc9iOdFBJPUfJ1tkdJtq5ejaT/kt4B99FSVKaIokdDChIRErWgSw7FoVdohnrO9ilKf+VY9s2OhctyxQA==" saltValue="6fdNhO43UnPp71JPnY7bgQ==" spinCount="100000" sheet="1" objects="1" scenarios="1"/>
  <mergeCells count="252">
    <mergeCell ref="BM149:BM150"/>
    <mergeCell ref="AS149:AT149"/>
    <mergeCell ref="AM173:AM174"/>
    <mergeCell ref="AC149:AD149"/>
    <mergeCell ref="J83:M83"/>
    <mergeCell ref="BE97:BF97"/>
    <mergeCell ref="BE121:BF121"/>
    <mergeCell ref="BE149:BF149"/>
    <mergeCell ref="BE173:BF173"/>
    <mergeCell ref="AE149:AF149"/>
    <mergeCell ref="BA149:BA150"/>
    <mergeCell ref="BB149:BB150"/>
    <mergeCell ref="AA149:AA150"/>
    <mergeCell ref="AB149:AB150"/>
    <mergeCell ref="AI121:AJ121"/>
    <mergeCell ref="AM149:AM150"/>
    <mergeCell ref="AN149:AN150"/>
    <mergeCell ref="AM146:AN146"/>
    <mergeCell ref="AG149:AH149"/>
    <mergeCell ref="AI149:AJ149"/>
    <mergeCell ref="O173:R173"/>
    <mergeCell ref="BB97:BB98"/>
    <mergeCell ref="BC97:BD97"/>
    <mergeCell ref="BG97:BH97"/>
    <mergeCell ref="AO149:AR149"/>
    <mergeCell ref="W149:Z149"/>
    <mergeCell ref="M120:M122"/>
    <mergeCell ref="S121:T121"/>
    <mergeCell ref="AM198:AN198"/>
    <mergeCell ref="AW204:AY204"/>
    <mergeCell ref="BK204:BL204"/>
    <mergeCell ref="AA173:AA174"/>
    <mergeCell ref="BC149:BD149"/>
    <mergeCell ref="BG149:BH149"/>
    <mergeCell ref="BI149:BJ149"/>
    <mergeCell ref="AW173:AZ173"/>
    <mergeCell ref="AW149:AZ149"/>
    <mergeCell ref="AO204:AR204"/>
    <mergeCell ref="AS204:AT204"/>
    <mergeCell ref="BA204:BA205"/>
    <mergeCell ref="AA121:AA122"/>
    <mergeCell ref="AB121:AB122"/>
    <mergeCell ref="AC121:AD121"/>
    <mergeCell ref="AG121:AH121"/>
    <mergeCell ref="AN121:AN122"/>
    <mergeCell ref="AS121:AT121"/>
    <mergeCell ref="BI121:BJ121"/>
    <mergeCell ref="H148:H150"/>
    <mergeCell ref="I148:I150"/>
    <mergeCell ref="J148:J150"/>
    <mergeCell ref="K148:K150"/>
    <mergeCell ref="L148:L150"/>
    <mergeCell ref="M148:M150"/>
    <mergeCell ref="S149:T149"/>
    <mergeCell ref="AK149:AL149"/>
    <mergeCell ref="U149:V149"/>
    <mergeCell ref="O149:R149"/>
    <mergeCell ref="H172:H174"/>
    <mergeCell ref="I172:I174"/>
    <mergeCell ref="J172:J174"/>
    <mergeCell ref="K172:K174"/>
    <mergeCell ref="L172:L174"/>
    <mergeCell ref="M172:M174"/>
    <mergeCell ref="S173:T173"/>
    <mergeCell ref="O172:AN172"/>
    <mergeCell ref="U173:V173"/>
    <mergeCell ref="AB173:AB174"/>
    <mergeCell ref="W173:Z173"/>
    <mergeCell ref="BN204:BN205"/>
    <mergeCell ref="BL238:BM239"/>
    <mergeCell ref="BK210:BK213"/>
    <mergeCell ref="AE173:AF173"/>
    <mergeCell ref="F148:F150"/>
    <mergeCell ref="G148:G150"/>
    <mergeCell ref="BL232:BM233"/>
    <mergeCell ref="BL214:BM216"/>
    <mergeCell ref="BL217:BN217"/>
    <mergeCell ref="BK214:BK217"/>
    <mergeCell ref="BK232:BK239"/>
    <mergeCell ref="BL210:BM212"/>
    <mergeCell ref="BL218:BM219"/>
    <mergeCell ref="BL222:BM225"/>
    <mergeCell ref="BL226:BN226"/>
    <mergeCell ref="BL227:BN227"/>
    <mergeCell ref="BL228:BM229"/>
    <mergeCell ref="BL230:BN230"/>
    <mergeCell ref="BL231:BN231"/>
    <mergeCell ref="BK218:BK231"/>
    <mergeCell ref="BL220:BM221"/>
    <mergeCell ref="F172:F174"/>
    <mergeCell ref="G172:G174"/>
    <mergeCell ref="BL213:BN213"/>
    <mergeCell ref="W97:Z97"/>
    <mergeCell ref="W121:Z121"/>
    <mergeCell ref="AW121:AZ121"/>
    <mergeCell ref="AW97:AZ97"/>
    <mergeCell ref="BK240:BN240"/>
    <mergeCell ref="BK208:BL208"/>
    <mergeCell ref="AC173:AD173"/>
    <mergeCell ref="AG173:AH173"/>
    <mergeCell ref="AI173:AJ173"/>
    <mergeCell ref="AK173:AL173"/>
    <mergeCell ref="BK173:BL173"/>
    <mergeCell ref="BM173:BM174"/>
    <mergeCell ref="AN173:AN174"/>
    <mergeCell ref="AS173:AT173"/>
    <mergeCell ref="BB204:BB205"/>
    <mergeCell ref="BC204:BD204"/>
    <mergeCell ref="BE204:BF204"/>
    <mergeCell ref="BG204:BH204"/>
    <mergeCell ref="BI204:BJ204"/>
    <mergeCell ref="AO173:AR173"/>
    <mergeCell ref="BL234:BM235"/>
    <mergeCell ref="BL236:BM237"/>
    <mergeCell ref="BK209:BN209"/>
    <mergeCell ref="BM204:BM205"/>
    <mergeCell ref="AA55:AB55"/>
    <mergeCell ref="AA63:AB63"/>
    <mergeCell ref="Y48:Y49"/>
    <mergeCell ref="F96:F98"/>
    <mergeCell ref="G96:G98"/>
    <mergeCell ref="H96:H98"/>
    <mergeCell ref="I96:I98"/>
    <mergeCell ref="J96:J98"/>
    <mergeCell ref="K96:K98"/>
    <mergeCell ref="L96:L98"/>
    <mergeCell ref="M96:M98"/>
    <mergeCell ref="S97:T97"/>
    <mergeCell ref="AA97:AA98"/>
    <mergeCell ref="AB97:AB98"/>
    <mergeCell ref="E89:G89"/>
    <mergeCell ref="C73:E73"/>
    <mergeCell ref="E83:E84"/>
    <mergeCell ref="F83:I83"/>
    <mergeCell ref="P48:P49"/>
    <mergeCell ref="Q48:T48"/>
    <mergeCell ref="D56:D57"/>
    <mergeCell ref="C54:C59"/>
    <mergeCell ref="T57:T63"/>
    <mergeCell ref="U48:X48"/>
    <mergeCell ref="D17:D18"/>
    <mergeCell ref="D19:D20"/>
    <mergeCell ref="O57:O62"/>
    <mergeCell ref="B2:D2"/>
    <mergeCell ref="C4:D5"/>
    <mergeCell ref="C23:C35"/>
    <mergeCell ref="C19:C22"/>
    <mergeCell ref="C6:D7"/>
    <mergeCell ref="D8:D9"/>
    <mergeCell ref="C36:E36"/>
    <mergeCell ref="E4:E5"/>
    <mergeCell ref="F4:I4"/>
    <mergeCell ref="D13:D14"/>
    <mergeCell ref="C60:C72"/>
    <mergeCell ref="D52:D53"/>
    <mergeCell ref="C39:D40"/>
    <mergeCell ref="E39:E40"/>
    <mergeCell ref="O22:O27"/>
    <mergeCell ref="D43:D44"/>
    <mergeCell ref="D48:D49"/>
    <mergeCell ref="F39:I39"/>
    <mergeCell ref="C41:D42"/>
    <mergeCell ref="D54:D55"/>
    <mergeCell ref="C8:C18"/>
    <mergeCell ref="U4:X4"/>
    <mergeCell ref="Y4:Y5"/>
    <mergeCell ref="Y39:Y40"/>
    <mergeCell ref="Q4:T4"/>
    <mergeCell ref="O13:O20"/>
    <mergeCell ref="P13:P14"/>
    <mergeCell ref="Q13:T13"/>
    <mergeCell ref="J39:M39"/>
    <mergeCell ref="O39:O46"/>
    <mergeCell ref="P39:P40"/>
    <mergeCell ref="Q39:T39"/>
    <mergeCell ref="U39:X39"/>
    <mergeCell ref="U13:X13"/>
    <mergeCell ref="T22:T28"/>
    <mergeCell ref="O4:O11"/>
    <mergeCell ref="P4:P5"/>
    <mergeCell ref="Y13:Y14"/>
    <mergeCell ref="BM97:BM98"/>
    <mergeCell ref="BN97:BN98"/>
    <mergeCell ref="AG97:AH97"/>
    <mergeCell ref="AC97:AD97"/>
    <mergeCell ref="AE97:AF97"/>
    <mergeCell ref="AM97:AM98"/>
    <mergeCell ref="AN97:AN98"/>
    <mergeCell ref="BA121:BA122"/>
    <mergeCell ref="BB121:BB122"/>
    <mergeCell ref="BC121:BD121"/>
    <mergeCell ref="BG121:BH121"/>
    <mergeCell ref="AK121:AL121"/>
    <mergeCell ref="AM121:AM122"/>
    <mergeCell ref="AI97:AJ97"/>
    <mergeCell ref="AK97:AL97"/>
    <mergeCell ref="BM121:BM122"/>
    <mergeCell ref="BN121:BN122"/>
    <mergeCell ref="BI97:BJ97"/>
    <mergeCell ref="AS97:AT97"/>
    <mergeCell ref="BA97:BA98"/>
    <mergeCell ref="AE121:AF121"/>
    <mergeCell ref="AO97:AR97"/>
    <mergeCell ref="AO121:AR121"/>
    <mergeCell ref="B4:B36"/>
    <mergeCell ref="D10:D11"/>
    <mergeCell ref="D45:D46"/>
    <mergeCell ref="C43:C53"/>
    <mergeCell ref="B39:B73"/>
    <mergeCell ref="O96:AN96"/>
    <mergeCell ref="O120:AN120"/>
    <mergeCell ref="O148:AN148"/>
    <mergeCell ref="U121:V121"/>
    <mergeCell ref="U97:V97"/>
    <mergeCell ref="E77:E78"/>
    <mergeCell ref="F77:I77"/>
    <mergeCell ref="J77:M77"/>
    <mergeCell ref="O97:R97"/>
    <mergeCell ref="O121:R121"/>
    <mergeCell ref="F120:F122"/>
    <mergeCell ref="G120:G122"/>
    <mergeCell ref="H120:H122"/>
    <mergeCell ref="I120:I122"/>
    <mergeCell ref="J120:J122"/>
    <mergeCell ref="K120:K122"/>
    <mergeCell ref="L120:L122"/>
    <mergeCell ref="J4:M4"/>
    <mergeCell ref="O48:O55"/>
    <mergeCell ref="AO96:BO96"/>
    <mergeCell ref="AO120:BO120"/>
    <mergeCell ref="AO148:BO148"/>
    <mergeCell ref="AO172:BO172"/>
    <mergeCell ref="AU173:AV173"/>
    <mergeCell ref="AU149:AV149"/>
    <mergeCell ref="AU121:AV121"/>
    <mergeCell ref="AU97:AV97"/>
    <mergeCell ref="AU204:AV204"/>
    <mergeCell ref="BO204:BO205"/>
    <mergeCell ref="BO97:BO98"/>
    <mergeCell ref="BO121:BO122"/>
    <mergeCell ref="BK97:BL97"/>
    <mergeCell ref="BK149:BL149"/>
    <mergeCell ref="BN149:BN150"/>
    <mergeCell ref="BK121:BL121"/>
    <mergeCell ref="BO173:BO174"/>
    <mergeCell ref="BA173:BA174"/>
    <mergeCell ref="BB173:BB174"/>
    <mergeCell ref="BC173:BD173"/>
    <mergeCell ref="BG173:BH173"/>
    <mergeCell ref="BI173:BJ173"/>
    <mergeCell ref="BO149:BO150"/>
    <mergeCell ref="BN173:BN174"/>
  </mergeCells>
  <phoneticPr fontId="1"/>
  <pageMargins left="0.23622047244094491" right="0.23622047244094491" top="0.74803149606299213" bottom="0.74803149606299213" header="0.31496062992125984" footer="0.31496062992125984"/>
  <pageSetup paperSize="9" scale="81" orientation="portrait" horizontalDpi="4294967293" r:id="rId1"/>
  <colBreaks count="1" manualBreakCount="1">
    <brk id="13" max="11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8845-37BC-4EC4-9F3A-AC67481ED0D9}">
  <sheetPr>
    <tabColor theme="0" tint="-0.34998626667073579"/>
  </sheetPr>
  <dimension ref="B1:Y61"/>
  <sheetViews>
    <sheetView topLeftCell="A17"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19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'４月'!BO201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４月合計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SWghUsjb09pUUeslmjIKM89YZsiPajG4inAKprjq0YiNDhwKEY0vuNqQrE8/MRi/3k8GD9AhJ2P6SE7MPL1Pfg==" saltValue="hhCbSA+06cNIKJ7tsEsJWQ==" spinCount="100000" sheet="1" objects="1" scenarios="1"/>
  <mergeCells count="33">
    <mergeCell ref="B2:D2"/>
    <mergeCell ref="C4:D5"/>
    <mergeCell ref="E4:E5"/>
    <mergeCell ref="F4:I4"/>
    <mergeCell ref="C30:E30"/>
    <mergeCell ref="C17:C29"/>
    <mergeCell ref="B4:B30"/>
    <mergeCell ref="C7:C13"/>
    <mergeCell ref="B33:B60"/>
    <mergeCell ref="Y14:Y15"/>
    <mergeCell ref="Q4:T4"/>
    <mergeCell ref="U4:X4"/>
    <mergeCell ref="Y4:Y5"/>
    <mergeCell ref="C6:D6"/>
    <mergeCell ref="J4:M4"/>
    <mergeCell ref="O14:O17"/>
    <mergeCell ref="Q14:T14"/>
    <mergeCell ref="U14:X14"/>
    <mergeCell ref="C14:C16"/>
    <mergeCell ref="O4:O8"/>
    <mergeCell ref="O9:O13"/>
    <mergeCell ref="Q9:T9"/>
    <mergeCell ref="U9:X9"/>
    <mergeCell ref="Y9:Y10"/>
    <mergeCell ref="C33:D34"/>
    <mergeCell ref="E33:E34"/>
    <mergeCell ref="F33:I33"/>
    <mergeCell ref="J33:M33"/>
    <mergeCell ref="C60:E60"/>
    <mergeCell ref="C35:D35"/>
    <mergeCell ref="C47:C59"/>
    <mergeCell ref="C43:C46"/>
    <mergeCell ref="C36:C42"/>
  </mergeCells>
  <phoneticPr fontId="1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CC50-500B-40FA-920C-3E04FAD5EC84}">
  <sheetPr>
    <tabColor theme="0" tint="-0.34998626667073579"/>
  </sheetPr>
  <dimension ref="B1:Y61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409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'５月'!BO201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５月合計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siV57pq7B0ULC62XyEpdxN7WCoN4BPD3ee9RyB/n6qbUV29Yq2BXoxtDGjCJuyUk/k37nt2AqnY2DX+Vk5jWUg==" saltValue="Dm2/ZZ5JpRXKon7rpAGuLA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5E5A6-34D9-426C-8792-8E85F3128245}">
  <sheetPr>
    <tabColor theme="0" tint="-0.34998626667073579"/>
  </sheetPr>
  <dimension ref="B1:Y61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420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'６月'!BO201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６月合計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3U21h5FMuEYnGXuHw8v9tCB6J3DDeZbEp/BG6f9375hi9NO849jbfaz20H9veJxGX23niSNJ0TTluia0So2UPA==" saltValue="2Qg2pshdQhAVQelNTHFGSg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4A3DC-40CC-4B0B-A034-3B8FA42DF66F}">
  <sheetPr>
    <tabColor theme="0" tint="-0.34998626667073579"/>
  </sheetPr>
  <dimension ref="B1:Y61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422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'７月'!BO201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７月合計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BjzfSfw+S4Rk6xiE4OpwaiJsLmLf5IdMSBzIQ7gcmCx5lZnZsJxL5AfS5lQVAlZbQmdN3+izyVaAY03l6U/gSg==" saltValue="T42MfXlU2lOgbRZst+ZCyg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71F25-9849-4E2F-8BB5-98749A3CCB14}">
  <sheetPr>
    <tabColor theme="0" tint="-0.34998626667073579"/>
  </sheetPr>
  <dimension ref="B1:Y61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425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'８月'!BO201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８月合計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aguNEYZPaoVY8R5igiQyHOEPvvOuxkAh4y3tPmw5jF5XH03v/w7MDovJeroiCvsf8qfxkmFtDafyr04YHJ17ZA==" saltValue="bcXNOyN7kEqWxP5gUUXkNg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87B24-CCDF-41C1-8EBA-3399D4C65106}">
  <sheetPr>
    <tabColor theme="0" tint="-0.34998626667073579"/>
  </sheetPr>
  <dimension ref="B1:Y61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426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'９月'!BO201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９月合計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ScrXpdMOWBfgeR5SVpDDB5Mp1xserQk/OVReLfEWiBJbOU+3YBH5HPupl8iLWsOXRhiaByszxV10+I7qJEVAzQ==" saltValue="DUvLLNNHKZEQp9ueGR1rqg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065EC-850C-456F-826A-4F0AD9BF3846}">
  <sheetPr>
    <tabColor rgb="FFFFCCFF"/>
  </sheetPr>
  <dimension ref="A1:Z50"/>
  <sheetViews>
    <sheetView zoomScale="90" zoomScaleNormal="90" workbookViewId="0">
      <selection activeCell="M40" sqref="M40"/>
    </sheetView>
  </sheetViews>
  <sheetFormatPr defaultColWidth="8.69921875" defaultRowHeight="16.2"/>
  <cols>
    <col min="1" max="1" width="1.69921875" style="14" customWidth="1"/>
    <col min="2" max="3" width="3.59765625" style="14" customWidth="1"/>
    <col min="4" max="4" width="9.3984375" style="14" customWidth="1"/>
    <col min="5" max="5" width="15" style="23" customWidth="1"/>
    <col min="6" max="8" width="9.3984375" style="15" customWidth="1"/>
    <col min="9" max="10" width="9.3984375" style="14" customWidth="1"/>
    <col min="11" max="11" width="0.8984375" style="14" customWidth="1"/>
    <col min="12" max="13" width="3.59765625" style="14" customWidth="1"/>
    <col min="14" max="14" width="9.3984375" style="14" customWidth="1"/>
    <col min="15" max="15" width="15" style="23" customWidth="1"/>
    <col min="16" max="18" width="9.3984375" style="15" customWidth="1"/>
    <col min="19" max="20" width="9.3984375" style="14" customWidth="1"/>
    <col min="21" max="21" width="8.69921875" style="14"/>
    <col min="22" max="22" width="8.69921875" style="14" customWidth="1"/>
    <col min="23" max="23" width="8.69921875" style="14" hidden="1" customWidth="1"/>
    <col min="24" max="26" width="8.69921875" style="15" hidden="1" customWidth="1"/>
    <col min="27" max="16384" width="8.69921875" style="14"/>
  </cols>
  <sheetData>
    <row r="1" spans="1:26" ht="3" customHeight="1">
      <c r="B1" s="15"/>
      <c r="C1" s="15"/>
    </row>
    <row r="2" spans="1:26">
      <c r="B2" s="455" t="s">
        <v>210</v>
      </c>
      <c r="C2" s="455"/>
      <c r="D2" s="455" t="str">
        <f>IF(基本情報!C2="","",基本情報!C2)</f>
        <v/>
      </c>
      <c r="E2" s="455"/>
      <c r="F2" s="455"/>
      <c r="O2" s="22"/>
      <c r="P2" s="14"/>
      <c r="Q2" s="14"/>
      <c r="R2" s="14"/>
      <c r="W2" s="15" t="s">
        <v>220</v>
      </c>
      <c r="X2" s="15" t="s">
        <v>110</v>
      </c>
      <c r="Y2" s="15" t="s">
        <v>221</v>
      </c>
      <c r="Z2" s="15" t="s">
        <v>214</v>
      </c>
    </row>
    <row r="3" spans="1:26" ht="3.75" customHeight="1" thickBot="1"/>
    <row r="4" spans="1:26" ht="16.2" customHeight="1" thickBot="1">
      <c r="B4" s="516" t="s">
        <v>255</v>
      </c>
      <c r="C4" s="517"/>
      <c r="D4" s="517"/>
      <c r="E4" s="517"/>
      <c r="F4" s="517"/>
      <c r="G4" s="517"/>
      <c r="H4" s="517"/>
      <c r="I4" s="517"/>
      <c r="J4" s="518"/>
      <c r="L4" s="516" t="s">
        <v>256</v>
      </c>
      <c r="M4" s="517"/>
      <c r="N4" s="517"/>
      <c r="O4" s="517"/>
      <c r="P4" s="517"/>
      <c r="Q4" s="517"/>
      <c r="R4" s="517"/>
      <c r="S4" s="517"/>
      <c r="T4" s="518"/>
      <c r="W4" s="15" t="s">
        <v>19</v>
      </c>
      <c r="X4" s="15" t="s">
        <v>212</v>
      </c>
      <c r="Y4" s="15" t="s">
        <v>222</v>
      </c>
      <c r="Z4" s="15" t="s">
        <v>17</v>
      </c>
    </row>
    <row r="5" spans="1:26" ht="16.5" customHeight="1" thickBot="1">
      <c r="L5" s="12" t="s">
        <v>211</v>
      </c>
      <c r="W5" s="15" t="s">
        <v>20</v>
      </c>
      <c r="X5" s="15" t="s">
        <v>213</v>
      </c>
      <c r="Y5" s="15" t="s">
        <v>223</v>
      </c>
    </row>
    <row r="6" spans="1:26" s="15" customFormat="1" ht="15" customHeight="1">
      <c r="A6" s="339"/>
      <c r="B6" s="505" t="s">
        <v>216</v>
      </c>
      <c r="C6" s="508"/>
      <c r="D6" s="499" t="s">
        <v>209</v>
      </c>
      <c r="E6" s="510" t="s">
        <v>208</v>
      </c>
      <c r="F6" s="523" t="s">
        <v>207</v>
      </c>
      <c r="G6" s="499" t="s">
        <v>110</v>
      </c>
      <c r="H6" s="499" t="s">
        <v>215</v>
      </c>
      <c r="I6" s="501" t="s">
        <v>218</v>
      </c>
      <c r="J6" s="519" t="s">
        <v>112</v>
      </c>
      <c r="L6" s="505" t="s">
        <v>216</v>
      </c>
      <c r="M6" s="508"/>
      <c r="N6" s="499" t="s">
        <v>209</v>
      </c>
      <c r="O6" s="510" t="s">
        <v>208</v>
      </c>
      <c r="P6" s="523" t="s">
        <v>207</v>
      </c>
      <c r="Q6" s="499" t="s">
        <v>110</v>
      </c>
      <c r="R6" s="499" t="s">
        <v>215</v>
      </c>
      <c r="S6" s="501" t="s">
        <v>218</v>
      </c>
      <c r="T6" s="521" t="s">
        <v>115</v>
      </c>
      <c r="W6" s="15" t="s">
        <v>21</v>
      </c>
      <c r="X6" s="15" t="s">
        <v>162</v>
      </c>
    </row>
    <row r="7" spans="1:26" s="15" customFormat="1" ht="15" customHeight="1" thickBot="1">
      <c r="B7" s="506"/>
      <c r="C7" s="509"/>
      <c r="D7" s="500"/>
      <c r="E7" s="511"/>
      <c r="F7" s="524"/>
      <c r="G7" s="500"/>
      <c r="H7" s="500"/>
      <c r="I7" s="502"/>
      <c r="J7" s="520"/>
      <c r="L7" s="506"/>
      <c r="M7" s="509"/>
      <c r="N7" s="500"/>
      <c r="O7" s="511"/>
      <c r="P7" s="524"/>
      <c r="Q7" s="500"/>
      <c r="R7" s="500"/>
      <c r="S7" s="502"/>
      <c r="T7" s="522"/>
      <c r="W7" s="15" t="s">
        <v>22</v>
      </c>
      <c r="X7" s="15" t="s">
        <v>163</v>
      </c>
    </row>
    <row r="8" spans="1:26" ht="15" customHeight="1">
      <c r="B8" s="506"/>
      <c r="C8" s="354">
        <v>1</v>
      </c>
      <c r="D8" s="35"/>
      <c r="E8" s="36"/>
      <c r="F8" s="37"/>
      <c r="G8" s="38"/>
      <c r="H8" s="38"/>
      <c r="I8" s="38"/>
      <c r="J8" s="39"/>
      <c r="L8" s="506"/>
      <c r="M8" s="354">
        <v>1</v>
      </c>
      <c r="N8" s="35"/>
      <c r="O8" s="36"/>
      <c r="P8" s="37"/>
      <c r="Q8" s="38"/>
      <c r="R8" s="38"/>
      <c r="S8" s="38"/>
      <c r="T8" s="39"/>
      <c r="W8" s="15" t="s">
        <v>23</v>
      </c>
    </row>
    <row r="9" spans="1:26" ht="15" customHeight="1">
      <c r="B9" s="506"/>
      <c r="C9" s="355">
        <v>2</v>
      </c>
      <c r="D9" s="40"/>
      <c r="E9" s="41"/>
      <c r="F9" s="42"/>
      <c r="G9" s="43"/>
      <c r="H9" s="43"/>
      <c r="I9" s="43"/>
      <c r="J9" s="44"/>
      <c r="L9" s="506"/>
      <c r="M9" s="355">
        <v>2</v>
      </c>
      <c r="N9" s="40"/>
      <c r="O9" s="41"/>
      <c r="P9" s="42"/>
      <c r="Q9" s="43"/>
      <c r="R9" s="43"/>
      <c r="S9" s="43"/>
      <c r="T9" s="44"/>
      <c r="W9" s="15" t="s">
        <v>24</v>
      </c>
    </row>
    <row r="10" spans="1:26" ht="15" customHeight="1">
      <c r="B10" s="506"/>
      <c r="C10" s="355">
        <v>3</v>
      </c>
      <c r="D10" s="40"/>
      <c r="E10" s="41"/>
      <c r="F10" s="42"/>
      <c r="G10" s="43"/>
      <c r="H10" s="43"/>
      <c r="I10" s="43"/>
      <c r="J10" s="44"/>
      <c r="L10" s="506"/>
      <c r="M10" s="355">
        <v>3</v>
      </c>
      <c r="N10" s="40"/>
      <c r="O10" s="41"/>
      <c r="P10" s="42"/>
      <c r="Q10" s="43"/>
      <c r="R10" s="43"/>
      <c r="S10" s="43"/>
      <c r="T10" s="44"/>
      <c r="W10" s="15" t="s">
        <v>25</v>
      </c>
    </row>
    <row r="11" spans="1:26" ht="15" customHeight="1">
      <c r="B11" s="506"/>
      <c r="C11" s="355">
        <v>4</v>
      </c>
      <c r="D11" s="40"/>
      <c r="E11" s="41"/>
      <c r="F11" s="42"/>
      <c r="G11" s="43"/>
      <c r="H11" s="43"/>
      <c r="I11" s="43"/>
      <c r="J11" s="44"/>
      <c r="L11" s="506"/>
      <c r="M11" s="355">
        <v>4</v>
      </c>
      <c r="N11" s="40"/>
      <c r="O11" s="41"/>
      <c r="P11" s="42"/>
      <c r="Q11" s="43"/>
      <c r="R11" s="43"/>
      <c r="S11" s="43"/>
      <c r="T11" s="44"/>
      <c r="W11" s="15" t="s">
        <v>225</v>
      </c>
    </row>
    <row r="12" spans="1:26" ht="15" customHeight="1">
      <c r="B12" s="506"/>
      <c r="C12" s="355">
        <v>5</v>
      </c>
      <c r="D12" s="40"/>
      <c r="E12" s="41"/>
      <c r="F12" s="42"/>
      <c r="G12" s="43"/>
      <c r="H12" s="43"/>
      <c r="I12" s="43"/>
      <c r="J12" s="44"/>
      <c r="L12" s="506"/>
      <c r="M12" s="355">
        <v>5</v>
      </c>
      <c r="N12" s="40"/>
      <c r="O12" s="41"/>
      <c r="P12" s="42"/>
      <c r="Q12" s="43"/>
      <c r="R12" s="43"/>
      <c r="S12" s="43"/>
      <c r="T12" s="44"/>
      <c r="W12" s="15" t="s">
        <v>226</v>
      </c>
    </row>
    <row r="13" spans="1:26" ht="15" customHeight="1">
      <c r="B13" s="506"/>
      <c r="C13" s="355">
        <v>6</v>
      </c>
      <c r="D13" s="40"/>
      <c r="E13" s="41"/>
      <c r="F13" s="42"/>
      <c r="G13" s="43"/>
      <c r="H13" s="43"/>
      <c r="I13" s="43"/>
      <c r="J13" s="44"/>
      <c r="L13" s="506"/>
      <c r="M13" s="355">
        <v>6</v>
      </c>
      <c r="N13" s="40"/>
      <c r="O13" s="41"/>
      <c r="P13" s="42"/>
      <c r="Q13" s="43"/>
      <c r="R13" s="43"/>
      <c r="S13" s="43"/>
      <c r="T13" s="44"/>
      <c r="W13" s="15" t="s">
        <v>28</v>
      </c>
    </row>
    <row r="14" spans="1:26" ht="15" customHeight="1">
      <c r="B14" s="506"/>
      <c r="C14" s="355">
        <v>7</v>
      </c>
      <c r="D14" s="40"/>
      <c r="E14" s="41"/>
      <c r="F14" s="42"/>
      <c r="G14" s="43"/>
      <c r="H14" s="43"/>
      <c r="I14" s="43"/>
      <c r="J14" s="44"/>
      <c r="L14" s="506"/>
      <c r="M14" s="355">
        <v>7</v>
      </c>
      <c r="N14" s="40"/>
      <c r="O14" s="41"/>
      <c r="P14" s="42"/>
      <c r="Q14" s="43"/>
      <c r="R14" s="43"/>
      <c r="S14" s="43"/>
      <c r="T14" s="44"/>
      <c r="W14" s="15" t="s">
        <v>29</v>
      </c>
    </row>
    <row r="15" spans="1:26" ht="15" customHeight="1">
      <c r="B15" s="506"/>
      <c r="C15" s="355">
        <v>8</v>
      </c>
      <c r="D15" s="40"/>
      <c r="E15" s="41"/>
      <c r="F15" s="42"/>
      <c r="G15" s="43"/>
      <c r="H15" s="43"/>
      <c r="I15" s="43"/>
      <c r="J15" s="44"/>
      <c r="L15" s="506"/>
      <c r="M15" s="355">
        <v>8</v>
      </c>
      <c r="N15" s="40"/>
      <c r="O15" s="41"/>
      <c r="P15" s="42"/>
      <c r="Q15" s="43"/>
      <c r="R15" s="43"/>
      <c r="S15" s="43"/>
      <c r="T15" s="44"/>
      <c r="W15" s="15" t="s">
        <v>30</v>
      </c>
    </row>
    <row r="16" spans="1:26" ht="15" customHeight="1">
      <c r="B16" s="506"/>
      <c r="C16" s="355">
        <v>9</v>
      </c>
      <c r="D16" s="40"/>
      <c r="E16" s="41"/>
      <c r="F16" s="42"/>
      <c r="G16" s="43"/>
      <c r="H16" s="43"/>
      <c r="I16" s="43"/>
      <c r="J16" s="44"/>
      <c r="L16" s="506"/>
      <c r="M16" s="355">
        <v>9</v>
      </c>
      <c r="N16" s="40"/>
      <c r="O16" s="41"/>
      <c r="P16" s="42"/>
      <c r="Q16" s="43"/>
      <c r="R16" s="43"/>
      <c r="S16" s="43"/>
      <c r="T16" s="44"/>
    </row>
    <row r="17" spans="2:20" ht="15" customHeight="1">
      <c r="B17" s="506"/>
      <c r="C17" s="355">
        <v>10</v>
      </c>
      <c r="D17" s="40"/>
      <c r="E17" s="41"/>
      <c r="F17" s="42"/>
      <c r="G17" s="43"/>
      <c r="H17" s="43"/>
      <c r="I17" s="43"/>
      <c r="J17" s="44"/>
      <c r="L17" s="506"/>
      <c r="M17" s="355">
        <v>10</v>
      </c>
      <c r="N17" s="40"/>
      <c r="O17" s="41"/>
      <c r="P17" s="42"/>
      <c r="Q17" s="43"/>
      <c r="R17" s="43"/>
      <c r="S17" s="43"/>
      <c r="T17" s="44"/>
    </row>
    <row r="18" spans="2:20" ht="15" customHeight="1">
      <c r="B18" s="506"/>
      <c r="C18" s="355">
        <v>11</v>
      </c>
      <c r="D18" s="40"/>
      <c r="E18" s="41"/>
      <c r="F18" s="42"/>
      <c r="G18" s="43"/>
      <c r="H18" s="43"/>
      <c r="I18" s="43"/>
      <c r="J18" s="44"/>
      <c r="L18" s="506"/>
      <c r="M18" s="355">
        <v>11</v>
      </c>
      <c r="N18" s="40"/>
      <c r="O18" s="41"/>
      <c r="P18" s="42"/>
      <c r="Q18" s="43"/>
      <c r="R18" s="43"/>
      <c r="S18" s="43"/>
      <c r="T18" s="44"/>
    </row>
    <row r="19" spans="2:20" ht="15" customHeight="1">
      <c r="B19" s="506"/>
      <c r="C19" s="355">
        <v>12</v>
      </c>
      <c r="D19" s="40"/>
      <c r="E19" s="41"/>
      <c r="F19" s="42"/>
      <c r="G19" s="43"/>
      <c r="H19" s="43"/>
      <c r="I19" s="43"/>
      <c r="J19" s="44"/>
      <c r="L19" s="506"/>
      <c r="M19" s="355">
        <v>12</v>
      </c>
      <c r="N19" s="40"/>
      <c r="O19" s="41"/>
      <c r="P19" s="42"/>
      <c r="Q19" s="43"/>
      <c r="R19" s="43"/>
      <c r="S19" s="43"/>
      <c r="T19" s="44"/>
    </row>
    <row r="20" spans="2:20" ht="15" customHeight="1">
      <c r="B20" s="506"/>
      <c r="C20" s="355">
        <v>13</v>
      </c>
      <c r="D20" s="40"/>
      <c r="E20" s="41"/>
      <c r="F20" s="42"/>
      <c r="G20" s="43"/>
      <c r="H20" s="43"/>
      <c r="I20" s="43"/>
      <c r="J20" s="44"/>
      <c r="L20" s="506"/>
      <c r="M20" s="355">
        <v>13</v>
      </c>
      <c r="N20" s="40"/>
      <c r="O20" s="41"/>
      <c r="P20" s="42"/>
      <c r="Q20" s="43"/>
      <c r="R20" s="43"/>
      <c r="S20" s="43"/>
      <c r="T20" s="44"/>
    </row>
    <row r="21" spans="2:20" ht="15" customHeight="1">
      <c r="B21" s="506"/>
      <c r="C21" s="355">
        <v>14</v>
      </c>
      <c r="D21" s="40"/>
      <c r="E21" s="41"/>
      <c r="F21" s="42"/>
      <c r="G21" s="43"/>
      <c r="H21" s="43"/>
      <c r="I21" s="43"/>
      <c r="J21" s="44"/>
      <c r="L21" s="506"/>
      <c r="M21" s="355">
        <v>14</v>
      </c>
      <c r="N21" s="40"/>
      <c r="O21" s="41"/>
      <c r="P21" s="42"/>
      <c r="Q21" s="43"/>
      <c r="R21" s="43"/>
      <c r="S21" s="43"/>
      <c r="T21" s="44"/>
    </row>
    <row r="22" spans="2:20" ht="15" customHeight="1">
      <c r="B22" s="506"/>
      <c r="C22" s="355">
        <v>15</v>
      </c>
      <c r="D22" s="40"/>
      <c r="E22" s="41"/>
      <c r="F22" s="42"/>
      <c r="G22" s="43"/>
      <c r="H22" s="43"/>
      <c r="I22" s="43"/>
      <c r="J22" s="44"/>
      <c r="L22" s="506"/>
      <c r="M22" s="355">
        <v>15</v>
      </c>
      <c r="N22" s="40"/>
      <c r="O22" s="41"/>
      <c r="P22" s="42"/>
      <c r="Q22" s="43"/>
      <c r="R22" s="43"/>
      <c r="S22" s="43"/>
      <c r="T22" s="44"/>
    </row>
    <row r="23" spans="2:20" ht="15" customHeight="1">
      <c r="B23" s="506"/>
      <c r="C23" s="355">
        <v>16</v>
      </c>
      <c r="D23" s="40"/>
      <c r="E23" s="41"/>
      <c r="F23" s="42"/>
      <c r="G23" s="43"/>
      <c r="H23" s="43"/>
      <c r="I23" s="43"/>
      <c r="J23" s="44"/>
      <c r="L23" s="506"/>
      <c r="M23" s="355">
        <v>16</v>
      </c>
      <c r="N23" s="40"/>
      <c r="O23" s="41"/>
      <c r="P23" s="42"/>
      <c r="Q23" s="43"/>
      <c r="R23" s="43"/>
      <c r="S23" s="43"/>
      <c r="T23" s="44"/>
    </row>
    <row r="24" spans="2:20" ht="15" customHeight="1">
      <c r="B24" s="506"/>
      <c r="C24" s="355">
        <v>17</v>
      </c>
      <c r="D24" s="40"/>
      <c r="E24" s="41"/>
      <c r="F24" s="42"/>
      <c r="G24" s="43"/>
      <c r="H24" s="43"/>
      <c r="I24" s="43"/>
      <c r="J24" s="44"/>
      <c r="L24" s="506"/>
      <c r="M24" s="355">
        <v>17</v>
      </c>
      <c r="N24" s="40"/>
      <c r="O24" s="41"/>
      <c r="P24" s="42"/>
      <c r="Q24" s="43"/>
      <c r="R24" s="43"/>
      <c r="S24" s="43"/>
      <c r="T24" s="44"/>
    </row>
    <row r="25" spans="2:20" ht="15" customHeight="1">
      <c r="B25" s="506"/>
      <c r="C25" s="355">
        <v>18</v>
      </c>
      <c r="D25" s="40"/>
      <c r="E25" s="41"/>
      <c r="F25" s="42"/>
      <c r="G25" s="43"/>
      <c r="H25" s="43"/>
      <c r="I25" s="43"/>
      <c r="J25" s="44"/>
      <c r="L25" s="506"/>
      <c r="M25" s="355">
        <v>18</v>
      </c>
      <c r="N25" s="40"/>
      <c r="O25" s="41"/>
      <c r="P25" s="42"/>
      <c r="Q25" s="43"/>
      <c r="R25" s="43"/>
      <c r="S25" s="43"/>
      <c r="T25" s="44"/>
    </row>
    <row r="26" spans="2:20" ht="15" customHeight="1">
      <c r="B26" s="506"/>
      <c r="C26" s="355">
        <v>19</v>
      </c>
      <c r="D26" s="40"/>
      <c r="E26" s="41"/>
      <c r="F26" s="42"/>
      <c r="G26" s="43"/>
      <c r="H26" s="43"/>
      <c r="I26" s="43"/>
      <c r="J26" s="44"/>
      <c r="L26" s="506"/>
      <c r="M26" s="355">
        <v>19</v>
      </c>
      <c r="N26" s="40"/>
      <c r="O26" s="41"/>
      <c r="P26" s="42"/>
      <c r="Q26" s="43"/>
      <c r="R26" s="43"/>
      <c r="S26" s="43"/>
      <c r="T26" s="44"/>
    </row>
    <row r="27" spans="2:20" ht="15" customHeight="1" thickBot="1">
      <c r="B27" s="507"/>
      <c r="C27" s="356">
        <v>20</v>
      </c>
      <c r="D27" s="45"/>
      <c r="E27" s="46"/>
      <c r="F27" s="47"/>
      <c r="G27" s="48"/>
      <c r="H27" s="48"/>
      <c r="I27" s="48"/>
      <c r="J27" s="49"/>
      <c r="L27" s="507"/>
      <c r="M27" s="356">
        <v>20</v>
      </c>
      <c r="N27" s="45"/>
      <c r="O27" s="46"/>
      <c r="P27" s="47"/>
      <c r="Q27" s="48"/>
      <c r="R27" s="48"/>
      <c r="S27" s="48"/>
      <c r="T27" s="49"/>
    </row>
    <row r="28" spans="2:20" ht="6" customHeight="1" thickBot="1">
      <c r="D28" s="15"/>
      <c r="F28" s="14"/>
      <c r="J28" s="15"/>
      <c r="N28" s="15"/>
      <c r="P28" s="14"/>
      <c r="T28" s="15"/>
    </row>
    <row r="29" spans="2:20" ht="15" customHeight="1">
      <c r="B29" s="505" t="s">
        <v>217</v>
      </c>
      <c r="C29" s="508"/>
      <c r="D29" s="497" t="s">
        <v>209</v>
      </c>
      <c r="E29" s="512" t="s">
        <v>208</v>
      </c>
      <c r="F29" s="514" t="s">
        <v>207</v>
      </c>
      <c r="G29" s="497" t="s">
        <v>110</v>
      </c>
      <c r="H29" s="499" t="s">
        <v>215</v>
      </c>
      <c r="I29" s="501" t="s">
        <v>218</v>
      </c>
      <c r="J29" s="503" t="s">
        <v>112</v>
      </c>
      <c r="L29" s="505" t="s">
        <v>217</v>
      </c>
      <c r="M29" s="508"/>
      <c r="N29" s="497" t="s">
        <v>209</v>
      </c>
      <c r="O29" s="512" t="s">
        <v>208</v>
      </c>
      <c r="P29" s="514" t="s">
        <v>207</v>
      </c>
      <c r="Q29" s="497" t="s">
        <v>110</v>
      </c>
      <c r="R29" s="499" t="s">
        <v>215</v>
      </c>
      <c r="S29" s="501" t="s">
        <v>218</v>
      </c>
      <c r="T29" s="503" t="s">
        <v>112</v>
      </c>
    </row>
    <row r="30" spans="2:20" ht="15" customHeight="1" thickBot="1">
      <c r="B30" s="506"/>
      <c r="C30" s="509"/>
      <c r="D30" s="498"/>
      <c r="E30" s="513"/>
      <c r="F30" s="515"/>
      <c r="G30" s="498"/>
      <c r="H30" s="500"/>
      <c r="I30" s="502"/>
      <c r="J30" s="504"/>
      <c r="L30" s="506"/>
      <c r="M30" s="509"/>
      <c r="N30" s="498"/>
      <c r="O30" s="513"/>
      <c r="P30" s="515"/>
      <c r="Q30" s="498"/>
      <c r="R30" s="500"/>
      <c r="S30" s="502"/>
      <c r="T30" s="504"/>
    </row>
    <row r="31" spans="2:20" ht="15" customHeight="1">
      <c r="B31" s="506"/>
      <c r="C31" s="354">
        <v>1</v>
      </c>
      <c r="D31" s="35"/>
      <c r="E31" s="36"/>
      <c r="F31" s="37"/>
      <c r="G31" s="38"/>
      <c r="H31" s="38"/>
      <c r="I31" s="38"/>
      <c r="J31" s="39"/>
      <c r="L31" s="506"/>
      <c r="M31" s="354">
        <v>1</v>
      </c>
      <c r="N31" s="35"/>
      <c r="O31" s="36"/>
      <c r="P31" s="37"/>
      <c r="Q31" s="38"/>
      <c r="R31" s="38"/>
      <c r="S31" s="38"/>
      <c r="T31" s="39"/>
    </row>
    <row r="32" spans="2:20" ht="15" customHeight="1">
      <c r="B32" s="506"/>
      <c r="C32" s="355">
        <v>2</v>
      </c>
      <c r="D32" s="40"/>
      <c r="E32" s="41"/>
      <c r="F32" s="42"/>
      <c r="G32" s="43"/>
      <c r="H32" s="43"/>
      <c r="I32" s="43"/>
      <c r="J32" s="44"/>
      <c r="L32" s="506"/>
      <c r="M32" s="355">
        <v>2</v>
      </c>
      <c r="N32" s="40"/>
      <c r="O32" s="41"/>
      <c r="P32" s="42"/>
      <c r="Q32" s="43"/>
      <c r="R32" s="43"/>
      <c r="S32" s="43"/>
      <c r="T32" s="44"/>
    </row>
    <row r="33" spans="2:20" ht="15" customHeight="1">
      <c r="B33" s="506"/>
      <c r="C33" s="355">
        <v>3</v>
      </c>
      <c r="D33" s="40"/>
      <c r="E33" s="41"/>
      <c r="F33" s="42"/>
      <c r="G33" s="43"/>
      <c r="H33" s="43"/>
      <c r="I33" s="43"/>
      <c r="J33" s="44"/>
      <c r="L33" s="506"/>
      <c r="M33" s="355">
        <v>3</v>
      </c>
      <c r="N33" s="40"/>
      <c r="O33" s="41"/>
      <c r="P33" s="42"/>
      <c r="Q33" s="43"/>
      <c r="R33" s="43"/>
      <c r="S33" s="43"/>
      <c r="T33" s="44"/>
    </row>
    <row r="34" spans="2:20" ht="15" customHeight="1">
      <c r="B34" s="506"/>
      <c r="C34" s="355">
        <v>4</v>
      </c>
      <c r="D34" s="40"/>
      <c r="E34" s="41"/>
      <c r="F34" s="42"/>
      <c r="G34" s="43"/>
      <c r="H34" s="43"/>
      <c r="I34" s="43"/>
      <c r="J34" s="44"/>
      <c r="L34" s="506"/>
      <c r="M34" s="355">
        <v>4</v>
      </c>
      <c r="N34" s="40"/>
      <c r="O34" s="41"/>
      <c r="P34" s="42"/>
      <c r="Q34" s="43"/>
      <c r="R34" s="43"/>
      <c r="S34" s="43"/>
      <c r="T34" s="44"/>
    </row>
    <row r="35" spans="2:20" ht="15" customHeight="1">
      <c r="B35" s="506"/>
      <c r="C35" s="355">
        <v>5</v>
      </c>
      <c r="D35" s="40"/>
      <c r="E35" s="41"/>
      <c r="F35" s="42"/>
      <c r="G35" s="43"/>
      <c r="H35" s="43"/>
      <c r="I35" s="43"/>
      <c r="J35" s="44"/>
      <c r="L35" s="506"/>
      <c r="M35" s="355">
        <v>5</v>
      </c>
      <c r="N35" s="40"/>
      <c r="O35" s="41"/>
      <c r="P35" s="42"/>
      <c r="Q35" s="43"/>
      <c r="R35" s="43"/>
      <c r="S35" s="43"/>
      <c r="T35" s="44"/>
    </row>
    <row r="36" spans="2:20" ht="15" customHeight="1">
      <c r="B36" s="506"/>
      <c r="C36" s="355">
        <v>6</v>
      </c>
      <c r="D36" s="40"/>
      <c r="E36" s="41"/>
      <c r="F36" s="42"/>
      <c r="G36" s="43"/>
      <c r="H36" s="43"/>
      <c r="I36" s="43"/>
      <c r="J36" s="44"/>
      <c r="L36" s="506"/>
      <c r="M36" s="355">
        <v>6</v>
      </c>
      <c r="N36" s="40"/>
      <c r="O36" s="41"/>
      <c r="P36" s="42"/>
      <c r="Q36" s="43"/>
      <c r="R36" s="43"/>
      <c r="S36" s="43"/>
      <c r="T36" s="44"/>
    </row>
    <row r="37" spans="2:20" ht="15" customHeight="1">
      <c r="B37" s="506"/>
      <c r="C37" s="355">
        <v>7</v>
      </c>
      <c r="D37" s="40"/>
      <c r="E37" s="41"/>
      <c r="F37" s="42"/>
      <c r="G37" s="43"/>
      <c r="H37" s="43"/>
      <c r="I37" s="43"/>
      <c r="J37" s="44"/>
      <c r="L37" s="506"/>
      <c r="M37" s="355">
        <v>7</v>
      </c>
      <c r="N37" s="40"/>
      <c r="O37" s="41"/>
      <c r="P37" s="42"/>
      <c r="Q37" s="43"/>
      <c r="R37" s="43"/>
      <c r="S37" s="43"/>
      <c r="T37" s="44"/>
    </row>
    <row r="38" spans="2:20" ht="15" customHeight="1">
      <c r="B38" s="506"/>
      <c r="C38" s="355">
        <v>8</v>
      </c>
      <c r="D38" s="40"/>
      <c r="E38" s="41"/>
      <c r="F38" s="42"/>
      <c r="G38" s="43"/>
      <c r="H38" s="43"/>
      <c r="I38" s="43"/>
      <c r="J38" s="44"/>
      <c r="L38" s="506"/>
      <c r="M38" s="355">
        <v>8</v>
      </c>
      <c r="N38" s="40"/>
      <c r="O38" s="41"/>
      <c r="P38" s="42"/>
      <c r="Q38" s="43"/>
      <c r="R38" s="43"/>
      <c r="S38" s="43"/>
      <c r="T38" s="44"/>
    </row>
    <row r="39" spans="2:20" ht="15" customHeight="1">
      <c r="B39" s="506"/>
      <c r="C39" s="355">
        <v>9</v>
      </c>
      <c r="D39" s="40"/>
      <c r="E39" s="41"/>
      <c r="F39" s="42"/>
      <c r="G39" s="43"/>
      <c r="H39" s="43"/>
      <c r="I39" s="43"/>
      <c r="J39" s="44"/>
      <c r="L39" s="506"/>
      <c r="M39" s="355">
        <v>9</v>
      </c>
      <c r="N39" s="40"/>
      <c r="O39" s="41"/>
      <c r="P39" s="42"/>
      <c r="Q39" s="43"/>
      <c r="R39" s="43"/>
      <c r="S39" s="43"/>
      <c r="T39" s="44"/>
    </row>
    <row r="40" spans="2:20" ht="15" customHeight="1">
      <c r="B40" s="506"/>
      <c r="C40" s="355">
        <v>10</v>
      </c>
      <c r="D40" s="40"/>
      <c r="E40" s="41"/>
      <c r="F40" s="42"/>
      <c r="G40" s="43"/>
      <c r="H40" s="43"/>
      <c r="I40" s="43"/>
      <c r="J40" s="44"/>
      <c r="L40" s="506"/>
      <c r="M40" s="355">
        <v>10</v>
      </c>
      <c r="N40" s="40"/>
      <c r="O40" s="41"/>
      <c r="P40" s="42"/>
      <c r="Q40" s="43"/>
      <c r="R40" s="43"/>
      <c r="S40" s="43"/>
      <c r="T40" s="44"/>
    </row>
    <row r="41" spans="2:20" ht="15" customHeight="1">
      <c r="B41" s="506"/>
      <c r="C41" s="355">
        <v>11</v>
      </c>
      <c r="D41" s="40"/>
      <c r="E41" s="41"/>
      <c r="F41" s="42"/>
      <c r="G41" s="43"/>
      <c r="H41" s="43"/>
      <c r="I41" s="43"/>
      <c r="J41" s="44"/>
      <c r="L41" s="506"/>
      <c r="M41" s="355">
        <v>11</v>
      </c>
      <c r="N41" s="40"/>
      <c r="O41" s="41"/>
      <c r="P41" s="42"/>
      <c r="Q41" s="43"/>
      <c r="R41" s="43"/>
      <c r="S41" s="43"/>
      <c r="T41" s="44"/>
    </row>
    <row r="42" spans="2:20" ht="15" customHeight="1">
      <c r="B42" s="506"/>
      <c r="C42" s="355">
        <v>12</v>
      </c>
      <c r="D42" s="40"/>
      <c r="E42" s="41"/>
      <c r="F42" s="42"/>
      <c r="G42" s="43"/>
      <c r="H42" s="43"/>
      <c r="I42" s="43"/>
      <c r="J42" s="44"/>
      <c r="L42" s="506"/>
      <c r="M42" s="355">
        <v>12</v>
      </c>
      <c r="N42" s="40"/>
      <c r="O42" s="41"/>
      <c r="P42" s="42"/>
      <c r="Q42" s="43"/>
      <c r="R42" s="43"/>
      <c r="S42" s="43"/>
      <c r="T42" s="44"/>
    </row>
    <row r="43" spans="2:20" ht="15" customHeight="1">
      <c r="B43" s="506"/>
      <c r="C43" s="355">
        <v>13</v>
      </c>
      <c r="D43" s="40"/>
      <c r="E43" s="41"/>
      <c r="F43" s="42"/>
      <c r="G43" s="43"/>
      <c r="H43" s="43"/>
      <c r="I43" s="43"/>
      <c r="J43" s="44"/>
      <c r="L43" s="506"/>
      <c r="M43" s="355">
        <v>13</v>
      </c>
      <c r="N43" s="40"/>
      <c r="O43" s="41"/>
      <c r="P43" s="42"/>
      <c r="Q43" s="43"/>
      <c r="R43" s="43"/>
      <c r="S43" s="43"/>
      <c r="T43" s="44"/>
    </row>
    <row r="44" spans="2:20" ht="15" customHeight="1">
      <c r="B44" s="506"/>
      <c r="C44" s="355">
        <v>14</v>
      </c>
      <c r="D44" s="40"/>
      <c r="E44" s="41"/>
      <c r="F44" s="42"/>
      <c r="G44" s="43"/>
      <c r="H44" s="43"/>
      <c r="I44" s="43"/>
      <c r="J44" s="44"/>
      <c r="L44" s="506"/>
      <c r="M44" s="355">
        <v>14</v>
      </c>
      <c r="N44" s="40"/>
      <c r="O44" s="41"/>
      <c r="P44" s="42"/>
      <c r="Q44" s="43"/>
      <c r="R44" s="43"/>
      <c r="S44" s="43"/>
      <c r="T44" s="44"/>
    </row>
    <row r="45" spans="2:20" ht="15" customHeight="1">
      <c r="B45" s="506"/>
      <c r="C45" s="355">
        <v>15</v>
      </c>
      <c r="D45" s="40"/>
      <c r="E45" s="41"/>
      <c r="F45" s="42"/>
      <c r="G45" s="43"/>
      <c r="H45" s="43"/>
      <c r="I45" s="43"/>
      <c r="J45" s="44"/>
      <c r="L45" s="506"/>
      <c r="M45" s="355">
        <v>15</v>
      </c>
      <c r="N45" s="40"/>
      <c r="O45" s="41"/>
      <c r="P45" s="42"/>
      <c r="Q45" s="43"/>
      <c r="R45" s="43"/>
      <c r="S45" s="43"/>
      <c r="T45" s="44"/>
    </row>
    <row r="46" spans="2:20" ht="15" customHeight="1">
      <c r="B46" s="506"/>
      <c r="C46" s="355">
        <v>16</v>
      </c>
      <c r="D46" s="40"/>
      <c r="E46" s="41"/>
      <c r="F46" s="42"/>
      <c r="G46" s="43"/>
      <c r="H46" s="43"/>
      <c r="I46" s="43"/>
      <c r="J46" s="44"/>
      <c r="L46" s="506"/>
      <c r="M46" s="355">
        <v>16</v>
      </c>
      <c r="N46" s="40"/>
      <c r="O46" s="41"/>
      <c r="P46" s="42"/>
      <c r="Q46" s="43"/>
      <c r="R46" s="43"/>
      <c r="S46" s="43"/>
      <c r="T46" s="44"/>
    </row>
    <row r="47" spans="2:20" ht="15" customHeight="1">
      <c r="B47" s="506"/>
      <c r="C47" s="355">
        <v>17</v>
      </c>
      <c r="D47" s="40"/>
      <c r="E47" s="41"/>
      <c r="F47" s="42"/>
      <c r="G47" s="43"/>
      <c r="H47" s="43"/>
      <c r="I47" s="43"/>
      <c r="J47" s="44"/>
      <c r="L47" s="506"/>
      <c r="M47" s="355">
        <v>17</v>
      </c>
      <c r="N47" s="40"/>
      <c r="O47" s="41"/>
      <c r="P47" s="42"/>
      <c r="Q47" s="43"/>
      <c r="R47" s="43"/>
      <c r="S47" s="43"/>
      <c r="T47" s="44"/>
    </row>
    <row r="48" spans="2:20" ht="15" customHeight="1">
      <c r="B48" s="506"/>
      <c r="C48" s="355">
        <v>18</v>
      </c>
      <c r="D48" s="40"/>
      <c r="E48" s="41"/>
      <c r="F48" s="42"/>
      <c r="G48" s="43"/>
      <c r="H48" s="43"/>
      <c r="I48" s="43"/>
      <c r="J48" s="44"/>
      <c r="L48" s="506"/>
      <c r="M48" s="355">
        <v>18</v>
      </c>
      <c r="N48" s="40"/>
      <c r="O48" s="41"/>
      <c r="P48" s="42"/>
      <c r="Q48" s="43"/>
      <c r="R48" s="43"/>
      <c r="S48" s="43"/>
      <c r="T48" s="44"/>
    </row>
    <row r="49" spans="2:20" ht="15" customHeight="1">
      <c r="B49" s="506"/>
      <c r="C49" s="355">
        <v>19</v>
      </c>
      <c r="D49" s="40"/>
      <c r="E49" s="41"/>
      <c r="F49" s="42"/>
      <c r="G49" s="43"/>
      <c r="H49" s="43"/>
      <c r="I49" s="43"/>
      <c r="J49" s="44"/>
      <c r="L49" s="506"/>
      <c r="M49" s="355">
        <v>19</v>
      </c>
      <c r="N49" s="40"/>
      <c r="O49" s="41"/>
      <c r="P49" s="42"/>
      <c r="Q49" s="43"/>
      <c r="R49" s="43"/>
      <c r="S49" s="43"/>
      <c r="T49" s="44"/>
    </row>
    <row r="50" spans="2:20" ht="15" customHeight="1" thickBot="1">
      <c r="B50" s="507"/>
      <c r="C50" s="356">
        <v>20</v>
      </c>
      <c r="D50" s="45"/>
      <c r="E50" s="46"/>
      <c r="F50" s="47"/>
      <c r="G50" s="48"/>
      <c r="H50" s="48"/>
      <c r="I50" s="48"/>
      <c r="J50" s="49"/>
      <c r="L50" s="507"/>
      <c r="M50" s="356">
        <v>20</v>
      </c>
      <c r="N50" s="45"/>
      <c r="O50" s="46"/>
      <c r="P50" s="47"/>
      <c r="Q50" s="48"/>
      <c r="R50" s="48"/>
      <c r="S50" s="48"/>
      <c r="T50" s="49"/>
    </row>
  </sheetData>
  <sheetProtection algorithmName="SHA-512" hashValue="XFVjlvuM+eZJPbu+inuPvwMwNsoOKx6RDQECO3HbjFmeUqf6dUwEmo8bjxzHG6l3uaWqayZiE7sKlSOdIW2e0A==" saltValue="XPJ5+MraOYAB1ZIIQr85qQ==" spinCount="100000" sheet="1" objects="1" scenarios="1"/>
  <mergeCells count="40">
    <mergeCell ref="C29:C30"/>
    <mergeCell ref="I29:I30"/>
    <mergeCell ref="B2:C2"/>
    <mergeCell ref="D2:F2"/>
    <mergeCell ref="H6:H7"/>
    <mergeCell ref="H29:H30"/>
    <mergeCell ref="B6:B27"/>
    <mergeCell ref="C6:C7"/>
    <mergeCell ref="B29:B50"/>
    <mergeCell ref="D29:D30"/>
    <mergeCell ref="D6:D7"/>
    <mergeCell ref="B4:J4"/>
    <mergeCell ref="F29:F30"/>
    <mergeCell ref="E29:E30"/>
    <mergeCell ref="G29:G30"/>
    <mergeCell ref="J29:J30"/>
    <mergeCell ref="F6:F7"/>
    <mergeCell ref="E6:E7"/>
    <mergeCell ref="G6:G7"/>
    <mergeCell ref="P6:P7"/>
    <mergeCell ref="Q6:Q7"/>
    <mergeCell ref="L4:T4"/>
    <mergeCell ref="J6:J7"/>
    <mergeCell ref="I6:I7"/>
    <mergeCell ref="R6:R7"/>
    <mergeCell ref="S6:S7"/>
    <mergeCell ref="T6:T7"/>
    <mergeCell ref="Q29:Q30"/>
    <mergeCell ref="R29:R30"/>
    <mergeCell ref="S29:S30"/>
    <mergeCell ref="T29:T30"/>
    <mergeCell ref="L6:L27"/>
    <mergeCell ref="M6:M7"/>
    <mergeCell ref="N6:N7"/>
    <mergeCell ref="O6:O7"/>
    <mergeCell ref="L29:L50"/>
    <mergeCell ref="M29:M30"/>
    <mergeCell ref="N29:N30"/>
    <mergeCell ref="O29:O30"/>
    <mergeCell ref="P29:P30"/>
  </mergeCells>
  <phoneticPr fontId="1"/>
  <dataValidations count="5">
    <dataValidation type="whole" allowBlank="1" showInputMessage="1" showErrorMessage="1" sqref="J8:J27 T8:T27 J31:J50 T31:T50" xr:uid="{FE634D18-893F-4402-AF35-9E4CC3106F16}">
      <formula1>1</formula1>
      <formula2>24</formula2>
    </dataValidation>
    <dataValidation type="list" allowBlank="1" showInputMessage="1" showErrorMessage="1" sqref="D8:D27 N8:N27 N31:N50 D31:D50" xr:uid="{D8E0DCE3-B571-4B57-BDD2-208BFD02D2F5}">
      <formula1>$W$3:$W$15</formula1>
    </dataValidation>
    <dataValidation type="list" allowBlank="1" showInputMessage="1" showErrorMessage="1" sqref="I8:I27 S31:S50 S8:S27 I31:I50" xr:uid="{EA9377DB-574E-4D25-B90B-20C850D5FB9D}">
      <formula1>$Z$3:$Z$4</formula1>
    </dataValidation>
    <dataValidation type="list" allowBlank="1" showInputMessage="1" showErrorMessage="1" sqref="Q31:Q50 Q8:Q27 G8:G27 G31:G50" xr:uid="{D6DB737E-A13C-4807-8A9F-79FC4E849A64}">
      <formula1>$X$3:$X$7</formula1>
    </dataValidation>
    <dataValidation type="list" allowBlank="1" showInputMessage="1" showErrorMessage="1" sqref="H8:H27 R31:R50 R8:R27 H31:H50" xr:uid="{47FF13A7-E68B-4D95-AD47-B40BFFBFDE50}">
      <formula1>$Y$3:$Y$5</formula1>
    </dataValidation>
  </dataValidations>
  <printOptions headings="1"/>
  <pageMargins left="0.70866141732283472" right="0.70866141732283472" top="0.74803149606299213" bottom="0.74803149606299213" header="0.31496062992125984" footer="0.31496062992125984"/>
  <pageSetup paperSize="8" scale="74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F3F954-DBAE-4936-89F1-DA21D7C36894}">
          <x14:formula1>
            <xm:f>基本情報!$O$7:$O$12</xm:f>
          </x14:formula1>
          <xm:sqref>P31:P50 F31:F50 F8:F27 P8:P27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D49B9-4FD0-4131-962A-05C50FC734CF}">
  <sheetPr>
    <tabColor theme="0" tint="-0.34998626667073579"/>
  </sheetPr>
  <dimension ref="B1:Y61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427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'10月'!BO201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10月合計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VXqxHs2vL1zvjO+d/gbi68FfO4qJX3IS88rmx7Wb638N6V+5GqZ095nEHTVrJFYnA3299MotdbppJdBFzAmiTA==" saltValue="n+DpVlIOce/9XgIw3SxA1g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7ED4B-668D-422A-9FA2-EE4407903F44}">
  <sheetPr>
    <tabColor theme="0" tint="-0.34998626667073579"/>
  </sheetPr>
  <dimension ref="B1:Y61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428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'11月'!BO201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11月合計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iD46T0aybDvf8PEjfdIS24PZ2BC/LAi5GcM9FcLv5EdO8+LWXxcyOn0pXz/S0p6Xzt7HFTQkJYzkeB+rHv9rwA==" saltValue="F/HPq9M/dJZ6F6lSyashgg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4529B-FEBF-4D80-B6E1-89806B4AE1F5}">
  <sheetPr>
    <tabColor theme="0" tint="-0.34998626667073579"/>
  </sheetPr>
  <dimension ref="B1:Y61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429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'12月'!BO201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12月合計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SkpEC8hs044DZSnVf352US7DwtJ1hQhP+zMqRKJy0THGDdmpU3Gr3qGyZoAS5kzg7PJjTPW77qVEW1nnfbrMOw==" saltValue="UB5EubHL0Qmm4W2bX8/65A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BA5B3-297A-481A-99C9-FF7C3BBE9FE0}">
  <sheetPr>
    <tabColor theme="0" tint="-0.34998626667073579"/>
  </sheetPr>
  <dimension ref="B1:Y61"/>
  <sheetViews>
    <sheetView zoomScale="80" zoomScaleNormal="80" workbookViewId="0">
      <selection activeCell="R47" sqref="R47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430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'１月'!BO201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１月合計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aObXHgzjepT/vzxUIEWoaLSdt8/NHZC8o1NsnLWX3wcKM1lZaQCIaQffGNbAE1ASt1ocCPQ96HMyDunPNe/LIw==" saltValue="uy3lDhqkkv+BfMX/iZbKOA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F7807-21D1-400F-936C-00BCF6ECE969}">
  <sheetPr>
    <tabColor theme="0" tint="-0.34998626667073579"/>
  </sheetPr>
  <dimension ref="B1:Y61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431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71" t="s">
        <v>13</v>
      </c>
      <c r="D6" s="671"/>
      <c r="E6" s="142"/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8" t="s">
        <v>32</v>
      </c>
      <c r="E7" s="142"/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411" t="s">
        <v>641</v>
      </c>
      <c r="E8" s="142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42"/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42"/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42"/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'２月'!BO201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２月合計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</row>
    <row r="24" spans="2:25" ht="12.75" customHeight="1">
      <c r="B24" s="679"/>
      <c r="C24" s="701"/>
      <c r="D24" s="139" t="s">
        <v>433</v>
      </c>
      <c r="E24" s="180"/>
      <c r="F24" s="279"/>
      <c r="G24" s="279"/>
      <c r="H24" s="279"/>
      <c r="I24" s="279"/>
      <c r="J24" s="279"/>
      <c r="K24" s="279"/>
      <c r="L24" s="279"/>
      <c r="M24" s="279"/>
    </row>
    <row r="25" spans="2:25" ht="12.75" customHeight="1">
      <c r="B25" s="679"/>
      <c r="C25" s="701"/>
      <c r="D25" s="139" t="s">
        <v>434</v>
      </c>
      <c r="E25" s="180"/>
      <c r="F25" s="279"/>
      <c r="G25" s="279"/>
      <c r="H25" s="279"/>
      <c r="I25" s="279"/>
      <c r="J25" s="279"/>
      <c r="K25" s="279"/>
      <c r="L25" s="279"/>
      <c r="M25" s="279"/>
    </row>
    <row r="26" spans="2:25" ht="12.75" customHeight="1">
      <c r="B26" s="679"/>
      <c r="C26" s="701"/>
      <c r="D26" s="26" t="s">
        <v>435</v>
      </c>
      <c r="E26" s="180"/>
      <c r="F26" s="279"/>
      <c r="G26" s="279"/>
      <c r="H26" s="279"/>
      <c r="I26" s="279"/>
      <c r="J26" s="279"/>
      <c r="K26" s="279"/>
      <c r="L26" s="279"/>
      <c r="M26" s="279"/>
    </row>
    <row r="27" spans="2:25" ht="12.75" customHeight="1">
      <c r="B27" s="679"/>
      <c r="C27" s="701"/>
      <c r="D27" s="200" t="s">
        <v>436</v>
      </c>
      <c r="E27" s="180"/>
      <c r="F27" s="279"/>
      <c r="G27" s="279"/>
      <c r="H27" s="279"/>
      <c r="I27" s="279"/>
      <c r="J27" s="279"/>
      <c r="K27" s="279"/>
      <c r="L27" s="279"/>
      <c r="M27" s="279"/>
    </row>
    <row r="28" spans="2:25" ht="12.75" customHeight="1">
      <c r="B28" s="679"/>
      <c r="C28" s="701"/>
      <c r="D28" s="139" t="s">
        <v>16</v>
      </c>
      <c r="E28" s="180"/>
      <c r="F28" s="279"/>
      <c r="G28" s="279"/>
      <c r="H28" s="279"/>
      <c r="I28" s="279"/>
      <c r="J28" s="279"/>
      <c r="K28" s="279"/>
      <c r="L28" s="279"/>
      <c r="M28" s="279"/>
    </row>
    <row r="29" spans="2:25" ht="12.75" customHeight="1">
      <c r="B29" s="679"/>
      <c r="C29" s="702"/>
      <c r="D29" s="139" t="s">
        <v>62</v>
      </c>
      <c r="E29" s="180"/>
      <c r="F29" s="279"/>
      <c r="G29" s="279"/>
      <c r="H29" s="279"/>
      <c r="I29" s="279"/>
      <c r="J29" s="279"/>
      <c r="K29" s="279"/>
      <c r="L29" s="279"/>
      <c r="M29" s="279"/>
    </row>
    <row r="30" spans="2:25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</row>
    <row r="31" spans="2:25" ht="12.75" customHeight="1">
      <c r="B31" s="169"/>
      <c r="C31" s="23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</row>
    <row r="32" spans="2:25" s="23" customFormat="1" ht="12.75" customHeight="1">
      <c r="B32" s="22"/>
      <c r="C32" s="22"/>
      <c r="E32" s="158"/>
      <c r="F32" s="132"/>
      <c r="G32" s="132"/>
      <c r="H32" s="132"/>
      <c r="I32" s="132"/>
      <c r="J32" s="132"/>
      <c r="K32" s="132"/>
      <c r="L32" s="132"/>
      <c r="M32" s="132"/>
      <c r="N32" s="22"/>
    </row>
    <row r="33" spans="2:13" s="23" customFormat="1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s="23" customFormat="1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42"/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42"/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411" t="s">
        <v>641</v>
      </c>
      <c r="E37" s="142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42"/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42"/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4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42"/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2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2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2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</row>
    <row r="52" spans="2:22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</row>
    <row r="53" spans="2:22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</row>
    <row r="54" spans="2:22" ht="12.75" customHeight="1">
      <c r="B54" s="684"/>
      <c r="C54" s="676"/>
      <c r="D54" s="139" t="s">
        <v>433</v>
      </c>
      <c r="E54" s="180"/>
      <c r="F54" s="279"/>
      <c r="G54" s="279"/>
      <c r="H54" s="279"/>
      <c r="I54" s="279"/>
      <c r="J54" s="279"/>
      <c r="K54" s="279"/>
      <c r="L54" s="279"/>
      <c r="M54" s="279"/>
    </row>
    <row r="55" spans="2:22" ht="12.75" customHeight="1">
      <c r="B55" s="684"/>
      <c r="C55" s="676"/>
      <c r="D55" s="139" t="s">
        <v>434</v>
      </c>
      <c r="E55" s="180"/>
      <c r="F55" s="279"/>
      <c r="G55" s="279"/>
      <c r="H55" s="279"/>
      <c r="I55" s="279"/>
      <c r="J55" s="279"/>
      <c r="K55" s="279"/>
      <c r="L55" s="279"/>
      <c r="M55" s="279"/>
    </row>
    <row r="56" spans="2:22" ht="12.75" customHeight="1">
      <c r="B56" s="684"/>
      <c r="C56" s="676"/>
      <c r="D56" s="26" t="s">
        <v>435</v>
      </c>
      <c r="E56" s="180"/>
      <c r="F56" s="279"/>
      <c r="G56" s="279"/>
      <c r="H56" s="279"/>
      <c r="I56" s="279"/>
      <c r="J56" s="279"/>
      <c r="K56" s="279"/>
      <c r="L56" s="279"/>
      <c r="M56" s="279"/>
    </row>
    <row r="57" spans="2:22" ht="12.75" customHeight="1">
      <c r="B57" s="684"/>
      <c r="C57" s="676"/>
      <c r="D57" s="200" t="s">
        <v>436</v>
      </c>
      <c r="E57" s="180"/>
      <c r="F57" s="279"/>
      <c r="G57" s="279"/>
      <c r="H57" s="279"/>
      <c r="I57" s="279"/>
      <c r="J57" s="279"/>
      <c r="K57" s="279"/>
      <c r="L57" s="279"/>
      <c r="M57" s="279"/>
    </row>
    <row r="58" spans="2:22" ht="12.75" customHeight="1">
      <c r="B58" s="684"/>
      <c r="C58" s="676"/>
      <c r="D58" s="139" t="s">
        <v>16</v>
      </c>
      <c r="E58" s="180"/>
      <c r="F58" s="279"/>
      <c r="G58" s="279"/>
      <c r="H58" s="279"/>
      <c r="I58" s="279"/>
      <c r="J58" s="279"/>
      <c r="K58" s="279"/>
      <c r="L58" s="279"/>
      <c r="M58" s="279"/>
    </row>
    <row r="59" spans="2:22" ht="12.75" customHeight="1">
      <c r="B59" s="684"/>
      <c r="C59" s="677"/>
      <c r="D59" s="139" t="s">
        <v>62</v>
      </c>
      <c r="E59" s="180"/>
      <c r="F59" s="279"/>
      <c r="G59" s="279"/>
      <c r="H59" s="279"/>
      <c r="I59" s="279"/>
      <c r="J59" s="279"/>
      <c r="K59" s="279"/>
      <c r="L59" s="279"/>
      <c r="M59" s="279"/>
      <c r="O59" s="168"/>
      <c r="P59" s="11"/>
      <c r="Q59" s="167"/>
      <c r="R59" s="151"/>
      <c r="T59" s="170"/>
      <c r="U59" s="11"/>
      <c r="V59" s="151"/>
    </row>
    <row r="60" spans="2:22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2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sJiYTZP24SrzmVkeI3bgTLaBpfa5nazM7XCZBrvv7PE5GrIwhVxTzRnvVtc41HV/xyxxnCVCvhf3krYHuj6oaw==" saltValue="T95mHiy1EIz1RaPVkzTFZQ==" spinCount="100000" sheet="1" objects="1" scenarios="1"/>
  <mergeCells count="33">
    <mergeCell ref="B2:D2"/>
    <mergeCell ref="C4:D5"/>
    <mergeCell ref="E4:E5"/>
    <mergeCell ref="F4:I4"/>
    <mergeCell ref="C14:C16"/>
    <mergeCell ref="Y4:Y5"/>
    <mergeCell ref="C6:D6"/>
    <mergeCell ref="O9:O13"/>
    <mergeCell ref="Q9:T9"/>
    <mergeCell ref="U9:X9"/>
    <mergeCell ref="Y9:Y10"/>
    <mergeCell ref="J4:M4"/>
    <mergeCell ref="Y14:Y15"/>
    <mergeCell ref="C33:D34"/>
    <mergeCell ref="E33:E34"/>
    <mergeCell ref="F33:I33"/>
    <mergeCell ref="J33:M33"/>
    <mergeCell ref="C30:E30"/>
    <mergeCell ref="C17:C29"/>
    <mergeCell ref="C36:C42"/>
    <mergeCell ref="B33:B60"/>
    <mergeCell ref="O14:O17"/>
    <mergeCell ref="Q14:T14"/>
    <mergeCell ref="U14:X14"/>
    <mergeCell ref="C35:D35"/>
    <mergeCell ref="C60:E60"/>
    <mergeCell ref="C47:C59"/>
    <mergeCell ref="C43:C46"/>
    <mergeCell ref="B4:B30"/>
    <mergeCell ref="C7:C13"/>
    <mergeCell ref="O4:O8"/>
    <mergeCell ref="Q4:T4"/>
    <mergeCell ref="U4:X4"/>
  </mergeCells>
  <phoneticPr fontId="1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74161-7A37-41FF-96DF-5245419DDC24}">
  <sheetPr>
    <tabColor theme="0" tint="-0.34998626667073579"/>
  </sheetPr>
  <dimension ref="B1:Z61"/>
  <sheetViews>
    <sheetView topLeftCell="A17"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7" width="8.8984375" style="22" customWidth="1"/>
    <col min="28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  <c r="T1" s="23"/>
      <c r="U1" s="23"/>
      <c r="V1" s="23"/>
    </row>
    <row r="2" spans="2:25" ht="12.75" customHeight="1" thickBot="1">
      <c r="B2" s="663" t="s">
        <v>432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T2" s="23"/>
      <c r="U2" s="23"/>
      <c r="V2" s="23"/>
    </row>
    <row r="3" spans="2:25" ht="5.25" customHeight="1">
      <c r="K3" s="23"/>
      <c r="T3" s="23"/>
      <c r="U3" s="23"/>
      <c r="V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752" t="s">
        <v>13</v>
      </c>
      <c r="D6" s="753"/>
      <c r="E6" s="128" t="s">
        <v>88</v>
      </c>
      <c r="F6" s="137">
        <f>VLOOKUP($B$2,'基本単価（本園）'!M6:N17,2,FALSE)</f>
        <v>0</v>
      </c>
      <c r="G6" s="137">
        <f>VLOOKUP($B$2,'基本単価（本園）'!M6:O17,3,FALSE)</f>
        <v>0</v>
      </c>
      <c r="H6" s="137">
        <f>VLOOKUP($B$2,'基本単価（本園）'!M6:P17,4,FALSE)</f>
        <v>0</v>
      </c>
      <c r="I6" s="137">
        <f>VLOOKUP($B$2,'基本単価（本園）'!M6:Q17,5,FALSE)</f>
        <v>0</v>
      </c>
      <c r="J6" s="137">
        <f>VLOOKUP($B$2,'基本単価（本園）'!M6:R17,6,FALSE)</f>
        <v>0</v>
      </c>
      <c r="K6" s="137">
        <f>VLOOKUP($B$2,'基本単価（本園）'!M6:S17,7,FALSE)</f>
        <v>0</v>
      </c>
      <c r="L6" s="137">
        <f>VLOOKUP($B$2,'基本単価（本園）'!M6:T17,8,FALSE)</f>
        <v>0</v>
      </c>
      <c r="M6" s="137">
        <f>VLOOKUP($B$2,'基本単価（本園）'!M6:U17,9,FALSE)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139" t="s">
        <v>32</v>
      </c>
      <c r="E7" s="128" t="s">
        <v>88</v>
      </c>
      <c r="F7" s="140"/>
      <c r="G7" s="162">
        <f>VLOOKUP($B$2,'３歳児配置改善加算'!$F$4:$I$16,4,FALSE)</f>
        <v>0</v>
      </c>
      <c r="H7" s="140"/>
      <c r="I7" s="140"/>
      <c r="J7" s="140"/>
      <c r="K7" s="162">
        <f>VLOOKUP($B$2,'３歳児配置改善加算'!$F$4:$I$16,4,FALSE)</f>
        <v>0</v>
      </c>
      <c r="L7" s="140"/>
      <c r="M7" s="140"/>
      <c r="O7" s="632"/>
      <c r="P7" s="215" t="s">
        <v>444</v>
      </c>
      <c r="Q7" s="138">
        <f t="shared" ref="Q7:X7" si="0">F30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28"/>
      <c r="F8" s="162">
        <f>VLOOKUP($B$2,'４歳以上児配置改善加算'!$F$4:$I$16,4,FALSE)</f>
        <v>0</v>
      </c>
      <c r="G8" s="140"/>
      <c r="H8" s="140"/>
      <c r="I8" s="140"/>
      <c r="J8" s="162">
        <f>VLOOKUP($B$2,'４歳以上児配置改善加算'!$F$4:$I$16,4,FALSE)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VLOOKUP($B$2,休日保育加算!$Y$5:$AA$16,3,FALSE)</f>
        <v>0</v>
      </c>
      <c r="G9" s="162">
        <f>VLOOKUP($B$2,休日保育加算!$Y$5:$AA$16,3,FALSE)</f>
        <v>0</v>
      </c>
      <c r="H9" s="162">
        <f>VLOOKUP($B$2,休日保育加算!$Y$5:$AA$16,3,FALSE)</f>
        <v>0</v>
      </c>
      <c r="I9" s="162">
        <f>VLOOKUP($B$2,休日保育加算!$Y$5:$AA$16,3,FALSE)</f>
        <v>0</v>
      </c>
      <c r="J9" s="162">
        <f>VLOOKUP($B$2,休日保育加算!$Y$5:$AA$16,3,FALSE)</f>
        <v>0</v>
      </c>
      <c r="K9" s="162">
        <f>VLOOKUP($B$2,休日保育加算!$Y$5:$AA$16,3,FALSE)</f>
        <v>0</v>
      </c>
      <c r="L9" s="162">
        <f>VLOOKUP($B$2,休日保育加算!$Y$5:$AA$16,3,FALSE)</f>
        <v>0</v>
      </c>
      <c r="M9" s="162">
        <f>VLOOKUP($B$2,休日保育加算!$Y$5:$AA$16,3,FALSE)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139" t="s">
        <v>82</v>
      </c>
      <c r="E10" s="128" t="s">
        <v>88</v>
      </c>
      <c r="F10" s="162">
        <f>VLOOKUP($B$2,夜間保育加算!$S$6:$T$17,2,FALSE)</f>
        <v>0</v>
      </c>
      <c r="G10" s="162">
        <f>VLOOKUP($B$2,夜間保育加算!$S$6:$U$17,3,FALSE)</f>
        <v>0</v>
      </c>
      <c r="H10" s="162">
        <f>VLOOKUP($B$2,夜間保育加算!$S$6:$V$17,4,FALSE)</f>
        <v>0</v>
      </c>
      <c r="I10" s="162">
        <f>VLOOKUP($B$2,夜間保育加算!$S$6:$W$17,5,FALSE)</f>
        <v>0</v>
      </c>
      <c r="J10" s="162">
        <f>VLOOKUP($B$2,夜間保育加算!$S$6:$T$17,2,FALSE)</f>
        <v>0</v>
      </c>
      <c r="K10" s="162">
        <f>VLOOKUP($B$2,夜間保育加算!$S$6:$U$17,3,FALSE)</f>
        <v>0</v>
      </c>
      <c r="L10" s="162">
        <f>VLOOKUP($B$2,夜間保育加算!$S$6:$V$17,4,FALSE)</f>
        <v>0</v>
      </c>
      <c r="M10" s="162">
        <f>VLOOKUP($B$2,夜間保育加算!$S$6:$W$17,5,FALSE)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6"/>
      <c r="D11" s="155" t="s">
        <v>83</v>
      </c>
      <c r="E11" s="183" t="str">
        <f>VLOOKUP($B$2,減価償却費加算!$L$3:$M$14,2,FALSE)</f>
        <v/>
      </c>
      <c r="F11" s="178">
        <f>VLOOKUP($B$2,減価償却費加算!$L$3:$N$14,3,FALSE)</f>
        <v>0</v>
      </c>
      <c r="G11" s="178">
        <f>VLOOKUP($B$2,減価償却費加算!$L$3:$N$14,3,FALSE)</f>
        <v>0</v>
      </c>
      <c r="H11" s="178">
        <f>VLOOKUP($B$2,減価償却費加算!$L$3:$N$14,3,FALSE)</f>
        <v>0</v>
      </c>
      <c r="I11" s="178">
        <f>VLOOKUP($B$2,減価償却費加算!$L$3:$N$14,3,FALSE)</f>
        <v>0</v>
      </c>
      <c r="J11" s="178">
        <f>VLOOKUP($B$2,減価償却費加算!$L$3:$N$14,3,FALSE)</f>
        <v>0</v>
      </c>
      <c r="K11" s="178">
        <f>VLOOKUP($B$2,減価償却費加算!$L$3:$N$14,3,FALSE)</f>
        <v>0</v>
      </c>
      <c r="L11" s="178">
        <f>VLOOKUP($B$2,減価償却費加算!$L$3:$N$14,3,FALSE)</f>
        <v>0</v>
      </c>
      <c r="M11" s="178">
        <f>VLOOKUP($B$2,減価償却費加算!$L$3:$N$14,3,FALSE)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6"/>
      <c r="D12" s="155" t="s">
        <v>42</v>
      </c>
      <c r="E12" s="183" t="str">
        <f>VLOOKUP($B$2,賃借料加算!$N$3:$O$14,2,FALSE)</f>
        <v/>
      </c>
      <c r="F12" s="178">
        <f>VLOOKUP($B$2,賃借料加算!$N$3:$P$14,3,FALSE)</f>
        <v>0</v>
      </c>
      <c r="G12" s="178">
        <f>VLOOKUP($B$2,賃借料加算!$N$3:$P$14,3,FALSE)</f>
        <v>0</v>
      </c>
      <c r="H12" s="178">
        <f>VLOOKUP($B$2,賃借料加算!$N$3:$P$14,3,FALSE)</f>
        <v>0</v>
      </c>
      <c r="I12" s="178">
        <f>VLOOKUP($B$2,賃借料加算!$N$3:$P$14,3,FALSE)</f>
        <v>0</v>
      </c>
      <c r="J12" s="178">
        <f>VLOOKUP($B$2,賃借料加算!$N$3:$P$14,3,FALSE)</f>
        <v>0</v>
      </c>
      <c r="K12" s="178">
        <f>VLOOKUP($B$2,賃借料加算!$N$3:$P$14,3,FALSE)</f>
        <v>0</v>
      </c>
      <c r="L12" s="178">
        <f>VLOOKUP($B$2,賃借料加算!$N$3:$P$14,3,FALSE)</f>
        <v>0</v>
      </c>
      <c r="M12" s="178">
        <f>VLOOKUP($B$2,賃借料加算!$N$3:$P$14,3,FALSE)</f>
        <v>0</v>
      </c>
      <c r="O12" s="699"/>
      <c r="P12" s="135" t="s">
        <v>444</v>
      </c>
      <c r="Q12" s="138">
        <f t="shared" ref="Q12:X12" si="2">F60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7"/>
      <c r="D13" s="139" t="s">
        <v>33</v>
      </c>
      <c r="E13" s="182" t="s">
        <v>88</v>
      </c>
      <c r="F13" s="162">
        <f>VLOOKUP($B$2,チーム保育推進加算!$P$4:$Q$15,2,FALSE)</f>
        <v>0</v>
      </c>
      <c r="G13" s="162">
        <f>VLOOKUP($B$2,チーム保育推進加算!$P$4:$Q$15,2,FALSE)</f>
        <v>0</v>
      </c>
      <c r="H13" s="162">
        <f>VLOOKUP($B$2,チーム保育推進加算!$P$4:$Q$15,2,FALSE)</f>
        <v>0</v>
      </c>
      <c r="I13" s="162">
        <f>VLOOKUP($B$2,チーム保育推進加算!$P$4:$Q$15,2,FALSE)</f>
        <v>0</v>
      </c>
      <c r="J13" s="162">
        <f>VLOOKUP($B$2,チーム保育推進加算!$P$4:$Q$15,2,FALSE)</f>
        <v>0</v>
      </c>
      <c r="K13" s="162">
        <f>VLOOKUP($B$2,チーム保育推進加算!$P$4:$Q$15,2,FALSE)</f>
        <v>0</v>
      </c>
      <c r="L13" s="162">
        <f>VLOOKUP($B$2,チーム保育推進加算!$P$4:$Q$15,2,FALSE)</f>
        <v>0</v>
      </c>
      <c r="M13" s="162">
        <f>VLOOKUP($B$2,チーム保育推進加算!$P$4:$Q$15,2,FALSE)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 t="s">
        <v>109</v>
      </c>
      <c r="D14" s="146" t="s">
        <v>38</v>
      </c>
      <c r="E14" s="128" t="s">
        <v>88</v>
      </c>
      <c r="F14" s="147">
        <f>VLOOKUP($B$2,施設長未設置減算!$W$5:$X$16,2,FALSE)</f>
        <v>0</v>
      </c>
      <c r="G14" s="147">
        <f>VLOOKUP($B$2,施設長未設置減算!$W$5:$X$16,2,FALSE)</f>
        <v>0</v>
      </c>
      <c r="H14" s="147">
        <f>VLOOKUP($B$2,施設長未設置減算!$W$5:$X$16,2,FALSE)</f>
        <v>0</v>
      </c>
      <c r="I14" s="147">
        <f>VLOOKUP($B$2,施設長未設置減算!$W$5:$X$16,2,FALSE)</f>
        <v>0</v>
      </c>
      <c r="J14" s="147">
        <f>VLOOKUP($B$2,施設長未設置減算!$W$5:$X$16,2,FALSE)</f>
        <v>0</v>
      </c>
      <c r="K14" s="147">
        <f>VLOOKUP($B$2,施設長未設置減算!$W$5:$X$16,2,FALSE)</f>
        <v>0</v>
      </c>
      <c r="L14" s="147">
        <f>VLOOKUP($B$2,施設長未設置減算!$W$5:$X$16,2,FALSE)</f>
        <v>0</v>
      </c>
      <c r="M14" s="147">
        <f>VLOOKUP($B$2,施設長未設置減算!$W$5:$X$16,2,FALSE)</f>
        <v>0</v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4"/>
      <c r="D15" s="146" t="s">
        <v>85</v>
      </c>
      <c r="E15" s="148"/>
      <c r="F15" s="147">
        <f>VLOOKUP($B$2,土曜日閉所減算!$AK$38:$AL$49,2,FALSE)</f>
        <v>0</v>
      </c>
      <c r="G15" s="147">
        <f>VLOOKUP($B$2,土曜日閉所減算!$AK$38:$AM$49,3,FALSE)</f>
        <v>0</v>
      </c>
      <c r="H15" s="147">
        <f>VLOOKUP($B$2,土曜日閉所減算!$AK$38:$AN$49,4,FALSE)</f>
        <v>0</v>
      </c>
      <c r="I15" s="147">
        <f>VLOOKUP($B$2,土曜日閉所減算!$AK$38:$AO$49,5,FALSE)</f>
        <v>0</v>
      </c>
      <c r="J15" s="147">
        <f>VLOOKUP($B$2,土曜日閉所減算!$AK$38:$AP$49,6,FALSE)</f>
        <v>0</v>
      </c>
      <c r="K15" s="147">
        <f>VLOOKUP($B$2,土曜日閉所減算!$AK$38:$AQ$49,7,FALSE)</f>
        <v>0</v>
      </c>
      <c r="L15" s="147">
        <f>VLOOKUP($B$2,土曜日閉所減算!$AK$38:$AR$49,8,FALSE)</f>
        <v>0</v>
      </c>
      <c r="M15" s="147">
        <f>VLOOKUP($B$2,土曜日閉所減算!$AK$38:$AS$49,9,FALSE)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4"/>
      <c r="D16" s="146" t="s">
        <v>86</v>
      </c>
      <c r="E16" s="185" t="str">
        <f>VLOOKUP($B$2,定員超過減算!$N$6:$O$17,2,FALSE)</f>
        <v/>
      </c>
      <c r="F16" s="147">
        <f>IFERROR(VLOOKUP($B$2,定員超過減算!$N$6:$AM$17,19,FALSE),"")</f>
        <v>0</v>
      </c>
      <c r="G16" s="147">
        <f>IFERROR(VLOOKUP($B$2,定員超過減算!$N$6:$AM$17,20,FALSE),"")</f>
        <v>0</v>
      </c>
      <c r="H16" s="147">
        <f>IFERROR(VLOOKUP($B$2,定員超過減算!$N$6:$AM$17,21,FALSE),"")</f>
        <v>0</v>
      </c>
      <c r="I16" s="147">
        <f>IFERROR(VLOOKUP($B$2,定員超過減算!$N$6:$AM$17,22,FALSE),"")</f>
        <v>0</v>
      </c>
      <c r="J16" s="147">
        <f>IFERROR(VLOOKUP($B$2,定員超過減算!$N$6:$AM$17,23,FALSE),"")</f>
        <v>0</v>
      </c>
      <c r="K16" s="147">
        <f>IFERROR(VLOOKUP($B$2,定員超過減算!$N$6:$AM$17,24,FALSE),"")</f>
        <v>0</v>
      </c>
      <c r="L16" s="147">
        <f>IFERROR(VLOOKUP($B$2,定員超過減算!$N$6:$AM$17,25,FALSE),"")</f>
        <v>0</v>
      </c>
      <c r="M16" s="147">
        <f>IFERROR(VLOOKUP($B$2,定員超過減算!$N$6:$AM$17,26,FALSE),"")</f>
        <v>0</v>
      </c>
      <c r="O16" s="751"/>
      <c r="P16" s="139" t="s">
        <v>35</v>
      </c>
      <c r="Q16" s="211">
        <f>IFERROR(Q6+Q11,"")</f>
        <v>0</v>
      </c>
      <c r="R16" s="211">
        <f t="shared" ref="R16:X16" si="10">IFERROR(R6+R11,"")</f>
        <v>0</v>
      </c>
      <c r="S16" s="211">
        <f t="shared" si="10"/>
        <v>0</v>
      </c>
      <c r="T16" s="211">
        <f t="shared" si="10"/>
        <v>0</v>
      </c>
      <c r="U16" s="211">
        <f t="shared" si="10"/>
        <v>0</v>
      </c>
      <c r="V16" s="211">
        <f t="shared" si="10"/>
        <v>0</v>
      </c>
      <c r="W16" s="211">
        <f t="shared" si="10"/>
        <v>0</v>
      </c>
      <c r="X16" s="211">
        <f t="shared" si="10"/>
        <v>0</v>
      </c>
      <c r="Y16" s="137">
        <f>SUM(Q16:X16)</f>
        <v>0</v>
      </c>
    </row>
    <row r="17" spans="2:25" ht="12.75" customHeight="1">
      <c r="B17" s="679"/>
      <c r="C17" s="700" t="s">
        <v>108</v>
      </c>
      <c r="D17" s="139" t="s">
        <v>14</v>
      </c>
      <c r="E17" s="179"/>
      <c r="F17" s="162">
        <f>VLOOKUP($B$2,主任保育士!$B$9:$H$20,7,FALSE)</f>
        <v>0</v>
      </c>
      <c r="G17" s="162">
        <f>VLOOKUP($B$2,主任保育士!$B$9:$H$20,7,FALSE)</f>
        <v>0</v>
      </c>
      <c r="H17" s="162">
        <f>VLOOKUP($B$2,主任保育士!$B$9:$H$20,7,FALSE)</f>
        <v>0</v>
      </c>
      <c r="I17" s="162">
        <f>VLOOKUP($B$2,主任保育士!$B$9:$H$20,7,FALSE)</f>
        <v>0</v>
      </c>
      <c r="J17" s="162">
        <f>VLOOKUP($B$2,主任保育士!$B$9:$H$20,7,FALSE)</f>
        <v>0</v>
      </c>
      <c r="K17" s="162">
        <f>VLOOKUP($B$2,主任保育士!$B$9:$H$20,7,FALSE)</f>
        <v>0</v>
      </c>
      <c r="L17" s="162">
        <f>VLOOKUP($B$2,主任保育士!$B$9:$H$20,7,FALSE)</f>
        <v>0</v>
      </c>
      <c r="M17" s="162">
        <f>VLOOKUP($B$2,主任保育士!$B$9:$H$20,7,FALSE)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1">IFERROR(R8+R13,"")</f>
        <v>0</v>
      </c>
      <c r="S17" s="211">
        <f t="shared" si="11"/>
        <v>0</v>
      </c>
      <c r="T17" s="211">
        <f t="shared" si="11"/>
        <v>0</v>
      </c>
      <c r="U17" s="211">
        <f t="shared" si="11"/>
        <v>0</v>
      </c>
      <c r="V17" s="211">
        <f t="shared" si="11"/>
        <v>0</v>
      </c>
      <c r="W17" s="211">
        <f t="shared" si="11"/>
        <v>0</v>
      </c>
      <c r="X17" s="211">
        <f t="shared" si="11"/>
        <v>0</v>
      </c>
      <c r="Y17" s="137">
        <f>SUM(Q17:X17)</f>
        <v>0</v>
      </c>
    </row>
    <row r="18" spans="2:25" ht="12.75" customHeight="1">
      <c r="B18" s="679"/>
      <c r="C18" s="701"/>
      <c r="D18" s="155" t="s">
        <v>46</v>
      </c>
      <c r="E18" s="183" t="str">
        <f>VLOOKUP($B$2,療育支援!$B$9:$C$20,2,FALSE)</f>
        <v/>
      </c>
      <c r="F18" s="178">
        <f>VLOOKUP($B$2,療育支援!$B$9:$J$20,9,FALSE)</f>
        <v>0</v>
      </c>
      <c r="G18" s="178">
        <f>VLOOKUP($B$2,療育支援!$B$9:$J$20,9,FALSE)</f>
        <v>0</v>
      </c>
      <c r="H18" s="178">
        <f>VLOOKUP($B$2,療育支援!$B$9:$J$20,9,FALSE)</f>
        <v>0</v>
      </c>
      <c r="I18" s="178">
        <f>VLOOKUP($B$2,療育支援!$B$9:$J$20,9,FALSE)</f>
        <v>0</v>
      </c>
      <c r="J18" s="178">
        <f>VLOOKUP($B$2,療育支援!$B$9:$J$20,9,FALSE)</f>
        <v>0</v>
      </c>
      <c r="K18" s="178">
        <f>VLOOKUP($B$2,療育支援!$B$9:$J$20,9,FALSE)</f>
        <v>0</v>
      </c>
      <c r="L18" s="178">
        <f>VLOOKUP($B$2,療育支援!$B$9:$J$20,9,FALSE)</f>
        <v>0</v>
      </c>
      <c r="M18" s="178">
        <f>VLOOKUP($B$2,療育支援!$B$9:$J$20,9,FALSE)</f>
        <v>0</v>
      </c>
      <c r="X18" s="133" t="s">
        <v>449</v>
      </c>
      <c r="Y18" s="138">
        <f>'３月'!BO201</f>
        <v>0</v>
      </c>
    </row>
    <row r="19" spans="2:25" ht="12.75" customHeight="1">
      <c r="B19" s="679"/>
      <c r="C19" s="701"/>
      <c r="D19" s="139" t="s">
        <v>15</v>
      </c>
      <c r="E19" s="180"/>
      <c r="F19" s="162">
        <f>VLOOKUP($B$2,事務職員!$B$9:$H$20,7,FALSE)</f>
        <v>0</v>
      </c>
      <c r="G19" s="162">
        <f>VLOOKUP($B$2,事務職員!$B$9:$H$20,7,FALSE)</f>
        <v>0</v>
      </c>
      <c r="H19" s="162">
        <f>VLOOKUP($B$2,事務職員!$B$9:$H$20,7,FALSE)</f>
        <v>0</v>
      </c>
      <c r="I19" s="162">
        <f>VLOOKUP($B$2,事務職員!$B$9:$H$20,7,FALSE)</f>
        <v>0</v>
      </c>
      <c r="J19" s="162">
        <f>VLOOKUP($B$2,事務職員!$B$9:$H$20,7,FALSE)</f>
        <v>0</v>
      </c>
      <c r="K19" s="162">
        <f>VLOOKUP($B$2,事務職員!$B$9:$H$20,7,FALSE)</f>
        <v>0</v>
      </c>
      <c r="L19" s="162">
        <f>VLOOKUP($B$2,事務職員!$B$9:$H$20,7,FALSE)</f>
        <v>0</v>
      </c>
      <c r="M19" s="162">
        <f>VLOOKUP($B$2,事務職員!$B$9:$H$20,7,FALSE)</f>
        <v>0</v>
      </c>
      <c r="X19" s="217" t="str">
        <f>B2&amp;"合計"</f>
        <v>３月合計</v>
      </c>
      <c r="Y19" s="218">
        <f>Y17+Y18</f>
        <v>0</v>
      </c>
    </row>
    <row r="20" spans="2:25" ht="12.75" customHeight="1">
      <c r="B20" s="679"/>
      <c r="C20" s="701"/>
      <c r="D20" s="139" t="s">
        <v>36</v>
      </c>
      <c r="E20" s="145"/>
      <c r="F20" s="162">
        <f>VLOOKUP($B$2,処遇Ⅱ!$B$9:$F$20,5,FALSE)</f>
        <v>0</v>
      </c>
      <c r="G20" s="162">
        <f>VLOOKUP($B$2,処遇Ⅱ!$B$9:$F$20,5,FALSE)</f>
        <v>0</v>
      </c>
      <c r="H20" s="162">
        <f>VLOOKUP($B$2,処遇Ⅱ!$B$9:$F$20,5,FALSE)</f>
        <v>0</v>
      </c>
      <c r="I20" s="162">
        <f>VLOOKUP($B$2,処遇Ⅱ!$B$9:$F$20,5,FALSE)</f>
        <v>0</v>
      </c>
      <c r="J20" s="162">
        <f>VLOOKUP($B$2,処遇Ⅱ!$B$9:$F$20,5,FALSE)</f>
        <v>0</v>
      </c>
      <c r="K20" s="162">
        <f>VLOOKUP($B$2,処遇Ⅱ!$B$9:$F$20,5,FALSE)</f>
        <v>0</v>
      </c>
      <c r="L20" s="162">
        <f>VLOOKUP($B$2,処遇Ⅱ!$B$9:$F$20,5,FALSE)</f>
        <v>0</v>
      </c>
      <c r="M20" s="162">
        <f>VLOOKUP($B$2,処遇Ⅱ!$B$9:$F$20,5,FALSE)</f>
        <v>0</v>
      </c>
      <c r="T20" s="23"/>
      <c r="U20" s="23"/>
      <c r="V20" s="23"/>
    </row>
    <row r="21" spans="2:25" ht="12.75" customHeight="1">
      <c r="B21" s="679"/>
      <c r="C21" s="701"/>
      <c r="D21" s="139" t="s">
        <v>251</v>
      </c>
      <c r="E21" s="179"/>
      <c r="F21" s="162">
        <f>VLOOKUP($B$2,処遇Ⅲ!$B$8:$F$19,5,FALSE)</f>
        <v>0</v>
      </c>
      <c r="G21" s="162">
        <f>VLOOKUP($B$2,処遇Ⅲ!$B$8:$F$19,5,FALSE)</f>
        <v>0</v>
      </c>
      <c r="H21" s="162">
        <f>VLOOKUP($B$2,処遇Ⅲ!$B$8:$F$19,5,FALSE)</f>
        <v>0</v>
      </c>
      <c r="I21" s="162">
        <f>VLOOKUP($B$2,処遇Ⅲ!$B$8:$F$19,5,FALSE)</f>
        <v>0</v>
      </c>
      <c r="J21" s="162">
        <f>VLOOKUP($B$2,処遇Ⅲ!$B$8:$F$19,5,FALSE)</f>
        <v>0</v>
      </c>
      <c r="K21" s="162">
        <f>VLOOKUP($B$2,処遇Ⅲ!$B$8:$F$19,5,FALSE)</f>
        <v>0</v>
      </c>
      <c r="L21" s="162">
        <f>VLOOKUP($B$2,処遇Ⅲ!$B$8:$F$19,5,FALSE)</f>
        <v>0</v>
      </c>
      <c r="M21" s="162">
        <f>VLOOKUP($B$2,処遇Ⅲ!$B$8:$F$19,5,FALSE)</f>
        <v>0</v>
      </c>
      <c r="T21" s="23"/>
      <c r="U21" s="23"/>
      <c r="V21" s="23"/>
    </row>
    <row r="22" spans="2:25" ht="12.75" customHeight="1">
      <c r="B22" s="679"/>
      <c r="C22" s="701"/>
      <c r="D22" s="155" t="s">
        <v>37</v>
      </c>
      <c r="E22" s="183" t="str">
        <f>VLOOKUP($B$2,冷暖房費!$E$4:$F$15,2,FALSE)</f>
        <v/>
      </c>
      <c r="F22" s="178">
        <f>VLOOKUP($B$2,冷暖房費!$E$4:$G$15,3,FALSE)</f>
        <v>0</v>
      </c>
      <c r="G22" s="178">
        <f>VLOOKUP($B$2,冷暖房費!$E$4:$G$15,3,FALSE)</f>
        <v>0</v>
      </c>
      <c r="H22" s="178">
        <f>VLOOKUP($B$2,冷暖房費!$E$4:$G$15,3,FALSE)</f>
        <v>0</v>
      </c>
      <c r="I22" s="178">
        <f>VLOOKUP($B$2,冷暖房費!$E$4:$G$15,3,FALSE)</f>
        <v>0</v>
      </c>
      <c r="J22" s="178">
        <f>VLOOKUP($B$2,冷暖房費!$E$4:$G$15,3,FALSE)</f>
        <v>0</v>
      </c>
      <c r="K22" s="178">
        <f>VLOOKUP($B$2,冷暖房費!$E$4:$G$15,3,FALSE)</f>
        <v>0</v>
      </c>
      <c r="L22" s="178">
        <f>VLOOKUP($B$2,冷暖房費!$E$4:$G$15,3,FALSE)</f>
        <v>0</v>
      </c>
      <c r="M22" s="178">
        <f>VLOOKUP($B$2,冷暖房費!$E$4:$G$15,3,FALSE)</f>
        <v>0</v>
      </c>
      <c r="T22" s="23"/>
      <c r="U22" s="23"/>
      <c r="V22" s="23"/>
    </row>
    <row r="23" spans="2:25" ht="12.75" customHeight="1">
      <c r="B23" s="679"/>
      <c r="C23" s="701"/>
      <c r="D23" s="155" t="s">
        <v>61</v>
      </c>
      <c r="E23" s="184" t="str">
        <f>VLOOKUP($B$2,栄養管理!$B$9:$C$20,2,FALSE)</f>
        <v/>
      </c>
      <c r="F23" s="178">
        <f>VLOOKUP($B$2,栄養管理!$B$9:$J$20,9,FALSE)</f>
        <v>0</v>
      </c>
      <c r="G23" s="178">
        <f>VLOOKUP($B$2,栄養管理!$B$9:$J$20,9,FALSE)</f>
        <v>0</v>
      </c>
      <c r="H23" s="178">
        <f>VLOOKUP($B$2,栄養管理!$B$9:$J$20,9,FALSE)</f>
        <v>0</v>
      </c>
      <c r="I23" s="178">
        <f>VLOOKUP($B$2,栄養管理!$B$9:$J$20,9,FALSE)</f>
        <v>0</v>
      </c>
      <c r="J23" s="178">
        <f>VLOOKUP($B$2,栄養管理!$B$9:$J$20,9,FALSE)</f>
        <v>0</v>
      </c>
      <c r="K23" s="178">
        <f>VLOOKUP($B$2,栄養管理!$B$9:$J$20,9,FALSE)</f>
        <v>0</v>
      </c>
      <c r="L23" s="178">
        <f>VLOOKUP($B$2,栄養管理!$B$9:$J$20,9,FALSE)</f>
        <v>0</v>
      </c>
      <c r="M23" s="178">
        <f>VLOOKUP($B$2,栄養管理!$B$9:$J$20,9,FALSE)</f>
        <v>0</v>
      </c>
      <c r="T23" s="23"/>
      <c r="U23" s="23"/>
      <c r="V23" s="23"/>
    </row>
    <row r="24" spans="2:25" ht="12.75" customHeight="1">
      <c r="B24" s="679"/>
      <c r="C24" s="701"/>
      <c r="D24" s="139" t="s">
        <v>433</v>
      </c>
      <c r="E24" s="180"/>
      <c r="F24" s="178">
        <f>'３月加算'!$F$7</f>
        <v>0</v>
      </c>
      <c r="G24" s="178">
        <f>'３月加算'!$F$7</f>
        <v>0</v>
      </c>
      <c r="H24" s="178">
        <f>'３月加算'!$F$7</f>
        <v>0</v>
      </c>
      <c r="I24" s="178">
        <f>'３月加算'!$F$7</f>
        <v>0</v>
      </c>
      <c r="J24" s="178">
        <f>'３月加算'!$F$7</f>
        <v>0</v>
      </c>
      <c r="K24" s="178">
        <f>'３月加算'!$F$7</f>
        <v>0</v>
      </c>
      <c r="L24" s="178">
        <f>'３月加算'!$F$7</f>
        <v>0</v>
      </c>
      <c r="M24" s="178">
        <f>'３月加算'!$F$7</f>
        <v>0</v>
      </c>
    </row>
    <row r="25" spans="2:25" ht="12.75" customHeight="1">
      <c r="B25" s="679"/>
      <c r="C25" s="701"/>
      <c r="D25" s="139" t="s">
        <v>434</v>
      </c>
      <c r="E25" s="180"/>
      <c r="F25" s="178">
        <f>'３月加算'!$G$7</f>
        <v>0</v>
      </c>
      <c r="G25" s="178">
        <f>'３月加算'!$G$7</f>
        <v>0</v>
      </c>
      <c r="H25" s="178">
        <f>'３月加算'!$G$7</f>
        <v>0</v>
      </c>
      <c r="I25" s="178">
        <f>'３月加算'!$G$7</f>
        <v>0</v>
      </c>
      <c r="J25" s="178">
        <f>'３月加算'!$G$7</f>
        <v>0</v>
      </c>
      <c r="K25" s="178">
        <f>'３月加算'!$G$7</f>
        <v>0</v>
      </c>
      <c r="L25" s="178">
        <f>'３月加算'!$G$7</f>
        <v>0</v>
      </c>
      <c r="M25" s="178">
        <f>'３月加算'!$G$7</f>
        <v>0</v>
      </c>
    </row>
    <row r="26" spans="2:25" ht="12.75" customHeight="1">
      <c r="B26" s="679"/>
      <c r="C26" s="701"/>
      <c r="D26" s="26" t="s">
        <v>435</v>
      </c>
      <c r="E26" s="180"/>
      <c r="F26" s="178">
        <f>'３月加算'!$H$7</f>
        <v>0</v>
      </c>
      <c r="G26" s="178">
        <f>'３月加算'!$H$7</f>
        <v>0</v>
      </c>
      <c r="H26" s="178">
        <f>'３月加算'!$H$7</f>
        <v>0</v>
      </c>
      <c r="I26" s="178">
        <f>'３月加算'!$H$7</f>
        <v>0</v>
      </c>
      <c r="J26" s="178">
        <f>'３月加算'!$H$7</f>
        <v>0</v>
      </c>
      <c r="K26" s="178">
        <f>'３月加算'!$H$7</f>
        <v>0</v>
      </c>
      <c r="L26" s="178">
        <f>'３月加算'!$H$7</f>
        <v>0</v>
      </c>
      <c r="M26" s="178">
        <f>'３月加算'!$H$7</f>
        <v>0</v>
      </c>
    </row>
    <row r="27" spans="2:25" ht="12.75" customHeight="1">
      <c r="B27" s="679"/>
      <c r="C27" s="701"/>
      <c r="D27" s="200" t="s">
        <v>436</v>
      </c>
      <c r="E27" s="180"/>
      <c r="F27" s="178">
        <f>'３月加算'!$I$7</f>
        <v>0</v>
      </c>
      <c r="G27" s="178">
        <f>'３月加算'!$I$7</f>
        <v>0</v>
      </c>
      <c r="H27" s="178">
        <f>'３月加算'!$I$7</f>
        <v>0</v>
      </c>
      <c r="I27" s="178">
        <f>'３月加算'!$I$7</f>
        <v>0</v>
      </c>
      <c r="J27" s="178">
        <f>'３月加算'!$I$7</f>
        <v>0</v>
      </c>
      <c r="K27" s="178">
        <f>'３月加算'!$I$7</f>
        <v>0</v>
      </c>
      <c r="L27" s="178">
        <f>'３月加算'!$I$7</f>
        <v>0</v>
      </c>
      <c r="M27" s="178">
        <f>'３月加算'!$I$7</f>
        <v>0</v>
      </c>
    </row>
    <row r="28" spans="2:25" ht="12.75" customHeight="1">
      <c r="B28" s="679"/>
      <c r="C28" s="701"/>
      <c r="D28" s="139" t="s">
        <v>16</v>
      </c>
      <c r="E28" s="180"/>
      <c r="F28" s="178">
        <f>'３月加算'!$J$7</f>
        <v>0</v>
      </c>
      <c r="G28" s="178">
        <f>'３月加算'!$J$7</f>
        <v>0</v>
      </c>
      <c r="H28" s="178">
        <f>'３月加算'!$J$7</f>
        <v>0</v>
      </c>
      <c r="I28" s="178">
        <f>'３月加算'!$J$7</f>
        <v>0</v>
      </c>
      <c r="J28" s="178">
        <f>'３月加算'!$J$7</f>
        <v>0</v>
      </c>
      <c r="K28" s="178">
        <f>'３月加算'!$J$7</f>
        <v>0</v>
      </c>
      <c r="L28" s="178">
        <f>'３月加算'!$J$7</f>
        <v>0</v>
      </c>
      <c r="M28" s="178">
        <f>'３月加算'!$J$7</f>
        <v>0</v>
      </c>
    </row>
    <row r="29" spans="2:25" s="23" customFormat="1" ht="12.75" customHeight="1">
      <c r="B29" s="679"/>
      <c r="C29" s="702"/>
      <c r="D29" s="139" t="s">
        <v>62</v>
      </c>
      <c r="E29" s="180"/>
      <c r="F29" s="178">
        <f>'３月加算'!$K$7</f>
        <v>0</v>
      </c>
      <c r="G29" s="178">
        <f>'３月加算'!$K$7</f>
        <v>0</v>
      </c>
      <c r="H29" s="178">
        <f>'３月加算'!$K$7</f>
        <v>0</v>
      </c>
      <c r="I29" s="178">
        <f>'３月加算'!$K$7</f>
        <v>0</v>
      </c>
      <c r="J29" s="178">
        <f>'３月加算'!$K$7</f>
        <v>0</v>
      </c>
      <c r="K29" s="178">
        <f>'３月加算'!$K$7</f>
        <v>0</v>
      </c>
      <c r="L29" s="178">
        <f>'３月加算'!$K$7</f>
        <v>0</v>
      </c>
      <c r="M29" s="178">
        <f>'３月加算'!$K$7</f>
        <v>0</v>
      </c>
      <c r="N29" s="22"/>
      <c r="O29" s="22"/>
      <c r="P29" s="22"/>
      <c r="Q29" s="22"/>
      <c r="T29" s="22"/>
      <c r="U29" s="22"/>
      <c r="V29" s="22"/>
    </row>
    <row r="30" spans="2:25" s="23" customFormat="1" ht="12.75" customHeight="1">
      <c r="B30" s="680"/>
      <c r="C30" s="688" t="s">
        <v>39</v>
      </c>
      <c r="D30" s="689"/>
      <c r="E30" s="690"/>
      <c r="F30" s="137">
        <f t="shared" ref="F30:M30" si="12">SUM(F6:F29)</f>
        <v>0</v>
      </c>
      <c r="G30" s="137">
        <f t="shared" si="12"/>
        <v>0</v>
      </c>
      <c r="H30" s="137">
        <f t="shared" si="12"/>
        <v>0</v>
      </c>
      <c r="I30" s="137">
        <f t="shared" si="12"/>
        <v>0</v>
      </c>
      <c r="J30" s="137">
        <f t="shared" si="12"/>
        <v>0</v>
      </c>
      <c r="K30" s="137">
        <f t="shared" si="12"/>
        <v>0</v>
      </c>
      <c r="L30" s="137">
        <f t="shared" si="12"/>
        <v>0</v>
      </c>
      <c r="M30" s="137">
        <f t="shared" si="12"/>
        <v>0</v>
      </c>
      <c r="T30" s="22"/>
      <c r="U30" s="22"/>
      <c r="V30" s="22"/>
    </row>
    <row r="31" spans="2:25" s="23" customFormat="1" ht="12.75" customHeight="1">
      <c r="B31" s="169"/>
      <c r="E31" s="171" t="s">
        <v>403</v>
      </c>
      <c r="F31" s="172">
        <f>SUM(F6:F8,F10:F16,F22)</f>
        <v>0</v>
      </c>
      <c r="G31" s="172">
        <f t="shared" ref="G31:M31" si="13">SUM(G6:G8,G10:G16,G22)</f>
        <v>0</v>
      </c>
      <c r="H31" s="172">
        <f t="shared" si="13"/>
        <v>0</v>
      </c>
      <c r="I31" s="172">
        <f t="shared" si="13"/>
        <v>0</v>
      </c>
      <c r="J31" s="172">
        <f t="shared" si="13"/>
        <v>0</v>
      </c>
      <c r="K31" s="172">
        <f t="shared" si="13"/>
        <v>0</v>
      </c>
      <c r="L31" s="172">
        <f t="shared" si="13"/>
        <v>0</v>
      </c>
      <c r="M31" s="172">
        <f t="shared" si="13"/>
        <v>0</v>
      </c>
      <c r="T31" s="22"/>
      <c r="U31" s="22"/>
      <c r="V31" s="22"/>
    </row>
    <row r="32" spans="2:25" ht="12.75" customHeight="1">
      <c r="E32" s="158"/>
      <c r="F32" s="132"/>
      <c r="G32" s="132"/>
      <c r="H32" s="132"/>
      <c r="I32" s="132"/>
      <c r="J32" s="132"/>
      <c r="K32" s="132"/>
      <c r="L32" s="132"/>
      <c r="M32" s="132"/>
      <c r="N32" s="23"/>
      <c r="O32" s="23"/>
      <c r="P32" s="23"/>
      <c r="Q32" s="23"/>
    </row>
    <row r="33" spans="2:13" ht="12.75" customHeight="1">
      <c r="B33" s="683" t="s">
        <v>2</v>
      </c>
      <c r="C33" s="673"/>
      <c r="D33" s="673"/>
      <c r="E33" s="666" t="s">
        <v>291</v>
      </c>
      <c r="F33" s="643" t="s">
        <v>11</v>
      </c>
      <c r="G33" s="643"/>
      <c r="H33" s="643"/>
      <c r="I33" s="643"/>
      <c r="J33" s="643" t="s">
        <v>12</v>
      </c>
      <c r="K33" s="643"/>
      <c r="L33" s="643"/>
      <c r="M33" s="643"/>
    </row>
    <row r="34" spans="2:13" ht="12.75" customHeight="1">
      <c r="B34" s="684"/>
      <c r="C34" s="673"/>
      <c r="D34" s="673"/>
      <c r="E34" s="667"/>
      <c r="F34" s="134" t="s">
        <v>3</v>
      </c>
      <c r="G34" s="134" t="s">
        <v>4</v>
      </c>
      <c r="H34" s="134" t="s">
        <v>5</v>
      </c>
      <c r="I34" s="134" t="s">
        <v>6</v>
      </c>
      <c r="J34" s="134" t="s">
        <v>3</v>
      </c>
      <c r="K34" s="134" t="s">
        <v>4</v>
      </c>
      <c r="L34" s="134" t="s">
        <v>5</v>
      </c>
      <c r="M34" s="134" t="s">
        <v>6</v>
      </c>
    </row>
    <row r="35" spans="2:13" ht="12.75" customHeight="1">
      <c r="B35" s="684"/>
      <c r="C35" s="671" t="s">
        <v>13</v>
      </c>
      <c r="D35" s="671"/>
      <c r="E35" s="128" t="s">
        <v>88</v>
      </c>
      <c r="F35" s="137">
        <f>VLOOKUP($B$2,'基本単価（分園）'!$M$6:$U$17,2,FALSE)</f>
        <v>0</v>
      </c>
      <c r="G35" s="137">
        <f>VLOOKUP($B$2,'基本単価（分園）'!$M$6:$U$17,3,FALSE)</f>
        <v>0</v>
      </c>
      <c r="H35" s="137">
        <f>VLOOKUP($B$2,'基本単価（分園）'!$M$6:$U$17,4,FALSE)</f>
        <v>0</v>
      </c>
      <c r="I35" s="137">
        <f>VLOOKUP($B$2,'基本単価（分園）'!$M$6:$U$17,5,FALSE)</f>
        <v>0</v>
      </c>
      <c r="J35" s="137">
        <f>VLOOKUP($B$2,'基本単価（分園）'!$M$6:$U$17,6,FALSE)</f>
        <v>0</v>
      </c>
      <c r="K35" s="137">
        <f>VLOOKUP($B$2,'基本単価（分園）'!$M$6:$U$17,7,FALSE)</f>
        <v>0</v>
      </c>
      <c r="L35" s="137">
        <f>VLOOKUP($B$2,'基本単価（分園）'!$M$6:$U$17,8,FALSE)</f>
        <v>0</v>
      </c>
      <c r="M35" s="137">
        <f>VLOOKUP($B$2,'基本単価（分園）'!$M$6:$U$17,9,FALSE)</f>
        <v>0</v>
      </c>
    </row>
    <row r="36" spans="2:13" ht="12.75" customHeight="1">
      <c r="B36" s="684"/>
      <c r="C36" s="675" t="s">
        <v>107</v>
      </c>
      <c r="D36" s="139" t="s">
        <v>32</v>
      </c>
      <c r="E36" s="128" t="s">
        <v>88</v>
      </c>
      <c r="F36" s="140"/>
      <c r="G36" s="162">
        <f>VLOOKUP($B$2,'３歳児配置改善加算'!$F$4:$I$16,4,FALSE)</f>
        <v>0</v>
      </c>
      <c r="H36" s="140"/>
      <c r="I36" s="140"/>
      <c r="J36" s="140"/>
      <c r="K36" s="162">
        <f>VLOOKUP($B$2,'３歳児配置改善加算'!$F$4:$I$16,4,FALSE)</f>
        <v>0</v>
      </c>
      <c r="L36" s="140"/>
      <c r="M36" s="140"/>
    </row>
    <row r="37" spans="2:13" ht="12.75" customHeight="1">
      <c r="B37" s="684"/>
      <c r="C37" s="676"/>
      <c r="D37" s="134" t="s">
        <v>641</v>
      </c>
      <c r="E37" s="128"/>
      <c r="F37" s="162">
        <f>VLOOKUP($B$2,'４歳以上児配置改善加算'!$F$4:$I$16,4,FALSE)</f>
        <v>0</v>
      </c>
      <c r="G37" s="140"/>
      <c r="H37" s="140"/>
      <c r="I37" s="140"/>
      <c r="J37" s="162">
        <f>VLOOKUP($B$2,'４歳以上児配置改善加算'!$F$4:$I$16,4,FALSE)</f>
        <v>0</v>
      </c>
      <c r="K37" s="140"/>
      <c r="L37" s="140"/>
      <c r="M37" s="140"/>
    </row>
    <row r="38" spans="2:13" ht="12.75" customHeight="1">
      <c r="B38" s="684"/>
      <c r="C38" s="676"/>
      <c r="D38" s="141" t="s">
        <v>53</v>
      </c>
      <c r="E38" s="142"/>
      <c r="F38" s="162">
        <f>VLOOKUP($B$2,休日保育加算!$Y$5:$AA$16,3,FALSE)</f>
        <v>0</v>
      </c>
      <c r="G38" s="162">
        <f>VLOOKUP($B$2,休日保育加算!$Y$5:$AA$16,3,FALSE)</f>
        <v>0</v>
      </c>
      <c r="H38" s="162">
        <f>VLOOKUP($B$2,休日保育加算!$Y$5:$AA$16,3,FALSE)</f>
        <v>0</v>
      </c>
      <c r="I38" s="162">
        <f>VLOOKUP($B$2,休日保育加算!$Y$5:$AA$16,3,FALSE)</f>
        <v>0</v>
      </c>
      <c r="J38" s="162">
        <f>VLOOKUP($B$2,休日保育加算!$Y$5:$AA$16,3,FALSE)</f>
        <v>0</v>
      </c>
      <c r="K38" s="162">
        <f>VLOOKUP($B$2,休日保育加算!$Y$5:$AA$16,3,FALSE)</f>
        <v>0</v>
      </c>
      <c r="L38" s="162">
        <f>VLOOKUP($B$2,休日保育加算!$Y$5:$AA$16,3,FALSE)</f>
        <v>0</v>
      </c>
      <c r="M38" s="162">
        <f>VLOOKUP($B$2,休日保育加算!$Y$5:$AA$16,3,FALSE)</f>
        <v>0</v>
      </c>
    </row>
    <row r="39" spans="2:13" ht="12.75" customHeight="1">
      <c r="B39" s="684"/>
      <c r="C39" s="676"/>
      <c r="D39" s="139" t="s">
        <v>82</v>
      </c>
      <c r="E39" s="128" t="s">
        <v>88</v>
      </c>
      <c r="F39" s="162">
        <f>VLOOKUP($B$2,夜間保育加算!$S$6:$T$17,2,FALSE)</f>
        <v>0</v>
      </c>
      <c r="G39" s="162">
        <f>VLOOKUP($B$2,夜間保育加算!$S$6:$U$17,3,FALSE)</f>
        <v>0</v>
      </c>
      <c r="H39" s="162">
        <f>VLOOKUP($B$2,夜間保育加算!$S$6:$V$17,4,FALSE)</f>
        <v>0</v>
      </c>
      <c r="I39" s="162">
        <f>VLOOKUP($B$2,夜間保育加算!$S$6:$W$17,5,FALSE)</f>
        <v>0</v>
      </c>
      <c r="J39" s="162">
        <f>VLOOKUP($B$2,夜間保育加算!$S$6:$T$17,2,FALSE)</f>
        <v>0</v>
      </c>
      <c r="K39" s="162">
        <f>VLOOKUP($B$2,夜間保育加算!$S$6:$U$17,3,FALSE)</f>
        <v>0</v>
      </c>
      <c r="L39" s="162">
        <f>VLOOKUP($B$2,夜間保育加算!$S$6:$V$17,4,FALSE)</f>
        <v>0</v>
      </c>
      <c r="M39" s="162">
        <f>VLOOKUP($B$2,夜間保育加算!$S$6:$W$17,5,FALSE)</f>
        <v>0</v>
      </c>
    </row>
    <row r="40" spans="2:13" ht="12.75" customHeight="1">
      <c r="B40" s="684"/>
      <c r="C40" s="676"/>
      <c r="D40" s="155" t="s">
        <v>83</v>
      </c>
      <c r="E40" s="183" t="str">
        <f>VLOOKUP($B$2,減価償却費加算!$L$3:$M$14,2,FALSE)</f>
        <v/>
      </c>
      <c r="F40" s="178">
        <f>VLOOKUP($B$2,減価償却費加算!$L$3:$N$14,3,FALSE)</f>
        <v>0</v>
      </c>
      <c r="G40" s="178">
        <f>VLOOKUP($B$2,減価償却費加算!$L$3:$N$14,3,FALSE)</f>
        <v>0</v>
      </c>
      <c r="H40" s="178">
        <f>VLOOKUP($B$2,減価償却費加算!$L$3:$N$14,3,FALSE)</f>
        <v>0</v>
      </c>
      <c r="I40" s="178">
        <f>VLOOKUP($B$2,減価償却費加算!$L$3:$N$14,3,FALSE)</f>
        <v>0</v>
      </c>
      <c r="J40" s="178">
        <f>VLOOKUP($B$2,減価償却費加算!$L$3:$N$14,3,FALSE)</f>
        <v>0</v>
      </c>
      <c r="K40" s="178">
        <f>VLOOKUP($B$2,減価償却費加算!$L$3:$N$14,3,FALSE)</f>
        <v>0</v>
      </c>
      <c r="L40" s="178">
        <f>VLOOKUP($B$2,減価償却費加算!$L$3:$N$14,3,FALSE)</f>
        <v>0</v>
      </c>
      <c r="M40" s="178">
        <f>VLOOKUP($B$2,減価償却費加算!$L$3:$N$14,3,FALSE)</f>
        <v>0</v>
      </c>
    </row>
    <row r="41" spans="2:13" ht="12.75" customHeight="1">
      <c r="B41" s="684"/>
      <c r="C41" s="676"/>
      <c r="D41" s="155" t="s">
        <v>42</v>
      </c>
      <c r="E41" s="183" t="str">
        <f>VLOOKUP($B$2,賃借料加算!$N$3:$O$14,2,FALSE)</f>
        <v/>
      </c>
      <c r="F41" s="178">
        <f>VLOOKUP($B$2,賃借料加算!$N$3:$P$14,3,FALSE)</f>
        <v>0</v>
      </c>
      <c r="G41" s="178">
        <f>VLOOKUP($B$2,賃借料加算!$N$3:$P$14,3,FALSE)</f>
        <v>0</v>
      </c>
      <c r="H41" s="178">
        <f>VLOOKUP($B$2,賃借料加算!$N$3:$P$14,3,FALSE)</f>
        <v>0</v>
      </c>
      <c r="I41" s="178">
        <f>VLOOKUP($B$2,賃借料加算!$N$3:$P$14,3,FALSE)</f>
        <v>0</v>
      </c>
      <c r="J41" s="178">
        <f>VLOOKUP($B$2,賃借料加算!$N$3:$P$14,3,FALSE)</f>
        <v>0</v>
      </c>
      <c r="K41" s="178">
        <f>VLOOKUP($B$2,賃借料加算!$N$3:$P$14,3,FALSE)</f>
        <v>0</v>
      </c>
      <c r="L41" s="178">
        <f>VLOOKUP($B$2,賃借料加算!$N$3:$P$14,3,FALSE)</f>
        <v>0</v>
      </c>
      <c r="M41" s="178">
        <f>VLOOKUP($B$2,賃借料加算!$N$3:$P$14,3,FALSE)</f>
        <v>0</v>
      </c>
    </row>
    <row r="42" spans="2:13" ht="12.75" customHeight="1">
      <c r="B42" s="684"/>
      <c r="C42" s="677"/>
      <c r="D42" s="139" t="s">
        <v>33</v>
      </c>
      <c r="E42" s="182" t="s">
        <v>88</v>
      </c>
      <c r="F42" s="162">
        <f>VLOOKUP($B$2,チーム保育推進加算!$P$4:$Q$15,2,FALSE)</f>
        <v>0</v>
      </c>
      <c r="G42" s="162">
        <f>VLOOKUP($B$2,チーム保育推進加算!$P$4:$Q$15,2,FALSE)</f>
        <v>0</v>
      </c>
      <c r="H42" s="162">
        <f>VLOOKUP($B$2,チーム保育推進加算!$P$4:$Q$15,2,FALSE)</f>
        <v>0</v>
      </c>
      <c r="I42" s="162">
        <f>VLOOKUP($B$2,チーム保育推進加算!$P$4:$Q$15,2,FALSE)</f>
        <v>0</v>
      </c>
      <c r="J42" s="162">
        <f>VLOOKUP($B$2,チーム保育推進加算!$P$4:$Q$15,2,FALSE)</f>
        <v>0</v>
      </c>
      <c r="K42" s="162">
        <f>VLOOKUP($B$2,チーム保育推進加算!$P$4:$Q$15,2,FALSE)</f>
        <v>0</v>
      </c>
      <c r="L42" s="162">
        <f>VLOOKUP($B$2,チーム保育推進加算!$P$4:$Q$15,2,FALSE)</f>
        <v>0</v>
      </c>
      <c r="M42" s="162">
        <f>VLOOKUP($B$2,チーム保育推進加算!$P$4:$Q$15,2,FALSE)</f>
        <v>0</v>
      </c>
    </row>
    <row r="43" spans="2:13" ht="12.75" customHeight="1">
      <c r="B43" s="684"/>
      <c r="C43" s="704" t="s">
        <v>109</v>
      </c>
      <c r="D43" s="146" t="s">
        <v>597</v>
      </c>
      <c r="E43" s="182"/>
      <c r="F43" s="137">
        <f>VLOOKUP($B$2,分園減算!$L$20:$T$31,2,FALSE)</f>
        <v>0</v>
      </c>
      <c r="G43" s="137">
        <f>VLOOKUP($B$2,分園減算!$L$20:$T$31,3,FALSE)</f>
        <v>0</v>
      </c>
      <c r="H43" s="137">
        <f>VLOOKUP($B$2,分園減算!$L$20:$T$31,4,FALSE)</f>
        <v>0</v>
      </c>
      <c r="I43" s="137">
        <f>VLOOKUP($B$2,分園減算!$L$20:$T$31,5,FALSE)</f>
        <v>0</v>
      </c>
      <c r="J43" s="137">
        <f>VLOOKUP($B$2,分園減算!$L$20:$T$31,6,FALSE)</f>
        <v>0</v>
      </c>
      <c r="K43" s="137">
        <f>VLOOKUP($B$2,分園減算!$L$20:$T$31,7,FALSE)</f>
        <v>0</v>
      </c>
      <c r="L43" s="137">
        <f>VLOOKUP($B$2,分園減算!$L$20:$T$31,8,FALSE)</f>
        <v>0</v>
      </c>
      <c r="M43" s="137">
        <f>VLOOKUP($B$2,分園減算!$L$20:$T$31,9,FALSE)</f>
        <v>0</v>
      </c>
    </row>
    <row r="44" spans="2:13" ht="12.75" customHeight="1">
      <c r="B44" s="684"/>
      <c r="C44" s="704"/>
      <c r="D44" s="146" t="s">
        <v>38</v>
      </c>
      <c r="E44" s="128" t="s">
        <v>88</v>
      </c>
      <c r="F44" s="147">
        <f>VLOOKUP($B$2,施設長未設置減算!$AA$5:$AB$16,2,FALSE)</f>
        <v>0</v>
      </c>
      <c r="G44" s="147">
        <f>VLOOKUP($B$2,施設長未設置減算!$AA$5:$AB$16,2,FALSE)</f>
        <v>0</v>
      </c>
      <c r="H44" s="147">
        <f>VLOOKUP($B$2,施設長未設置減算!$AA$5:$AB$16,2,FALSE)</f>
        <v>0</v>
      </c>
      <c r="I44" s="147">
        <f>VLOOKUP($B$2,施設長未設置減算!$AA$5:$AB$16,2,FALSE)</f>
        <v>0</v>
      </c>
      <c r="J44" s="147">
        <f>VLOOKUP($B$2,施設長未設置減算!$AA$5:$AB$16,2,FALSE)</f>
        <v>0</v>
      </c>
      <c r="K44" s="147">
        <f>VLOOKUP($B$2,施設長未設置減算!$AA$5:$AB$16,2,FALSE)</f>
        <v>0</v>
      </c>
      <c r="L44" s="147">
        <f>VLOOKUP($B$2,施設長未設置減算!$AA$5:$AB$16,2,FALSE)</f>
        <v>0</v>
      </c>
      <c r="M44" s="147">
        <f>VLOOKUP($B$2,施設長未設置減算!$AA$5:$AB$16,2,FALSE)</f>
        <v>0</v>
      </c>
    </row>
    <row r="45" spans="2:13" ht="12.75" customHeight="1">
      <c r="B45" s="684"/>
      <c r="C45" s="704"/>
      <c r="D45" s="146" t="s">
        <v>85</v>
      </c>
      <c r="E45" s="148"/>
      <c r="F45" s="147">
        <f>VLOOKUP($B$2,土曜日閉所減算!$AK$54:$AL$65,2,FALSE)</f>
        <v>0</v>
      </c>
      <c r="G45" s="147">
        <f>VLOOKUP($B$2,土曜日閉所減算!$AK$54:$AM$65,3,FALSE)</f>
        <v>0</v>
      </c>
      <c r="H45" s="147">
        <f>VLOOKUP($B$2,土曜日閉所減算!$AK$54:$AN$65,4,FALSE)</f>
        <v>0</v>
      </c>
      <c r="I45" s="147">
        <f>VLOOKUP($B$2,土曜日閉所減算!$AK$54:$AO$65,5,FALSE)</f>
        <v>0</v>
      </c>
      <c r="J45" s="147">
        <f>VLOOKUP($B$2,土曜日閉所減算!$AK$54:$AP$65,6,FALSE)</f>
        <v>0</v>
      </c>
      <c r="K45" s="147">
        <f>VLOOKUP($B$2,土曜日閉所減算!$AK$54:$AQ$65,7,FALSE)</f>
        <v>0</v>
      </c>
      <c r="L45" s="147">
        <f>VLOOKUP($B$2,土曜日閉所減算!$AK$54:$AR$65,8,FALSE)</f>
        <v>0</v>
      </c>
      <c r="M45" s="147">
        <f>VLOOKUP($B$2,土曜日閉所減算!$AK$54:$AS$65,9,FALSE)</f>
        <v>0</v>
      </c>
    </row>
    <row r="46" spans="2:13" ht="12.75" customHeight="1">
      <c r="B46" s="684"/>
      <c r="C46" s="705"/>
      <c r="D46" s="146" t="s">
        <v>86</v>
      </c>
      <c r="E46" s="185" t="str">
        <f>VLOOKUP($B$2,定員超過減算!$N$6:$O$17,2,FALSE)</f>
        <v/>
      </c>
      <c r="F46" s="147">
        <f>IFERROR(VLOOKUP($B$2,定員超過減算!$N$23:$AM$34,19,FALSE),"")</f>
        <v>0</v>
      </c>
      <c r="G46" s="147">
        <f>IFERROR(VLOOKUP($B$2,定員超過減算!$N$23:$AM$34,20,FALSE),"")</f>
        <v>0</v>
      </c>
      <c r="H46" s="147">
        <f>IFERROR(VLOOKUP($B$2,定員超過減算!$N$23:$AM$34,21,FALSE),"")</f>
        <v>0</v>
      </c>
      <c r="I46" s="147">
        <f>IFERROR(VLOOKUP($B$2,定員超過減算!$N$23:$AM$34,22,FALSE),"")</f>
        <v>0</v>
      </c>
      <c r="J46" s="147">
        <f>IFERROR(VLOOKUP($B$2,定員超過減算!$N$23:$AM$34,23,FALSE),"")</f>
        <v>0</v>
      </c>
      <c r="K46" s="147">
        <f>IFERROR(VLOOKUP($B$2,定員超過減算!$N$23:$AM$34,24,FALSE),"")</f>
        <v>0</v>
      </c>
      <c r="L46" s="147">
        <f>IFERROR(VLOOKUP($B$2,定員超過減算!$N$23:$AM$34,25,FALSE),"")</f>
        <v>0</v>
      </c>
      <c r="M46" s="147">
        <f>IFERROR(VLOOKUP($B$2,定員超過減算!$N$23:$AM$34,26,FALSE),"")</f>
        <v>0</v>
      </c>
    </row>
    <row r="47" spans="2:13" ht="12.75" customHeight="1">
      <c r="B47" s="684"/>
      <c r="C47" s="675" t="s">
        <v>108</v>
      </c>
      <c r="D47" s="139" t="s">
        <v>14</v>
      </c>
      <c r="E47" s="179"/>
      <c r="F47" s="162">
        <f>VLOOKUP($B$2,主任保育士!$B$9:$H$20,7,FALSE)</f>
        <v>0</v>
      </c>
      <c r="G47" s="162">
        <f>VLOOKUP($B$2,主任保育士!$B$9:$H$20,7,FALSE)</f>
        <v>0</v>
      </c>
      <c r="H47" s="162">
        <f>VLOOKUP($B$2,主任保育士!$B$9:$H$20,7,FALSE)</f>
        <v>0</v>
      </c>
      <c r="I47" s="162">
        <f>VLOOKUP($B$2,主任保育士!$B$9:$H$20,7,FALSE)</f>
        <v>0</v>
      </c>
      <c r="J47" s="162">
        <f>VLOOKUP($B$2,主任保育士!$B$9:$H$20,7,FALSE)</f>
        <v>0</v>
      </c>
      <c r="K47" s="162">
        <f>VLOOKUP($B$2,主任保育士!$B$9:$H$20,7,FALSE)</f>
        <v>0</v>
      </c>
      <c r="L47" s="162">
        <f>VLOOKUP($B$2,主任保育士!$B$9:$H$20,7,FALSE)</f>
        <v>0</v>
      </c>
      <c r="M47" s="162">
        <f>VLOOKUP($B$2,主任保育士!$B$9:$H$20,7,FALSE)</f>
        <v>0</v>
      </c>
    </row>
    <row r="48" spans="2:13" ht="12.75" customHeight="1">
      <c r="B48" s="684"/>
      <c r="C48" s="676"/>
      <c r="D48" s="155" t="s">
        <v>46</v>
      </c>
      <c r="E48" s="183" t="str">
        <f>VLOOKUP($B$2,療育支援!$B$9:$C$20,2,FALSE)</f>
        <v/>
      </c>
      <c r="F48" s="178">
        <f>VLOOKUP($B$2,療育支援!$B$9:$J$20,9,FALSE)</f>
        <v>0</v>
      </c>
      <c r="G48" s="178">
        <f>VLOOKUP($B$2,療育支援!$B$9:$J$20,9,FALSE)</f>
        <v>0</v>
      </c>
      <c r="H48" s="178">
        <f>VLOOKUP($B$2,療育支援!$B$9:$J$20,9,FALSE)</f>
        <v>0</v>
      </c>
      <c r="I48" s="178">
        <f>VLOOKUP($B$2,療育支援!$B$9:$J$20,9,FALSE)</f>
        <v>0</v>
      </c>
      <c r="J48" s="178">
        <f>VLOOKUP($B$2,療育支援!$B$9:$J$20,9,FALSE)</f>
        <v>0</v>
      </c>
      <c r="K48" s="178">
        <f>VLOOKUP($B$2,療育支援!$B$9:$J$20,9,FALSE)</f>
        <v>0</v>
      </c>
      <c r="L48" s="178">
        <f>VLOOKUP($B$2,療育支援!$B$9:$J$20,9,FALSE)</f>
        <v>0</v>
      </c>
      <c r="M48" s="178">
        <f>VLOOKUP($B$2,療育支援!$B$9:$J$20,9,FALSE)</f>
        <v>0</v>
      </c>
    </row>
    <row r="49" spans="2:26" ht="12.75" customHeight="1">
      <c r="B49" s="684"/>
      <c r="C49" s="676"/>
      <c r="D49" s="139" t="s">
        <v>15</v>
      </c>
      <c r="E49" s="180"/>
      <c r="F49" s="162">
        <f>VLOOKUP($B$2,事務職員!$B$9:$H$20,7,FALSE)</f>
        <v>0</v>
      </c>
      <c r="G49" s="162">
        <f>VLOOKUP($B$2,事務職員!$B$9:$H$20,7,FALSE)</f>
        <v>0</v>
      </c>
      <c r="H49" s="162">
        <f>VLOOKUP($B$2,事務職員!$B$9:$H$20,7,FALSE)</f>
        <v>0</v>
      </c>
      <c r="I49" s="162">
        <f>VLOOKUP($B$2,事務職員!$B$9:$H$20,7,FALSE)</f>
        <v>0</v>
      </c>
      <c r="J49" s="162">
        <f>VLOOKUP($B$2,事務職員!$B$9:$H$20,7,FALSE)</f>
        <v>0</v>
      </c>
      <c r="K49" s="162">
        <f>VLOOKUP($B$2,事務職員!$B$9:$H$20,7,FALSE)</f>
        <v>0</v>
      </c>
      <c r="L49" s="162">
        <f>VLOOKUP($B$2,事務職員!$B$9:$H$20,7,FALSE)</f>
        <v>0</v>
      </c>
      <c r="M49" s="162">
        <f>VLOOKUP($B$2,事務職員!$B$9:$H$20,7,FALSE)</f>
        <v>0</v>
      </c>
    </row>
    <row r="50" spans="2:26" ht="12.75" customHeight="1">
      <c r="B50" s="684"/>
      <c r="C50" s="676"/>
      <c r="D50" s="139" t="s">
        <v>36</v>
      </c>
      <c r="E50" s="145"/>
      <c r="F50" s="162">
        <f>VLOOKUP($B$2,処遇Ⅱ!$B$9:$F$20,5,FALSE)</f>
        <v>0</v>
      </c>
      <c r="G50" s="162">
        <f>VLOOKUP($B$2,処遇Ⅱ!$B$9:$F$20,5,FALSE)</f>
        <v>0</v>
      </c>
      <c r="H50" s="162">
        <f>VLOOKUP($B$2,処遇Ⅱ!$B$9:$F$20,5,FALSE)</f>
        <v>0</v>
      </c>
      <c r="I50" s="162">
        <f>VLOOKUP($B$2,処遇Ⅱ!$B$9:$F$20,5,FALSE)</f>
        <v>0</v>
      </c>
      <c r="J50" s="162">
        <f>VLOOKUP($B$2,処遇Ⅱ!$B$9:$F$20,5,FALSE)</f>
        <v>0</v>
      </c>
      <c r="K50" s="162">
        <f>VLOOKUP($B$2,処遇Ⅱ!$B$9:$F$20,5,FALSE)</f>
        <v>0</v>
      </c>
      <c r="L50" s="162">
        <f>VLOOKUP($B$2,処遇Ⅱ!$B$9:$F$20,5,FALSE)</f>
        <v>0</v>
      </c>
      <c r="M50" s="162">
        <f>VLOOKUP($B$2,処遇Ⅱ!$B$9:$F$20,5,FALSE)</f>
        <v>0</v>
      </c>
    </row>
    <row r="51" spans="2:26" ht="12.75" customHeight="1">
      <c r="B51" s="684"/>
      <c r="C51" s="676"/>
      <c r="D51" s="139" t="s">
        <v>251</v>
      </c>
      <c r="E51" s="179"/>
      <c r="F51" s="162">
        <f>VLOOKUP($B$2,処遇Ⅲ!$B$8:$F$19,5,FALSE)</f>
        <v>0</v>
      </c>
      <c r="G51" s="162">
        <f>VLOOKUP($B$2,処遇Ⅲ!$B$8:$F$19,5,FALSE)</f>
        <v>0</v>
      </c>
      <c r="H51" s="162">
        <f>VLOOKUP($B$2,処遇Ⅲ!$B$8:$F$19,5,FALSE)</f>
        <v>0</v>
      </c>
      <c r="I51" s="162">
        <f>VLOOKUP($B$2,処遇Ⅲ!$B$8:$F$19,5,FALSE)</f>
        <v>0</v>
      </c>
      <c r="J51" s="162">
        <f>VLOOKUP($B$2,処遇Ⅲ!$B$8:$F$19,5,FALSE)</f>
        <v>0</v>
      </c>
      <c r="K51" s="162">
        <f>VLOOKUP($B$2,処遇Ⅲ!$B$8:$F$19,5,FALSE)</f>
        <v>0</v>
      </c>
      <c r="L51" s="162">
        <f>VLOOKUP($B$2,処遇Ⅲ!$B$8:$F$19,5,FALSE)</f>
        <v>0</v>
      </c>
      <c r="M51" s="162">
        <f>VLOOKUP($B$2,処遇Ⅲ!$B$8:$F$19,5,FALSE)</f>
        <v>0</v>
      </c>
      <c r="O51" s="132"/>
    </row>
    <row r="52" spans="2:26" ht="12.75" customHeight="1">
      <c r="B52" s="684"/>
      <c r="C52" s="676"/>
      <c r="D52" s="155" t="s">
        <v>37</v>
      </c>
      <c r="E52" s="183" t="str">
        <f>VLOOKUP($B$2,冷暖房費!$E$4:$F$15,2,FALSE)</f>
        <v/>
      </c>
      <c r="F52" s="178">
        <f>VLOOKUP($B$2,冷暖房費!$E$4:$G$15,3,FALSE)</f>
        <v>0</v>
      </c>
      <c r="G52" s="178">
        <f>VLOOKUP($B$2,冷暖房費!$E$4:$G$15,3,FALSE)</f>
        <v>0</v>
      </c>
      <c r="H52" s="178">
        <f>VLOOKUP($B$2,冷暖房費!$E$4:$G$15,3,FALSE)</f>
        <v>0</v>
      </c>
      <c r="I52" s="178">
        <f>VLOOKUP($B$2,冷暖房費!$E$4:$G$15,3,FALSE)</f>
        <v>0</v>
      </c>
      <c r="J52" s="178">
        <f>VLOOKUP($B$2,冷暖房費!$E$4:$G$15,3,FALSE)</f>
        <v>0</v>
      </c>
      <c r="K52" s="178">
        <f>VLOOKUP($B$2,冷暖房費!$E$4:$G$15,3,FALSE)</f>
        <v>0</v>
      </c>
      <c r="L52" s="178">
        <f>VLOOKUP($B$2,冷暖房費!$E$4:$G$15,3,FALSE)</f>
        <v>0</v>
      </c>
      <c r="M52" s="178">
        <f>VLOOKUP($B$2,冷暖房費!$E$4:$G$15,3,FALSE)</f>
        <v>0</v>
      </c>
      <c r="N52" s="133"/>
      <c r="O52" s="131"/>
      <c r="P52" s="132"/>
    </row>
    <row r="53" spans="2:26" ht="12.75" customHeight="1">
      <c r="B53" s="684"/>
      <c r="C53" s="676"/>
      <c r="D53" s="155" t="s">
        <v>61</v>
      </c>
      <c r="E53" s="184" t="str">
        <f>VLOOKUP($B$2,栄養管理!$B$9:$C$20,2,FALSE)</f>
        <v/>
      </c>
      <c r="F53" s="178">
        <f>VLOOKUP($B$2,栄養管理!$B$9:$J$20,9,FALSE)</f>
        <v>0</v>
      </c>
      <c r="G53" s="178">
        <f>VLOOKUP($B$2,栄養管理!$B$9:$J$20,9,FALSE)</f>
        <v>0</v>
      </c>
      <c r="H53" s="178">
        <f>VLOOKUP($B$2,栄養管理!$B$9:$J$20,9,FALSE)</f>
        <v>0</v>
      </c>
      <c r="I53" s="178">
        <f>VLOOKUP($B$2,栄養管理!$B$9:$J$20,9,FALSE)</f>
        <v>0</v>
      </c>
      <c r="J53" s="178">
        <f>VLOOKUP($B$2,栄養管理!$B$9:$J$20,9,FALSE)</f>
        <v>0</v>
      </c>
      <c r="K53" s="178">
        <f>VLOOKUP($B$2,栄養管理!$B$9:$J$20,9,FALSE)</f>
        <v>0</v>
      </c>
      <c r="L53" s="178">
        <f>VLOOKUP($B$2,栄養管理!$B$9:$J$20,9,FALSE)</f>
        <v>0</v>
      </c>
      <c r="M53" s="178">
        <f>VLOOKUP($B$2,栄養管理!$B$9:$J$20,9,FALSE)</f>
        <v>0</v>
      </c>
      <c r="N53" s="132"/>
      <c r="O53" s="168"/>
      <c r="P53" s="11"/>
      <c r="Q53" s="167"/>
      <c r="R53" s="151"/>
      <c r="Y53" s="131"/>
      <c r="Z53" s="132"/>
    </row>
    <row r="54" spans="2:26" ht="12.75" customHeight="1">
      <c r="B54" s="684"/>
      <c r="C54" s="676"/>
      <c r="D54" s="139" t="s">
        <v>433</v>
      </c>
      <c r="E54" s="180"/>
      <c r="F54" s="178">
        <f>'３月加算'!$F$7</f>
        <v>0</v>
      </c>
      <c r="G54" s="178">
        <f>'３月加算'!$F$7</f>
        <v>0</v>
      </c>
      <c r="H54" s="178">
        <f>'３月加算'!$F$7</f>
        <v>0</v>
      </c>
      <c r="I54" s="178">
        <f>'３月加算'!$F$7</f>
        <v>0</v>
      </c>
      <c r="J54" s="178">
        <f>'３月加算'!$F$7</f>
        <v>0</v>
      </c>
      <c r="K54" s="178">
        <f>'３月加算'!$F$7</f>
        <v>0</v>
      </c>
      <c r="L54" s="178">
        <f>'３月加算'!$F$7</f>
        <v>0</v>
      </c>
      <c r="M54" s="178">
        <f>'３月加算'!$F$7</f>
        <v>0</v>
      </c>
      <c r="N54" s="132"/>
      <c r="O54" s="168"/>
      <c r="P54" s="11"/>
      <c r="Q54" s="167"/>
      <c r="R54" s="151"/>
      <c r="Y54" s="131"/>
      <c r="Z54" s="132"/>
    </row>
    <row r="55" spans="2:26" ht="12.75" customHeight="1">
      <c r="B55" s="684"/>
      <c r="C55" s="676"/>
      <c r="D55" s="139" t="s">
        <v>434</v>
      </c>
      <c r="E55" s="180"/>
      <c r="F55" s="178">
        <f>'３月加算'!$G$7</f>
        <v>0</v>
      </c>
      <c r="G55" s="178">
        <f>'３月加算'!$G$7</f>
        <v>0</v>
      </c>
      <c r="H55" s="178">
        <f>'３月加算'!$G$7</f>
        <v>0</v>
      </c>
      <c r="I55" s="178">
        <f>'３月加算'!$G$7</f>
        <v>0</v>
      </c>
      <c r="J55" s="178">
        <f>'３月加算'!$G$7</f>
        <v>0</v>
      </c>
      <c r="K55" s="178">
        <f>'３月加算'!$G$7</f>
        <v>0</v>
      </c>
      <c r="L55" s="178">
        <f>'３月加算'!$G$7</f>
        <v>0</v>
      </c>
      <c r="M55" s="178">
        <f>'３月加算'!$G$7</f>
        <v>0</v>
      </c>
      <c r="N55" s="132"/>
      <c r="O55" s="168"/>
      <c r="P55" s="11"/>
      <c r="Q55" s="167"/>
      <c r="R55" s="151"/>
      <c r="Y55" s="131"/>
      <c r="Z55" s="132"/>
    </row>
    <row r="56" spans="2:26" ht="12.75" customHeight="1">
      <c r="B56" s="684"/>
      <c r="C56" s="676"/>
      <c r="D56" s="26" t="s">
        <v>435</v>
      </c>
      <c r="E56" s="180"/>
      <c r="F56" s="178">
        <f>'３月加算'!$H$7</f>
        <v>0</v>
      </c>
      <c r="G56" s="178">
        <f>'３月加算'!$H$7</f>
        <v>0</v>
      </c>
      <c r="H56" s="178">
        <f>'３月加算'!$H$7</f>
        <v>0</v>
      </c>
      <c r="I56" s="178">
        <f>'３月加算'!$H$7</f>
        <v>0</v>
      </c>
      <c r="J56" s="178">
        <f>'３月加算'!$H$7</f>
        <v>0</v>
      </c>
      <c r="K56" s="178">
        <f>'３月加算'!$H$7</f>
        <v>0</v>
      </c>
      <c r="L56" s="178">
        <f>'３月加算'!$H$7</f>
        <v>0</v>
      </c>
      <c r="M56" s="178">
        <f>'３月加算'!$H$7</f>
        <v>0</v>
      </c>
      <c r="N56" s="132"/>
      <c r="O56" s="168"/>
      <c r="P56" s="11"/>
      <c r="Q56" s="167"/>
      <c r="R56" s="151"/>
      <c r="Y56" s="131"/>
      <c r="Z56" s="132"/>
    </row>
    <row r="57" spans="2:26" ht="12.75" customHeight="1">
      <c r="B57" s="684"/>
      <c r="C57" s="676"/>
      <c r="D57" s="200" t="s">
        <v>436</v>
      </c>
      <c r="E57" s="180"/>
      <c r="F57" s="178">
        <f>'３月加算'!$I$7</f>
        <v>0</v>
      </c>
      <c r="G57" s="178">
        <f>'３月加算'!$I$7</f>
        <v>0</v>
      </c>
      <c r="H57" s="178">
        <f>'３月加算'!$I$7</f>
        <v>0</v>
      </c>
      <c r="I57" s="178">
        <f>'３月加算'!$I$7</f>
        <v>0</v>
      </c>
      <c r="J57" s="178">
        <f>'３月加算'!$I$7</f>
        <v>0</v>
      </c>
      <c r="K57" s="178">
        <f>'３月加算'!$I$7</f>
        <v>0</v>
      </c>
      <c r="L57" s="178">
        <f>'３月加算'!$I$7</f>
        <v>0</v>
      </c>
      <c r="M57" s="178">
        <f>'３月加算'!$I$7</f>
        <v>0</v>
      </c>
      <c r="N57" s="132"/>
      <c r="O57" s="168"/>
      <c r="P57" s="11"/>
      <c r="Q57" s="167"/>
      <c r="R57" s="151"/>
      <c r="Y57" s="131"/>
      <c r="Z57" s="132"/>
    </row>
    <row r="58" spans="2:26" ht="12.75" customHeight="1">
      <c r="B58" s="684"/>
      <c r="C58" s="676"/>
      <c r="D58" s="139" t="s">
        <v>16</v>
      </c>
      <c r="E58" s="180"/>
      <c r="F58" s="178">
        <f>'３月加算'!$J$7</f>
        <v>0</v>
      </c>
      <c r="G58" s="178">
        <f>'３月加算'!$J$7</f>
        <v>0</v>
      </c>
      <c r="H58" s="178">
        <f>'３月加算'!$J$7</f>
        <v>0</v>
      </c>
      <c r="I58" s="178">
        <f>'３月加算'!$J$7</f>
        <v>0</v>
      </c>
      <c r="J58" s="178">
        <f>'３月加算'!$J$7</f>
        <v>0</v>
      </c>
      <c r="K58" s="178">
        <f>'３月加算'!$J$7</f>
        <v>0</v>
      </c>
      <c r="L58" s="178">
        <f>'３月加算'!$J$7</f>
        <v>0</v>
      </c>
      <c r="M58" s="178">
        <f>'３月加算'!$J$7</f>
        <v>0</v>
      </c>
      <c r="N58" s="132"/>
      <c r="O58" s="168"/>
      <c r="P58" s="11"/>
      <c r="Q58" s="167"/>
      <c r="R58" s="151"/>
      <c r="Y58" s="131"/>
      <c r="Z58" s="132"/>
    </row>
    <row r="59" spans="2:26" ht="12.75" customHeight="1">
      <c r="B59" s="684"/>
      <c r="C59" s="677"/>
      <c r="D59" s="139" t="s">
        <v>62</v>
      </c>
      <c r="E59" s="180"/>
      <c r="F59" s="178">
        <f>'３月加算'!$K$7</f>
        <v>0</v>
      </c>
      <c r="G59" s="178">
        <f>'３月加算'!$K$7</f>
        <v>0</v>
      </c>
      <c r="H59" s="178">
        <f>'３月加算'!$K$7</f>
        <v>0</v>
      </c>
      <c r="I59" s="178">
        <f>'３月加算'!$K$7</f>
        <v>0</v>
      </c>
      <c r="J59" s="178">
        <f>'３月加算'!$K$7</f>
        <v>0</v>
      </c>
      <c r="K59" s="178">
        <f>'３月加算'!$K$7</f>
        <v>0</v>
      </c>
      <c r="L59" s="178">
        <f>'３月加算'!$K$7</f>
        <v>0</v>
      </c>
      <c r="M59" s="178">
        <f>'３月加算'!$K$7</f>
        <v>0</v>
      </c>
      <c r="N59" s="132"/>
      <c r="O59" s="168"/>
      <c r="P59" s="11"/>
      <c r="Q59" s="167"/>
      <c r="R59" s="151"/>
      <c r="T59" s="170"/>
      <c r="U59" s="11"/>
      <c r="V59" s="151"/>
      <c r="Y59" s="131"/>
      <c r="Z59" s="132"/>
    </row>
    <row r="60" spans="2:26" ht="12.75" customHeight="1">
      <c r="B60" s="685"/>
      <c r="C60" s="688" t="s">
        <v>39</v>
      </c>
      <c r="D60" s="689"/>
      <c r="E60" s="690"/>
      <c r="F60" s="137">
        <f t="shared" ref="F60:M60" si="14">SUM(F35:F59)</f>
        <v>0</v>
      </c>
      <c r="G60" s="137">
        <f t="shared" si="14"/>
        <v>0</v>
      </c>
      <c r="H60" s="137">
        <f t="shared" si="14"/>
        <v>0</v>
      </c>
      <c r="I60" s="137">
        <f t="shared" si="14"/>
        <v>0</v>
      </c>
      <c r="J60" s="137">
        <f t="shared" si="14"/>
        <v>0</v>
      </c>
      <c r="K60" s="137">
        <f t="shared" si="14"/>
        <v>0</v>
      </c>
      <c r="L60" s="137">
        <f t="shared" si="14"/>
        <v>0</v>
      </c>
      <c r="M60" s="137">
        <f t="shared" si="14"/>
        <v>0</v>
      </c>
    </row>
    <row r="61" spans="2:26" ht="12.75" customHeight="1">
      <c r="B61" s="169"/>
      <c r="C61" s="23"/>
      <c r="E61" s="171" t="s">
        <v>403</v>
      </c>
      <c r="F61" s="172">
        <f>SUM(F35:F37,F39:F46,F52)</f>
        <v>0</v>
      </c>
      <c r="G61" s="172">
        <f t="shared" ref="G61:M61" si="15">SUM(G35:G37,G39:G46,G52)</f>
        <v>0</v>
      </c>
      <c r="H61" s="172">
        <f t="shared" si="15"/>
        <v>0</v>
      </c>
      <c r="I61" s="172">
        <f t="shared" si="15"/>
        <v>0</v>
      </c>
      <c r="J61" s="172">
        <f t="shared" si="15"/>
        <v>0</v>
      </c>
      <c r="K61" s="172">
        <f t="shared" si="15"/>
        <v>0</v>
      </c>
      <c r="L61" s="172">
        <f t="shared" si="15"/>
        <v>0</v>
      </c>
      <c r="M61" s="172">
        <f t="shared" si="15"/>
        <v>0</v>
      </c>
    </row>
  </sheetData>
  <sheetProtection algorithmName="SHA-512" hashValue="AKYJEXH2+J7TRGnkBm4AdRybZQ3iAnz3zHh2uOkY/CZsvjpGV60FkcKKqEnI1HziCvQQsOBWmhFGYg1MYRK2Bg==" saltValue="46DtgXFkT3vdKofJcooEqw==" spinCount="100000" sheet="1" objects="1" scenarios="1"/>
  <mergeCells count="33">
    <mergeCell ref="Q4:T4"/>
    <mergeCell ref="U4:X4"/>
    <mergeCell ref="Y4:Y5"/>
    <mergeCell ref="J4:M4"/>
    <mergeCell ref="C6:D6"/>
    <mergeCell ref="O4:O8"/>
    <mergeCell ref="F4:I4"/>
    <mergeCell ref="B2:D2"/>
    <mergeCell ref="C4:D5"/>
    <mergeCell ref="E4:E5"/>
    <mergeCell ref="C33:D34"/>
    <mergeCell ref="E33:E34"/>
    <mergeCell ref="B4:B30"/>
    <mergeCell ref="C7:C13"/>
    <mergeCell ref="U9:X9"/>
    <mergeCell ref="Y9:Y10"/>
    <mergeCell ref="O14:O17"/>
    <mergeCell ref="Q14:T14"/>
    <mergeCell ref="F33:I33"/>
    <mergeCell ref="J33:M33"/>
    <mergeCell ref="U14:X14"/>
    <mergeCell ref="Y14:Y15"/>
    <mergeCell ref="O9:O13"/>
    <mergeCell ref="Q9:T9"/>
    <mergeCell ref="C36:C42"/>
    <mergeCell ref="B33:B60"/>
    <mergeCell ref="C14:C16"/>
    <mergeCell ref="C30:E30"/>
    <mergeCell ref="C43:C46"/>
    <mergeCell ref="C60:E60"/>
    <mergeCell ref="C47:C59"/>
    <mergeCell ref="C35:D35"/>
    <mergeCell ref="C17:C29"/>
  </mergeCells>
  <phoneticPr fontId="1"/>
  <pageMargins left="0.7" right="0.7" top="0.75" bottom="0.75" header="0.3" footer="0.3"/>
  <pageSetup paperSize="9" scale="74" orientation="portrait" horizontalDpi="4294967293" verticalDpi="0" r:id="rId1"/>
  <colBreaks count="1" manualBreakCount="1">
    <brk id="1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BBA5E-A45D-4ED0-AC39-04E47A7910AA}">
  <dimension ref="B1:AY46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19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'４月'!BO202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４月合計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51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51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51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51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51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51" ht="12.75" customHeight="1">
      <c r="B38" s="685"/>
      <c r="C38" s="688" t="s">
        <v>443</v>
      </c>
      <c r="D38" s="689"/>
      <c r="E38" s="690"/>
      <c r="F38" s="137">
        <f>SUM(F24:F37)</f>
        <v>0</v>
      </c>
      <c r="G38" s="137">
        <f t="shared" ref="G38:M38" si="16">SUM(G24:G37)</f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51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  <row r="45" spans="2:51">
      <c r="AX45" s="132" t="s">
        <v>498</v>
      </c>
      <c r="AY45" s="138">
        <f>AG44+AI44+AK44+AM44+AN44+AO44+AQ44+AS44+AU44+AW44+AX44</f>
        <v>0</v>
      </c>
    </row>
    <row r="46" spans="2:51">
      <c r="AX46" s="133" t="s">
        <v>491</v>
      </c>
      <c r="AY46" s="138">
        <f>AH44+AJ44+AL44+AP44+AR44+AT44+AV44</f>
        <v>0</v>
      </c>
    </row>
  </sheetData>
  <sheetProtection algorithmName="SHA-512" hashValue="+cEozQ83BWwkyHA512wJLJ5KfwcBJ1SUNzHx20VJzENc/+uQelyaRVFHQzYXYIQFdIT8TdcYlvbwmSu1XOW0Xw==" saltValue="R5l0u4hSnnLid51y8oBuqA==" spinCount="100000" sheet="1" objects="1" scenarios="1"/>
  <mergeCells count="33">
    <mergeCell ref="F22:I22"/>
    <mergeCell ref="J22:M22"/>
    <mergeCell ref="C38:E38"/>
    <mergeCell ref="C34:C37"/>
    <mergeCell ref="C24:D24"/>
    <mergeCell ref="C30:C33"/>
    <mergeCell ref="C25:C29"/>
    <mergeCell ref="C19:E19"/>
    <mergeCell ref="C12:C14"/>
    <mergeCell ref="B4:B19"/>
    <mergeCell ref="C22:D23"/>
    <mergeCell ref="E22:E23"/>
    <mergeCell ref="B22:B38"/>
    <mergeCell ref="B2:D2"/>
    <mergeCell ref="C4:D5"/>
    <mergeCell ref="E4:E5"/>
    <mergeCell ref="F4:I4"/>
    <mergeCell ref="C6:D6"/>
    <mergeCell ref="U4:X4"/>
    <mergeCell ref="Y4:Y5"/>
    <mergeCell ref="O4:O8"/>
    <mergeCell ref="J4:M4"/>
    <mergeCell ref="C15:C18"/>
    <mergeCell ref="Q4:T4"/>
    <mergeCell ref="O9:O13"/>
    <mergeCell ref="Q9:T9"/>
    <mergeCell ref="U9:X9"/>
    <mergeCell ref="Y9:Y10"/>
    <mergeCell ref="Q14:T14"/>
    <mergeCell ref="U14:X14"/>
    <mergeCell ref="Y14:Y15"/>
    <mergeCell ref="O14:O17"/>
    <mergeCell ref="C7:C11"/>
  </mergeCells>
  <phoneticPr fontId="1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04CE0-4034-4160-BCE5-ABDAA8255A7E}">
  <dimension ref="B1:AY46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409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'５月'!BO202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５月合計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51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51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51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51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51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51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51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  <row r="45" spans="2:51">
      <c r="AX45" s="132" t="s">
        <v>498</v>
      </c>
      <c r="AY45" s="138">
        <f>AG44+AI44+AK44+AM44+AN44+AO44+AQ44+AS44+AU44+AW44+AX44</f>
        <v>0</v>
      </c>
    </row>
    <row r="46" spans="2:51">
      <c r="AX46" s="133" t="s">
        <v>491</v>
      </c>
      <c r="AY46" s="138">
        <f>AH44+AJ44+AL44+AP44+AR44+AT44+AV44</f>
        <v>0</v>
      </c>
    </row>
  </sheetData>
  <sheetProtection algorithmName="SHA-512" hashValue="1Qwt2LipyfO+9oyY5McnqVdzzuS8/Nh5CMLHN4PM8cvgZKDxu5w1I16bjZM861YmUT63SNOe2fBvnWdZl9POaQ==" saltValue="Y4tLmGBcrVBY2fQIAgnguw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DED0C-3A1A-4CBE-8681-3F35906DB888}">
  <dimension ref="B1:AY46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420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'６月'!BO202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６月合計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51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51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51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51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51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51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51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  <row r="45" spans="2:51">
      <c r="AX45" s="132" t="s">
        <v>498</v>
      </c>
      <c r="AY45" s="138">
        <f>AG44+AI44+AK44+AM44+AN44+AO44+AQ44+AS44+AU44+AW44+AX44</f>
        <v>0</v>
      </c>
    </row>
    <row r="46" spans="2:51">
      <c r="AX46" s="133" t="s">
        <v>491</v>
      </c>
      <c r="AY46" s="138">
        <f>AH44+AJ44+AL44+AP44+AR44+AT44+AV44</f>
        <v>0</v>
      </c>
    </row>
  </sheetData>
  <sheetProtection algorithmName="SHA-512" hashValue="Tq1gVwq8oemFPtwz/UrSASUimOu+42gELrwZvldYc6qoshYNvrWBhMhe2uXRUtMgUNzyM78z/kp81hyHPJU57A==" saltValue="VwQrUny32h0eoXdXrC6r/g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FE52E-9494-4BF5-893E-120E706E818D}">
  <dimension ref="B1:AY46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422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'７月'!BO202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７月合計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51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51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51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51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51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51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51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  <row r="45" spans="2:51">
      <c r="AX45" s="132" t="s">
        <v>498</v>
      </c>
      <c r="AY45" s="138">
        <f>AG44+AI44+AK44+AM44+AN44+AO44+AQ44+AS44+AU44+AW44+AX44</f>
        <v>0</v>
      </c>
    </row>
    <row r="46" spans="2:51">
      <c r="AX46" s="133" t="s">
        <v>491</v>
      </c>
      <c r="AY46" s="138">
        <f>AH44+AJ44+AL44+AP44+AR44+AT44+AV44</f>
        <v>0</v>
      </c>
    </row>
  </sheetData>
  <sheetProtection algorithmName="SHA-512" hashValue="y69JZ0m/NMwmZNUvLKGlSAQ4C5f4//tRi+ltKVFEytSatjj9URgfcDNBFz8sfyk95CcVHh7uCEE+GKJ/Q1x5AA==" saltValue="BmLH/a5iX1a/czFWvUjSgA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2D96E-6466-49BA-99BB-91079D6902A1}">
  <sheetPr>
    <tabColor theme="9" tint="0.59999389629810485"/>
  </sheetPr>
  <dimension ref="A1:AD546"/>
  <sheetViews>
    <sheetView topLeftCell="A286" zoomScale="90" zoomScaleNormal="90" workbookViewId="0">
      <selection activeCell="H311" sqref="H311"/>
    </sheetView>
  </sheetViews>
  <sheetFormatPr defaultColWidth="9" defaultRowHeight="16.2"/>
  <cols>
    <col min="1" max="1" width="1.19921875" style="2" customWidth="1"/>
    <col min="2" max="3" width="9.69921875" style="67" customWidth="1"/>
    <col min="4" max="4" width="7.59765625" style="66" customWidth="1"/>
    <col min="5" max="8" width="8.59765625" style="296" customWidth="1"/>
    <col min="9" max="9" width="1.59765625" style="2" customWidth="1"/>
    <col min="10" max="10" width="7.69921875" style="2" customWidth="1"/>
    <col min="11" max="16" width="9" style="2"/>
    <col min="17" max="17" width="9" style="2" customWidth="1"/>
    <col min="18" max="16384" width="9" style="2"/>
  </cols>
  <sheetData>
    <row r="1" spans="1:30" ht="5.25" customHeight="1">
      <c r="A1" s="296"/>
    </row>
    <row r="2" spans="1:30">
      <c r="A2" s="296"/>
      <c r="B2" s="297" t="s">
        <v>118</v>
      </c>
      <c r="C2" s="297" t="s">
        <v>119</v>
      </c>
      <c r="D2" s="297" t="s">
        <v>120</v>
      </c>
      <c r="E2" s="72" t="s">
        <v>277</v>
      </c>
      <c r="F2" s="72" t="s">
        <v>278</v>
      </c>
      <c r="G2" s="72" t="s">
        <v>276</v>
      </c>
      <c r="H2" s="72" t="s">
        <v>279</v>
      </c>
      <c r="J2" s="298" t="s">
        <v>11</v>
      </c>
      <c r="K2" s="527" t="s">
        <v>240</v>
      </c>
      <c r="L2" s="527"/>
      <c r="M2" s="528"/>
      <c r="N2" s="527"/>
      <c r="O2" s="527"/>
      <c r="P2" s="527" t="s">
        <v>80</v>
      </c>
      <c r="Q2" s="527"/>
      <c r="R2" s="527"/>
      <c r="S2" s="527"/>
      <c r="T2" s="527"/>
      <c r="U2" s="527" t="s">
        <v>282</v>
      </c>
      <c r="V2" s="527"/>
      <c r="W2" s="527"/>
      <c r="X2" s="527"/>
      <c r="Y2" s="527"/>
      <c r="Z2" s="527" t="s">
        <v>283</v>
      </c>
      <c r="AA2" s="527"/>
      <c r="AB2" s="527"/>
      <c r="AC2" s="527"/>
      <c r="AD2" s="527"/>
    </row>
    <row r="3" spans="1:30" ht="17.25" customHeight="1">
      <c r="A3" s="296"/>
      <c r="B3" s="68" t="s">
        <v>122</v>
      </c>
      <c r="C3" s="68" t="s">
        <v>123</v>
      </c>
      <c r="D3" s="69" t="s">
        <v>158</v>
      </c>
      <c r="E3" s="197">
        <v>132240</v>
      </c>
      <c r="F3" s="197">
        <v>104470</v>
      </c>
      <c r="G3" s="198">
        <v>1300</v>
      </c>
      <c r="H3" s="198">
        <v>1020</v>
      </c>
      <c r="J3" s="525" t="s">
        <v>19</v>
      </c>
      <c r="K3" s="297" t="s">
        <v>118</v>
      </c>
      <c r="L3" s="297" t="s">
        <v>119</v>
      </c>
      <c r="M3" s="297" t="s">
        <v>120</v>
      </c>
      <c r="N3" s="72" t="s">
        <v>277</v>
      </c>
      <c r="O3" s="72" t="s">
        <v>276</v>
      </c>
      <c r="P3" s="297" t="s">
        <v>118</v>
      </c>
      <c r="Q3" s="297" t="s">
        <v>119</v>
      </c>
      <c r="R3" s="297" t="s">
        <v>120</v>
      </c>
      <c r="S3" s="72" t="s">
        <v>277</v>
      </c>
      <c r="T3" s="72" t="s">
        <v>276</v>
      </c>
      <c r="U3" s="297" t="s">
        <v>118</v>
      </c>
      <c r="V3" s="297" t="s">
        <v>119</v>
      </c>
      <c r="W3" s="297" t="s">
        <v>120</v>
      </c>
      <c r="X3" s="72" t="s">
        <v>277</v>
      </c>
      <c r="Y3" s="72" t="s">
        <v>276</v>
      </c>
      <c r="Z3" s="297" t="s">
        <v>118</v>
      </c>
      <c r="AA3" s="297" t="s">
        <v>119</v>
      </c>
      <c r="AB3" s="297" t="s">
        <v>120</v>
      </c>
      <c r="AC3" s="72" t="s">
        <v>277</v>
      </c>
      <c r="AD3" s="72" t="s">
        <v>276</v>
      </c>
    </row>
    <row r="4" spans="1:30" ht="16.5" customHeight="1">
      <c r="B4" s="68" t="s">
        <v>124</v>
      </c>
      <c r="C4" s="70" t="s">
        <v>123</v>
      </c>
      <c r="D4" s="69" t="s">
        <v>159</v>
      </c>
      <c r="E4" s="197">
        <v>140530</v>
      </c>
      <c r="F4" s="197">
        <v>112760</v>
      </c>
      <c r="G4" s="198">
        <v>1380</v>
      </c>
      <c r="H4" s="198">
        <v>1100</v>
      </c>
      <c r="J4" s="526"/>
      <c r="K4" s="30" t="str">
        <f>IF(基本情報!C3="","",基本情報!C3)</f>
        <v/>
      </c>
      <c r="L4" s="20" t="str">
        <f>IF(利用定員!I13="","",利用定員!I13)</f>
        <v/>
      </c>
      <c r="M4" s="53" t="s">
        <v>158</v>
      </c>
      <c r="N4" s="32">
        <f>IFERROR(DGET($B$2:$H$546,N3,K3:M4),0)</f>
        <v>0</v>
      </c>
      <c r="O4" s="32">
        <f>IFERROR(DGET($B$2:$H$546,O3,K3:M4),0)</f>
        <v>0</v>
      </c>
      <c r="P4" s="30" t="str">
        <f>IF(K4="","",K4)</f>
        <v/>
      </c>
      <c r="Q4" s="30" t="str">
        <f>IF(L4="","",L4)</f>
        <v/>
      </c>
      <c r="R4" s="20" t="s">
        <v>4</v>
      </c>
      <c r="S4" s="32">
        <f>IFERROR(DGET($B$2:$H$546,S3,P3:R4),0)</f>
        <v>0</v>
      </c>
      <c r="T4" s="32">
        <f>IFERROR(DGET($B$2:$H$546,T3,P3:R4),0)</f>
        <v>0</v>
      </c>
      <c r="U4" s="30" t="str">
        <f>IF(K4="","",K4)</f>
        <v/>
      </c>
      <c r="V4" s="30" t="str">
        <f>IF(L4="","",L4)</f>
        <v/>
      </c>
      <c r="W4" s="20" t="s">
        <v>5</v>
      </c>
      <c r="X4" s="32">
        <f>IFERROR(DGET($B$2:$H$546,X3,U3:W4),0)</f>
        <v>0</v>
      </c>
      <c r="Y4" s="32">
        <f>IFERROR(DGET($B$2:$H$546,Y3,U3:W4),0)</f>
        <v>0</v>
      </c>
      <c r="Z4" s="30" t="str">
        <f>IF(K4="","",K4)</f>
        <v/>
      </c>
      <c r="AA4" s="30" t="str">
        <f>IF(L4="","",L4)</f>
        <v/>
      </c>
      <c r="AB4" s="20" t="s">
        <v>6</v>
      </c>
      <c r="AC4" s="32">
        <f>IFERROR(DGET($B$2:$H$546,AC3,Z3:AB4),0)</f>
        <v>0</v>
      </c>
      <c r="AD4" s="32">
        <f>IFERROR(DGET($B$2:$H$546,AD3,Z3:AB4),0)</f>
        <v>0</v>
      </c>
    </row>
    <row r="5" spans="1:30">
      <c r="B5" s="68" t="s">
        <v>124</v>
      </c>
      <c r="C5" s="70" t="s">
        <v>123</v>
      </c>
      <c r="D5" s="69" t="s">
        <v>160</v>
      </c>
      <c r="E5" s="197">
        <v>207150</v>
      </c>
      <c r="F5" s="197">
        <v>179380</v>
      </c>
      <c r="G5" s="198">
        <v>1950</v>
      </c>
      <c r="H5" s="198">
        <v>1670</v>
      </c>
      <c r="J5" s="525" t="s">
        <v>20</v>
      </c>
      <c r="K5" s="297" t="s">
        <v>118</v>
      </c>
      <c r="L5" s="297" t="s">
        <v>119</v>
      </c>
      <c r="M5" s="297" t="s">
        <v>120</v>
      </c>
      <c r="N5" s="72" t="s">
        <v>277</v>
      </c>
      <c r="O5" s="72" t="s">
        <v>276</v>
      </c>
      <c r="P5" s="297" t="s">
        <v>118</v>
      </c>
      <c r="Q5" s="297" t="s">
        <v>119</v>
      </c>
      <c r="R5" s="297" t="s">
        <v>120</v>
      </c>
      <c r="S5" s="72" t="s">
        <v>277</v>
      </c>
      <c r="T5" s="72" t="s">
        <v>276</v>
      </c>
      <c r="U5" s="297" t="s">
        <v>118</v>
      </c>
      <c r="V5" s="297" t="s">
        <v>119</v>
      </c>
      <c r="W5" s="297" t="s">
        <v>120</v>
      </c>
      <c r="X5" s="72" t="s">
        <v>277</v>
      </c>
      <c r="Y5" s="72" t="s">
        <v>276</v>
      </c>
      <c r="Z5" s="297" t="s">
        <v>118</v>
      </c>
      <c r="AA5" s="297" t="s">
        <v>119</v>
      </c>
      <c r="AB5" s="297" t="s">
        <v>120</v>
      </c>
      <c r="AC5" s="72" t="s">
        <v>277</v>
      </c>
      <c r="AD5" s="72" t="s">
        <v>276</v>
      </c>
    </row>
    <row r="6" spans="1:30">
      <c r="B6" s="68" t="s">
        <v>124</v>
      </c>
      <c r="C6" s="70" t="s">
        <v>123</v>
      </c>
      <c r="D6" s="69" t="s">
        <v>161</v>
      </c>
      <c r="E6" s="197">
        <v>290080</v>
      </c>
      <c r="F6" s="197">
        <v>262310</v>
      </c>
      <c r="G6" s="198">
        <v>2780</v>
      </c>
      <c r="H6" s="198">
        <v>2500</v>
      </c>
      <c r="J6" s="526"/>
      <c r="K6" s="30" t="str">
        <f>K4</f>
        <v/>
      </c>
      <c r="L6" s="30" t="str">
        <f>IF(利用定員!I14="","",利用定員!I14)</f>
        <v/>
      </c>
      <c r="M6" s="53" t="s">
        <v>158</v>
      </c>
      <c r="N6" s="32">
        <f>IFERROR(DGET($B$2:$H$546,N5,K5:M6),0)</f>
        <v>0</v>
      </c>
      <c r="O6" s="32">
        <f>IFERROR(DGET($B$2:$H$546,O5,K5:M6),0)</f>
        <v>0</v>
      </c>
      <c r="P6" s="30" t="str">
        <f>P4</f>
        <v/>
      </c>
      <c r="Q6" s="30" t="str">
        <f>IF(L6="","",L6)</f>
        <v/>
      </c>
      <c r="R6" s="20" t="s">
        <v>4</v>
      </c>
      <c r="S6" s="32">
        <f>IFERROR(DGET($B$2:$H$546,S5,P5:R6),0)</f>
        <v>0</v>
      </c>
      <c r="T6" s="32">
        <f>IFERROR(DGET($B$2:$H$546,T5,P5:R6),0)</f>
        <v>0</v>
      </c>
      <c r="U6" s="30" t="str">
        <f>U4</f>
        <v/>
      </c>
      <c r="V6" s="30" t="str">
        <f>IF(L6="","",L6)</f>
        <v/>
      </c>
      <c r="W6" s="20" t="s">
        <v>5</v>
      </c>
      <c r="X6" s="32">
        <f>IFERROR(DGET($B$2:$H$546,X5,U5:W6),0)</f>
        <v>0</v>
      </c>
      <c r="Y6" s="32">
        <f>IFERROR(DGET($B$2:$H$546,Y5,U5:W6),0)</f>
        <v>0</v>
      </c>
      <c r="Z6" s="30" t="str">
        <f>Z4</f>
        <v/>
      </c>
      <c r="AA6" s="30" t="str">
        <f>IF(L6="","",L6)</f>
        <v/>
      </c>
      <c r="AB6" s="20" t="s">
        <v>6</v>
      </c>
      <c r="AC6" s="32">
        <f>IFERROR(DGET($B$2:$H$546,AC5,Z5:AB6),0)</f>
        <v>0</v>
      </c>
      <c r="AD6" s="32">
        <f>IFERROR(DGET($B$2:$H$546,AD5,Z5:AB6),0)</f>
        <v>0</v>
      </c>
    </row>
    <row r="7" spans="1:30">
      <c r="B7" s="68" t="s">
        <v>124</v>
      </c>
      <c r="C7" s="68" t="s">
        <v>125</v>
      </c>
      <c r="D7" s="69" t="s">
        <v>158</v>
      </c>
      <c r="E7" s="197">
        <v>95300</v>
      </c>
      <c r="F7" s="197">
        <v>76790</v>
      </c>
      <c r="G7" s="198">
        <v>930</v>
      </c>
      <c r="H7" s="198">
        <v>740</v>
      </c>
      <c r="J7" s="525" t="s">
        <v>21</v>
      </c>
      <c r="K7" s="297" t="s">
        <v>118</v>
      </c>
      <c r="L7" s="297" t="s">
        <v>119</v>
      </c>
      <c r="M7" s="297" t="s">
        <v>120</v>
      </c>
      <c r="N7" s="72" t="s">
        <v>277</v>
      </c>
      <c r="O7" s="72" t="s">
        <v>276</v>
      </c>
      <c r="P7" s="297" t="s">
        <v>118</v>
      </c>
      <c r="Q7" s="297" t="s">
        <v>119</v>
      </c>
      <c r="R7" s="297" t="s">
        <v>120</v>
      </c>
      <c r="S7" s="72" t="s">
        <v>277</v>
      </c>
      <c r="T7" s="72" t="s">
        <v>276</v>
      </c>
      <c r="U7" s="297" t="s">
        <v>118</v>
      </c>
      <c r="V7" s="297" t="s">
        <v>119</v>
      </c>
      <c r="W7" s="297" t="s">
        <v>120</v>
      </c>
      <c r="X7" s="72" t="s">
        <v>277</v>
      </c>
      <c r="Y7" s="72" t="s">
        <v>276</v>
      </c>
      <c r="Z7" s="297" t="s">
        <v>118</v>
      </c>
      <c r="AA7" s="297" t="s">
        <v>119</v>
      </c>
      <c r="AB7" s="297" t="s">
        <v>120</v>
      </c>
      <c r="AC7" s="72" t="s">
        <v>277</v>
      </c>
      <c r="AD7" s="72" t="s">
        <v>276</v>
      </c>
    </row>
    <row r="8" spans="1:30">
      <c r="B8" s="68" t="s">
        <v>124</v>
      </c>
      <c r="C8" s="70" t="s">
        <v>126</v>
      </c>
      <c r="D8" s="69" t="s">
        <v>159</v>
      </c>
      <c r="E8" s="197">
        <v>103590</v>
      </c>
      <c r="F8" s="197">
        <v>85080</v>
      </c>
      <c r="G8" s="198">
        <v>1010</v>
      </c>
      <c r="H8" s="198">
        <v>820</v>
      </c>
      <c r="J8" s="526"/>
      <c r="K8" s="30" t="str">
        <f>K6</f>
        <v/>
      </c>
      <c r="L8" s="30" t="str">
        <f>IF(利用定員!I15="","",利用定員!I15)</f>
        <v/>
      </c>
      <c r="M8" s="53" t="s">
        <v>158</v>
      </c>
      <c r="N8" s="32">
        <f>IFERROR(DGET($B$2:$H$546,N7,K7:M8),0)</f>
        <v>0</v>
      </c>
      <c r="O8" s="32">
        <f>IFERROR(DGET($B$2:$H$546,O7,K7:M8),0)</f>
        <v>0</v>
      </c>
      <c r="P8" s="30" t="str">
        <f>P6</f>
        <v/>
      </c>
      <c r="Q8" s="30" t="str">
        <f>IF(L8="","",L8)</f>
        <v/>
      </c>
      <c r="R8" s="20" t="s">
        <v>4</v>
      </c>
      <c r="S8" s="32">
        <f>IFERROR(DGET($B$2:$H$546,S7,P7:R8),0)</f>
        <v>0</v>
      </c>
      <c r="T8" s="32">
        <f>IFERROR(DGET($B$2:$H$546,T7,P7:R8),0)</f>
        <v>0</v>
      </c>
      <c r="U8" s="30" t="str">
        <f>U6</f>
        <v/>
      </c>
      <c r="V8" s="30" t="str">
        <f>IF(L8="","",L8)</f>
        <v/>
      </c>
      <c r="W8" s="20" t="s">
        <v>5</v>
      </c>
      <c r="X8" s="32">
        <f>IFERROR(DGET($B$2:$H$546,X7,U7:W8),0)</f>
        <v>0</v>
      </c>
      <c r="Y8" s="32">
        <f>IFERROR(DGET($B$2:$H$546,Y7,U7:W8),0)</f>
        <v>0</v>
      </c>
      <c r="Z8" s="30" t="str">
        <f>Z6</f>
        <v/>
      </c>
      <c r="AA8" s="30" t="str">
        <f>IF(L8="","",L8)</f>
        <v/>
      </c>
      <c r="AB8" s="20" t="s">
        <v>6</v>
      </c>
      <c r="AC8" s="32">
        <f>IFERROR(DGET($B$2:$H$546,AC7,Z7:AB8),0)</f>
        <v>0</v>
      </c>
      <c r="AD8" s="32">
        <f>IFERROR(DGET($B$2:$H$546,AD7,Z7:AB8),0)</f>
        <v>0</v>
      </c>
    </row>
    <row r="9" spans="1:30">
      <c r="B9" s="68" t="s">
        <v>124</v>
      </c>
      <c r="C9" s="70" t="s">
        <v>126</v>
      </c>
      <c r="D9" s="69" t="s">
        <v>160</v>
      </c>
      <c r="E9" s="197">
        <v>170210</v>
      </c>
      <c r="F9" s="197">
        <v>151700</v>
      </c>
      <c r="G9" s="198">
        <v>1580</v>
      </c>
      <c r="H9" s="198">
        <v>1400</v>
      </c>
      <c r="J9" s="525" t="s">
        <v>22</v>
      </c>
      <c r="K9" s="297" t="s">
        <v>118</v>
      </c>
      <c r="L9" s="297" t="s">
        <v>119</v>
      </c>
      <c r="M9" s="297" t="s">
        <v>120</v>
      </c>
      <c r="N9" s="72" t="s">
        <v>277</v>
      </c>
      <c r="O9" s="72" t="s">
        <v>276</v>
      </c>
      <c r="P9" s="297" t="s">
        <v>118</v>
      </c>
      <c r="Q9" s="297" t="s">
        <v>119</v>
      </c>
      <c r="R9" s="297" t="s">
        <v>120</v>
      </c>
      <c r="S9" s="72" t="s">
        <v>277</v>
      </c>
      <c r="T9" s="72" t="s">
        <v>276</v>
      </c>
      <c r="U9" s="297" t="s">
        <v>118</v>
      </c>
      <c r="V9" s="297" t="s">
        <v>119</v>
      </c>
      <c r="W9" s="297" t="s">
        <v>120</v>
      </c>
      <c r="X9" s="72" t="s">
        <v>277</v>
      </c>
      <c r="Y9" s="72" t="s">
        <v>276</v>
      </c>
      <c r="Z9" s="297" t="s">
        <v>118</v>
      </c>
      <c r="AA9" s="297" t="s">
        <v>119</v>
      </c>
      <c r="AB9" s="297" t="s">
        <v>120</v>
      </c>
      <c r="AC9" s="72" t="s">
        <v>277</v>
      </c>
      <c r="AD9" s="72" t="s">
        <v>276</v>
      </c>
    </row>
    <row r="10" spans="1:30">
      <c r="B10" s="68" t="s">
        <v>124</v>
      </c>
      <c r="C10" s="70" t="s">
        <v>126</v>
      </c>
      <c r="D10" s="69" t="s">
        <v>161</v>
      </c>
      <c r="E10" s="197">
        <v>253140</v>
      </c>
      <c r="F10" s="197">
        <v>234630</v>
      </c>
      <c r="G10" s="198">
        <v>2410</v>
      </c>
      <c r="H10" s="198">
        <v>2230</v>
      </c>
      <c r="J10" s="526"/>
      <c r="K10" s="30" t="str">
        <f>K8</f>
        <v/>
      </c>
      <c r="L10" s="30" t="str">
        <f>IF(利用定員!I16="","",利用定員!I16)</f>
        <v/>
      </c>
      <c r="M10" s="53" t="s">
        <v>158</v>
      </c>
      <c r="N10" s="32">
        <f>IFERROR(DGET($B$2:$H$546,N9,K9:M10),0)</f>
        <v>0</v>
      </c>
      <c r="O10" s="32">
        <f>IFERROR(DGET($B$2:$H$546,O9,K9:M10),0)</f>
        <v>0</v>
      </c>
      <c r="P10" s="30" t="str">
        <f>P8</f>
        <v/>
      </c>
      <c r="Q10" s="30" t="str">
        <f>IF(L10="","",L10)</f>
        <v/>
      </c>
      <c r="R10" s="20" t="s">
        <v>4</v>
      </c>
      <c r="S10" s="32">
        <f>IFERROR(DGET($B$2:$H$546,S9,P9:R10),0)</f>
        <v>0</v>
      </c>
      <c r="T10" s="32">
        <f>IFERROR(DGET($B$2:$H$546,T9,P9:R10),0)</f>
        <v>0</v>
      </c>
      <c r="U10" s="30" t="str">
        <f>U8</f>
        <v/>
      </c>
      <c r="V10" s="30" t="str">
        <f>IF(L10="","",L10)</f>
        <v/>
      </c>
      <c r="W10" s="20" t="s">
        <v>5</v>
      </c>
      <c r="X10" s="32">
        <f>IFERROR(DGET($B$2:$H$546,X9,U9:W10),0)</f>
        <v>0</v>
      </c>
      <c r="Y10" s="32">
        <f>IFERROR(DGET($B$2:$H$546,Y9,U9:W10),0)</f>
        <v>0</v>
      </c>
      <c r="Z10" s="30" t="str">
        <f>Z8</f>
        <v/>
      </c>
      <c r="AA10" s="30" t="str">
        <f>IF(L10="","",L10)</f>
        <v/>
      </c>
      <c r="AB10" s="20" t="s">
        <v>6</v>
      </c>
      <c r="AC10" s="32">
        <f>IFERROR(DGET($B$2:$H$546,AC9,Z9:AB10),0)</f>
        <v>0</v>
      </c>
      <c r="AD10" s="32">
        <f>IFERROR(DGET($B$2:$H$546,AD9,Z9:AB10),0)</f>
        <v>0</v>
      </c>
    </row>
    <row r="11" spans="1:30">
      <c r="B11" s="68" t="s">
        <v>124</v>
      </c>
      <c r="C11" s="68" t="s">
        <v>127</v>
      </c>
      <c r="D11" s="69" t="s">
        <v>158</v>
      </c>
      <c r="E11" s="197">
        <v>77240</v>
      </c>
      <c r="F11" s="197">
        <v>63360</v>
      </c>
      <c r="G11" s="198">
        <v>750</v>
      </c>
      <c r="H11" s="198">
        <v>610</v>
      </c>
      <c r="J11" s="525" t="s">
        <v>23</v>
      </c>
      <c r="K11" s="297" t="s">
        <v>118</v>
      </c>
      <c r="L11" s="297" t="s">
        <v>119</v>
      </c>
      <c r="M11" s="297" t="s">
        <v>120</v>
      </c>
      <c r="N11" s="72" t="s">
        <v>277</v>
      </c>
      <c r="O11" s="72" t="s">
        <v>276</v>
      </c>
      <c r="P11" s="297" t="s">
        <v>118</v>
      </c>
      <c r="Q11" s="297" t="s">
        <v>119</v>
      </c>
      <c r="R11" s="297" t="s">
        <v>120</v>
      </c>
      <c r="S11" s="72" t="s">
        <v>277</v>
      </c>
      <c r="T11" s="72" t="s">
        <v>276</v>
      </c>
      <c r="U11" s="297" t="s">
        <v>118</v>
      </c>
      <c r="V11" s="297" t="s">
        <v>119</v>
      </c>
      <c r="W11" s="297" t="s">
        <v>120</v>
      </c>
      <c r="X11" s="72" t="s">
        <v>277</v>
      </c>
      <c r="Y11" s="72" t="s">
        <v>276</v>
      </c>
      <c r="Z11" s="297" t="s">
        <v>118</v>
      </c>
      <c r="AA11" s="297" t="s">
        <v>119</v>
      </c>
      <c r="AB11" s="297" t="s">
        <v>120</v>
      </c>
      <c r="AC11" s="72" t="s">
        <v>277</v>
      </c>
      <c r="AD11" s="72" t="s">
        <v>276</v>
      </c>
    </row>
    <row r="12" spans="1:30">
      <c r="B12" s="68" t="s">
        <v>124</v>
      </c>
      <c r="C12" s="70" t="s">
        <v>128</v>
      </c>
      <c r="D12" s="69" t="s">
        <v>159</v>
      </c>
      <c r="E12" s="197">
        <v>85530</v>
      </c>
      <c r="F12" s="197">
        <v>71650</v>
      </c>
      <c r="G12" s="198">
        <v>830</v>
      </c>
      <c r="H12" s="198">
        <v>690</v>
      </c>
      <c r="J12" s="526"/>
      <c r="K12" s="30" t="str">
        <f>K10</f>
        <v/>
      </c>
      <c r="L12" s="30" t="str">
        <f>IF(利用定員!I17="","",利用定員!I17)</f>
        <v/>
      </c>
      <c r="M12" s="53" t="s">
        <v>158</v>
      </c>
      <c r="N12" s="32">
        <f>IFERROR(DGET($B$2:$H$546,N11,K11:M12),0)</f>
        <v>0</v>
      </c>
      <c r="O12" s="32">
        <f>IFERROR(DGET($B$2:$H$546,O11,K11:M12),0)</f>
        <v>0</v>
      </c>
      <c r="P12" s="30" t="str">
        <f>P10</f>
        <v/>
      </c>
      <c r="Q12" s="30" t="str">
        <f>IF(L12="","",L12)</f>
        <v/>
      </c>
      <c r="R12" s="20" t="s">
        <v>4</v>
      </c>
      <c r="S12" s="32">
        <f>IFERROR(DGET($B$2:$H$546,S11,P11:R12),0)</f>
        <v>0</v>
      </c>
      <c r="T12" s="32">
        <f>IFERROR(DGET($B$2:$H$546,T11,P11:R12),0)</f>
        <v>0</v>
      </c>
      <c r="U12" s="30" t="str">
        <f>U10</f>
        <v/>
      </c>
      <c r="V12" s="30" t="str">
        <f>IF(L12="","",L12)</f>
        <v/>
      </c>
      <c r="W12" s="20" t="s">
        <v>5</v>
      </c>
      <c r="X12" s="32">
        <f>IFERROR(DGET($B$2:$H$546,X11,U11:W12),0)</f>
        <v>0</v>
      </c>
      <c r="Y12" s="32">
        <f>IFERROR(DGET($B$2:$H$546,Y11,U11:W12),0)</f>
        <v>0</v>
      </c>
      <c r="Z12" s="30" t="str">
        <f>Z10</f>
        <v/>
      </c>
      <c r="AA12" s="30" t="str">
        <f>IF(L12="","",L12)</f>
        <v/>
      </c>
      <c r="AB12" s="20" t="s">
        <v>6</v>
      </c>
      <c r="AC12" s="32">
        <f>IFERROR(DGET($B$2:$H$546,AC11,Z11:AB12),0)</f>
        <v>0</v>
      </c>
      <c r="AD12" s="32">
        <f>IFERROR(DGET($B$2:$H$546,AD11,Z11:AB12),0)</f>
        <v>0</v>
      </c>
    </row>
    <row r="13" spans="1:30">
      <c r="B13" s="68" t="s">
        <v>124</v>
      </c>
      <c r="C13" s="70" t="s">
        <v>128</v>
      </c>
      <c r="D13" s="69" t="s">
        <v>160</v>
      </c>
      <c r="E13" s="197">
        <v>152150</v>
      </c>
      <c r="F13" s="197">
        <v>138270</v>
      </c>
      <c r="G13" s="198">
        <v>1400</v>
      </c>
      <c r="H13" s="198">
        <v>1260</v>
      </c>
      <c r="J13" s="525" t="s">
        <v>24</v>
      </c>
      <c r="K13" s="297" t="s">
        <v>118</v>
      </c>
      <c r="L13" s="297" t="s">
        <v>119</v>
      </c>
      <c r="M13" s="297" t="s">
        <v>120</v>
      </c>
      <c r="N13" s="72" t="s">
        <v>277</v>
      </c>
      <c r="O13" s="72" t="s">
        <v>276</v>
      </c>
      <c r="P13" s="297" t="s">
        <v>118</v>
      </c>
      <c r="Q13" s="297" t="s">
        <v>119</v>
      </c>
      <c r="R13" s="297" t="s">
        <v>120</v>
      </c>
      <c r="S13" s="72" t="s">
        <v>277</v>
      </c>
      <c r="T13" s="72" t="s">
        <v>276</v>
      </c>
      <c r="U13" s="297" t="s">
        <v>118</v>
      </c>
      <c r="V13" s="297" t="s">
        <v>119</v>
      </c>
      <c r="W13" s="297" t="s">
        <v>120</v>
      </c>
      <c r="X13" s="72" t="s">
        <v>277</v>
      </c>
      <c r="Y13" s="72" t="s">
        <v>276</v>
      </c>
      <c r="Z13" s="297" t="s">
        <v>118</v>
      </c>
      <c r="AA13" s="297" t="s">
        <v>119</v>
      </c>
      <c r="AB13" s="297" t="s">
        <v>120</v>
      </c>
      <c r="AC13" s="72" t="s">
        <v>277</v>
      </c>
      <c r="AD13" s="72" t="s">
        <v>276</v>
      </c>
    </row>
    <row r="14" spans="1:30">
      <c r="B14" s="68" t="s">
        <v>124</v>
      </c>
      <c r="C14" s="70" t="s">
        <v>128</v>
      </c>
      <c r="D14" s="69" t="s">
        <v>161</v>
      </c>
      <c r="E14" s="197">
        <v>235080</v>
      </c>
      <c r="F14" s="197">
        <v>221200</v>
      </c>
      <c r="G14" s="198">
        <v>2230</v>
      </c>
      <c r="H14" s="198">
        <v>2090</v>
      </c>
      <c r="J14" s="526"/>
      <c r="K14" s="30" t="str">
        <f>K12</f>
        <v/>
      </c>
      <c r="L14" s="30" t="str">
        <f>IF(利用定員!I18="","",利用定員!I18)</f>
        <v/>
      </c>
      <c r="M14" s="53" t="s">
        <v>158</v>
      </c>
      <c r="N14" s="32">
        <f>IFERROR(DGET($B$2:$H$546,N13,K13:M14),0)</f>
        <v>0</v>
      </c>
      <c r="O14" s="32">
        <f>IFERROR(DGET($B$2:$H$546,O13,K13:M14),0)</f>
        <v>0</v>
      </c>
      <c r="P14" s="30" t="str">
        <f>P12</f>
        <v/>
      </c>
      <c r="Q14" s="30" t="str">
        <f>IF(L14="","",L14)</f>
        <v/>
      </c>
      <c r="R14" s="20" t="s">
        <v>4</v>
      </c>
      <c r="S14" s="32">
        <f>IFERROR(DGET($B$2:$H$546,S13,P13:R14),0)</f>
        <v>0</v>
      </c>
      <c r="T14" s="32">
        <f>IFERROR(DGET($B$2:$H$546,T13,P13:R14),0)</f>
        <v>0</v>
      </c>
      <c r="U14" s="30" t="str">
        <f>U12</f>
        <v/>
      </c>
      <c r="V14" s="30" t="str">
        <f>IF(L14="","",L14)</f>
        <v/>
      </c>
      <c r="W14" s="20" t="s">
        <v>5</v>
      </c>
      <c r="X14" s="32">
        <f>IFERROR(DGET($B$2:$H$546,X13,U13:W14),0)</f>
        <v>0</v>
      </c>
      <c r="Y14" s="32">
        <f>IFERROR(DGET($B$2:$H$546,Y13,U13:W14),0)</f>
        <v>0</v>
      </c>
      <c r="Z14" s="30" t="str">
        <f>Z12</f>
        <v/>
      </c>
      <c r="AA14" s="30" t="str">
        <f>IF(L14="","",L14)</f>
        <v/>
      </c>
      <c r="AB14" s="20" t="s">
        <v>6</v>
      </c>
      <c r="AC14" s="32">
        <f>IFERROR(DGET($B$2:$H$546,AC13,Z13:AB14),0)</f>
        <v>0</v>
      </c>
      <c r="AD14" s="32">
        <f>IFERROR(DGET($B$2:$H$546,AD13,Z13:AB14),0)</f>
        <v>0</v>
      </c>
    </row>
    <row r="15" spans="1:30">
      <c r="B15" s="68" t="s">
        <v>124</v>
      </c>
      <c r="C15" s="68" t="s">
        <v>129</v>
      </c>
      <c r="D15" s="69" t="s">
        <v>158</v>
      </c>
      <c r="E15" s="197">
        <v>72520</v>
      </c>
      <c r="F15" s="197">
        <v>61410</v>
      </c>
      <c r="G15" s="198">
        <v>700</v>
      </c>
      <c r="H15" s="198">
        <v>590</v>
      </c>
      <c r="J15" s="525" t="s">
        <v>25</v>
      </c>
      <c r="K15" s="297" t="s">
        <v>118</v>
      </c>
      <c r="L15" s="297" t="s">
        <v>119</v>
      </c>
      <c r="M15" s="297" t="s">
        <v>120</v>
      </c>
      <c r="N15" s="72" t="s">
        <v>277</v>
      </c>
      <c r="O15" s="72" t="s">
        <v>276</v>
      </c>
      <c r="P15" s="297" t="s">
        <v>118</v>
      </c>
      <c r="Q15" s="297" t="s">
        <v>119</v>
      </c>
      <c r="R15" s="297" t="s">
        <v>120</v>
      </c>
      <c r="S15" s="72" t="s">
        <v>277</v>
      </c>
      <c r="T15" s="72" t="s">
        <v>276</v>
      </c>
      <c r="U15" s="297" t="s">
        <v>118</v>
      </c>
      <c r="V15" s="297" t="s">
        <v>119</v>
      </c>
      <c r="W15" s="297" t="s">
        <v>120</v>
      </c>
      <c r="X15" s="72" t="s">
        <v>277</v>
      </c>
      <c r="Y15" s="72" t="s">
        <v>276</v>
      </c>
      <c r="Z15" s="297" t="s">
        <v>118</v>
      </c>
      <c r="AA15" s="297" t="s">
        <v>119</v>
      </c>
      <c r="AB15" s="297" t="s">
        <v>120</v>
      </c>
      <c r="AC15" s="72" t="s">
        <v>277</v>
      </c>
      <c r="AD15" s="72" t="s">
        <v>276</v>
      </c>
    </row>
    <row r="16" spans="1:30">
      <c r="B16" s="68" t="s">
        <v>124</v>
      </c>
      <c r="C16" s="70" t="s">
        <v>130</v>
      </c>
      <c r="D16" s="69" t="s">
        <v>159</v>
      </c>
      <c r="E16" s="197">
        <v>80810</v>
      </c>
      <c r="F16" s="197">
        <v>69700</v>
      </c>
      <c r="G16" s="198">
        <v>780</v>
      </c>
      <c r="H16" s="198">
        <v>670</v>
      </c>
      <c r="I16" s="71"/>
      <c r="J16" s="526"/>
      <c r="K16" s="30" t="str">
        <f>K14</f>
        <v/>
      </c>
      <c r="L16" s="30" t="str">
        <f>IF(利用定員!I19="","",利用定員!I19)</f>
        <v/>
      </c>
      <c r="M16" s="53" t="s">
        <v>158</v>
      </c>
      <c r="N16" s="32">
        <f>IFERROR(DGET($B$2:$H$546,N15,K15:M16),0)</f>
        <v>0</v>
      </c>
      <c r="O16" s="32">
        <f>IFERROR(DGET($B$2:$H$546,O15,K15:M16),0)</f>
        <v>0</v>
      </c>
      <c r="P16" s="30" t="str">
        <f>P14</f>
        <v/>
      </c>
      <c r="Q16" s="30" t="str">
        <f>IF(L16="","",L16)</f>
        <v/>
      </c>
      <c r="R16" s="20" t="s">
        <v>4</v>
      </c>
      <c r="S16" s="32">
        <f>IFERROR(DGET($B$2:$H$546,S15,P15:R16),0)</f>
        <v>0</v>
      </c>
      <c r="T16" s="32">
        <f>IFERROR(DGET($B$2:$H$546,T15,P15:R16),0)</f>
        <v>0</v>
      </c>
      <c r="U16" s="30" t="str">
        <f>U14</f>
        <v/>
      </c>
      <c r="V16" s="30" t="str">
        <f>IF(L16="","",L16)</f>
        <v/>
      </c>
      <c r="W16" s="20" t="s">
        <v>5</v>
      </c>
      <c r="X16" s="32">
        <f>IFERROR(DGET($B$2:$H$546,X15,U15:W16),0)</f>
        <v>0</v>
      </c>
      <c r="Y16" s="32">
        <f>IFERROR(DGET($B$2:$H$546,Y15,U15:W16),0)</f>
        <v>0</v>
      </c>
      <c r="Z16" s="30" t="str">
        <f>Z14</f>
        <v/>
      </c>
      <c r="AA16" s="30" t="str">
        <f>IF(L16="","",L16)</f>
        <v/>
      </c>
      <c r="AB16" s="20" t="s">
        <v>6</v>
      </c>
      <c r="AC16" s="32">
        <f>IFERROR(DGET($B$2:$H$546,AC15,Z15:AB16),0)</f>
        <v>0</v>
      </c>
      <c r="AD16" s="32">
        <f>IFERROR(DGET($B$2:$H$546,AD15,Z15:AB16),0)</f>
        <v>0</v>
      </c>
    </row>
    <row r="17" spans="2:30">
      <c r="B17" s="68" t="s">
        <v>124</v>
      </c>
      <c r="C17" s="70" t="s">
        <v>130</v>
      </c>
      <c r="D17" s="69" t="s">
        <v>160</v>
      </c>
      <c r="E17" s="197">
        <v>147430</v>
      </c>
      <c r="F17" s="197">
        <v>136320</v>
      </c>
      <c r="G17" s="198">
        <v>1350</v>
      </c>
      <c r="H17" s="198">
        <v>1240</v>
      </c>
      <c r="I17" s="71"/>
      <c r="J17" s="525" t="s">
        <v>225</v>
      </c>
      <c r="K17" s="297" t="s">
        <v>118</v>
      </c>
      <c r="L17" s="297" t="s">
        <v>119</v>
      </c>
      <c r="M17" s="297" t="s">
        <v>120</v>
      </c>
      <c r="N17" s="72" t="s">
        <v>277</v>
      </c>
      <c r="O17" s="72" t="s">
        <v>276</v>
      </c>
      <c r="P17" s="297" t="s">
        <v>118</v>
      </c>
      <c r="Q17" s="297" t="s">
        <v>119</v>
      </c>
      <c r="R17" s="297" t="s">
        <v>120</v>
      </c>
      <c r="S17" s="72" t="s">
        <v>277</v>
      </c>
      <c r="T17" s="72" t="s">
        <v>276</v>
      </c>
      <c r="U17" s="297" t="s">
        <v>118</v>
      </c>
      <c r="V17" s="297" t="s">
        <v>119</v>
      </c>
      <c r="W17" s="297" t="s">
        <v>120</v>
      </c>
      <c r="X17" s="72" t="s">
        <v>277</v>
      </c>
      <c r="Y17" s="72" t="s">
        <v>276</v>
      </c>
      <c r="Z17" s="297" t="s">
        <v>118</v>
      </c>
      <c r="AA17" s="297" t="s">
        <v>119</v>
      </c>
      <c r="AB17" s="297" t="s">
        <v>120</v>
      </c>
      <c r="AC17" s="72" t="s">
        <v>277</v>
      </c>
      <c r="AD17" s="72" t="s">
        <v>276</v>
      </c>
    </row>
    <row r="18" spans="2:30">
      <c r="B18" s="68" t="s">
        <v>124</v>
      </c>
      <c r="C18" s="70" t="s">
        <v>130</v>
      </c>
      <c r="D18" s="69" t="s">
        <v>161</v>
      </c>
      <c r="E18" s="197">
        <v>230360</v>
      </c>
      <c r="F18" s="197">
        <v>219250</v>
      </c>
      <c r="G18" s="198">
        <v>2180</v>
      </c>
      <c r="H18" s="198">
        <v>2070</v>
      </c>
      <c r="I18" s="71"/>
      <c r="J18" s="526"/>
      <c r="K18" s="30" t="str">
        <f>K16</f>
        <v/>
      </c>
      <c r="L18" s="30" t="str">
        <f>IF(利用定員!I20="","",利用定員!I20)</f>
        <v/>
      </c>
      <c r="M18" s="53" t="s">
        <v>158</v>
      </c>
      <c r="N18" s="32">
        <f>IFERROR(DGET($B$2:$H$546,N17,K17:M18),0)</f>
        <v>0</v>
      </c>
      <c r="O18" s="32">
        <f>IFERROR(DGET($B$2:$H$546,O17,K17:M18),0)</f>
        <v>0</v>
      </c>
      <c r="P18" s="30" t="str">
        <f>P16</f>
        <v/>
      </c>
      <c r="Q18" s="30" t="str">
        <f>IF(L18="","",L18)</f>
        <v/>
      </c>
      <c r="R18" s="20" t="s">
        <v>4</v>
      </c>
      <c r="S18" s="32">
        <f>IFERROR(DGET($B$2:$H$546,S17,P17:R18),0)</f>
        <v>0</v>
      </c>
      <c r="T18" s="32">
        <f>IFERROR(DGET($B$2:$H$546,T17,P17:R18),0)</f>
        <v>0</v>
      </c>
      <c r="U18" s="30" t="str">
        <f>U16</f>
        <v/>
      </c>
      <c r="V18" s="30" t="str">
        <f>IF(L18="","",L18)</f>
        <v/>
      </c>
      <c r="W18" s="20" t="s">
        <v>5</v>
      </c>
      <c r="X18" s="32">
        <f>IFERROR(DGET($B$2:$H$546,X17,U17:W18),0)</f>
        <v>0</v>
      </c>
      <c r="Y18" s="32">
        <f>IFERROR(DGET($B$2:$H$546,Y17,U17:W18),0)</f>
        <v>0</v>
      </c>
      <c r="Z18" s="30" t="str">
        <f>Z16</f>
        <v/>
      </c>
      <c r="AA18" s="30" t="str">
        <f>IF(L18="","",L18)</f>
        <v/>
      </c>
      <c r="AB18" s="20" t="s">
        <v>6</v>
      </c>
      <c r="AC18" s="32">
        <f>IFERROR(DGET($B$2:$H$546,AC17,Z17:AB18),0)</f>
        <v>0</v>
      </c>
      <c r="AD18" s="32">
        <f>IFERROR(DGET($B$2:$H$546,AD17,Z17:AB18),0)</f>
        <v>0</v>
      </c>
    </row>
    <row r="19" spans="2:30">
      <c r="B19" s="68" t="s">
        <v>124</v>
      </c>
      <c r="C19" s="68" t="s">
        <v>131</v>
      </c>
      <c r="D19" s="69" t="s">
        <v>158</v>
      </c>
      <c r="E19" s="197">
        <v>63540</v>
      </c>
      <c r="F19" s="197">
        <v>54290</v>
      </c>
      <c r="G19" s="198">
        <v>610</v>
      </c>
      <c r="H19" s="198">
        <v>520</v>
      </c>
      <c r="I19" s="71"/>
      <c r="J19" s="525" t="s">
        <v>226</v>
      </c>
      <c r="K19" s="297" t="s">
        <v>118</v>
      </c>
      <c r="L19" s="297" t="s">
        <v>119</v>
      </c>
      <c r="M19" s="297" t="s">
        <v>120</v>
      </c>
      <c r="N19" s="72" t="s">
        <v>277</v>
      </c>
      <c r="O19" s="72" t="s">
        <v>276</v>
      </c>
      <c r="P19" s="297" t="s">
        <v>118</v>
      </c>
      <c r="Q19" s="297" t="s">
        <v>119</v>
      </c>
      <c r="R19" s="297" t="s">
        <v>120</v>
      </c>
      <c r="S19" s="72" t="s">
        <v>277</v>
      </c>
      <c r="T19" s="72" t="s">
        <v>276</v>
      </c>
      <c r="U19" s="297" t="s">
        <v>118</v>
      </c>
      <c r="V19" s="297" t="s">
        <v>119</v>
      </c>
      <c r="W19" s="297" t="s">
        <v>120</v>
      </c>
      <c r="X19" s="72" t="s">
        <v>277</v>
      </c>
      <c r="Y19" s="72" t="s">
        <v>276</v>
      </c>
      <c r="Z19" s="297" t="s">
        <v>118</v>
      </c>
      <c r="AA19" s="297" t="s">
        <v>119</v>
      </c>
      <c r="AB19" s="297" t="s">
        <v>120</v>
      </c>
      <c r="AC19" s="72" t="s">
        <v>277</v>
      </c>
      <c r="AD19" s="72" t="s">
        <v>276</v>
      </c>
    </row>
    <row r="20" spans="2:30">
      <c r="B20" s="68" t="s">
        <v>124</v>
      </c>
      <c r="C20" s="68" t="s">
        <v>132</v>
      </c>
      <c r="D20" s="69" t="s">
        <v>159</v>
      </c>
      <c r="E20" s="197">
        <v>71830</v>
      </c>
      <c r="F20" s="197">
        <v>62580</v>
      </c>
      <c r="G20" s="198">
        <v>690</v>
      </c>
      <c r="H20" s="198">
        <v>600</v>
      </c>
      <c r="I20" s="71"/>
      <c r="J20" s="526"/>
      <c r="K20" s="30" t="str">
        <f>K18</f>
        <v/>
      </c>
      <c r="L20" s="30" t="str">
        <f>IF(利用定員!I21="","",利用定員!I21)</f>
        <v/>
      </c>
      <c r="M20" s="53" t="s">
        <v>158</v>
      </c>
      <c r="N20" s="32">
        <f>IFERROR(DGET($B$2:$H$546,N19,K19:M20),0)</f>
        <v>0</v>
      </c>
      <c r="O20" s="32">
        <f>IFERROR(DGET($B$2:$H$546,O19,K19:M20),0)</f>
        <v>0</v>
      </c>
      <c r="P20" s="30" t="str">
        <f>P18</f>
        <v/>
      </c>
      <c r="Q20" s="30" t="str">
        <f>IF(L20="","",L20)</f>
        <v/>
      </c>
      <c r="R20" s="20" t="s">
        <v>4</v>
      </c>
      <c r="S20" s="32">
        <f>IFERROR(DGET($B$2:$H$546,S19,P19:R20),0)</f>
        <v>0</v>
      </c>
      <c r="T20" s="32">
        <f>IFERROR(DGET($B$2:$H$546,T19,P19:R20),0)</f>
        <v>0</v>
      </c>
      <c r="U20" s="30" t="str">
        <f>U18</f>
        <v/>
      </c>
      <c r="V20" s="30" t="str">
        <f>IF(L20="","",L20)</f>
        <v/>
      </c>
      <c r="W20" s="20" t="s">
        <v>5</v>
      </c>
      <c r="X20" s="32">
        <f>IFERROR(DGET($B$2:$H$546,X19,U19:W20),0)</f>
        <v>0</v>
      </c>
      <c r="Y20" s="32">
        <f>IFERROR(DGET($B$2:$H$546,Y19,U19:W20),0)</f>
        <v>0</v>
      </c>
      <c r="Z20" s="30" t="str">
        <f>Z18</f>
        <v/>
      </c>
      <c r="AA20" s="30" t="str">
        <f>IF(L20="","",L20)</f>
        <v/>
      </c>
      <c r="AB20" s="20" t="s">
        <v>6</v>
      </c>
      <c r="AC20" s="32">
        <f>IFERROR(DGET($B$2:$H$546,AC19,Z19:AB20),0)</f>
        <v>0</v>
      </c>
      <c r="AD20" s="32">
        <f>IFERROR(DGET($B$2:$H$546,AD19,Z19:AB20),0)</f>
        <v>0</v>
      </c>
    </row>
    <row r="21" spans="2:30">
      <c r="B21" s="68" t="s">
        <v>124</v>
      </c>
      <c r="C21" s="68" t="s">
        <v>132</v>
      </c>
      <c r="D21" s="69" t="s">
        <v>160</v>
      </c>
      <c r="E21" s="197">
        <v>138450</v>
      </c>
      <c r="F21" s="197">
        <v>129200</v>
      </c>
      <c r="G21" s="198">
        <v>1260</v>
      </c>
      <c r="H21" s="198">
        <v>1170</v>
      </c>
      <c r="I21" s="71"/>
      <c r="J21" s="525" t="s">
        <v>28</v>
      </c>
      <c r="K21" s="297" t="s">
        <v>118</v>
      </c>
      <c r="L21" s="297" t="s">
        <v>119</v>
      </c>
      <c r="M21" s="297" t="s">
        <v>120</v>
      </c>
      <c r="N21" s="72" t="s">
        <v>277</v>
      </c>
      <c r="O21" s="72" t="s">
        <v>276</v>
      </c>
      <c r="P21" s="297" t="s">
        <v>118</v>
      </c>
      <c r="Q21" s="297" t="s">
        <v>119</v>
      </c>
      <c r="R21" s="297" t="s">
        <v>120</v>
      </c>
      <c r="S21" s="72" t="s">
        <v>277</v>
      </c>
      <c r="T21" s="72" t="s">
        <v>276</v>
      </c>
      <c r="U21" s="297" t="s">
        <v>118</v>
      </c>
      <c r="V21" s="297" t="s">
        <v>119</v>
      </c>
      <c r="W21" s="297" t="s">
        <v>120</v>
      </c>
      <c r="X21" s="72" t="s">
        <v>277</v>
      </c>
      <c r="Y21" s="72" t="s">
        <v>276</v>
      </c>
      <c r="Z21" s="297" t="s">
        <v>118</v>
      </c>
      <c r="AA21" s="297" t="s">
        <v>119</v>
      </c>
      <c r="AB21" s="297" t="s">
        <v>120</v>
      </c>
      <c r="AC21" s="72" t="s">
        <v>277</v>
      </c>
      <c r="AD21" s="72" t="s">
        <v>276</v>
      </c>
    </row>
    <row r="22" spans="2:30">
      <c r="B22" s="68" t="s">
        <v>124</v>
      </c>
      <c r="C22" s="68" t="s">
        <v>132</v>
      </c>
      <c r="D22" s="69" t="s">
        <v>161</v>
      </c>
      <c r="E22" s="197">
        <v>221380</v>
      </c>
      <c r="F22" s="197">
        <v>212130</v>
      </c>
      <c r="G22" s="198">
        <v>2090</v>
      </c>
      <c r="H22" s="198">
        <v>2000</v>
      </c>
      <c r="I22" s="71"/>
      <c r="J22" s="526"/>
      <c r="K22" s="30" t="str">
        <f>K20</f>
        <v/>
      </c>
      <c r="L22" s="30" t="str">
        <f>IF(利用定員!I22="","",利用定員!I22)</f>
        <v/>
      </c>
      <c r="M22" s="53" t="s">
        <v>158</v>
      </c>
      <c r="N22" s="32">
        <f>IFERROR(DGET($B$2:$H$546,N21,K21:M22),0)</f>
        <v>0</v>
      </c>
      <c r="O22" s="32">
        <f>IFERROR(DGET($B$2:$H$546,O21,K21:M22),0)</f>
        <v>0</v>
      </c>
      <c r="P22" s="30" t="str">
        <f>P20</f>
        <v/>
      </c>
      <c r="Q22" s="30" t="str">
        <f>IF(L22="","",L22)</f>
        <v/>
      </c>
      <c r="R22" s="20" t="s">
        <v>4</v>
      </c>
      <c r="S22" s="32">
        <f>IFERROR(DGET($B$2:$H$546,S21,P21:R22),0)</f>
        <v>0</v>
      </c>
      <c r="T22" s="32">
        <f>IFERROR(DGET($B$2:$H$546,T21,P21:R22),0)</f>
        <v>0</v>
      </c>
      <c r="U22" s="30" t="str">
        <f>U20</f>
        <v/>
      </c>
      <c r="V22" s="30" t="str">
        <f>IF(L22="","",L22)</f>
        <v/>
      </c>
      <c r="W22" s="20" t="s">
        <v>5</v>
      </c>
      <c r="X22" s="32">
        <f>IFERROR(DGET($B$2:$H$546,X21,U21:W22),0)</f>
        <v>0</v>
      </c>
      <c r="Y22" s="32">
        <f>IFERROR(DGET($B$2:$H$546,Y21,U21:W22),0)</f>
        <v>0</v>
      </c>
      <c r="Z22" s="30" t="str">
        <f>Z20</f>
        <v/>
      </c>
      <c r="AA22" s="30" t="str">
        <f>IF(L22="","",L22)</f>
        <v/>
      </c>
      <c r="AB22" s="20" t="s">
        <v>6</v>
      </c>
      <c r="AC22" s="32">
        <f>IFERROR(DGET($B$2:$H$546,AC21,Z21:AB22),0)</f>
        <v>0</v>
      </c>
      <c r="AD22" s="32">
        <f>IFERROR(DGET($B$2:$H$546,AD21,Z21:AB22),0)</f>
        <v>0</v>
      </c>
    </row>
    <row r="23" spans="2:30">
      <c r="B23" s="68" t="s">
        <v>124</v>
      </c>
      <c r="C23" s="68" t="s">
        <v>133</v>
      </c>
      <c r="D23" s="69" t="s">
        <v>158</v>
      </c>
      <c r="E23" s="197">
        <v>57210</v>
      </c>
      <c r="F23" s="197">
        <v>49280</v>
      </c>
      <c r="G23" s="198">
        <v>550</v>
      </c>
      <c r="H23" s="198">
        <v>470</v>
      </c>
      <c r="I23" s="71"/>
      <c r="J23" s="525" t="s">
        <v>29</v>
      </c>
      <c r="K23" s="297" t="s">
        <v>118</v>
      </c>
      <c r="L23" s="297" t="s">
        <v>119</v>
      </c>
      <c r="M23" s="297" t="s">
        <v>120</v>
      </c>
      <c r="N23" s="72" t="s">
        <v>277</v>
      </c>
      <c r="O23" s="72" t="s">
        <v>276</v>
      </c>
      <c r="P23" s="297" t="s">
        <v>118</v>
      </c>
      <c r="Q23" s="297" t="s">
        <v>119</v>
      </c>
      <c r="R23" s="297" t="s">
        <v>120</v>
      </c>
      <c r="S23" s="72" t="s">
        <v>277</v>
      </c>
      <c r="T23" s="72" t="s">
        <v>276</v>
      </c>
      <c r="U23" s="297" t="s">
        <v>118</v>
      </c>
      <c r="V23" s="297" t="s">
        <v>119</v>
      </c>
      <c r="W23" s="297" t="s">
        <v>120</v>
      </c>
      <c r="X23" s="72" t="s">
        <v>277</v>
      </c>
      <c r="Y23" s="72" t="s">
        <v>276</v>
      </c>
      <c r="Z23" s="297" t="s">
        <v>118</v>
      </c>
      <c r="AA23" s="297" t="s">
        <v>119</v>
      </c>
      <c r="AB23" s="297" t="s">
        <v>120</v>
      </c>
      <c r="AC23" s="72" t="s">
        <v>277</v>
      </c>
      <c r="AD23" s="72" t="s">
        <v>276</v>
      </c>
    </row>
    <row r="24" spans="2:30">
      <c r="B24" s="68" t="s">
        <v>124</v>
      </c>
      <c r="C24" s="70" t="s">
        <v>133</v>
      </c>
      <c r="D24" s="69" t="s">
        <v>159</v>
      </c>
      <c r="E24" s="197">
        <v>65500</v>
      </c>
      <c r="F24" s="197">
        <v>57570</v>
      </c>
      <c r="G24" s="198">
        <v>630</v>
      </c>
      <c r="H24" s="198">
        <v>550</v>
      </c>
      <c r="I24" s="71"/>
      <c r="J24" s="526"/>
      <c r="K24" s="30" t="str">
        <f>K22</f>
        <v/>
      </c>
      <c r="L24" s="30" t="str">
        <f>IF(利用定員!I23="","",利用定員!I23)</f>
        <v/>
      </c>
      <c r="M24" s="53" t="s">
        <v>158</v>
      </c>
      <c r="N24" s="32">
        <f>IFERROR(DGET($B$2:$H$546,N23,K23:M24),0)</f>
        <v>0</v>
      </c>
      <c r="O24" s="32">
        <f>IFERROR(DGET($B$2:$H$546,O23,K23:M24),0)</f>
        <v>0</v>
      </c>
      <c r="P24" s="30" t="str">
        <f>P22</f>
        <v/>
      </c>
      <c r="Q24" s="30" t="str">
        <f>IF(L24="","",L24)</f>
        <v/>
      </c>
      <c r="R24" s="20" t="s">
        <v>4</v>
      </c>
      <c r="S24" s="32">
        <f>IFERROR(DGET($B$2:$H$546,S23,P23:R24),0)</f>
        <v>0</v>
      </c>
      <c r="T24" s="32">
        <f>IFERROR(DGET($B$2:$H$546,T23,P23:R24),0)</f>
        <v>0</v>
      </c>
      <c r="U24" s="30" t="str">
        <f>U22</f>
        <v/>
      </c>
      <c r="V24" s="30" t="str">
        <f>IF(L24="","",L24)</f>
        <v/>
      </c>
      <c r="W24" s="20" t="s">
        <v>5</v>
      </c>
      <c r="X24" s="32">
        <f>IFERROR(DGET($B$2:$H$546,X23,U23:W24),0)</f>
        <v>0</v>
      </c>
      <c r="Y24" s="32">
        <f>IFERROR(DGET($B$2:$H$546,Y23,U23:W24),0)</f>
        <v>0</v>
      </c>
      <c r="Z24" s="30" t="str">
        <f>Z22</f>
        <v/>
      </c>
      <c r="AA24" s="30" t="str">
        <f>IF(L24="","",L24)</f>
        <v/>
      </c>
      <c r="AB24" s="20" t="s">
        <v>6</v>
      </c>
      <c r="AC24" s="32">
        <f>IFERROR(DGET($B$2:$H$546,AC23,Z23:AB24),0)</f>
        <v>0</v>
      </c>
      <c r="AD24" s="32">
        <f>IFERROR(DGET($B$2:$H$546,AD23,Z23:AB24),0)</f>
        <v>0</v>
      </c>
    </row>
    <row r="25" spans="2:30">
      <c r="B25" s="68" t="s">
        <v>124</v>
      </c>
      <c r="C25" s="70" t="s">
        <v>133</v>
      </c>
      <c r="D25" s="69" t="s">
        <v>160</v>
      </c>
      <c r="E25" s="197">
        <v>132120</v>
      </c>
      <c r="F25" s="197">
        <v>124190</v>
      </c>
      <c r="G25" s="198">
        <v>1200</v>
      </c>
      <c r="H25" s="198">
        <v>1120</v>
      </c>
      <c r="I25" s="71"/>
      <c r="J25" s="525" t="s">
        <v>30</v>
      </c>
      <c r="K25" s="297" t="s">
        <v>118</v>
      </c>
      <c r="L25" s="297" t="s">
        <v>119</v>
      </c>
      <c r="M25" s="297" t="s">
        <v>120</v>
      </c>
      <c r="N25" s="72" t="s">
        <v>277</v>
      </c>
      <c r="O25" s="72" t="s">
        <v>276</v>
      </c>
      <c r="P25" s="297" t="s">
        <v>118</v>
      </c>
      <c r="Q25" s="297" t="s">
        <v>119</v>
      </c>
      <c r="R25" s="297" t="s">
        <v>120</v>
      </c>
      <c r="S25" s="72" t="s">
        <v>277</v>
      </c>
      <c r="T25" s="72" t="s">
        <v>276</v>
      </c>
      <c r="U25" s="297" t="s">
        <v>118</v>
      </c>
      <c r="V25" s="297" t="s">
        <v>119</v>
      </c>
      <c r="W25" s="297" t="s">
        <v>120</v>
      </c>
      <c r="X25" s="72" t="s">
        <v>277</v>
      </c>
      <c r="Y25" s="72" t="s">
        <v>276</v>
      </c>
      <c r="Z25" s="297" t="s">
        <v>118</v>
      </c>
      <c r="AA25" s="297" t="s">
        <v>119</v>
      </c>
      <c r="AB25" s="297" t="s">
        <v>120</v>
      </c>
      <c r="AC25" s="72" t="s">
        <v>277</v>
      </c>
      <c r="AD25" s="72" t="s">
        <v>276</v>
      </c>
    </row>
    <row r="26" spans="2:30">
      <c r="B26" s="68" t="s">
        <v>124</v>
      </c>
      <c r="C26" s="70" t="s">
        <v>133</v>
      </c>
      <c r="D26" s="69" t="s">
        <v>161</v>
      </c>
      <c r="E26" s="197">
        <v>215050</v>
      </c>
      <c r="F26" s="197">
        <v>207120</v>
      </c>
      <c r="G26" s="198">
        <v>2030</v>
      </c>
      <c r="H26" s="198">
        <v>1950</v>
      </c>
      <c r="I26" s="71"/>
      <c r="J26" s="526"/>
      <c r="K26" s="30" t="str">
        <f t="shared" ref="K26" si="0">K24</f>
        <v/>
      </c>
      <c r="L26" s="30" t="str">
        <f>IF(利用定員!I24="","",利用定員!I24)</f>
        <v/>
      </c>
      <c r="M26" s="53" t="s">
        <v>158</v>
      </c>
      <c r="N26" s="32">
        <f>IFERROR(DGET($B$2:$H$546,N25,K25:M26),0)</f>
        <v>0</v>
      </c>
      <c r="O26" s="32">
        <f>IFERROR(DGET($B$2:$H$546,O25,K25:M26),0)</f>
        <v>0</v>
      </c>
      <c r="P26" s="30" t="str">
        <f t="shared" ref="P26" si="1">P24</f>
        <v/>
      </c>
      <c r="Q26" s="30" t="str">
        <f>IF(L26="","",L26)</f>
        <v/>
      </c>
      <c r="R26" s="20" t="s">
        <v>4</v>
      </c>
      <c r="S26" s="32">
        <f>IFERROR(DGET($B$2:$H$546,S25,P25:R26),0)</f>
        <v>0</v>
      </c>
      <c r="T26" s="32">
        <f>IFERROR(DGET($B$2:$H$546,T25,P25:R26),0)</f>
        <v>0</v>
      </c>
      <c r="U26" s="30" t="str">
        <f t="shared" ref="U26" si="2">U24</f>
        <v/>
      </c>
      <c r="V26" s="30" t="str">
        <f>IF(L26="","",L26)</f>
        <v/>
      </c>
      <c r="W26" s="20" t="s">
        <v>5</v>
      </c>
      <c r="X26" s="32">
        <f>IFERROR(DGET($B$2:$H$546,X25,U25:W26),0)</f>
        <v>0</v>
      </c>
      <c r="Y26" s="32">
        <f>IFERROR(DGET($B$2:$H$546,Y25,U25:W26),0)</f>
        <v>0</v>
      </c>
      <c r="Z26" s="30" t="str">
        <f t="shared" ref="Z26" si="3">Z24</f>
        <v/>
      </c>
      <c r="AA26" s="30" t="str">
        <f>IF(L26="","",L26)</f>
        <v/>
      </c>
      <c r="AB26" s="20" t="s">
        <v>6</v>
      </c>
      <c r="AC26" s="32">
        <f>IFERROR(DGET($B$2:$H$546,AC25,Z25:AB26),0)</f>
        <v>0</v>
      </c>
      <c r="AD26" s="32">
        <f>IFERROR(DGET($B$2:$H$546,AD25,Z25:AB26),0)</f>
        <v>0</v>
      </c>
    </row>
    <row r="27" spans="2:30">
      <c r="B27" s="68" t="s">
        <v>124</v>
      </c>
      <c r="C27" s="68" t="s">
        <v>134</v>
      </c>
      <c r="D27" s="69" t="s">
        <v>158</v>
      </c>
      <c r="E27" s="197">
        <v>52520</v>
      </c>
      <c r="F27" s="197">
        <v>45580</v>
      </c>
      <c r="G27" s="198">
        <v>500</v>
      </c>
      <c r="H27" s="198">
        <v>430</v>
      </c>
      <c r="I27" s="71"/>
    </row>
    <row r="28" spans="2:30">
      <c r="B28" s="68" t="s">
        <v>124</v>
      </c>
      <c r="C28" s="70" t="s">
        <v>134</v>
      </c>
      <c r="D28" s="69" t="s">
        <v>159</v>
      </c>
      <c r="E28" s="197">
        <v>60810</v>
      </c>
      <c r="F28" s="197">
        <v>53870</v>
      </c>
      <c r="G28" s="198">
        <v>580</v>
      </c>
      <c r="H28" s="198">
        <v>510</v>
      </c>
      <c r="I28" s="71"/>
      <c r="J28" s="298" t="s">
        <v>12</v>
      </c>
      <c r="K28" s="527" t="s">
        <v>240</v>
      </c>
      <c r="L28" s="527"/>
      <c r="M28" s="528"/>
      <c r="N28" s="527"/>
      <c r="O28" s="527"/>
      <c r="P28" s="527" t="s">
        <v>80</v>
      </c>
      <c r="Q28" s="527"/>
      <c r="R28" s="527"/>
      <c r="S28" s="527"/>
      <c r="T28" s="527"/>
      <c r="U28" s="527" t="s">
        <v>282</v>
      </c>
      <c r="V28" s="527"/>
      <c r="W28" s="527"/>
      <c r="X28" s="527"/>
      <c r="Y28" s="527"/>
      <c r="Z28" s="527" t="s">
        <v>283</v>
      </c>
      <c r="AA28" s="527"/>
      <c r="AB28" s="527"/>
      <c r="AC28" s="527"/>
      <c r="AD28" s="527"/>
    </row>
    <row r="29" spans="2:30">
      <c r="B29" s="68" t="s">
        <v>124</v>
      </c>
      <c r="C29" s="70" t="s">
        <v>134</v>
      </c>
      <c r="D29" s="69" t="s">
        <v>160</v>
      </c>
      <c r="E29" s="197">
        <v>127430</v>
      </c>
      <c r="F29" s="197">
        <v>120490</v>
      </c>
      <c r="G29" s="198">
        <v>1150</v>
      </c>
      <c r="H29" s="198">
        <v>1080</v>
      </c>
      <c r="I29" s="71"/>
      <c r="J29" s="525" t="s">
        <v>19</v>
      </c>
      <c r="K29" s="297" t="s">
        <v>118</v>
      </c>
      <c r="L29" s="297" t="s">
        <v>119</v>
      </c>
      <c r="M29" s="297" t="s">
        <v>120</v>
      </c>
      <c r="N29" s="72" t="s">
        <v>278</v>
      </c>
      <c r="O29" s="72" t="s">
        <v>279</v>
      </c>
      <c r="P29" s="297" t="s">
        <v>118</v>
      </c>
      <c r="Q29" s="297" t="s">
        <v>119</v>
      </c>
      <c r="R29" s="297" t="s">
        <v>120</v>
      </c>
      <c r="S29" s="72" t="s">
        <v>278</v>
      </c>
      <c r="T29" s="72" t="s">
        <v>279</v>
      </c>
      <c r="U29" s="297" t="s">
        <v>118</v>
      </c>
      <c r="V29" s="297" t="s">
        <v>119</v>
      </c>
      <c r="W29" s="297" t="s">
        <v>120</v>
      </c>
      <c r="X29" s="72" t="s">
        <v>278</v>
      </c>
      <c r="Y29" s="72" t="s">
        <v>279</v>
      </c>
      <c r="Z29" s="297" t="s">
        <v>118</v>
      </c>
      <c r="AA29" s="297" t="s">
        <v>119</v>
      </c>
      <c r="AB29" s="297" t="s">
        <v>120</v>
      </c>
      <c r="AC29" s="72" t="s">
        <v>278</v>
      </c>
      <c r="AD29" s="72" t="s">
        <v>279</v>
      </c>
    </row>
    <row r="30" spans="2:30">
      <c r="B30" s="68" t="s">
        <v>124</v>
      </c>
      <c r="C30" s="70" t="s">
        <v>134</v>
      </c>
      <c r="D30" s="69" t="s">
        <v>161</v>
      </c>
      <c r="E30" s="197">
        <v>210360</v>
      </c>
      <c r="F30" s="197">
        <v>203420</v>
      </c>
      <c r="G30" s="198">
        <v>1980</v>
      </c>
      <c r="H30" s="198">
        <v>1910</v>
      </c>
      <c r="I30" s="71"/>
      <c r="J30" s="526"/>
      <c r="K30" s="30" t="str">
        <f>IF(K4="","",K4)</f>
        <v/>
      </c>
      <c r="L30" s="20" t="str">
        <f>IF(L4="","",L4)</f>
        <v/>
      </c>
      <c r="M30" s="53" t="s">
        <v>158</v>
      </c>
      <c r="N30" s="32">
        <f>IFERROR(DGET($B$2:$H$546,N29,K29:M30),0)</f>
        <v>0</v>
      </c>
      <c r="O30" s="32">
        <f>IFERROR(DGET($B$2:$H$546,O29,K29:M30),0)</f>
        <v>0</v>
      </c>
      <c r="P30" s="30" t="str">
        <f>IF(K4="","",K4)</f>
        <v/>
      </c>
      <c r="Q30" s="20" t="str">
        <f>IF(Q4="","",Q4)</f>
        <v/>
      </c>
      <c r="R30" s="20" t="s">
        <v>4</v>
      </c>
      <c r="S30" s="32">
        <f>IFERROR(DGET($B$2:$H$546,S29,P29:R30),0)</f>
        <v>0</v>
      </c>
      <c r="T30" s="32">
        <f>IFERROR(DGET($B$2:$H$546,T29,P29:R30),0)</f>
        <v>0</v>
      </c>
      <c r="U30" s="30" t="str">
        <f>IF(K30="","",K30)</f>
        <v/>
      </c>
      <c r="V30" s="20" t="str">
        <f>IF(V4="","",V4)</f>
        <v/>
      </c>
      <c r="W30" s="20" t="s">
        <v>5</v>
      </c>
      <c r="X30" s="32">
        <f>IFERROR(DGET($B$2:$H$546,X29,U29:W30),0)</f>
        <v>0</v>
      </c>
      <c r="Y30" s="32">
        <f>IFERROR(DGET($B$2:$H$546,Y29,U29:W30),0)</f>
        <v>0</v>
      </c>
      <c r="Z30" s="30" t="str">
        <f>IF(K30="","",K30)</f>
        <v/>
      </c>
      <c r="AA30" s="20" t="str">
        <f>IF(AA4="","",AA4)</f>
        <v/>
      </c>
      <c r="AB30" s="20" t="s">
        <v>6</v>
      </c>
      <c r="AC30" s="32">
        <f>IFERROR(DGET($B$2:$H$546,AC29,Z29:AB30),0)</f>
        <v>0</v>
      </c>
      <c r="AD30" s="32">
        <f>IFERROR(DGET($B$2:$H$546,AD29,Z29:AB30),0)</f>
        <v>0</v>
      </c>
    </row>
    <row r="31" spans="2:30">
      <c r="B31" s="68" t="s">
        <v>124</v>
      </c>
      <c r="C31" s="68" t="s">
        <v>135</v>
      </c>
      <c r="D31" s="69" t="s">
        <v>158</v>
      </c>
      <c r="E31" s="197">
        <v>48820</v>
      </c>
      <c r="F31" s="197">
        <v>42650</v>
      </c>
      <c r="G31" s="198">
        <v>460</v>
      </c>
      <c r="H31" s="198">
        <v>400</v>
      </c>
      <c r="I31" s="71"/>
      <c r="J31" s="525" t="s">
        <v>20</v>
      </c>
      <c r="K31" s="297" t="s">
        <v>118</v>
      </c>
      <c r="L31" s="297" t="s">
        <v>119</v>
      </c>
      <c r="M31" s="297" t="s">
        <v>120</v>
      </c>
      <c r="N31" s="72" t="s">
        <v>278</v>
      </c>
      <c r="O31" s="72" t="s">
        <v>279</v>
      </c>
      <c r="P31" s="297" t="s">
        <v>118</v>
      </c>
      <c r="Q31" s="297" t="s">
        <v>119</v>
      </c>
      <c r="R31" s="297" t="s">
        <v>120</v>
      </c>
      <c r="S31" s="72" t="s">
        <v>278</v>
      </c>
      <c r="T31" s="72" t="s">
        <v>279</v>
      </c>
      <c r="U31" s="297" t="s">
        <v>118</v>
      </c>
      <c r="V31" s="297" t="s">
        <v>119</v>
      </c>
      <c r="W31" s="297" t="s">
        <v>120</v>
      </c>
      <c r="X31" s="72" t="s">
        <v>278</v>
      </c>
      <c r="Y31" s="72" t="s">
        <v>279</v>
      </c>
      <c r="Z31" s="297" t="s">
        <v>118</v>
      </c>
      <c r="AA31" s="297" t="s">
        <v>119</v>
      </c>
      <c r="AB31" s="297" t="s">
        <v>120</v>
      </c>
      <c r="AC31" s="72" t="s">
        <v>278</v>
      </c>
      <c r="AD31" s="72" t="s">
        <v>279</v>
      </c>
    </row>
    <row r="32" spans="2:30">
      <c r="B32" s="68" t="s">
        <v>124</v>
      </c>
      <c r="C32" s="70" t="s">
        <v>135</v>
      </c>
      <c r="D32" s="69" t="s">
        <v>159</v>
      </c>
      <c r="E32" s="197">
        <v>57110</v>
      </c>
      <c r="F32" s="197">
        <v>50940</v>
      </c>
      <c r="G32" s="198">
        <v>540</v>
      </c>
      <c r="H32" s="198">
        <v>480</v>
      </c>
      <c r="I32" s="71"/>
      <c r="J32" s="526"/>
      <c r="K32" s="30" t="str">
        <f>K30</f>
        <v/>
      </c>
      <c r="L32" s="20" t="str">
        <f>IF(L6="","",L6)</f>
        <v/>
      </c>
      <c r="M32" s="53" t="s">
        <v>158</v>
      </c>
      <c r="N32" s="32">
        <f>IFERROR(DGET($B$2:$H$546,N31,K31:M32),0)</f>
        <v>0</v>
      </c>
      <c r="O32" s="32">
        <f>IFERROR(DGET($B$2:$H$546,O31,K31:M32),0)</f>
        <v>0</v>
      </c>
      <c r="P32" s="30" t="str">
        <f>P30</f>
        <v/>
      </c>
      <c r="Q32" s="20" t="str">
        <f>IF(Q6="","",Q6)</f>
        <v/>
      </c>
      <c r="R32" s="20" t="s">
        <v>4</v>
      </c>
      <c r="S32" s="32">
        <f>IFERROR(DGET($B$2:$H$546,S31,P31:R32),0)</f>
        <v>0</v>
      </c>
      <c r="T32" s="32">
        <f>IFERROR(DGET($B$2:$H$546,T31,P31:R32),0)</f>
        <v>0</v>
      </c>
      <c r="U32" s="30" t="str">
        <f>U30</f>
        <v/>
      </c>
      <c r="V32" s="20" t="str">
        <f>IF(V6="","",V6)</f>
        <v/>
      </c>
      <c r="W32" s="20" t="s">
        <v>5</v>
      </c>
      <c r="X32" s="32">
        <f>IFERROR(DGET($B$2:$H$546,X31,U31:W32),0)</f>
        <v>0</v>
      </c>
      <c r="Y32" s="32">
        <f>IFERROR(DGET($B$2:$H$546,Y31,U31:W32),0)</f>
        <v>0</v>
      </c>
      <c r="Z32" s="30" t="str">
        <f>Z30</f>
        <v/>
      </c>
      <c r="AA32" s="20" t="str">
        <f>IF(AA6="","",AA6)</f>
        <v/>
      </c>
      <c r="AB32" s="20" t="s">
        <v>6</v>
      </c>
      <c r="AC32" s="32">
        <f>IFERROR(DGET($B$2:$H$546,AC31,Z31:AB32),0)</f>
        <v>0</v>
      </c>
      <c r="AD32" s="32">
        <f>IFERROR(DGET($B$2:$H$546,AD31,Z31:AB32),0)</f>
        <v>0</v>
      </c>
    </row>
    <row r="33" spans="2:30">
      <c r="B33" s="68" t="s">
        <v>124</v>
      </c>
      <c r="C33" s="70" t="s">
        <v>135</v>
      </c>
      <c r="D33" s="69" t="s">
        <v>160</v>
      </c>
      <c r="E33" s="197">
        <v>123730</v>
      </c>
      <c r="F33" s="197">
        <v>117560</v>
      </c>
      <c r="G33" s="198">
        <v>1120</v>
      </c>
      <c r="H33" s="198">
        <v>1060</v>
      </c>
      <c r="J33" s="525" t="s">
        <v>21</v>
      </c>
      <c r="K33" s="297" t="s">
        <v>118</v>
      </c>
      <c r="L33" s="297" t="s">
        <v>119</v>
      </c>
      <c r="M33" s="297" t="s">
        <v>120</v>
      </c>
      <c r="N33" s="72" t="s">
        <v>278</v>
      </c>
      <c r="O33" s="72" t="s">
        <v>279</v>
      </c>
      <c r="P33" s="297" t="s">
        <v>118</v>
      </c>
      <c r="Q33" s="297" t="s">
        <v>119</v>
      </c>
      <c r="R33" s="297" t="s">
        <v>120</v>
      </c>
      <c r="S33" s="72" t="s">
        <v>278</v>
      </c>
      <c r="T33" s="72" t="s">
        <v>279</v>
      </c>
      <c r="U33" s="297" t="s">
        <v>118</v>
      </c>
      <c r="V33" s="297" t="s">
        <v>119</v>
      </c>
      <c r="W33" s="297" t="s">
        <v>120</v>
      </c>
      <c r="X33" s="72" t="s">
        <v>278</v>
      </c>
      <c r="Y33" s="72" t="s">
        <v>279</v>
      </c>
      <c r="Z33" s="297" t="s">
        <v>118</v>
      </c>
      <c r="AA33" s="297" t="s">
        <v>119</v>
      </c>
      <c r="AB33" s="297" t="s">
        <v>120</v>
      </c>
      <c r="AC33" s="72" t="s">
        <v>278</v>
      </c>
      <c r="AD33" s="72" t="s">
        <v>279</v>
      </c>
    </row>
    <row r="34" spans="2:30">
      <c r="B34" s="68" t="s">
        <v>124</v>
      </c>
      <c r="C34" s="70" t="s">
        <v>135</v>
      </c>
      <c r="D34" s="69" t="s">
        <v>161</v>
      </c>
      <c r="E34" s="197">
        <v>206660</v>
      </c>
      <c r="F34" s="197">
        <v>200490</v>
      </c>
      <c r="G34" s="198">
        <v>1950</v>
      </c>
      <c r="H34" s="198">
        <v>1890</v>
      </c>
      <c r="J34" s="526"/>
      <c r="K34" s="30" t="str">
        <f>K32</f>
        <v/>
      </c>
      <c r="L34" s="20" t="str">
        <f>IF(L8="","",L8)</f>
        <v/>
      </c>
      <c r="M34" s="53" t="s">
        <v>158</v>
      </c>
      <c r="N34" s="32">
        <f>IFERROR(DGET($B$2:$H$546,N33,K33:M34),0)</f>
        <v>0</v>
      </c>
      <c r="O34" s="32">
        <f>IFERROR(DGET($B$2:$H$546,O33,K33:M34),0)</f>
        <v>0</v>
      </c>
      <c r="P34" s="30" t="str">
        <f>P32</f>
        <v/>
      </c>
      <c r="Q34" s="20" t="str">
        <f>IF(Q8="","",Q8)</f>
        <v/>
      </c>
      <c r="R34" s="20" t="s">
        <v>4</v>
      </c>
      <c r="S34" s="32">
        <f>IFERROR(DGET($B$2:$H$546,S33,P33:R34),0)</f>
        <v>0</v>
      </c>
      <c r="T34" s="32">
        <f>IFERROR(DGET($B$2:$H$546,T33,P33:R34),0)</f>
        <v>0</v>
      </c>
      <c r="U34" s="30" t="str">
        <f>U32</f>
        <v/>
      </c>
      <c r="V34" s="20" t="str">
        <f>IF(V8="","",V8)</f>
        <v/>
      </c>
      <c r="W34" s="20" t="s">
        <v>5</v>
      </c>
      <c r="X34" s="32">
        <f>IFERROR(DGET($B$2:$H$546,X33,U33:W34),0)</f>
        <v>0</v>
      </c>
      <c r="Y34" s="32">
        <f>IFERROR(DGET($B$2:$H$546,Y33,U33:W34),0)</f>
        <v>0</v>
      </c>
      <c r="Z34" s="30" t="str">
        <f>Z32</f>
        <v/>
      </c>
      <c r="AA34" s="20" t="str">
        <f>IF(AA8="","",AA8)</f>
        <v/>
      </c>
      <c r="AB34" s="20" t="s">
        <v>6</v>
      </c>
      <c r="AC34" s="32">
        <f>IFERROR(DGET($B$2:$H$546,AC33,Z33:AB34),0)</f>
        <v>0</v>
      </c>
      <c r="AD34" s="32">
        <f>IFERROR(DGET($B$2:$H$546,AD33,Z33:AB34),0)</f>
        <v>0</v>
      </c>
    </row>
    <row r="35" spans="2:30">
      <c r="B35" s="68" t="s">
        <v>124</v>
      </c>
      <c r="C35" s="68" t="s">
        <v>136</v>
      </c>
      <c r="D35" s="69" t="s">
        <v>158</v>
      </c>
      <c r="E35" s="197">
        <v>42100</v>
      </c>
      <c r="F35" s="197">
        <v>36550</v>
      </c>
      <c r="G35" s="198">
        <v>400</v>
      </c>
      <c r="H35" s="198">
        <v>340</v>
      </c>
      <c r="J35" s="525" t="s">
        <v>22</v>
      </c>
      <c r="K35" s="297" t="s">
        <v>118</v>
      </c>
      <c r="L35" s="297" t="s">
        <v>119</v>
      </c>
      <c r="M35" s="297" t="s">
        <v>120</v>
      </c>
      <c r="N35" s="72" t="s">
        <v>278</v>
      </c>
      <c r="O35" s="72" t="s">
        <v>279</v>
      </c>
      <c r="P35" s="297" t="s">
        <v>118</v>
      </c>
      <c r="Q35" s="297" t="s">
        <v>119</v>
      </c>
      <c r="R35" s="297" t="s">
        <v>120</v>
      </c>
      <c r="S35" s="72" t="s">
        <v>278</v>
      </c>
      <c r="T35" s="72" t="s">
        <v>279</v>
      </c>
      <c r="U35" s="297" t="s">
        <v>118</v>
      </c>
      <c r="V35" s="297" t="s">
        <v>119</v>
      </c>
      <c r="W35" s="297" t="s">
        <v>120</v>
      </c>
      <c r="X35" s="72" t="s">
        <v>278</v>
      </c>
      <c r="Y35" s="72" t="s">
        <v>279</v>
      </c>
      <c r="Z35" s="297" t="s">
        <v>118</v>
      </c>
      <c r="AA35" s="297" t="s">
        <v>119</v>
      </c>
      <c r="AB35" s="297" t="s">
        <v>120</v>
      </c>
      <c r="AC35" s="72" t="s">
        <v>278</v>
      </c>
      <c r="AD35" s="72" t="s">
        <v>279</v>
      </c>
    </row>
    <row r="36" spans="2:30">
      <c r="B36" s="68" t="s">
        <v>124</v>
      </c>
      <c r="C36" s="70" t="s">
        <v>136</v>
      </c>
      <c r="D36" s="69" t="s">
        <v>159</v>
      </c>
      <c r="E36" s="197">
        <v>50390</v>
      </c>
      <c r="F36" s="197">
        <v>44840</v>
      </c>
      <c r="G36" s="198">
        <v>480</v>
      </c>
      <c r="H36" s="198">
        <v>420</v>
      </c>
      <c r="J36" s="526"/>
      <c r="K36" s="30" t="str">
        <f>K34</f>
        <v/>
      </c>
      <c r="L36" s="20" t="str">
        <f>IF(L10="","",L10)</f>
        <v/>
      </c>
      <c r="M36" s="53" t="s">
        <v>158</v>
      </c>
      <c r="N36" s="32">
        <f>IFERROR(DGET($B$2:$H$546,N35,K35:M36),0)</f>
        <v>0</v>
      </c>
      <c r="O36" s="32">
        <f>IFERROR(DGET($B$2:$H$546,O35,K35:M36),0)</f>
        <v>0</v>
      </c>
      <c r="P36" s="30" t="str">
        <f>P34</f>
        <v/>
      </c>
      <c r="Q36" s="20" t="str">
        <f>IF(Q10="","",Q10)</f>
        <v/>
      </c>
      <c r="R36" s="20" t="s">
        <v>4</v>
      </c>
      <c r="S36" s="32">
        <f>IFERROR(DGET($B$2:$H$546,S35,P35:R36),0)</f>
        <v>0</v>
      </c>
      <c r="T36" s="32">
        <f>IFERROR(DGET($B$2:$H$546,T35,P35:R36),0)</f>
        <v>0</v>
      </c>
      <c r="U36" s="30" t="str">
        <f>U34</f>
        <v/>
      </c>
      <c r="V36" s="20" t="str">
        <f>IF(V10="","",V10)</f>
        <v/>
      </c>
      <c r="W36" s="20" t="s">
        <v>5</v>
      </c>
      <c r="X36" s="32">
        <f>IFERROR(DGET($B$2:$H$546,X35,U35:W36),0)</f>
        <v>0</v>
      </c>
      <c r="Y36" s="32">
        <f>IFERROR(DGET($B$2:$H$546,Y35,U35:W36),0)</f>
        <v>0</v>
      </c>
      <c r="Z36" s="30" t="str">
        <f>Z34</f>
        <v/>
      </c>
      <c r="AA36" s="20" t="str">
        <f>IF(AA10="","",AA10)</f>
        <v/>
      </c>
      <c r="AB36" s="20" t="s">
        <v>6</v>
      </c>
      <c r="AC36" s="32">
        <f>IFERROR(DGET($B$2:$H$546,AC35,Z35:AB36),0)</f>
        <v>0</v>
      </c>
      <c r="AD36" s="32">
        <f>IFERROR(DGET($B$2:$H$546,AD35,Z35:AB36),0)</f>
        <v>0</v>
      </c>
    </row>
    <row r="37" spans="2:30">
      <c r="B37" s="68" t="s">
        <v>124</v>
      </c>
      <c r="C37" s="70" t="s">
        <v>136</v>
      </c>
      <c r="D37" s="69" t="s">
        <v>160</v>
      </c>
      <c r="E37" s="197">
        <v>117010</v>
      </c>
      <c r="F37" s="197">
        <v>111460</v>
      </c>
      <c r="G37" s="198">
        <v>1050</v>
      </c>
      <c r="H37" s="198">
        <v>990</v>
      </c>
      <c r="J37" s="525" t="s">
        <v>23</v>
      </c>
      <c r="K37" s="297" t="s">
        <v>118</v>
      </c>
      <c r="L37" s="297" t="s">
        <v>119</v>
      </c>
      <c r="M37" s="297" t="s">
        <v>120</v>
      </c>
      <c r="N37" s="72" t="s">
        <v>278</v>
      </c>
      <c r="O37" s="72" t="s">
        <v>279</v>
      </c>
      <c r="P37" s="297" t="s">
        <v>118</v>
      </c>
      <c r="Q37" s="297" t="s">
        <v>119</v>
      </c>
      <c r="R37" s="297" t="s">
        <v>120</v>
      </c>
      <c r="S37" s="72" t="s">
        <v>278</v>
      </c>
      <c r="T37" s="72" t="s">
        <v>279</v>
      </c>
      <c r="U37" s="297" t="s">
        <v>118</v>
      </c>
      <c r="V37" s="297" t="s">
        <v>119</v>
      </c>
      <c r="W37" s="297" t="s">
        <v>120</v>
      </c>
      <c r="X37" s="72" t="s">
        <v>278</v>
      </c>
      <c r="Y37" s="72" t="s">
        <v>279</v>
      </c>
      <c r="Z37" s="297" t="s">
        <v>118</v>
      </c>
      <c r="AA37" s="297" t="s">
        <v>119</v>
      </c>
      <c r="AB37" s="297" t="s">
        <v>120</v>
      </c>
      <c r="AC37" s="72" t="s">
        <v>278</v>
      </c>
      <c r="AD37" s="72" t="s">
        <v>279</v>
      </c>
    </row>
    <row r="38" spans="2:30">
      <c r="B38" s="68" t="s">
        <v>124</v>
      </c>
      <c r="C38" s="70" t="s">
        <v>136</v>
      </c>
      <c r="D38" s="69" t="s">
        <v>161</v>
      </c>
      <c r="E38" s="197">
        <v>199940</v>
      </c>
      <c r="F38" s="197">
        <v>194390</v>
      </c>
      <c r="G38" s="198">
        <v>1880</v>
      </c>
      <c r="H38" s="198">
        <v>1820</v>
      </c>
      <c r="J38" s="526"/>
      <c r="K38" s="30" t="str">
        <f>K36</f>
        <v/>
      </c>
      <c r="L38" s="20" t="str">
        <f>IF(L12="","",L12)</f>
        <v/>
      </c>
      <c r="M38" s="53" t="s">
        <v>158</v>
      </c>
      <c r="N38" s="32">
        <f>IFERROR(DGET($B$2:$H$546,N37,K37:M38),0)</f>
        <v>0</v>
      </c>
      <c r="O38" s="32">
        <f>IFERROR(DGET($B$2:$H$546,O37,K37:M38),0)</f>
        <v>0</v>
      </c>
      <c r="P38" s="30" t="str">
        <f>P36</f>
        <v/>
      </c>
      <c r="Q38" s="20" t="str">
        <f>IF(Q12="","",Q12)</f>
        <v/>
      </c>
      <c r="R38" s="20" t="s">
        <v>4</v>
      </c>
      <c r="S38" s="32">
        <f>IFERROR(DGET($B$2:$H$546,S37,P37:R38),0)</f>
        <v>0</v>
      </c>
      <c r="T38" s="32">
        <f>IFERROR(DGET($B$2:$H$546,T37,P37:R38),0)</f>
        <v>0</v>
      </c>
      <c r="U38" s="30" t="str">
        <f>U36</f>
        <v/>
      </c>
      <c r="V38" s="20" t="str">
        <f>IF(V12="","",V12)</f>
        <v/>
      </c>
      <c r="W38" s="20" t="s">
        <v>5</v>
      </c>
      <c r="X38" s="32">
        <f>IFERROR(DGET($B$2:$H$546,X37,U37:W38),0)</f>
        <v>0</v>
      </c>
      <c r="Y38" s="32">
        <f>IFERROR(DGET($B$2:$H$546,Y37,U37:W38),0)</f>
        <v>0</v>
      </c>
      <c r="Z38" s="30" t="str">
        <f>Z36</f>
        <v/>
      </c>
      <c r="AA38" s="20" t="str">
        <f>IF(AA12="","",AA12)</f>
        <v/>
      </c>
      <c r="AB38" s="20" t="s">
        <v>6</v>
      </c>
      <c r="AC38" s="32">
        <f>IFERROR(DGET($B$2:$H$546,AC37,Z37:AB38),0)</f>
        <v>0</v>
      </c>
      <c r="AD38" s="32">
        <f>IFERROR(DGET($B$2:$H$546,AD37,Z37:AB38),0)</f>
        <v>0</v>
      </c>
    </row>
    <row r="39" spans="2:30">
      <c r="B39" s="68" t="s">
        <v>124</v>
      </c>
      <c r="C39" s="68" t="s">
        <v>137</v>
      </c>
      <c r="D39" s="69" t="s">
        <v>158</v>
      </c>
      <c r="E39" s="197">
        <v>40070</v>
      </c>
      <c r="F39" s="197">
        <v>35020</v>
      </c>
      <c r="G39" s="198">
        <v>380</v>
      </c>
      <c r="H39" s="198">
        <v>330</v>
      </c>
      <c r="J39" s="525" t="s">
        <v>24</v>
      </c>
      <c r="K39" s="297" t="s">
        <v>118</v>
      </c>
      <c r="L39" s="297" t="s">
        <v>119</v>
      </c>
      <c r="M39" s="297" t="s">
        <v>120</v>
      </c>
      <c r="N39" s="72" t="s">
        <v>278</v>
      </c>
      <c r="O39" s="72" t="s">
        <v>279</v>
      </c>
      <c r="P39" s="297" t="s">
        <v>118</v>
      </c>
      <c r="Q39" s="297" t="s">
        <v>119</v>
      </c>
      <c r="R39" s="297" t="s">
        <v>120</v>
      </c>
      <c r="S39" s="72" t="s">
        <v>278</v>
      </c>
      <c r="T39" s="72" t="s">
        <v>279</v>
      </c>
      <c r="U39" s="297" t="s">
        <v>118</v>
      </c>
      <c r="V39" s="297" t="s">
        <v>119</v>
      </c>
      <c r="W39" s="297" t="s">
        <v>120</v>
      </c>
      <c r="X39" s="72" t="s">
        <v>278</v>
      </c>
      <c r="Y39" s="72" t="s">
        <v>279</v>
      </c>
      <c r="Z39" s="297" t="s">
        <v>118</v>
      </c>
      <c r="AA39" s="297" t="s">
        <v>119</v>
      </c>
      <c r="AB39" s="297" t="s">
        <v>120</v>
      </c>
      <c r="AC39" s="72" t="s">
        <v>278</v>
      </c>
      <c r="AD39" s="72" t="s">
        <v>279</v>
      </c>
    </row>
    <row r="40" spans="2:30">
      <c r="B40" s="68" t="s">
        <v>124</v>
      </c>
      <c r="C40" s="70" t="s">
        <v>137</v>
      </c>
      <c r="D40" s="69" t="s">
        <v>159</v>
      </c>
      <c r="E40" s="197">
        <v>48360</v>
      </c>
      <c r="F40" s="197">
        <v>43310</v>
      </c>
      <c r="G40" s="198">
        <v>460</v>
      </c>
      <c r="H40" s="198">
        <v>410</v>
      </c>
      <c r="J40" s="526"/>
      <c r="K40" s="30" t="str">
        <f>K38</f>
        <v/>
      </c>
      <c r="L40" s="20" t="str">
        <f>IF(L14="","",L14)</f>
        <v/>
      </c>
      <c r="M40" s="53" t="s">
        <v>158</v>
      </c>
      <c r="N40" s="32">
        <f>IFERROR(DGET($B$2:$H$546,N39,K39:M40),0)</f>
        <v>0</v>
      </c>
      <c r="O40" s="32">
        <f>IFERROR(DGET($B$2:$H$546,O39,K39:M40),0)</f>
        <v>0</v>
      </c>
      <c r="P40" s="30" t="str">
        <f>P38</f>
        <v/>
      </c>
      <c r="Q40" s="20" t="str">
        <f>IF(Q14="","",Q14)</f>
        <v/>
      </c>
      <c r="R40" s="20" t="s">
        <v>4</v>
      </c>
      <c r="S40" s="32">
        <f>IFERROR(DGET($B$2:$H$546,S39,P39:R40),0)</f>
        <v>0</v>
      </c>
      <c r="T40" s="32">
        <f>IFERROR(DGET($B$2:$H$546,T39,P39:R40),0)</f>
        <v>0</v>
      </c>
      <c r="U40" s="30" t="str">
        <f>U38</f>
        <v/>
      </c>
      <c r="V40" s="20" t="str">
        <f>IF(V14="","",V14)</f>
        <v/>
      </c>
      <c r="W40" s="20" t="s">
        <v>5</v>
      </c>
      <c r="X40" s="32">
        <f>IFERROR(DGET($B$2:$H$546,X39,U39:W40),0)</f>
        <v>0</v>
      </c>
      <c r="Y40" s="32">
        <f>IFERROR(DGET($B$2:$H$546,Y39,U39:W40),0)</f>
        <v>0</v>
      </c>
      <c r="Z40" s="30" t="str">
        <f>Z38</f>
        <v/>
      </c>
      <c r="AA40" s="20" t="str">
        <f>IF(AA14="","",AA14)</f>
        <v/>
      </c>
      <c r="AB40" s="20" t="s">
        <v>6</v>
      </c>
      <c r="AC40" s="32">
        <f>IFERROR(DGET($B$2:$H$546,AC39,Z39:AB40),0)</f>
        <v>0</v>
      </c>
      <c r="AD40" s="32">
        <f>IFERROR(DGET($B$2:$H$546,AD39,Z39:AB40),0)</f>
        <v>0</v>
      </c>
    </row>
    <row r="41" spans="2:30">
      <c r="B41" s="68" t="s">
        <v>124</v>
      </c>
      <c r="C41" s="70" t="s">
        <v>137</v>
      </c>
      <c r="D41" s="69" t="s">
        <v>160</v>
      </c>
      <c r="E41" s="197">
        <v>114980</v>
      </c>
      <c r="F41" s="197">
        <v>109930</v>
      </c>
      <c r="G41" s="198">
        <v>1030</v>
      </c>
      <c r="H41" s="198">
        <v>980</v>
      </c>
      <c r="J41" s="525" t="s">
        <v>25</v>
      </c>
      <c r="K41" s="297" t="s">
        <v>118</v>
      </c>
      <c r="L41" s="297" t="s">
        <v>119</v>
      </c>
      <c r="M41" s="297" t="s">
        <v>120</v>
      </c>
      <c r="N41" s="72" t="s">
        <v>278</v>
      </c>
      <c r="O41" s="72" t="s">
        <v>279</v>
      </c>
      <c r="P41" s="297" t="s">
        <v>118</v>
      </c>
      <c r="Q41" s="297" t="s">
        <v>119</v>
      </c>
      <c r="R41" s="297" t="s">
        <v>120</v>
      </c>
      <c r="S41" s="72" t="s">
        <v>278</v>
      </c>
      <c r="T41" s="72" t="s">
        <v>279</v>
      </c>
      <c r="U41" s="297" t="s">
        <v>118</v>
      </c>
      <c r="V41" s="297" t="s">
        <v>119</v>
      </c>
      <c r="W41" s="297" t="s">
        <v>120</v>
      </c>
      <c r="X41" s="72" t="s">
        <v>278</v>
      </c>
      <c r="Y41" s="72" t="s">
        <v>279</v>
      </c>
      <c r="Z41" s="297" t="s">
        <v>118</v>
      </c>
      <c r="AA41" s="297" t="s">
        <v>119</v>
      </c>
      <c r="AB41" s="297" t="s">
        <v>120</v>
      </c>
      <c r="AC41" s="72" t="s">
        <v>278</v>
      </c>
      <c r="AD41" s="72" t="s">
        <v>279</v>
      </c>
    </row>
    <row r="42" spans="2:30">
      <c r="B42" s="68" t="s">
        <v>124</v>
      </c>
      <c r="C42" s="70" t="s">
        <v>137</v>
      </c>
      <c r="D42" s="69" t="s">
        <v>161</v>
      </c>
      <c r="E42" s="197">
        <v>197910</v>
      </c>
      <c r="F42" s="197">
        <v>192860</v>
      </c>
      <c r="G42" s="198">
        <v>1860</v>
      </c>
      <c r="H42" s="198">
        <v>1810</v>
      </c>
      <c r="J42" s="526"/>
      <c r="K42" s="30" t="str">
        <f>K40</f>
        <v/>
      </c>
      <c r="L42" s="20" t="str">
        <f>IF(L16="","",L16)</f>
        <v/>
      </c>
      <c r="M42" s="53" t="s">
        <v>158</v>
      </c>
      <c r="N42" s="32">
        <f>IFERROR(DGET($B$2:$H$546,N41,K41:M42),0)</f>
        <v>0</v>
      </c>
      <c r="O42" s="32">
        <f>IFERROR(DGET($B$2:$H$546,O41,K41:M42),0)</f>
        <v>0</v>
      </c>
      <c r="P42" s="30" t="str">
        <f>P40</f>
        <v/>
      </c>
      <c r="Q42" s="20" t="str">
        <f>IF(Q16="","",Q16)</f>
        <v/>
      </c>
      <c r="R42" s="20" t="s">
        <v>4</v>
      </c>
      <c r="S42" s="32">
        <f>IFERROR(DGET($B$2:$H$546,S41,P41:R42),0)</f>
        <v>0</v>
      </c>
      <c r="T42" s="32">
        <f>IFERROR(DGET($B$2:$H$546,T41,P41:R42),0)</f>
        <v>0</v>
      </c>
      <c r="U42" s="30" t="str">
        <f>U40</f>
        <v/>
      </c>
      <c r="V42" s="20" t="str">
        <f>IF(V16="","",V16)</f>
        <v/>
      </c>
      <c r="W42" s="20" t="s">
        <v>5</v>
      </c>
      <c r="X42" s="32">
        <f>IFERROR(DGET($B$2:$H$546,X41,U41:W42),0)</f>
        <v>0</v>
      </c>
      <c r="Y42" s="32">
        <f>IFERROR(DGET($B$2:$H$546,Y41,U41:W42),0)</f>
        <v>0</v>
      </c>
      <c r="Z42" s="30" t="str">
        <f>Z40</f>
        <v/>
      </c>
      <c r="AA42" s="20" t="str">
        <f>IF(AA16="","",AA16)</f>
        <v/>
      </c>
      <c r="AB42" s="20" t="s">
        <v>6</v>
      </c>
      <c r="AC42" s="32">
        <f>IFERROR(DGET($B$2:$H$546,AC41,Z41:AB42),0)</f>
        <v>0</v>
      </c>
      <c r="AD42" s="32">
        <f>IFERROR(DGET($B$2:$H$546,AD41,Z41:AB42),0)</f>
        <v>0</v>
      </c>
    </row>
    <row r="43" spans="2:30">
      <c r="B43" s="68" t="s">
        <v>124</v>
      </c>
      <c r="C43" s="68" t="s">
        <v>138</v>
      </c>
      <c r="D43" s="69" t="s">
        <v>158</v>
      </c>
      <c r="E43" s="197">
        <v>38330</v>
      </c>
      <c r="F43" s="197">
        <v>33700</v>
      </c>
      <c r="G43" s="198">
        <v>360</v>
      </c>
      <c r="H43" s="198">
        <v>310</v>
      </c>
      <c r="J43" s="525" t="s">
        <v>225</v>
      </c>
      <c r="K43" s="297" t="s">
        <v>118</v>
      </c>
      <c r="L43" s="297" t="s">
        <v>119</v>
      </c>
      <c r="M43" s="297" t="s">
        <v>120</v>
      </c>
      <c r="N43" s="72" t="s">
        <v>278</v>
      </c>
      <c r="O43" s="72" t="s">
        <v>279</v>
      </c>
      <c r="P43" s="297" t="s">
        <v>118</v>
      </c>
      <c r="Q43" s="297" t="s">
        <v>119</v>
      </c>
      <c r="R43" s="297" t="s">
        <v>120</v>
      </c>
      <c r="S43" s="72" t="s">
        <v>278</v>
      </c>
      <c r="T43" s="72" t="s">
        <v>279</v>
      </c>
      <c r="U43" s="297" t="s">
        <v>118</v>
      </c>
      <c r="V43" s="297" t="s">
        <v>119</v>
      </c>
      <c r="W43" s="297" t="s">
        <v>120</v>
      </c>
      <c r="X43" s="72" t="s">
        <v>278</v>
      </c>
      <c r="Y43" s="72" t="s">
        <v>279</v>
      </c>
      <c r="Z43" s="297" t="s">
        <v>118</v>
      </c>
      <c r="AA43" s="297" t="s">
        <v>119</v>
      </c>
      <c r="AB43" s="297" t="s">
        <v>120</v>
      </c>
      <c r="AC43" s="72" t="s">
        <v>278</v>
      </c>
      <c r="AD43" s="72" t="s">
        <v>279</v>
      </c>
    </row>
    <row r="44" spans="2:30">
      <c r="B44" s="68" t="s">
        <v>124</v>
      </c>
      <c r="C44" s="70" t="s">
        <v>138</v>
      </c>
      <c r="D44" s="69" t="s">
        <v>159</v>
      </c>
      <c r="E44" s="197">
        <v>46620</v>
      </c>
      <c r="F44" s="197">
        <v>41990</v>
      </c>
      <c r="G44" s="198">
        <v>440</v>
      </c>
      <c r="H44" s="198">
        <v>390</v>
      </c>
      <c r="J44" s="526"/>
      <c r="K44" s="30" t="str">
        <f>K42</f>
        <v/>
      </c>
      <c r="L44" s="20" t="str">
        <f>IF(L18="","",L18)</f>
        <v/>
      </c>
      <c r="M44" s="53" t="s">
        <v>158</v>
      </c>
      <c r="N44" s="32">
        <f>IFERROR(DGET($B$2:$H$546,N43,K43:M44),0)</f>
        <v>0</v>
      </c>
      <c r="O44" s="32">
        <f>IFERROR(DGET($B$2:$H$546,O43,K43:M44),0)</f>
        <v>0</v>
      </c>
      <c r="P44" s="30" t="str">
        <f>P42</f>
        <v/>
      </c>
      <c r="Q44" s="20" t="str">
        <f>IF(Q18="","",Q18)</f>
        <v/>
      </c>
      <c r="R44" s="20" t="s">
        <v>4</v>
      </c>
      <c r="S44" s="32">
        <f>IFERROR(DGET($B$2:$H$546,S43,P43:R44),0)</f>
        <v>0</v>
      </c>
      <c r="T44" s="32">
        <f>IFERROR(DGET($B$2:$H$546,T43,P43:R44),0)</f>
        <v>0</v>
      </c>
      <c r="U44" s="30" t="str">
        <f>U42</f>
        <v/>
      </c>
      <c r="V44" s="20" t="str">
        <f>IF(V18="","",V18)</f>
        <v/>
      </c>
      <c r="W44" s="20" t="s">
        <v>5</v>
      </c>
      <c r="X44" s="32">
        <f>IFERROR(DGET($B$2:$H$546,X43,U43:W44),0)</f>
        <v>0</v>
      </c>
      <c r="Y44" s="32">
        <f>IFERROR(DGET($B$2:$H$546,Y43,U43:W44),0)</f>
        <v>0</v>
      </c>
      <c r="Z44" s="30" t="str">
        <f>Z42</f>
        <v/>
      </c>
      <c r="AA44" s="20" t="str">
        <f>IF(AA18="","",AA18)</f>
        <v/>
      </c>
      <c r="AB44" s="20" t="s">
        <v>6</v>
      </c>
      <c r="AC44" s="32">
        <f>IFERROR(DGET($B$2:$H$546,AC43,Z43:AB44),0)</f>
        <v>0</v>
      </c>
      <c r="AD44" s="32">
        <f>IFERROR(DGET($B$2:$H$546,AD43,Z43:AB44),0)</f>
        <v>0</v>
      </c>
    </row>
    <row r="45" spans="2:30">
      <c r="B45" s="68" t="s">
        <v>124</v>
      </c>
      <c r="C45" s="70" t="s">
        <v>138</v>
      </c>
      <c r="D45" s="69" t="s">
        <v>160</v>
      </c>
      <c r="E45" s="197">
        <v>113240</v>
      </c>
      <c r="F45" s="197">
        <v>108610</v>
      </c>
      <c r="G45" s="198">
        <v>1010</v>
      </c>
      <c r="H45" s="198">
        <v>970</v>
      </c>
      <c r="J45" s="525" t="s">
        <v>226</v>
      </c>
      <c r="K45" s="297" t="s">
        <v>118</v>
      </c>
      <c r="L45" s="297" t="s">
        <v>119</v>
      </c>
      <c r="M45" s="297" t="s">
        <v>120</v>
      </c>
      <c r="N45" s="72" t="s">
        <v>278</v>
      </c>
      <c r="O45" s="72" t="s">
        <v>279</v>
      </c>
      <c r="P45" s="297" t="s">
        <v>118</v>
      </c>
      <c r="Q45" s="297" t="s">
        <v>119</v>
      </c>
      <c r="R45" s="297" t="s">
        <v>120</v>
      </c>
      <c r="S45" s="72" t="s">
        <v>278</v>
      </c>
      <c r="T45" s="72" t="s">
        <v>279</v>
      </c>
      <c r="U45" s="297" t="s">
        <v>118</v>
      </c>
      <c r="V45" s="297" t="s">
        <v>119</v>
      </c>
      <c r="W45" s="297" t="s">
        <v>120</v>
      </c>
      <c r="X45" s="72" t="s">
        <v>278</v>
      </c>
      <c r="Y45" s="72" t="s">
        <v>279</v>
      </c>
      <c r="Z45" s="297" t="s">
        <v>118</v>
      </c>
      <c r="AA45" s="297" t="s">
        <v>119</v>
      </c>
      <c r="AB45" s="297" t="s">
        <v>120</v>
      </c>
      <c r="AC45" s="72" t="s">
        <v>278</v>
      </c>
      <c r="AD45" s="72" t="s">
        <v>279</v>
      </c>
    </row>
    <row r="46" spans="2:30">
      <c r="B46" s="68" t="s">
        <v>124</v>
      </c>
      <c r="C46" s="70" t="s">
        <v>138</v>
      </c>
      <c r="D46" s="69" t="s">
        <v>161</v>
      </c>
      <c r="E46" s="197">
        <v>196170</v>
      </c>
      <c r="F46" s="197">
        <v>191540</v>
      </c>
      <c r="G46" s="198">
        <v>1840</v>
      </c>
      <c r="H46" s="198">
        <v>1800</v>
      </c>
      <c r="J46" s="526"/>
      <c r="K46" s="30" t="str">
        <f>K44</f>
        <v/>
      </c>
      <c r="L46" s="20" t="str">
        <f>IF(L20="","",L20)</f>
        <v/>
      </c>
      <c r="M46" s="53" t="s">
        <v>158</v>
      </c>
      <c r="N46" s="32">
        <f>IFERROR(DGET($B$2:$H$546,N45,K45:M46),0)</f>
        <v>0</v>
      </c>
      <c r="O46" s="32">
        <f>IFERROR(DGET($B$2:$H$546,O45,K45:M46),0)</f>
        <v>0</v>
      </c>
      <c r="P46" s="30" t="str">
        <f>P44</f>
        <v/>
      </c>
      <c r="Q46" s="20" t="str">
        <f>IF(Q20="","",Q20)</f>
        <v/>
      </c>
      <c r="R46" s="20" t="s">
        <v>4</v>
      </c>
      <c r="S46" s="32">
        <f>IFERROR(DGET($B$2:$H$546,S45,P45:R46),0)</f>
        <v>0</v>
      </c>
      <c r="T46" s="32">
        <f>IFERROR(DGET($B$2:$H$546,T45,P45:R46),0)</f>
        <v>0</v>
      </c>
      <c r="U46" s="30" t="str">
        <f>U44</f>
        <v/>
      </c>
      <c r="V46" s="20" t="str">
        <f>IF(V20="","",V20)</f>
        <v/>
      </c>
      <c r="W46" s="20" t="s">
        <v>5</v>
      </c>
      <c r="X46" s="32">
        <f>IFERROR(DGET($B$2:$H$546,X45,U45:W46),0)</f>
        <v>0</v>
      </c>
      <c r="Y46" s="32">
        <f>IFERROR(DGET($B$2:$H$546,Y45,U45:W46),0)</f>
        <v>0</v>
      </c>
      <c r="Z46" s="30" t="str">
        <f>Z44</f>
        <v/>
      </c>
      <c r="AA46" s="20" t="str">
        <f>IF(AA20="","",AA20)</f>
        <v/>
      </c>
      <c r="AB46" s="20" t="s">
        <v>6</v>
      </c>
      <c r="AC46" s="32">
        <f>IFERROR(DGET($B$2:$H$546,AC45,Z45:AB46),0)</f>
        <v>0</v>
      </c>
      <c r="AD46" s="32">
        <f>IFERROR(DGET($B$2:$H$546,AD45,Z45:AB46),0)</f>
        <v>0</v>
      </c>
    </row>
    <row r="47" spans="2:30">
      <c r="B47" s="68" t="s">
        <v>124</v>
      </c>
      <c r="C47" s="68" t="s">
        <v>139</v>
      </c>
      <c r="D47" s="69" t="s">
        <v>158</v>
      </c>
      <c r="E47" s="197">
        <v>36860</v>
      </c>
      <c r="F47" s="197">
        <v>32580</v>
      </c>
      <c r="G47" s="198">
        <v>340</v>
      </c>
      <c r="H47" s="198">
        <v>300</v>
      </c>
      <c r="J47" s="525" t="s">
        <v>28</v>
      </c>
      <c r="K47" s="297" t="s">
        <v>118</v>
      </c>
      <c r="L47" s="297" t="s">
        <v>119</v>
      </c>
      <c r="M47" s="297" t="s">
        <v>120</v>
      </c>
      <c r="N47" s="72" t="s">
        <v>278</v>
      </c>
      <c r="O47" s="72" t="s">
        <v>279</v>
      </c>
      <c r="P47" s="297" t="s">
        <v>118</v>
      </c>
      <c r="Q47" s="297" t="s">
        <v>119</v>
      </c>
      <c r="R47" s="297" t="s">
        <v>120</v>
      </c>
      <c r="S47" s="72" t="s">
        <v>278</v>
      </c>
      <c r="T47" s="72" t="s">
        <v>279</v>
      </c>
      <c r="U47" s="297" t="s">
        <v>118</v>
      </c>
      <c r="V47" s="297" t="s">
        <v>119</v>
      </c>
      <c r="W47" s="297" t="s">
        <v>120</v>
      </c>
      <c r="X47" s="72" t="s">
        <v>278</v>
      </c>
      <c r="Y47" s="72" t="s">
        <v>279</v>
      </c>
      <c r="Z47" s="297" t="s">
        <v>118</v>
      </c>
      <c r="AA47" s="297" t="s">
        <v>119</v>
      </c>
      <c r="AB47" s="297" t="s">
        <v>120</v>
      </c>
      <c r="AC47" s="72" t="s">
        <v>278</v>
      </c>
      <c r="AD47" s="72" t="s">
        <v>279</v>
      </c>
    </row>
    <row r="48" spans="2:30">
      <c r="B48" s="68" t="s">
        <v>124</v>
      </c>
      <c r="C48" s="70" t="s">
        <v>139</v>
      </c>
      <c r="D48" s="69" t="s">
        <v>159</v>
      </c>
      <c r="E48" s="197">
        <v>45150</v>
      </c>
      <c r="F48" s="197">
        <v>40870</v>
      </c>
      <c r="G48" s="198">
        <v>420</v>
      </c>
      <c r="H48" s="198">
        <v>380</v>
      </c>
      <c r="J48" s="526"/>
      <c r="K48" s="30" t="str">
        <f>K46</f>
        <v/>
      </c>
      <c r="L48" s="20" t="str">
        <f>IF(L22="","",L22)</f>
        <v/>
      </c>
      <c r="M48" s="53" t="s">
        <v>158</v>
      </c>
      <c r="N48" s="32">
        <f>IFERROR(DGET($B$2:$H$546,N47,K47:M48),0)</f>
        <v>0</v>
      </c>
      <c r="O48" s="32">
        <f>IFERROR(DGET($B$2:$H$546,O47,K47:M48),0)</f>
        <v>0</v>
      </c>
      <c r="P48" s="30" t="str">
        <f>P46</f>
        <v/>
      </c>
      <c r="Q48" s="20" t="str">
        <f>IF(Q22="","",Q22)</f>
        <v/>
      </c>
      <c r="R48" s="20" t="s">
        <v>4</v>
      </c>
      <c r="S48" s="32">
        <f>IFERROR(DGET($B$2:$H$546,S47,P47:R48),0)</f>
        <v>0</v>
      </c>
      <c r="T48" s="32">
        <f>IFERROR(DGET($B$2:$H$546,T47,P47:R48),0)</f>
        <v>0</v>
      </c>
      <c r="U48" s="30" t="str">
        <f>U46</f>
        <v/>
      </c>
      <c r="V48" s="20" t="str">
        <f>IF(V22="","",V22)</f>
        <v/>
      </c>
      <c r="W48" s="20" t="s">
        <v>5</v>
      </c>
      <c r="X48" s="32">
        <f>IFERROR(DGET($B$2:$H$546,X47,U47:W48),0)</f>
        <v>0</v>
      </c>
      <c r="Y48" s="32">
        <f>IFERROR(DGET($B$2:$H$546,Y47,U47:W48),0)</f>
        <v>0</v>
      </c>
      <c r="Z48" s="30" t="str">
        <f>Z46</f>
        <v/>
      </c>
      <c r="AA48" s="20" t="str">
        <f>IF(AA22="","",AA22)</f>
        <v/>
      </c>
      <c r="AB48" s="20" t="s">
        <v>6</v>
      </c>
      <c r="AC48" s="32">
        <f>IFERROR(DGET($B$2:$H$546,AC47,Z47:AB48),0)</f>
        <v>0</v>
      </c>
      <c r="AD48" s="32">
        <f>IFERROR(DGET($B$2:$H$546,AD47,Z47:AB48),0)</f>
        <v>0</v>
      </c>
    </row>
    <row r="49" spans="2:30">
      <c r="B49" s="68" t="s">
        <v>124</v>
      </c>
      <c r="C49" s="70" t="s">
        <v>139</v>
      </c>
      <c r="D49" s="69" t="s">
        <v>160</v>
      </c>
      <c r="E49" s="197">
        <v>111770</v>
      </c>
      <c r="F49" s="197">
        <v>107490</v>
      </c>
      <c r="G49" s="198">
        <v>1000</v>
      </c>
      <c r="H49" s="198">
        <v>950</v>
      </c>
      <c r="J49" s="525" t="s">
        <v>29</v>
      </c>
      <c r="K49" s="297" t="s">
        <v>118</v>
      </c>
      <c r="L49" s="297" t="s">
        <v>119</v>
      </c>
      <c r="M49" s="297" t="s">
        <v>120</v>
      </c>
      <c r="N49" s="72" t="s">
        <v>278</v>
      </c>
      <c r="O49" s="72" t="s">
        <v>279</v>
      </c>
      <c r="P49" s="297" t="s">
        <v>118</v>
      </c>
      <c r="Q49" s="297" t="s">
        <v>119</v>
      </c>
      <c r="R49" s="297" t="s">
        <v>120</v>
      </c>
      <c r="S49" s="72" t="s">
        <v>278</v>
      </c>
      <c r="T49" s="72" t="s">
        <v>279</v>
      </c>
      <c r="U49" s="297" t="s">
        <v>118</v>
      </c>
      <c r="V49" s="297" t="s">
        <v>119</v>
      </c>
      <c r="W49" s="297" t="s">
        <v>120</v>
      </c>
      <c r="X49" s="72" t="s">
        <v>278</v>
      </c>
      <c r="Y49" s="72" t="s">
        <v>279</v>
      </c>
      <c r="Z49" s="297" t="s">
        <v>118</v>
      </c>
      <c r="AA49" s="297" t="s">
        <v>119</v>
      </c>
      <c r="AB49" s="297" t="s">
        <v>120</v>
      </c>
      <c r="AC49" s="72" t="s">
        <v>278</v>
      </c>
      <c r="AD49" s="72" t="s">
        <v>279</v>
      </c>
    </row>
    <row r="50" spans="2:30">
      <c r="B50" s="68" t="s">
        <v>124</v>
      </c>
      <c r="C50" s="70" t="s">
        <v>139</v>
      </c>
      <c r="D50" s="69" t="s">
        <v>161</v>
      </c>
      <c r="E50" s="197">
        <v>194700</v>
      </c>
      <c r="F50" s="197">
        <v>190420</v>
      </c>
      <c r="G50" s="198">
        <v>1830</v>
      </c>
      <c r="H50" s="198">
        <v>1780</v>
      </c>
      <c r="J50" s="526"/>
      <c r="K50" s="30" t="str">
        <f>K48</f>
        <v/>
      </c>
      <c r="L50" s="20" t="str">
        <f>IF(L24="","",L24)</f>
        <v/>
      </c>
      <c r="M50" s="53" t="s">
        <v>158</v>
      </c>
      <c r="N50" s="32">
        <f>IFERROR(DGET($B$2:$H$546,N49,K49:M50),0)</f>
        <v>0</v>
      </c>
      <c r="O50" s="32">
        <f>IFERROR(DGET($B$2:$H$546,O49,K49:M50),0)</f>
        <v>0</v>
      </c>
      <c r="P50" s="30" t="str">
        <f>P48</f>
        <v/>
      </c>
      <c r="Q50" s="20" t="str">
        <f>IF(Q24="","",Q24)</f>
        <v/>
      </c>
      <c r="R50" s="20" t="s">
        <v>4</v>
      </c>
      <c r="S50" s="32">
        <f>IFERROR(DGET($B$2:$H$546,S49,P49:R50),0)</f>
        <v>0</v>
      </c>
      <c r="T50" s="32">
        <f>IFERROR(DGET($B$2:$H$546,T49,P49:R50),0)</f>
        <v>0</v>
      </c>
      <c r="U50" s="30" t="str">
        <f>U48</f>
        <v/>
      </c>
      <c r="V50" s="20" t="str">
        <f>IF(V24="","",V24)</f>
        <v/>
      </c>
      <c r="W50" s="20" t="s">
        <v>5</v>
      </c>
      <c r="X50" s="32">
        <f>IFERROR(DGET($B$2:$H$546,X49,U49:W50),0)</f>
        <v>0</v>
      </c>
      <c r="Y50" s="32">
        <f>IFERROR(DGET($B$2:$H$546,Y49,U49:W50),0)</f>
        <v>0</v>
      </c>
      <c r="Z50" s="30" t="str">
        <f>Z48</f>
        <v/>
      </c>
      <c r="AA50" s="20" t="str">
        <f>IF(AA24="","",AA24)</f>
        <v/>
      </c>
      <c r="AB50" s="20" t="s">
        <v>6</v>
      </c>
      <c r="AC50" s="32">
        <f>IFERROR(DGET($B$2:$H$546,AC49,Z49:AB50),0)</f>
        <v>0</v>
      </c>
      <c r="AD50" s="32">
        <f>IFERROR(DGET($B$2:$H$546,AD49,Z49:AB50),0)</f>
        <v>0</v>
      </c>
    </row>
    <row r="51" spans="2:30">
      <c r="B51" s="68" t="s">
        <v>124</v>
      </c>
      <c r="C51" s="68" t="s">
        <v>140</v>
      </c>
      <c r="D51" s="69" t="s">
        <v>158</v>
      </c>
      <c r="E51" s="197">
        <v>35630</v>
      </c>
      <c r="F51" s="197">
        <v>31660</v>
      </c>
      <c r="G51" s="198">
        <v>330</v>
      </c>
      <c r="H51" s="198">
        <v>290</v>
      </c>
      <c r="J51" s="525" t="s">
        <v>30</v>
      </c>
      <c r="K51" s="297" t="s">
        <v>118</v>
      </c>
      <c r="L51" s="297" t="s">
        <v>119</v>
      </c>
      <c r="M51" s="297" t="s">
        <v>120</v>
      </c>
      <c r="N51" s="72" t="s">
        <v>278</v>
      </c>
      <c r="O51" s="72" t="s">
        <v>279</v>
      </c>
      <c r="P51" s="297" t="s">
        <v>118</v>
      </c>
      <c r="Q51" s="297" t="s">
        <v>119</v>
      </c>
      <c r="R51" s="297" t="s">
        <v>120</v>
      </c>
      <c r="S51" s="72" t="s">
        <v>278</v>
      </c>
      <c r="T51" s="72" t="s">
        <v>279</v>
      </c>
      <c r="U51" s="297" t="s">
        <v>118</v>
      </c>
      <c r="V51" s="297" t="s">
        <v>119</v>
      </c>
      <c r="W51" s="297" t="s">
        <v>120</v>
      </c>
      <c r="X51" s="72" t="s">
        <v>278</v>
      </c>
      <c r="Y51" s="72" t="s">
        <v>279</v>
      </c>
      <c r="Z51" s="297" t="s">
        <v>118</v>
      </c>
      <c r="AA51" s="297" t="s">
        <v>119</v>
      </c>
      <c r="AB51" s="297" t="s">
        <v>120</v>
      </c>
      <c r="AC51" s="72" t="s">
        <v>278</v>
      </c>
      <c r="AD51" s="72" t="s">
        <v>279</v>
      </c>
    </row>
    <row r="52" spans="2:30">
      <c r="B52" s="68" t="s">
        <v>124</v>
      </c>
      <c r="C52" s="70" t="s">
        <v>140</v>
      </c>
      <c r="D52" s="69" t="s">
        <v>159</v>
      </c>
      <c r="E52" s="197">
        <v>43920</v>
      </c>
      <c r="F52" s="197">
        <v>39950</v>
      </c>
      <c r="G52" s="198">
        <v>410</v>
      </c>
      <c r="H52" s="198">
        <v>370</v>
      </c>
      <c r="J52" s="526"/>
      <c r="K52" s="30" t="str">
        <f t="shared" ref="K52" si="4">K50</f>
        <v/>
      </c>
      <c r="L52" s="20" t="str">
        <f>IF(L26="","",L26)</f>
        <v/>
      </c>
      <c r="M52" s="53" t="s">
        <v>158</v>
      </c>
      <c r="N52" s="32">
        <f>IFERROR(DGET($B$2:$H$546,N51,K51:M52),0)</f>
        <v>0</v>
      </c>
      <c r="O52" s="32">
        <f>IFERROR(DGET($B$2:$H$546,O51,K51:M52),0)</f>
        <v>0</v>
      </c>
      <c r="P52" s="30" t="str">
        <f t="shared" ref="P52" si="5">P50</f>
        <v/>
      </c>
      <c r="Q52" s="20" t="str">
        <f>IF(Q26="","",Q26)</f>
        <v/>
      </c>
      <c r="R52" s="20" t="s">
        <v>4</v>
      </c>
      <c r="S52" s="32">
        <f>IFERROR(DGET($B$2:$H$546,S51,P51:R52),0)</f>
        <v>0</v>
      </c>
      <c r="T52" s="32">
        <f>IFERROR(DGET($B$2:$H$546,T51,P51:R52),0)</f>
        <v>0</v>
      </c>
      <c r="U52" s="30" t="str">
        <f t="shared" ref="U52" si="6">U50</f>
        <v/>
      </c>
      <c r="V52" s="20" t="str">
        <f>IF(V26="","",V26)</f>
        <v/>
      </c>
      <c r="W52" s="20" t="s">
        <v>5</v>
      </c>
      <c r="X52" s="32">
        <f>IFERROR(DGET($B$2:$H$546,X51,U51:W52),0)</f>
        <v>0</v>
      </c>
      <c r="Y52" s="32">
        <f>IFERROR(DGET($B$2:$H$546,Y51,U51:W52),0)</f>
        <v>0</v>
      </c>
      <c r="Z52" s="30" t="str">
        <f t="shared" ref="Z52" si="7">Z50</f>
        <v/>
      </c>
      <c r="AA52" s="20" t="str">
        <f>IF(AA26="","",AA26)</f>
        <v/>
      </c>
      <c r="AB52" s="20" t="s">
        <v>6</v>
      </c>
      <c r="AC52" s="32">
        <f>IFERROR(DGET($B$2:$H$546,AC51,Z51:AB52),0)</f>
        <v>0</v>
      </c>
      <c r="AD52" s="32">
        <f>IFERROR(DGET($B$2:$H$546,AD51,Z51:AB52),0)</f>
        <v>0</v>
      </c>
    </row>
    <row r="53" spans="2:30">
      <c r="B53" s="68" t="s">
        <v>124</v>
      </c>
      <c r="C53" s="70" t="s">
        <v>140</v>
      </c>
      <c r="D53" s="69" t="s">
        <v>160</v>
      </c>
      <c r="E53" s="197">
        <v>110540</v>
      </c>
      <c r="F53" s="197">
        <v>106570</v>
      </c>
      <c r="G53" s="198">
        <v>990</v>
      </c>
      <c r="H53" s="198">
        <v>950</v>
      </c>
    </row>
    <row r="54" spans="2:30">
      <c r="B54" s="68" t="s">
        <v>124</v>
      </c>
      <c r="C54" s="70" t="s">
        <v>140</v>
      </c>
      <c r="D54" s="69" t="s">
        <v>161</v>
      </c>
      <c r="E54" s="197">
        <v>193470</v>
      </c>
      <c r="F54" s="197">
        <v>189500</v>
      </c>
      <c r="G54" s="198">
        <v>1820</v>
      </c>
      <c r="H54" s="198">
        <v>1780</v>
      </c>
    </row>
    <row r="55" spans="2:30">
      <c r="B55" s="68" t="s">
        <v>124</v>
      </c>
      <c r="C55" s="68" t="s">
        <v>141</v>
      </c>
      <c r="D55" s="69" t="s">
        <v>158</v>
      </c>
      <c r="E55" s="197">
        <v>34540</v>
      </c>
      <c r="F55" s="197">
        <v>30840</v>
      </c>
      <c r="G55" s="198">
        <v>320</v>
      </c>
      <c r="H55" s="198">
        <v>280</v>
      </c>
    </row>
    <row r="56" spans="2:30">
      <c r="B56" s="68" t="s">
        <v>124</v>
      </c>
      <c r="C56" s="70" t="s">
        <v>141</v>
      </c>
      <c r="D56" s="69" t="s">
        <v>159</v>
      </c>
      <c r="E56" s="197">
        <v>42830</v>
      </c>
      <c r="F56" s="197">
        <v>39130</v>
      </c>
      <c r="G56" s="198">
        <v>400</v>
      </c>
      <c r="H56" s="198">
        <v>360</v>
      </c>
    </row>
    <row r="57" spans="2:30">
      <c r="B57" s="68" t="s">
        <v>124</v>
      </c>
      <c r="C57" s="70" t="s">
        <v>141</v>
      </c>
      <c r="D57" s="69" t="s">
        <v>160</v>
      </c>
      <c r="E57" s="197">
        <v>109450</v>
      </c>
      <c r="F57" s="197">
        <v>105750</v>
      </c>
      <c r="G57" s="198">
        <v>970</v>
      </c>
      <c r="H57" s="198">
        <v>940</v>
      </c>
    </row>
    <row r="58" spans="2:30">
      <c r="B58" s="68" t="s">
        <v>124</v>
      </c>
      <c r="C58" s="70" t="s">
        <v>141</v>
      </c>
      <c r="D58" s="69" t="s">
        <v>161</v>
      </c>
      <c r="E58" s="197">
        <v>192380</v>
      </c>
      <c r="F58" s="197">
        <v>188680</v>
      </c>
      <c r="G58" s="198">
        <v>1800</v>
      </c>
      <c r="H58" s="198">
        <v>1770</v>
      </c>
    </row>
    <row r="59" spans="2:30">
      <c r="B59" s="68" t="s">
        <v>124</v>
      </c>
      <c r="C59" s="68" t="s">
        <v>142</v>
      </c>
      <c r="D59" s="69" t="s">
        <v>158</v>
      </c>
      <c r="E59" s="197">
        <v>34490</v>
      </c>
      <c r="F59" s="197">
        <v>31020</v>
      </c>
      <c r="G59" s="198">
        <v>320</v>
      </c>
      <c r="H59" s="198">
        <v>290</v>
      </c>
    </row>
    <row r="60" spans="2:30">
      <c r="B60" s="68" t="s">
        <v>124</v>
      </c>
      <c r="C60" s="70" t="s">
        <v>142</v>
      </c>
      <c r="D60" s="69" t="s">
        <v>159</v>
      </c>
      <c r="E60" s="197">
        <v>42780</v>
      </c>
      <c r="F60" s="197">
        <v>39310</v>
      </c>
      <c r="G60" s="198">
        <v>400</v>
      </c>
      <c r="H60" s="198">
        <v>370</v>
      </c>
    </row>
    <row r="61" spans="2:30">
      <c r="B61" s="68" t="s">
        <v>124</v>
      </c>
      <c r="C61" s="70" t="s">
        <v>142</v>
      </c>
      <c r="D61" s="69" t="s">
        <v>160</v>
      </c>
      <c r="E61" s="197">
        <v>109400</v>
      </c>
      <c r="F61" s="197">
        <v>105930</v>
      </c>
      <c r="G61" s="198">
        <v>970</v>
      </c>
      <c r="H61" s="198">
        <v>940</v>
      </c>
    </row>
    <row r="62" spans="2:30">
      <c r="B62" s="68" t="s">
        <v>124</v>
      </c>
      <c r="C62" s="70" t="s">
        <v>142</v>
      </c>
      <c r="D62" s="69" t="s">
        <v>161</v>
      </c>
      <c r="E62" s="197">
        <v>192330</v>
      </c>
      <c r="F62" s="197">
        <v>188860</v>
      </c>
      <c r="G62" s="198">
        <v>1800</v>
      </c>
      <c r="H62" s="198">
        <v>1770</v>
      </c>
    </row>
    <row r="63" spans="2:30">
      <c r="B63" s="68" t="s">
        <v>124</v>
      </c>
      <c r="C63" s="68" t="s">
        <v>143</v>
      </c>
      <c r="D63" s="69" t="s">
        <v>158</v>
      </c>
      <c r="E63" s="197">
        <v>33620</v>
      </c>
      <c r="F63" s="197">
        <v>30350</v>
      </c>
      <c r="G63" s="198">
        <v>310</v>
      </c>
      <c r="H63" s="198">
        <v>280</v>
      </c>
    </row>
    <row r="64" spans="2:30">
      <c r="B64" s="68" t="s">
        <v>124</v>
      </c>
      <c r="C64" s="70" t="s">
        <v>143</v>
      </c>
      <c r="D64" s="69" t="s">
        <v>159</v>
      </c>
      <c r="E64" s="197">
        <v>41910</v>
      </c>
      <c r="F64" s="197">
        <v>38640</v>
      </c>
      <c r="G64" s="198">
        <v>390</v>
      </c>
      <c r="H64" s="198">
        <v>360</v>
      </c>
    </row>
    <row r="65" spans="2:8">
      <c r="B65" s="68" t="s">
        <v>124</v>
      </c>
      <c r="C65" s="70" t="s">
        <v>143</v>
      </c>
      <c r="D65" s="69" t="s">
        <v>160</v>
      </c>
      <c r="E65" s="197">
        <v>108530</v>
      </c>
      <c r="F65" s="197">
        <v>105260</v>
      </c>
      <c r="G65" s="198">
        <v>970</v>
      </c>
      <c r="H65" s="198">
        <v>930</v>
      </c>
    </row>
    <row r="66" spans="2:8">
      <c r="B66" s="68" t="s">
        <v>124</v>
      </c>
      <c r="C66" s="70" t="s">
        <v>143</v>
      </c>
      <c r="D66" s="69" t="s">
        <v>161</v>
      </c>
      <c r="E66" s="197">
        <v>191460</v>
      </c>
      <c r="F66" s="197">
        <v>188190</v>
      </c>
      <c r="G66" s="198">
        <v>1800</v>
      </c>
      <c r="H66" s="198">
        <v>1760</v>
      </c>
    </row>
    <row r="67" spans="2:8">
      <c r="B67" s="68" t="s">
        <v>124</v>
      </c>
      <c r="C67" s="68" t="s">
        <v>144</v>
      </c>
      <c r="D67" s="69" t="s">
        <v>158</v>
      </c>
      <c r="E67" s="197">
        <v>32820</v>
      </c>
      <c r="F67" s="197">
        <v>29740</v>
      </c>
      <c r="G67" s="198">
        <v>300</v>
      </c>
      <c r="H67" s="198">
        <v>270</v>
      </c>
    </row>
    <row r="68" spans="2:8">
      <c r="B68" s="68" t="s">
        <v>124</v>
      </c>
      <c r="C68" s="70" t="s">
        <v>145</v>
      </c>
      <c r="D68" s="69" t="s">
        <v>159</v>
      </c>
      <c r="E68" s="197">
        <v>41110</v>
      </c>
      <c r="F68" s="197">
        <v>38030</v>
      </c>
      <c r="G68" s="198">
        <v>380</v>
      </c>
      <c r="H68" s="198">
        <v>350</v>
      </c>
    </row>
    <row r="69" spans="2:8">
      <c r="B69" s="68" t="s">
        <v>124</v>
      </c>
      <c r="C69" s="70" t="s">
        <v>144</v>
      </c>
      <c r="D69" s="69" t="s">
        <v>160</v>
      </c>
      <c r="E69" s="197">
        <v>107730</v>
      </c>
      <c r="F69" s="197">
        <v>104650</v>
      </c>
      <c r="G69" s="198">
        <v>960</v>
      </c>
      <c r="H69" s="198">
        <v>930</v>
      </c>
    </row>
    <row r="70" spans="2:8">
      <c r="B70" s="68" t="s">
        <v>124</v>
      </c>
      <c r="C70" s="70" t="s">
        <v>144</v>
      </c>
      <c r="D70" s="69" t="s">
        <v>161</v>
      </c>
      <c r="E70" s="197">
        <v>190660</v>
      </c>
      <c r="F70" s="197">
        <v>187580</v>
      </c>
      <c r="G70" s="198">
        <v>1790</v>
      </c>
      <c r="H70" s="198">
        <v>1760</v>
      </c>
    </row>
    <row r="71" spans="2:8">
      <c r="B71" s="68" t="s">
        <v>146</v>
      </c>
      <c r="C71" s="68" t="s">
        <v>123</v>
      </c>
      <c r="D71" s="69" t="s">
        <v>158</v>
      </c>
      <c r="E71" s="197">
        <v>128580</v>
      </c>
      <c r="F71" s="197">
        <v>101560</v>
      </c>
      <c r="G71" s="198">
        <v>1260</v>
      </c>
      <c r="H71" s="198">
        <v>990</v>
      </c>
    </row>
    <row r="72" spans="2:8">
      <c r="B72" s="68" t="s">
        <v>146</v>
      </c>
      <c r="C72" s="70" t="s">
        <v>123</v>
      </c>
      <c r="D72" s="69" t="s">
        <v>159</v>
      </c>
      <c r="E72" s="197">
        <v>136620</v>
      </c>
      <c r="F72" s="197">
        <v>109600</v>
      </c>
      <c r="G72" s="198">
        <v>1340</v>
      </c>
      <c r="H72" s="198">
        <v>1070</v>
      </c>
    </row>
    <row r="73" spans="2:8">
      <c r="B73" s="68" t="s">
        <v>146</v>
      </c>
      <c r="C73" s="70" t="s">
        <v>123</v>
      </c>
      <c r="D73" s="69" t="s">
        <v>160</v>
      </c>
      <c r="E73" s="197">
        <v>201490</v>
      </c>
      <c r="F73" s="197">
        <v>174470</v>
      </c>
      <c r="G73" s="198">
        <v>1890</v>
      </c>
      <c r="H73" s="198">
        <v>1620</v>
      </c>
    </row>
    <row r="74" spans="2:8">
      <c r="B74" s="68" t="s">
        <v>146</v>
      </c>
      <c r="C74" s="70" t="s">
        <v>123</v>
      </c>
      <c r="D74" s="69" t="s">
        <v>161</v>
      </c>
      <c r="E74" s="197">
        <v>281930</v>
      </c>
      <c r="F74" s="197">
        <v>254910</v>
      </c>
      <c r="G74" s="198">
        <v>2690</v>
      </c>
      <c r="H74" s="198">
        <v>2420</v>
      </c>
    </row>
    <row r="75" spans="2:8">
      <c r="B75" s="68" t="s">
        <v>146</v>
      </c>
      <c r="C75" s="68" t="s">
        <v>125</v>
      </c>
      <c r="D75" s="69" t="s">
        <v>158</v>
      </c>
      <c r="E75" s="197">
        <v>92670</v>
      </c>
      <c r="F75" s="197">
        <v>74660</v>
      </c>
      <c r="G75" s="198">
        <v>900</v>
      </c>
      <c r="H75" s="198">
        <v>720</v>
      </c>
    </row>
    <row r="76" spans="2:8">
      <c r="B76" s="68" t="s">
        <v>146</v>
      </c>
      <c r="C76" s="70" t="s">
        <v>126</v>
      </c>
      <c r="D76" s="69" t="s">
        <v>159</v>
      </c>
      <c r="E76" s="197">
        <v>100710</v>
      </c>
      <c r="F76" s="197">
        <v>82700</v>
      </c>
      <c r="G76" s="198">
        <v>980</v>
      </c>
      <c r="H76" s="198">
        <v>800</v>
      </c>
    </row>
    <row r="77" spans="2:8">
      <c r="B77" s="68" t="s">
        <v>146</v>
      </c>
      <c r="C77" s="70" t="s">
        <v>126</v>
      </c>
      <c r="D77" s="69" t="s">
        <v>160</v>
      </c>
      <c r="E77" s="197">
        <v>165580</v>
      </c>
      <c r="F77" s="197">
        <v>147570</v>
      </c>
      <c r="G77" s="198">
        <v>1540</v>
      </c>
      <c r="H77" s="198">
        <v>1360</v>
      </c>
    </row>
    <row r="78" spans="2:8">
      <c r="B78" s="68" t="s">
        <v>146</v>
      </c>
      <c r="C78" s="70" t="s">
        <v>126</v>
      </c>
      <c r="D78" s="69" t="s">
        <v>161</v>
      </c>
      <c r="E78" s="197">
        <v>246020</v>
      </c>
      <c r="F78" s="197">
        <v>228010</v>
      </c>
      <c r="G78" s="198">
        <v>2340</v>
      </c>
      <c r="H78" s="198">
        <v>2160</v>
      </c>
    </row>
    <row r="79" spans="2:8">
      <c r="B79" s="68" t="s">
        <v>146</v>
      </c>
      <c r="C79" s="68" t="s">
        <v>127</v>
      </c>
      <c r="D79" s="69" t="s">
        <v>158</v>
      </c>
      <c r="E79" s="197">
        <v>75080</v>
      </c>
      <c r="F79" s="197">
        <v>61570</v>
      </c>
      <c r="G79" s="198">
        <v>730</v>
      </c>
      <c r="H79" s="198">
        <v>590</v>
      </c>
    </row>
    <row r="80" spans="2:8">
      <c r="B80" s="68" t="s">
        <v>146</v>
      </c>
      <c r="C80" s="70" t="s">
        <v>128</v>
      </c>
      <c r="D80" s="69" t="s">
        <v>159</v>
      </c>
      <c r="E80" s="197">
        <v>83120</v>
      </c>
      <c r="F80" s="197">
        <v>69610</v>
      </c>
      <c r="G80" s="198">
        <v>810</v>
      </c>
      <c r="H80" s="198">
        <v>670</v>
      </c>
    </row>
    <row r="81" spans="2:8">
      <c r="B81" s="68" t="s">
        <v>146</v>
      </c>
      <c r="C81" s="70" t="s">
        <v>128</v>
      </c>
      <c r="D81" s="69" t="s">
        <v>160</v>
      </c>
      <c r="E81" s="197">
        <v>147990</v>
      </c>
      <c r="F81" s="197">
        <v>134480</v>
      </c>
      <c r="G81" s="198">
        <v>1360</v>
      </c>
      <c r="H81" s="198">
        <v>1220</v>
      </c>
    </row>
    <row r="82" spans="2:8">
      <c r="B82" s="68" t="s">
        <v>146</v>
      </c>
      <c r="C82" s="70" t="s">
        <v>128</v>
      </c>
      <c r="D82" s="69" t="s">
        <v>161</v>
      </c>
      <c r="E82" s="197">
        <v>228430</v>
      </c>
      <c r="F82" s="197">
        <v>214920</v>
      </c>
      <c r="G82" s="198">
        <v>2160</v>
      </c>
      <c r="H82" s="198">
        <v>2020</v>
      </c>
    </row>
    <row r="83" spans="2:8">
      <c r="B83" s="68" t="s">
        <v>146</v>
      </c>
      <c r="C83" s="68" t="s">
        <v>129</v>
      </c>
      <c r="D83" s="69" t="s">
        <v>158</v>
      </c>
      <c r="E83" s="197">
        <v>70490</v>
      </c>
      <c r="F83" s="197">
        <v>59680</v>
      </c>
      <c r="G83" s="198">
        <v>680</v>
      </c>
      <c r="H83" s="198">
        <v>570</v>
      </c>
    </row>
    <row r="84" spans="2:8">
      <c r="B84" s="68" t="s">
        <v>146</v>
      </c>
      <c r="C84" s="70" t="s">
        <v>130</v>
      </c>
      <c r="D84" s="69" t="s">
        <v>159</v>
      </c>
      <c r="E84" s="197">
        <v>78530</v>
      </c>
      <c r="F84" s="197">
        <v>67720</v>
      </c>
      <c r="G84" s="198">
        <v>760</v>
      </c>
      <c r="H84" s="198">
        <v>650</v>
      </c>
    </row>
    <row r="85" spans="2:8">
      <c r="B85" s="68" t="s">
        <v>146</v>
      </c>
      <c r="C85" s="70" t="s">
        <v>130</v>
      </c>
      <c r="D85" s="69" t="s">
        <v>160</v>
      </c>
      <c r="E85" s="197">
        <v>143400</v>
      </c>
      <c r="F85" s="197">
        <v>132590</v>
      </c>
      <c r="G85" s="198">
        <v>1310</v>
      </c>
      <c r="H85" s="198">
        <v>1210</v>
      </c>
    </row>
    <row r="86" spans="2:8">
      <c r="B86" s="68" t="s">
        <v>146</v>
      </c>
      <c r="C86" s="70" t="s">
        <v>130</v>
      </c>
      <c r="D86" s="69" t="s">
        <v>161</v>
      </c>
      <c r="E86" s="197">
        <v>223840</v>
      </c>
      <c r="F86" s="197">
        <v>213030</v>
      </c>
      <c r="G86" s="198">
        <v>2110</v>
      </c>
      <c r="H86" s="198">
        <v>2010</v>
      </c>
    </row>
    <row r="87" spans="2:8">
      <c r="B87" s="68" t="s">
        <v>146</v>
      </c>
      <c r="C87" s="68" t="s">
        <v>132</v>
      </c>
      <c r="D87" s="69" t="s">
        <v>158</v>
      </c>
      <c r="E87" s="197">
        <v>61770</v>
      </c>
      <c r="F87" s="197">
        <v>52760</v>
      </c>
      <c r="G87" s="198">
        <v>590</v>
      </c>
      <c r="H87" s="198">
        <v>500</v>
      </c>
    </row>
    <row r="88" spans="2:8">
      <c r="B88" s="68" t="s">
        <v>146</v>
      </c>
      <c r="C88" s="68" t="s">
        <v>132</v>
      </c>
      <c r="D88" s="69" t="s">
        <v>159</v>
      </c>
      <c r="E88" s="197">
        <v>69810</v>
      </c>
      <c r="F88" s="197">
        <v>60800</v>
      </c>
      <c r="G88" s="198">
        <v>670</v>
      </c>
      <c r="H88" s="198">
        <v>580</v>
      </c>
    </row>
    <row r="89" spans="2:8">
      <c r="B89" s="68" t="s">
        <v>146</v>
      </c>
      <c r="C89" s="68" t="s">
        <v>132</v>
      </c>
      <c r="D89" s="69" t="s">
        <v>160</v>
      </c>
      <c r="E89" s="197">
        <v>134680</v>
      </c>
      <c r="F89" s="197">
        <v>125670</v>
      </c>
      <c r="G89" s="198">
        <v>1230</v>
      </c>
      <c r="H89" s="198">
        <v>1140</v>
      </c>
    </row>
    <row r="90" spans="2:8">
      <c r="B90" s="68" t="s">
        <v>146</v>
      </c>
      <c r="C90" s="68" t="s">
        <v>132</v>
      </c>
      <c r="D90" s="69" t="s">
        <v>161</v>
      </c>
      <c r="E90" s="197">
        <v>215120</v>
      </c>
      <c r="F90" s="197">
        <v>206110</v>
      </c>
      <c r="G90" s="198">
        <v>2030</v>
      </c>
      <c r="H90" s="198">
        <v>1940</v>
      </c>
    </row>
    <row r="91" spans="2:8">
      <c r="B91" s="68" t="s">
        <v>146</v>
      </c>
      <c r="C91" s="68" t="s">
        <v>133</v>
      </c>
      <c r="D91" s="69" t="s">
        <v>158</v>
      </c>
      <c r="E91" s="197">
        <v>55610</v>
      </c>
      <c r="F91" s="197">
        <v>47900</v>
      </c>
      <c r="G91" s="198">
        <v>530</v>
      </c>
      <c r="H91" s="198">
        <v>450</v>
      </c>
    </row>
    <row r="92" spans="2:8">
      <c r="B92" s="68" t="s">
        <v>146</v>
      </c>
      <c r="C92" s="70" t="s">
        <v>133</v>
      </c>
      <c r="D92" s="69" t="s">
        <v>159</v>
      </c>
      <c r="E92" s="197">
        <v>63650</v>
      </c>
      <c r="F92" s="197">
        <v>55940</v>
      </c>
      <c r="G92" s="198">
        <v>610</v>
      </c>
      <c r="H92" s="198">
        <v>530</v>
      </c>
    </row>
    <row r="93" spans="2:8">
      <c r="B93" s="68" t="s">
        <v>146</v>
      </c>
      <c r="C93" s="70" t="s">
        <v>133</v>
      </c>
      <c r="D93" s="69" t="s">
        <v>160</v>
      </c>
      <c r="E93" s="197">
        <v>128520</v>
      </c>
      <c r="F93" s="197">
        <v>120810</v>
      </c>
      <c r="G93" s="198">
        <v>1170</v>
      </c>
      <c r="H93" s="198">
        <v>1090</v>
      </c>
    </row>
    <row r="94" spans="2:8">
      <c r="B94" s="68" t="s">
        <v>146</v>
      </c>
      <c r="C94" s="70" t="s">
        <v>133</v>
      </c>
      <c r="D94" s="69" t="s">
        <v>161</v>
      </c>
      <c r="E94" s="197">
        <v>208960</v>
      </c>
      <c r="F94" s="197">
        <v>201250</v>
      </c>
      <c r="G94" s="198">
        <v>1970</v>
      </c>
      <c r="H94" s="198">
        <v>1890</v>
      </c>
    </row>
    <row r="95" spans="2:8">
      <c r="B95" s="68" t="s">
        <v>146</v>
      </c>
      <c r="C95" s="68" t="s">
        <v>134</v>
      </c>
      <c r="D95" s="69" t="s">
        <v>158</v>
      </c>
      <c r="E95" s="197">
        <v>51060</v>
      </c>
      <c r="F95" s="197">
        <v>44310</v>
      </c>
      <c r="G95" s="198">
        <v>490</v>
      </c>
      <c r="H95" s="198">
        <v>420</v>
      </c>
    </row>
    <row r="96" spans="2:8">
      <c r="B96" s="68" t="s">
        <v>146</v>
      </c>
      <c r="C96" s="70" t="s">
        <v>134</v>
      </c>
      <c r="D96" s="69" t="s">
        <v>159</v>
      </c>
      <c r="E96" s="197">
        <v>59100</v>
      </c>
      <c r="F96" s="197">
        <v>52350</v>
      </c>
      <c r="G96" s="198">
        <v>570</v>
      </c>
      <c r="H96" s="198">
        <v>500</v>
      </c>
    </row>
    <row r="97" spans="2:8">
      <c r="B97" s="68" t="s">
        <v>146</v>
      </c>
      <c r="C97" s="70" t="s">
        <v>134</v>
      </c>
      <c r="D97" s="69" t="s">
        <v>160</v>
      </c>
      <c r="E97" s="197">
        <v>123970</v>
      </c>
      <c r="F97" s="197">
        <v>117220</v>
      </c>
      <c r="G97" s="198">
        <v>1120</v>
      </c>
      <c r="H97" s="198">
        <v>1050</v>
      </c>
    </row>
    <row r="98" spans="2:8">
      <c r="B98" s="68" t="s">
        <v>146</v>
      </c>
      <c r="C98" s="70" t="s">
        <v>134</v>
      </c>
      <c r="D98" s="69" t="s">
        <v>161</v>
      </c>
      <c r="E98" s="197">
        <v>204410</v>
      </c>
      <c r="F98" s="197">
        <v>197660</v>
      </c>
      <c r="G98" s="198">
        <v>1920</v>
      </c>
      <c r="H98" s="198">
        <v>1850</v>
      </c>
    </row>
    <row r="99" spans="2:8">
      <c r="B99" s="68" t="s">
        <v>146</v>
      </c>
      <c r="C99" s="68" t="s">
        <v>135</v>
      </c>
      <c r="D99" s="69" t="s">
        <v>158</v>
      </c>
      <c r="E99" s="197">
        <v>47470</v>
      </c>
      <c r="F99" s="197">
        <v>41460</v>
      </c>
      <c r="G99" s="198">
        <v>450</v>
      </c>
      <c r="H99" s="198">
        <v>390</v>
      </c>
    </row>
    <row r="100" spans="2:8">
      <c r="B100" s="68" t="s">
        <v>146</v>
      </c>
      <c r="C100" s="70" t="s">
        <v>135</v>
      </c>
      <c r="D100" s="69" t="s">
        <v>159</v>
      </c>
      <c r="E100" s="197">
        <v>55510</v>
      </c>
      <c r="F100" s="197">
        <v>49500</v>
      </c>
      <c r="G100" s="198">
        <v>530</v>
      </c>
      <c r="H100" s="198">
        <v>470</v>
      </c>
    </row>
    <row r="101" spans="2:8">
      <c r="B101" s="68" t="s">
        <v>146</v>
      </c>
      <c r="C101" s="70" t="s">
        <v>135</v>
      </c>
      <c r="D101" s="69" t="s">
        <v>160</v>
      </c>
      <c r="E101" s="197">
        <v>120380</v>
      </c>
      <c r="F101" s="197">
        <v>114370</v>
      </c>
      <c r="G101" s="198">
        <v>1080</v>
      </c>
      <c r="H101" s="198">
        <v>1020</v>
      </c>
    </row>
    <row r="102" spans="2:8">
      <c r="B102" s="68" t="s">
        <v>146</v>
      </c>
      <c r="C102" s="70" t="s">
        <v>135</v>
      </c>
      <c r="D102" s="69" t="s">
        <v>161</v>
      </c>
      <c r="E102" s="197">
        <v>200820</v>
      </c>
      <c r="F102" s="197">
        <v>194810</v>
      </c>
      <c r="G102" s="198">
        <v>1880</v>
      </c>
      <c r="H102" s="198">
        <v>1820</v>
      </c>
    </row>
    <row r="103" spans="2:8">
      <c r="B103" s="68" t="s">
        <v>146</v>
      </c>
      <c r="C103" s="68" t="s">
        <v>136</v>
      </c>
      <c r="D103" s="69" t="s">
        <v>158</v>
      </c>
      <c r="E103" s="197">
        <v>40990</v>
      </c>
      <c r="F103" s="197">
        <v>35590</v>
      </c>
      <c r="G103" s="198">
        <v>390</v>
      </c>
      <c r="H103" s="198">
        <v>330</v>
      </c>
    </row>
    <row r="104" spans="2:8">
      <c r="B104" s="68" t="s">
        <v>146</v>
      </c>
      <c r="C104" s="70" t="s">
        <v>136</v>
      </c>
      <c r="D104" s="69" t="s">
        <v>159</v>
      </c>
      <c r="E104" s="197">
        <v>49030</v>
      </c>
      <c r="F104" s="197">
        <v>43630</v>
      </c>
      <c r="G104" s="198">
        <v>470</v>
      </c>
      <c r="H104" s="198">
        <v>410</v>
      </c>
    </row>
    <row r="105" spans="2:8">
      <c r="B105" s="68" t="s">
        <v>146</v>
      </c>
      <c r="C105" s="70" t="s">
        <v>136</v>
      </c>
      <c r="D105" s="69" t="s">
        <v>160</v>
      </c>
      <c r="E105" s="197">
        <v>113900</v>
      </c>
      <c r="F105" s="197">
        <v>108500</v>
      </c>
      <c r="G105" s="198">
        <v>1020</v>
      </c>
      <c r="H105" s="198">
        <v>960</v>
      </c>
    </row>
    <row r="106" spans="2:8">
      <c r="B106" s="68" t="s">
        <v>146</v>
      </c>
      <c r="C106" s="70" t="s">
        <v>136</v>
      </c>
      <c r="D106" s="69" t="s">
        <v>161</v>
      </c>
      <c r="E106" s="197">
        <v>194340</v>
      </c>
      <c r="F106" s="197">
        <v>188940</v>
      </c>
      <c r="G106" s="198">
        <v>1820</v>
      </c>
      <c r="H106" s="198">
        <v>1760</v>
      </c>
    </row>
    <row r="107" spans="2:8">
      <c r="B107" s="68" t="s">
        <v>146</v>
      </c>
      <c r="C107" s="68" t="s">
        <v>137</v>
      </c>
      <c r="D107" s="69" t="s">
        <v>158</v>
      </c>
      <c r="E107" s="197">
        <v>39010</v>
      </c>
      <c r="F107" s="197">
        <v>34090</v>
      </c>
      <c r="G107" s="198">
        <v>370</v>
      </c>
      <c r="H107" s="198">
        <v>320</v>
      </c>
    </row>
    <row r="108" spans="2:8">
      <c r="B108" s="68" t="s">
        <v>146</v>
      </c>
      <c r="C108" s="70" t="s">
        <v>137</v>
      </c>
      <c r="D108" s="69" t="s">
        <v>159</v>
      </c>
      <c r="E108" s="197">
        <v>47050</v>
      </c>
      <c r="F108" s="197">
        <v>42130</v>
      </c>
      <c r="G108" s="198">
        <v>450</v>
      </c>
      <c r="H108" s="198">
        <v>400</v>
      </c>
    </row>
    <row r="109" spans="2:8">
      <c r="B109" s="68" t="s">
        <v>146</v>
      </c>
      <c r="C109" s="70" t="s">
        <v>137</v>
      </c>
      <c r="D109" s="69" t="s">
        <v>160</v>
      </c>
      <c r="E109" s="197">
        <v>111920</v>
      </c>
      <c r="F109" s="197">
        <v>107000</v>
      </c>
      <c r="G109" s="198">
        <v>1000</v>
      </c>
      <c r="H109" s="198">
        <v>950</v>
      </c>
    </row>
    <row r="110" spans="2:8">
      <c r="B110" s="68" t="s">
        <v>146</v>
      </c>
      <c r="C110" s="70" t="s">
        <v>137</v>
      </c>
      <c r="D110" s="69" t="s">
        <v>161</v>
      </c>
      <c r="E110" s="197">
        <v>192360</v>
      </c>
      <c r="F110" s="197">
        <v>187440</v>
      </c>
      <c r="G110" s="198">
        <v>1800</v>
      </c>
      <c r="H110" s="198">
        <v>1750</v>
      </c>
    </row>
    <row r="111" spans="2:8">
      <c r="B111" s="68" t="s">
        <v>146</v>
      </c>
      <c r="C111" s="68" t="s">
        <v>138</v>
      </c>
      <c r="D111" s="69" t="s">
        <v>158</v>
      </c>
      <c r="E111" s="197">
        <v>37310</v>
      </c>
      <c r="F111" s="197">
        <v>32810</v>
      </c>
      <c r="G111" s="198">
        <v>350</v>
      </c>
      <c r="H111" s="198">
        <v>300</v>
      </c>
    </row>
    <row r="112" spans="2:8">
      <c r="B112" s="68" t="s">
        <v>146</v>
      </c>
      <c r="C112" s="70" t="s">
        <v>138</v>
      </c>
      <c r="D112" s="69" t="s">
        <v>159</v>
      </c>
      <c r="E112" s="197">
        <v>45350</v>
      </c>
      <c r="F112" s="197">
        <v>40850</v>
      </c>
      <c r="G112" s="198">
        <v>430</v>
      </c>
      <c r="H112" s="198">
        <v>380</v>
      </c>
    </row>
    <row r="113" spans="2:8">
      <c r="B113" s="68" t="s">
        <v>146</v>
      </c>
      <c r="C113" s="70" t="s">
        <v>138</v>
      </c>
      <c r="D113" s="69" t="s">
        <v>160</v>
      </c>
      <c r="E113" s="197">
        <v>110220</v>
      </c>
      <c r="F113" s="197">
        <v>105720</v>
      </c>
      <c r="G113" s="198">
        <v>980</v>
      </c>
      <c r="H113" s="198">
        <v>940</v>
      </c>
    </row>
    <row r="114" spans="2:8">
      <c r="B114" s="68" t="s">
        <v>146</v>
      </c>
      <c r="C114" s="70" t="s">
        <v>138</v>
      </c>
      <c r="D114" s="69" t="s">
        <v>161</v>
      </c>
      <c r="E114" s="197">
        <v>190660</v>
      </c>
      <c r="F114" s="197">
        <v>186160</v>
      </c>
      <c r="G114" s="198">
        <v>1780</v>
      </c>
      <c r="H114" s="198">
        <v>1740</v>
      </c>
    </row>
    <row r="115" spans="2:8">
      <c r="B115" s="68" t="s">
        <v>146</v>
      </c>
      <c r="C115" s="68" t="s">
        <v>139</v>
      </c>
      <c r="D115" s="69" t="s">
        <v>158</v>
      </c>
      <c r="E115" s="197">
        <v>35880</v>
      </c>
      <c r="F115" s="197">
        <v>31730</v>
      </c>
      <c r="G115" s="198">
        <v>330</v>
      </c>
      <c r="H115" s="198">
        <v>290</v>
      </c>
    </row>
    <row r="116" spans="2:8">
      <c r="B116" s="68" t="s">
        <v>146</v>
      </c>
      <c r="C116" s="70" t="s">
        <v>139</v>
      </c>
      <c r="D116" s="69" t="s">
        <v>159</v>
      </c>
      <c r="E116" s="197">
        <v>43920</v>
      </c>
      <c r="F116" s="197">
        <v>39770</v>
      </c>
      <c r="G116" s="198">
        <v>410</v>
      </c>
      <c r="H116" s="198">
        <v>370</v>
      </c>
    </row>
    <row r="117" spans="2:8">
      <c r="B117" s="68" t="s">
        <v>146</v>
      </c>
      <c r="C117" s="70" t="s">
        <v>139</v>
      </c>
      <c r="D117" s="69" t="s">
        <v>160</v>
      </c>
      <c r="E117" s="197">
        <v>108790</v>
      </c>
      <c r="F117" s="197">
        <v>104640</v>
      </c>
      <c r="G117" s="198">
        <v>970</v>
      </c>
      <c r="H117" s="198">
        <v>930</v>
      </c>
    </row>
    <row r="118" spans="2:8">
      <c r="B118" s="68" t="s">
        <v>146</v>
      </c>
      <c r="C118" s="70" t="s">
        <v>139</v>
      </c>
      <c r="D118" s="69" t="s">
        <v>161</v>
      </c>
      <c r="E118" s="197">
        <v>189230</v>
      </c>
      <c r="F118" s="197">
        <v>185080</v>
      </c>
      <c r="G118" s="198">
        <v>1770</v>
      </c>
      <c r="H118" s="198">
        <v>1730</v>
      </c>
    </row>
    <row r="119" spans="2:8">
      <c r="B119" s="68" t="s">
        <v>146</v>
      </c>
      <c r="C119" s="68" t="s">
        <v>140</v>
      </c>
      <c r="D119" s="69" t="s">
        <v>158</v>
      </c>
      <c r="E119" s="197">
        <v>34690</v>
      </c>
      <c r="F119" s="197">
        <v>30830</v>
      </c>
      <c r="G119" s="198">
        <v>320</v>
      </c>
      <c r="H119" s="198">
        <v>280</v>
      </c>
    </row>
    <row r="120" spans="2:8">
      <c r="B120" s="68" t="s">
        <v>146</v>
      </c>
      <c r="C120" s="70" t="s">
        <v>140</v>
      </c>
      <c r="D120" s="69" t="s">
        <v>159</v>
      </c>
      <c r="E120" s="197">
        <v>42730</v>
      </c>
      <c r="F120" s="197">
        <v>38870</v>
      </c>
      <c r="G120" s="198">
        <v>400</v>
      </c>
      <c r="H120" s="198">
        <v>360</v>
      </c>
    </row>
    <row r="121" spans="2:8">
      <c r="B121" s="68" t="s">
        <v>146</v>
      </c>
      <c r="C121" s="70" t="s">
        <v>140</v>
      </c>
      <c r="D121" s="69" t="s">
        <v>160</v>
      </c>
      <c r="E121" s="197">
        <v>107600</v>
      </c>
      <c r="F121" s="197">
        <v>103740</v>
      </c>
      <c r="G121" s="198">
        <v>960</v>
      </c>
      <c r="H121" s="198">
        <v>920</v>
      </c>
    </row>
    <row r="122" spans="2:8">
      <c r="B122" s="68" t="s">
        <v>146</v>
      </c>
      <c r="C122" s="70" t="s">
        <v>140</v>
      </c>
      <c r="D122" s="69" t="s">
        <v>161</v>
      </c>
      <c r="E122" s="197">
        <v>188040</v>
      </c>
      <c r="F122" s="197">
        <v>184180</v>
      </c>
      <c r="G122" s="198">
        <v>1760</v>
      </c>
      <c r="H122" s="198">
        <v>1720</v>
      </c>
    </row>
    <row r="123" spans="2:8">
      <c r="B123" s="68" t="s">
        <v>146</v>
      </c>
      <c r="C123" s="68" t="s">
        <v>141</v>
      </c>
      <c r="D123" s="69" t="s">
        <v>158</v>
      </c>
      <c r="E123" s="197">
        <v>33630</v>
      </c>
      <c r="F123" s="197">
        <v>30030</v>
      </c>
      <c r="G123" s="198">
        <v>310</v>
      </c>
      <c r="H123" s="198">
        <v>280</v>
      </c>
    </row>
    <row r="124" spans="2:8">
      <c r="B124" s="68" t="s">
        <v>146</v>
      </c>
      <c r="C124" s="70" t="s">
        <v>141</v>
      </c>
      <c r="D124" s="69" t="s">
        <v>159</v>
      </c>
      <c r="E124" s="197">
        <v>41670</v>
      </c>
      <c r="F124" s="197">
        <v>38070</v>
      </c>
      <c r="G124" s="198">
        <v>390</v>
      </c>
      <c r="H124" s="198">
        <v>360</v>
      </c>
    </row>
    <row r="125" spans="2:8">
      <c r="B125" s="68" t="s">
        <v>146</v>
      </c>
      <c r="C125" s="70" t="s">
        <v>141</v>
      </c>
      <c r="D125" s="69" t="s">
        <v>160</v>
      </c>
      <c r="E125" s="197">
        <v>106540</v>
      </c>
      <c r="F125" s="197">
        <v>102940</v>
      </c>
      <c r="G125" s="198">
        <v>950</v>
      </c>
      <c r="H125" s="198">
        <v>910</v>
      </c>
    </row>
    <row r="126" spans="2:8">
      <c r="B126" s="68" t="s">
        <v>146</v>
      </c>
      <c r="C126" s="70" t="s">
        <v>141</v>
      </c>
      <c r="D126" s="69" t="s">
        <v>161</v>
      </c>
      <c r="E126" s="197">
        <v>186980</v>
      </c>
      <c r="F126" s="197">
        <v>183380</v>
      </c>
      <c r="G126" s="198">
        <v>1750</v>
      </c>
      <c r="H126" s="198">
        <v>1710</v>
      </c>
    </row>
    <row r="127" spans="2:8">
      <c r="B127" s="68" t="s">
        <v>146</v>
      </c>
      <c r="C127" s="68" t="s">
        <v>142</v>
      </c>
      <c r="D127" s="69" t="s">
        <v>158</v>
      </c>
      <c r="E127" s="197">
        <v>33610</v>
      </c>
      <c r="F127" s="197">
        <v>30230</v>
      </c>
      <c r="G127" s="198">
        <v>310</v>
      </c>
      <c r="H127" s="198">
        <v>280</v>
      </c>
    </row>
    <row r="128" spans="2:8">
      <c r="B128" s="68" t="s">
        <v>146</v>
      </c>
      <c r="C128" s="70" t="s">
        <v>142</v>
      </c>
      <c r="D128" s="69" t="s">
        <v>159</v>
      </c>
      <c r="E128" s="197">
        <v>41650</v>
      </c>
      <c r="F128" s="197">
        <v>38270</v>
      </c>
      <c r="G128" s="198">
        <v>390</v>
      </c>
      <c r="H128" s="198">
        <v>360</v>
      </c>
    </row>
    <row r="129" spans="2:8">
      <c r="B129" s="68" t="s">
        <v>146</v>
      </c>
      <c r="C129" s="70" t="s">
        <v>142</v>
      </c>
      <c r="D129" s="69" t="s">
        <v>160</v>
      </c>
      <c r="E129" s="197">
        <v>106520</v>
      </c>
      <c r="F129" s="197">
        <v>103140</v>
      </c>
      <c r="G129" s="198">
        <v>940</v>
      </c>
      <c r="H129" s="198">
        <v>910</v>
      </c>
    </row>
    <row r="130" spans="2:8">
      <c r="B130" s="68" t="s">
        <v>146</v>
      </c>
      <c r="C130" s="70" t="s">
        <v>142</v>
      </c>
      <c r="D130" s="69" t="s">
        <v>161</v>
      </c>
      <c r="E130" s="197">
        <v>186960</v>
      </c>
      <c r="F130" s="197">
        <v>183580</v>
      </c>
      <c r="G130" s="198">
        <v>1740</v>
      </c>
      <c r="H130" s="198">
        <v>1710</v>
      </c>
    </row>
    <row r="131" spans="2:8">
      <c r="B131" s="68" t="s">
        <v>146</v>
      </c>
      <c r="C131" s="68" t="s">
        <v>143</v>
      </c>
      <c r="D131" s="69" t="s">
        <v>158</v>
      </c>
      <c r="E131" s="197">
        <v>32760</v>
      </c>
      <c r="F131" s="197">
        <v>29580</v>
      </c>
      <c r="G131" s="198">
        <v>300</v>
      </c>
      <c r="H131" s="198">
        <v>270</v>
      </c>
    </row>
    <row r="132" spans="2:8">
      <c r="B132" s="68" t="s">
        <v>146</v>
      </c>
      <c r="C132" s="70" t="s">
        <v>143</v>
      </c>
      <c r="D132" s="69" t="s">
        <v>159</v>
      </c>
      <c r="E132" s="197">
        <v>40800</v>
      </c>
      <c r="F132" s="197">
        <v>37620</v>
      </c>
      <c r="G132" s="198">
        <v>380</v>
      </c>
      <c r="H132" s="198">
        <v>350</v>
      </c>
    </row>
    <row r="133" spans="2:8">
      <c r="B133" s="68" t="s">
        <v>146</v>
      </c>
      <c r="C133" s="70" t="s">
        <v>143</v>
      </c>
      <c r="D133" s="69" t="s">
        <v>160</v>
      </c>
      <c r="E133" s="197">
        <v>105670</v>
      </c>
      <c r="F133" s="197">
        <v>102490</v>
      </c>
      <c r="G133" s="198">
        <v>940</v>
      </c>
      <c r="H133" s="198">
        <v>900</v>
      </c>
    </row>
    <row r="134" spans="2:8">
      <c r="B134" s="68" t="s">
        <v>146</v>
      </c>
      <c r="C134" s="70" t="s">
        <v>143</v>
      </c>
      <c r="D134" s="69" t="s">
        <v>161</v>
      </c>
      <c r="E134" s="197">
        <v>186110</v>
      </c>
      <c r="F134" s="197">
        <v>182930</v>
      </c>
      <c r="G134" s="198">
        <v>1740</v>
      </c>
      <c r="H134" s="198">
        <v>1700</v>
      </c>
    </row>
    <row r="135" spans="2:8">
      <c r="B135" s="68" t="s">
        <v>146</v>
      </c>
      <c r="C135" s="68" t="s">
        <v>144</v>
      </c>
      <c r="D135" s="69" t="s">
        <v>158</v>
      </c>
      <c r="E135" s="197">
        <v>31980</v>
      </c>
      <c r="F135" s="197">
        <v>28980</v>
      </c>
      <c r="G135" s="198">
        <v>300</v>
      </c>
      <c r="H135" s="198">
        <v>270</v>
      </c>
    </row>
    <row r="136" spans="2:8">
      <c r="B136" s="68" t="s">
        <v>146</v>
      </c>
      <c r="C136" s="70" t="s">
        <v>145</v>
      </c>
      <c r="D136" s="69" t="s">
        <v>159</v>
      </c>
      <c r="E136" s="197">
        <v>40020</v>
      </c>
      <c r="F136" s="197">
        <v>37020</v>
      </c>
      <c r="G136" s="198">
        <v>380</v>
      </c>
      <c r="H136" s="198">
        <v>350</v>
      </c>
    </row>
    <row r="137" spans="2:8">
      <c r="B137" s="68" t="s">
        <v>146</v>
      </c>
      <c r="C137" s="70" t="s">
        <v>144</v>
      </c>
      <c r="D137" s="69" t="s">
        <v>160</v>
      </c>
      <c r="E137" s="197">
        <v>104890</v>
      </c>
      <c r="F137" s="197">
        <v>101890</v>
      </c>
      <c r="G137" s="198">
        <v>930</v>
      </c>
      <c r="H137" s="198">
        <v>900</v>
      </c>
    </row>
    <row r="138" spans="2:8">
      <c r="B138" s="68" t="s">
        <v>146</v>
      </c>
      <c r="C138" s="70" t="s">
        <v>144</v>
      </c>
      <c r="D138" s="69" t="s">
        <v>161</v>
      </c>
      <c r="E138" s="197">
        <v>185330</v>
      </c>
      <c r="F138" s="197">
        <v>182330</v>
      </c>
      <c r="G138" s="198">
        <v>1730</v>
      </c>
      <c r="H138" s="198">
        <v>1700</v>
      </c>
    </row>
    <row r="139" spans="2:8">
      <c r="B139" s="68" t="s">
        <v>147</v>
      </c>
      <c r="C139" s="68" t="s">
        <v>123</v>
      </c>
      <c r="D139" s="69" t="s">
        <v>158</v>
      </c>
      <c r="E139" s="197">
        <v>127660</v>
      </c>
      <c r="F139" s="197">
        <v>100840</v>
      </c>
      <c r="G139" s="198">
        <v>1250</v>
      </c>
      <c r="H139" s="198">
        <v>980</v>
      </c>
    </row>
    <row r="140" spans="2:8">
      <c r="B140" s="68" t="s">
        <v>147</v>
      </c>
      <c r="C140" s="70" t="s">
        <v>123</v>
      </c>
      <c r="D140" s="69" t="s">
        <v>159</v>
      </c>
      <c r="E140" s="197">
        <v>135640</v>
      </c>
      <c r="F140" s="197">
        <v>108820</v>
      </c>
      <c r="G140" s="198">
        <v>1320</v>
      </c>
      <c r="H140" s="198">
        <v>1050</v>
      </c>
    </row>
    <row r="141" spans="2:8">
      <c r="B141" s="68" t="s">
        <v>147</v>
      </c>
      <c r="C141" s="70" t="s">
        <v>123</v>
      </c>
      <c r="D141" s="69" t="s">
        <v>160</v>
      </c>
      <c r="E141" s="197">
        <v>200070</v>
      </c>
      <c r="F141" s="197">
        <v>173250</v>
      </c>
      <c r="G141" s="198">
        <v>1880</v>
      </c>
      <c r="H141" s="198">
        <v>1610</v>
      </c>
    </row>
    <row r="142" spans="2:8">
      <c r="B142" s="68" t="s">
        <v>147</v>
      </c>
      <c r="C142" s="70" t="s">
        <v>123</v>
      </c>
      <c r="D142" s="69" t="s">
        <v>161</v>
      </c>
      <c r="E142" s="197">
        <v>279890</v>
      </c>
      <c r="F142" s="197">
        <v>253070</v>
      </c>
      <c r="G142" s="198">
        <v>2680</v>
      </c>
      <c r="H142" s="198">
        <v>2410</v>
      </c>
    </row>
    <row r="143" spans="2:8">
      <c r="B143" s="68" t="s">
        <v>147</v>
      </c>
      <c r="C143" s="68" t="s">
        <v>125</v>
      </c>
      <c r="D143" s="69" t="s">
        <v>158</v>
      </c>
      <c r="E143" s="197">
        <v>92010</v>
      </c>
      <c r="F143" s="197">
        <v>74130</v>
      </c>
      <c r="G143" s="198">
        <v>900</v>
      </c>
      <c r="H143" s="198">
        <v>720</v>
      </c>
    </row>
    <row r="144" spans="2:8">
      <c r="B144" s="68" t="s">
        <v>147</v>
      </c>
      <c r="C144" s="70" t="s">
        <v>126</v>
      </c>
      <c r="D144" s="69" t="s">
        <v>159</v>
      </c>
      <c r="E144" s="197">
        <v>99990</v>
      </c>
      <c r="F144" s="197">
        <v>82110</v>
      </c>
      <c r="G144" s="198">
        <v>970</v>
      </c>
      <c r="H144" s="198">
        <v>790</v>
      </c>
    </row>
    <row r="145" spans="2:8">
      <c r="B145" s="68" t="s">
        <v>147</v>
      </c>
      <c r="C145" s="70" t="s">
        <v>126</v>
      </c>
      <c r="D145" s="69" t="s">
        <v>160</v>
      </c>
      <c r="E145" s="197">
        <v>164420</v>
      </c>
      <c r="F145" s="197">
        <v>146540</v>
      </c>
      <c r="G145" s="198">
        <v>1520</v>
      </c>
      <c r="H145" s="198">
        <v>1340</v>
      </c>
    </row>
    <row r="146" spans="2:8">
      <c r="B146" s="68" t="s">
        <v>147</v>
      </c>
      <c r="C146" s="70" t="s">
        <v>126</v>
      </c>
      <c r="D146" s="69" t="s">
        <v>161</v>
      </c>
      <c r="E146" s="197">
        <v>244240</v>
      </c>
      <c r="F146" s="197">
        <v>226360</v>
      </c>
      <c r="G146" s="198">
        <v>2320</v>
      </c>
      <c r="H146" s="198">
        <v>2140</v>
      </c>
    </row>
    <row r="147" spans="2:8">
      <c r="B147" s="68" t="s">
        <v>147</v>
      </c>
      <c r="C147" s="68" t="s">
        <v>127</v>
      </c>
      <c r="D147" s="69" t="s">
        <v>158</v>
      </c>
      <c r="E147" s="197">
        <v>74540</v>
      </c>
      <c r="F147" s="197">
        <v>61130</v>
      </c>
      <c r="G147" s="198">
        <v>720</v>
      </c>
      <c r="H147" s="198">
        <v>590</v>
      </c>
    </row>
    <row r="148" spans="2:8">
      <c r="B148" s="68" t="s">
        <v>147</v>
      </c>
      <c r="C148" s="70" t="s">
        <v>128</v>
      </c>
      <c r="D148" s="69" t="s">
        <v>159</v>
      </c>
      <c r="E148" s="197">
        <v>82520</v>
      </c>
      <c r="F148" s="197">
        <v>69110</v>
      </c>
      <c r="G148" s="198">
        <v>790</v>
      </c>
      <c r="H148" s="198">
        <v>660</v>
      </c>
    </row>
    <row r="149" spans="2:8">
      <c r="B149" s="68" t="s">
        <v>147</v>
      </c>
      <c r="C149" s="70" t="s">
        <v>128</v>
      </c>
      <c r="D149" s="69" t="s">
        <v>160</v>
      </c>
      <c r="E149" s="197">
        <v>146950</v>
      </c>
      <c r="F149" s="197">
        <v>133540</v>
      </c>
      <c r="G149" s="198">
        <v>1340</v>
      </c>
      <c r="H149" s="198">
        <v>1210</v>
      </c>
    </row>
    <row r="150" spans="2:8">
      <c r="B150" s="68" t="s">
        <v>147</v>
      </c>
      <c r="C150" s="70" t="s">
        <v>128</v>
      </c>
      <c r="D150" s="69" t="s">
        <v>161</v>
      </c>
      <c r="E150" s="197">
        <v>226770</v>
      </c>
      <c r="F150" s="197">
        <v>213360</v>
      </c>
      <c r="G150" s="198">
        <v>2140</v>
      </c>
      <c r="H150" s="198">
        <v>2010</v>
      </c>
    </row>
    <row r="151" spans="2:8">
      <c r="B151" s="68" t="s">
        <v>147</v>
      </c>
      <c r="C151" s="68" t="s">
        <v>129</v>
      </c>
      <c r="D151" s="69" t="s">
        <v>158</v>
      </c>
      <c r="E151" s="197">
        <v>69980</v>
      </c>
      <c r="F151" s="197">
        <v>59250</v>
      </c>
      <c r="G151" s="198">
        <v>680</v>
      </c>
      <c r="H151" s="198">
        <v>570</v>
      </c>
    </row>
    <row r="152" spans="2:8">
      <c r="B152" s="68" t="s">
        <v>147</v>
      </c>
      <c r="C152" s="70" t="s">
        <v>130</v>
      </c>
      <c r="D152" s="69" t="s">
        <v>159</v>
      </c>
      <c r="E152" s="197">
        <v>77960</v>
      </c>
      <c r="F152" s="197">
        <v>67230</v>
      </c>
      <c r="G152" s="198">
        <v>750</v>
      </c>
      <c r="H152" s="198">
        <v>640</v>
      </c>
    </row>
    <row r="153" spans="2:8">
      <c r="B153" s="68" t="s">
        <v>147</v>
      </c>
      <c r="C153" s="70" t="s">
        <v>130</v>
      </c>
      <c r="D153" s="69" t="s">
        <v>160</v>
      </c>
      <c r="E153" s="197">
        <v>142390</v>
      </c>
      <c r="F153" s="197">
        <v>131660</v>
      </c>
      <c r="G153" s="198">
        <v>1300</v>
      </c>
      <c r="H153" s="198">
        <v>1190</v>
      </c>
    </row>
    <row r="154" spans="2:8">
      <c r="B154" s="68" t="s">
        <v>147</v>
      </c>
      <c r="C154" s="70" t="s">
        <v>130</v>
      </c>
      <c r="D154" s="69" t="s">
        <v>161</v>
      </c>
      <c r="E154" s="197">
        <v>222210</v>
      </c>
      <c r="F154" s="197">
        <v>211480</v>
      </c>
      <c r="G154" s="198">
        <v>2100</v>
      </c>
      <c r="H154" s="198">
        <v>1990</v>
      </c>
    </row>
    <row r="155" spans="2:8">
      <c r="B155" s="68" t="s">
        <v>147</v>
      </c>
      <c r="C155" s="68" t="s">
        <v>132</v>
      </c>
      <c r="D155" s="69" t="s">
        <v>158</v>
      </c>
      <c r="E155" s="197">
        <v>61320</v>
      </c>
      <c r="F155" s="197">
        <v>52380</v>
      </c>
      <c r="G155" s="198">
        <v>590</v>
      </c>
      <c r="H155" s="198">
        <v>500</v>
      </c>
    </row>
    <row r="156" spans="2:8">
      <c r="B156" s="68" t="s">
        <v>147</v>
      </c>
      <c r="C156" s="68" t="s">
        <v>132</v>
      </c>
      <c r="D156" s="69" t="s">
        <v>159</v>
      </c>
      <c r="E156" s="197">
        <v>69300</v>
      </c>
      <c r="F156" s="197">
        <v>60360</v>
      </c>
      <c r="G156" s="198">
        <v>660</v>
      </c>
      <c r="H156" s="198">
        <v>570</v>
      </c>
    </row>
    <row r="157" spans="2:8">
      <c r="B157" s="68" t="s">
        <v>147</v>
      </c>
      <c r="C157" s="68" t="s">
        <v>132</v>
      </c>
      <c r="D157" s="69" t="s">
        <v>160</v>
      </c>
      <c r="E157" s="197">
        <v>133730</v>
      </c>
      <c r="F157" s="197">
        <v>124790</v>
      </c>
      <c r="G157" s="198">
        <v>1210</v>
      </c>
      <c r="H157" s="198">
        <v>1120</v>
      </c>
    </row>
    <row r="158" spans="2:8">
      <c r="B158" s="68" t="s">
        <v>147</v>
      </c>
      <c r="C158" s="68" t="s">
        <v>132</v>
      </c>
      <c r="D158" s="69" t="s">
        <v>161</v>
      </c>
      <c r="E158" s="197">
        <v>213550</v>
      </c>
      <c r="F158" s="197">
        <v>204610</v>
      </c>
      <c r="G158" s="198">
        <v>2010</v>
      </c>
      <c r="H158" s="198">
        <v>1920</v>
      </c>
    </row>
    <row r="159" spans="2:8">
      <c r="B159" s="68" t="s">
        <v>147</v>
      </c>
      <c r="C159" s="68" t="s">
        <v>133</v>
      </c>
      <c r="D159" s="69" t="s">
        <v>158</v>
      </c>
      <c r="E159" s="197">
        <v>55220</v>
      </c>
      <c r="F159" s="197">
        <v>47550</v>
      </c>
      <c r="G159" s="198">
        <v>530</v>
      </c>
      <c r="H159" s="198">
        <v>450</v>
      </c>
    </row>
    <row r="160" spans="2:8">
      <c r="B160" s="68" t="s">
        <v>147</v>
      </c>
      <c r="C160" s="70" t="s">
        <v>133</v>
      </c>
      <c r="D160" s="69" t="s">
        <v>159</v>
      </c>
      <c r="E160" s="197">
        <v>63200</v>
      </c>
      <c r="F160" s="197">
        <v>55530</v>
      </c>
      <c r="G160" s="198">
        <v>600</v>
      </c>
      <c r="H160" s="198">
        <v>520</v>
      </c>
    </row>
    <row r="161" spans="2:8">
      <c r="B161" s="68" t="s">
        <v>147</v>
      </c>
      <c r="C161" s="70" t="s">
        <v>133</v>
      </c>
      <c r="D161" s="69" t="s">
        <v>160</v>
      </c>
      <c r="E161" s="197">
        <v>127630</v>
      </c>
      <c r="F161" s="197">
        <v>119960</v>
      </c>
      <c r="G161" s="198">
        <v>1150</v>
      </c>
      <c r="H161" s="198">
        <v>1070</v>
      </c>
    </row>
    <row r="162" spans="2:8">
      <c r="B162" s="68" t="s">
        <v>147</v>
      </c>
      <c r="C162" s="70" t="s">
        <v>133</v>
      </c>
      <c r="D162" s="69" t="s">
        <v>161</v>
      </c>
      <c r="E162" s="197">
        <v>207450</v>
      </c>
      <c r="F162" s="197">
        <v>199780</v>
      </c>
      <c r="G162" s="198">
        <v>1950</v>
      </c>
      <c r="H162" s="198">
        <v>1870</v>
      </c>
    </row>
    <row r="163" spans="2:8">
      <c r="B163" s="68" t="s">
        <v>147</v>
      </c>
      <c r="C163" s="68" t="s">
        <v>134</v>
      </c>
      <c r="D163" s="69" t="s">
        <v>158</v>
      </c>
      <c r="E163" s="197">
        <v>50700</v>
      </c>
      <c r="F163" s="197">
        <v>43990</v>
      </c>
      <c r="G163" s="198">
        <v>480</v>
      </c>
      <c r="H163" s="198">
        <v>420</v>
      </c>
    </row>
    <row r="164" spans="2:8">
      <c r="B164" s="68" t="s">
        <v>147</v>
      </c>
      <c r="C164" s="70" t="s">
        <v>134</v>
      </c>
      <c r="D164" s="69" t="s">
        <v>159</v>
      </c>
      <c r="E164" s="197">
        <v>58680</v>
      </c>
      <c r="F164" s="197">
        <v>51970</v>
      </c>
      <c r="G164" s="198">
        <v>550</v>
      </c>
      <c r="H164" s="198">
        <v>490</v>
      </c>
    </row>
    <row r="165" spans="2:8">
      <c r="B165" s="68" t="s">
        <v>147</v>
      </c>
      <c r="C165" s="70" t="s">
        <v>134</v>
      </c>
      <c r="D165" s="69" t="s">
        <v>160</v>
      </c>
      <c r="E165" s="197">
        <v>123110</v>
      </c>
      <c r="F165" s="197">
        <v>116400</v>
      </c>
      <c r="G165" s="198">
        <v>1110</v>
      </c>
      <c r="H165" s="198">
        <v>1040</v>
      </c>
    </row>
    <row r="166" spans="2:8">
      <c r="B166" s="68" t="s">
        <v>147</v>
      </c>
      <c r="C166" s="70" t="s">
        <v>134</v>
      </c>
      <c r="D166" s="69" t="s">
        <v>161</v>
      </c>
      <c r="E166" s="197">
        <v>202930</v>
      </c>
      <c r="F166" s="197">
        <v>196220</v>
      </c>
      <c r="G166" s="198">
        <v>1910</v>
      </c>
      <c r="H166" s="198">
        <v>1840</v>
      </c>
    </row>
    <row r="167" spans="2:8">
      <c r="B167" s="68" t="s">
        <v>147</v>
      </c>
      <c r="C167" s="68" t="s">
        <v>135</v>
      </c>
      <c r="D167" s="69" t="s">
        <v>158</v>
      </c>
      <c r="E167" s="197">
        <v>47130</v>
      </c>
      <c r="F167" s="197">
        <v>41170</v>
      </c>
      <c r="G167" s="198">
        <v>450</v>
      </c>
      <c r="H167" s="198">
        <v>390</v>
      </c>
    </row>
    <row r="168" spans="2:8">
      <c r="B168" s="68" t="s">
        <v>147</v>
      </c>
      <c r="C168" s="70" t="s">
        <v>135</v>
      </c>
      <c r="D168" s="69" t="s">
        <v>159</v>
      </c>
      <c r="E168" s="197">
        <v>55110</v>
      </c>
      <c r="F168" s="197">
        <v>49150</v>
      </c>
      <c r="G168" s="198">
        <v>520</v>
      </c>
      <c r="H168" s="198">
        <v>460</v>
      </c>
    </row>
    <row r="169" spans="2:8">
      <c r="B169" s="68" t="s">
        <v>147</v>
      </c>
      <c r="C169" s="70" t="s">
        <v>135</v>
      </c>
      <c r="D169" s="69" t="s">
        <v>160</v>
      </c>
      <c r="E169" s="197">
        <v>119540</v>
      </c>
      <c r="F169" s="197">
        <v>113580</v>
      </c>
      <c r="G169" s="198">
        <v>1070</v>
      </c>
      <c r="H169" s="198">
        <v>1010</v>
      </c>
    </row>
    <row r="170" spans="2:8">
      <c r="B170" s="68" t="s">
        <v>147</v>
      </c>
      <c r="C170" s="70" t="s">
        <v>135</v>
      </c>
      <c r="D170" s="69" t="s">
        <v>161</v>
      </c>
      <c r="E170" s="197">
        <v>199360</v>
      </c>
      <c r="F170" s="197">
        <v>193400</v>
      </c>
      <c r="G170" s="198">
        <v>1870</v>
      </c>
      <c r="H170" s="198">
        <v>1810</v>
      </c>
    </row>
    <row r="171" spans="2:8">
      <c r="B171" s="68" t="s">
        <v>147</v>
      </c>
      <c r="C171" s="68" t="s">
        <v>136</v>
      </c>
      <c r="D171" s="69" t="s">
        <v>158</v>
      </c>
      <c r="E171" s="197">
        <v>40710</v>
      </c>
      <c r="F171" s="197">
        <v>35340</v>
      </c>
      <c r="G171" s="198">
        <v>380</v>
      </c>
      <c r="H171" s="198">
        <v>330</v>
      </c>
    </row>
    <row r="172" spans="2:8">
      <c r="B172" s="68" t="s">
        <v>147</v>
      </c>
      <c r="C172" s="70" t="s">
        <v>136</v>
      </c>
      <c r="D172" s="69" t="s">
        <v>159</v>
      </c>
      <c r="E172" s="197">
        <v>48690</v>
      </c>
      <c r="F172" s="197">
        <v>43320</v>
      </c>
      <c r="G172" s="198">
        <v>450</v>
      </c>
      <c r="H172" s="198">
        <v>400</v>
      </c>
    </row>
    <row r="173" spans="2:8">
      <c r="B173" s="68" t="s">
        <v>147</v>
      </c>
      <c r="C173" s="70" t="s">
        <v>136</v>
      </c>
      <c r="D173" s="69" t="s">
        <v>160</v>
      </c>
      <c r="E173" s="197">
        <v>113120</v>
      </c>
      <c r="F173" s="197">
        <v>107750</v>
      </c>
      <c r="G173" s="198">
        <v>1010</v>
      </c>
      <c r="H173" s="198">
        <v>950</v>
      </c>
    </row>
    <row r="174" spans="2:8">
      <c r="B174" s="68" t="s">
        <v>147</v>
      </c>
      <c r="C174" s="70" t="s">
        <v>136</v>
      </c>
      <c r="D174" s="69" t="s">
        <v>161</v>
      </c>
      <c r="E174" s="197">
        <v>192940</v>
      </c>
      <c r="F174" s="197">
        <v>187570</v>
      </c>
      <c r="G174" s="198">
        <v>1810</v>
      </c>
      <c r="H174" s="198">
        <v>1750</v>
      </c>
    </row>
    <row r="175" spans="2:8">
      <c r="B175" s="68" t="s">
        <v>147</v>
      </c>
      <c r="C175" s="68" t="s">
        <v>137</v>
      </c>
      <c r="D175" s="69" t="s">
        <v>158</v>
      </c>
      <c r="E175" s="197">
        <v>38740</v>
      </c>
      <c r="F175" s="197">
        <v>33860</v>
      </c>
      <c r="G175" s="198">
        <v>360</v>
      </c>
      <c r="H175" s="198">
        <v>310</v>
      </c>
    </row>
    <row r="176" spans="2:8">
      <c r="B176" s="68" t="s">
        <v>147</v>
      </c>
      <c r="C176" s="70" t="s">
        <v>137</v>
      </c>
      <c r="D176" s="69" t="s">
        <v>159</v>
      </c>
      <c r="E176" s="197">
        <v>46720</v>
      </c>
      <c r="F176" s="197">
        <v>41840</v>
      </c>
      <c r="G176" s="198">
        <v>430</v>
      </c>
      <c r="H176" s="198">
        <v>380</v>
      </c>
    </row>
    <row r="177" spans="2:8">
      <c r="B177" s="68" t="s">
        <v>147</v>
      </c>
      <c r="C177" s="70" t="s">
        <v>137</v>
      </c>
      <c r="D177" s="69" t="s">
        <v>160</v>
      </c>
      <c r="E177" s="197">
        <v>111150</v>
      </c>
      <c r="F177" s="197">
        <v>106270</v>
      </c>
      <c r="G177" s="198">
        <v>990</v>
      </c>
      <c r="H177" s="198">
        <v>940</v>
      </c>
    </row>
    <row r="178" spans="2:8">
      <c r="B178" s="68" t="s">
        <v>147</v>
      </c>
      <c r="C178" s="70" t="s">
        <v>137</v>
      </c>
      <c r="D178" s="69" t="s">
        <v>161</v>
      </c>
      <c r="E178" s="197">
        <v>190970</v>
      </c>
      <c r="F178" s="197">
        <v>186090</v>
      </c>
      <c r="G178" s="198">
        <v>1790</v>
      </c>
      <c r="H178" s="198">
        <v>1740</v>
      </c>
    </row>
    <row r="179" spans="2:8">
      <c r="B179" s="68" t="s">
        <v>147</v>
      </c>
      <c r="C179" s="68" t="s">
        <v>138</v>
      </c>
      <c r="D179" s="69" t="s">
        <v>158</v>
      </c>
      <c r="E179" s="197">
        <v>37060</v>
      </c>
      <c r="F179" s="197">
        <v>32590</v>
      </c>
      <c r="G179" s="198">
        <v>350</v>
      </c>
      <c r="H179" s="198">
        <v>300</v>
      </c>
    </row>
    <row r="180" spans="2:8">
      <c r="B180" s="68" t="s">
        <v>147</v>
      </c>
      <c r="C180" s="70" t="s">
        <v>138</v>
      </c>
      <c r="D180" s="69" t="s">
        <v>159</v>
      </c>
      <c r="E180" s="197">
        <v>45040</v>
      </c>
      <c r="F180" s="197">
        <v>40570</v>
      </c>
      <c r="G180" s="198">
        <v>420</v>
      </c>
      <c r="H180" s="198">
        <v>370</v>
      </c>
    </row>
    <row r="181" spans="2:8">
      <c r="B181" s="68" t="s">
        <v>147</v>
      </c>
      <c r="C181" s="70" t="s">
        <v>138</v>
      </c>
      <c r="D181" s="69" t="s">
        <v>160</v>
      </c>
      <c r="E181" s="197">
        <v>109470</v>
      </c>
      <c r="F181" s="197">
        <v>105000</v>
      </c>
      <c r="G181" s="198">
        <v>970</v>
      </c>
      <c r="H181" s="198">
        <v>920</v>
      </c>
    </row>
    <row r="182" spans="2:8">
      <c r="B182" s="68" t="s">
        <v>147</v>
      </c>
      <c r="C182" s="70" t="s">
        <v>138</v>
      </c>
      <c r="D182" s="69" t="s">
        <v>161</v>
      </c>
      <c r="E182" s="197">
        <v>189290</v>
      </c>
      <c r="F182" s="197">
        <v>184820</v>
      </c>
      <c r="G182" s="198">
        <v>1770</v>
      </c>
      <c r="H182" s="198">
        <v>1720</v>
      </c>
    </row>
    <row r="183" spans="2:8">
      <c r="B183" s="68" t="s">
        <v>147</v>
      </c>
      <c r="C183" s="68" t="s">
        <v>139</v>
      </c>
      <c r="D183" s="69" t="s">
        <v>158</v>
      </c>
      <c r="E183" s="197">
        <v>35640</v>
      </c>
      <c r="F183" s="197">
        <v>31510</v>
      </c>
      <c r="G183" s="198">
        <v>330</v>
      </c>
      <c r="H183" s="198">
        <v>290</v>
      </c>
    </row>
    <row r="184" spans="2:8">
      <c r="B184" s="68" t="s">
        <v>147</v>
      </c>
      <c r="C184" s="70" t="s">
        <v>139</v>
      </c>
      <c r="D184" s="69" t="s">
        <v>159</v>
      </c>
      <c r="E184" s="197">
        <v>43620</v>
      </c>
      <c r="F184" s="197">
        <v>39490</v>
      </c>
      <c r="G184" s="198">
        <v>400</v>
      </c>
      <c r="H184" s="198">
        <v>360</v>
      </c>
    </row>
    <row r="185" spans="2:8">
      <c r="B185" s="68" t="s">
        <v>147</v>
      </c>
      <c r="C185" s="70" t="s">
        <v>139</v>
      </c>
      <c r="D185" s="69" t="s">
        <v>160</v>
      </c>
      <c r="E185" s="197">
        <v>108050</v>
      </c>
      <c r="F185" s="197">
        <v>103920</v>
      </c>
      <c r="G185" s="198">
        <v>960</v>
      </c>
      <c r="H185" s="198">
        <v>910</v>
      </c>
    </row>
    <row r="186" spans="2:8">
      <c r="B186" s="68" t="s">
        <v>147</v>
      </c>
      <c r="C186" s="70" t="s">
        <v>139</v>
      </c>
      <c r="D186" s="69" t="s">
        <v>161</v>
      </c>
      <c r="E186" s="197">
        <v>187870</v>
      </c>
      <c r="F186" s="197">
        <v>183740</v>
      </c>
      <c r="G186" s="198">
        <v>1760</v>
      </c>
      <c r="H186" s="198">
        <v>1710</v>
      </c>
    </row>
    <row r="187" spans="2:8">
      <c r="B187" s="68" t="s">
        <v>147</v>
      </c>
      <c r="C187" s="68" t="s">
        <v>140</v>
      </c>
      <c r="D187" s="69" t="s">
        <v>158</v>
      </c>
      <c r="E187" s="197">
        <v>34450</v>
      </c>
      <c r="F187" s="197">
        <v>30620</v>
      </c>
      <c r="G187" s="198">
        <v>320</v>
      </c>
      <c r="H187" s="198">
        <v>280</v>
      </c>
    </row>
    <row r="188" spans="2:8">
      <c r="B188" s="68" t="s">
        <v>147</v>
      </c>
      <c r="C188" s="70" t="s">
        <v>140</v>
      </c>
      <c r="D188" s="69" t="s">
        <v>159</v>
      </c>
      <c r="E188" s="197">
        <v>42430</v>
      </c>
      <c r="F188" s="197">
        <v>38600</v>
      </c>
      <c r="G188" s="198">
        <v>390</v>
      </c>
      <c r="H188" s="198">
        <v>350</v>
      </c>
    </row>
    <row r="189" spans="2:8">
      <c r="B189" s="68" t="s">
        <v>147</v>
      </c>
      <c r="C189" s="70" t="s">
        <v>140</v>
      </c>
      <c r="D189" s="69" t="s">
        <v>160</v>
      </c>
      <c r="E189" s="197">
        <v>106860</v>
      </c>
      <c r="F189" s="197">
        <v>103030</v>
      </c>
      <c r="G189" s="198">
        <v>940</v>
      </c>
      <c r="H189" s="198">
        <v>910</v>
      </c>
    </row>
    <row r="190" spans="2:8">
      <c r="B190" s="68" t="s">
        <v>147</v>
      </c>
      <c r="C190" s="70" t="s">
        <v>140</v>
      </c>
      <c r="D190" s="69" t="s">
        <v>161</v>
      </c>
      <c r="E190" s="197">
        <v>186680</v>
      </c>
      <c r="F190" s="197">
        <v>182850</v>
      </c>
      <c r="G190" s="198">
        <v>1740</v>
      </c>
      <c r="H190" s="198">
        <v>1710</v>
      </c>
    </row>
    <row r="191" spans="2:8">
      <c r="B191" s="68" t="s">
        <v>147</v>
      </c>
      <c r="C191" s="68" t="s">
        <v>141</v>
      </c>
      <c r="D191" s="69" t="s">
        <v>158</v>
      </c>
      <c r="E191" s="197">
        <v>33400</v>
      </c>
      <c r="F191" s="197">
        <v>29830</v>
      </c>
      <c r="G191" s="198">
        <v>310</v>
      </c>
      <c r="H191" s="198">
        <v>270</v>
      </c>
    </row>
    <row r="192" spans="2:8">
      <c r="B192" s="68" t="s">
        <v>147</v>
      </c>
      <c r="C192" s="70" t="s">
        <v>141</v>
      </c>
      <c r="D192" s="69" t="s">
        <v>159</v>
      </c>
      <c r="E192" s="197">
        <v>41380</v>
      </c>
      <c r="F192" s="197">
        <v>37810</v>
      </c>
      <c r="G192" s="198">
        <v>380</v>
      </c>
      <c r="H192" s="198">
        <v>340</v>
      </c>
    </row>
    <row r="193" spans="2:8">
      <c r="B193" s="68" t="s">
        <v>147</v>
      </c>
      <c r="C193" s="70" t="s">
        <v>141</v>
      </c>
      <c r="D193" s="69" t="s">
        <v>160</v>
      </c>
      <c r="E193" s="197">
        <v>105810</v>
      </c>
      <c r="F193" s="197">
        <v>102240</v>
      </c>
      <c r="G193" s="198">
        <v>930</v>
      </c>
      <c r="H193" s="198">
        <v>900</v>
      </c>
    </row>
    <row r="194" spans="2:8">
      <c r="B194" s="68" t="s">
        <v>147</v>
      </c>
      <c r="C194" s="70" t="s">
        <v>141</v>
      </c>
      <c r="D194" s="69" t="s">
        <v>161</v>
      </c>
      <c r="E194" s="197">
        <v>185630</v>
      </c>
      <c r="F194" s="197">
        <v>182060</v>
      </c>
      <c r="G194" s="198">
        <v>1730</v>
      </c>
      <c r="H194" s="198">
        <v>1700</v>
      </c>
    </row>
    <row r="195" spans="2:8">
      <c r="B195" s="68" t="s">
        <v>147</v>
      </c>
      <c r="C195" s="68" t="s">
        <v>142</v>
      </c>
      <c r="D195" s="69" t="s">
        <v>158</v>
      </c>
      <c r="E195" s="197">
        <v>33380</v>
      </c>
      <c r="F195" s="197">
        <v>30030</v>
      </c>
      <c r="G195" s="198">
        <v>310</v>
      </c>
      <c r="H195" s="198">
        <v>280</v>
      </c>
    </row>
    <row r="196" spans="2:8">
      <c r="B196" s="68" t="s">
        <v>147</v>
      </c>
      <c r="C196" s="70" t="s">
        <v>142</v>
      </c>
      <c r="D196" s="69" t="s">
        <v>159</v>
      </c>
      <c r="E196" s="197">
        <v>41360</v>
      </c>
      <c r="F196" s="197">
        <v>38010</v>
      </c>
      <c r="G196" s="198">
        <v>380</v>
      </c>
      <c r="H196" s="198">
        <v>350</v>
      </c>
    </row>
    <row r="197" spans="2:8">
      <c r="B197" s="68" t="s">
        <v>147</v>
      </c>
      <c r="C197" s="70" t="s">
        <v>142</v>
      </c>
      <c r="D197" s="69" t="s">
        <v>160</v>
      </c>
      <c r="E197" s="197">
        <v>105790</v>
      </c>
      <c r="F197" s="197">
        <v>102440</v>
      </c>
      <c r="G197" s="198">
        <v>930</v>
      </c>
      <c r="H197" s="198">
        <v>900</v>
      </c>
    </row>
    <row r="198" spans="2:8">
      <c r="B198" s="68" t="s">
        <v>147</v>
      </c>
      <c r="C198" s="70" t="s">
        <v>142</v>
      </c>
      <c r="D198" s="69" t="s">
        <v>161</v>
      </c>
      <c r="E198" s="197">
        <v>185610</v>
      </c>
      <c r="F198" s="197">
        <v>182260</v>
      </c>
      <c r="G198" s="198">
        <v>1730</v>
      </c>
      <c r="H198" s="198">
        <v>1700</v>
      </c>
    </row>
    <row r="199" spans="2:8">
      <c r="B199" s="68" t="s">
        <v>147</v>
      </c>
      <c r="C199" s="68" t="s">
        <v>143</v>
      </c>
      <c r="D199" s="69" t="s">
        <v>158</v>
      </c>
      <c r="E199" s="197">
        <v>32540</v>
      </c>
      <c r="F199" s="197">
        <v>29390</v>
      </c>
      <c r="G199" s="198">
        <v>300</v>
      </c>
      <c r="H199" s="198">
        <v>270</v>
      </c>
    </row>
    <row r="200" spans="2:8">
      <c r="B200" s="68" t="s">
        <v>147</v>
      </c>
      <c r="C200" s="70" t="s">
        <v>143</v>
      </c>
      <c r="D200" s="69" t="s">
        <v>159</v>
      </c>
      <c r="E200" s="197">
        <v>40520</v>
      </c>
      <c r="F200" s="197">
        <v>37370</v>
      </c>
      <c r="G200" s="198">
        <v>370</v>
      </c>
      <c r="H200" s="198">
        <v>340</v>
      </c>
    </row>
    <row r="201" spans="2:8">
      <c r="B201" s="68" t="s">
        <v>147</v>
      </c>
      <c r="C201" s="70" t="s">
        <v>143</v>
      </c>
      <c r="D201" s="69" t="s">
        <v>160</v>
      </c>
      <c r="E201" s="197">
        <v>104950</v>
      </c>
      <c r="F201" s="197">
        <v>101800</v>
      </c>
      <c r="G201" s="198">
        <v>920</v>
      </c>
      <c r="H201" s="198">
        <v>890</v>
      </c>
    </row>
    <row r="202" spans="2:8">
      <c r="B202" s="68" t="s">
        <v>147</v>
      </c>
      <c r="C202" s="70" t="s">
        <v>143</v>
      </c>
      <c r="D202" s="69" t="s">
        <v>161</v>
      </c>
      <c r="E202" s="197">
        <v>184770</v>
      </c>
      <c r="F202" s="197">
        <v>181620</v>
      </c>
      <c r="G202" s="198">
        <v>1720</v>
      </c>
      <c r="H202" s="198">
        <v>1690</v>
      </c>
    </row>
    <row r="203" spans="2:8">
      <c r="B203" s="68" t="s">
        <v>147</v>
      </c>
      <c r="C203" s="68" t="s">
        <v>144</v>
      </c>
      <c r="D203" s="69" t="s">
        <v>158</v>
      </c>
      <c r="E203" s="197">
        <v>31770</v>
      </c>
      <c r="F203" s="197">
        <v>28790</v>
      </c>
      <c r="G203" s="198">
        <v>290</v>
      </c>
      <c r="H203" s="198">
        <v>260</v>
      </c>
    </row>
    <row r="204" spans="2:8">
      <c r="B204" s="68" t="s">
        <v>147</v>
      </c>
      <c r="C204" s="70" t="s">
        <v>145</v>
      </c>
      <c r="D204" s="69" t="s">
        <v>159</v>
      </c>
      <c r="E204" s="197">
        <v>39750</v>
      </c>
      <c r="F204" s="197">
        <v>36770</v>
      </c>
      <c r="G204" s="198">
        <v>360</v>
      </c>
      <c r="H204" s="198">
        <v>330</v>
      </c>
    </row>
    <row r="205" spans="2:8">
      <c r="B205" s="68" t="s">
        <v>147</v>
      </c>
      <c r="C205" s="70" t="s">
        <v>144</v>
      </c>
      <c r="D205" s="69" t="s">
        <v>160</v>
      </c>
      <c r="E205" s="197">
        <v>104180</v>
      </c>
      <c r="F205" s="197">
        <v>101200</v>
      </c>
      <c r="G205" s="198">
        <v>920</v>
      </c>
      <c r="H205" s="198">
        <v>890</v>
      </c>
    </row>
    <row r="206" spans="2:8">
      <c r="B206" s="68" t="s">
        <v>147</v>
      </c>
      <c r="C206" s="70" t="s">
        <v>144</v>
      </c>
      <c r="D206" s="69" t="s">
        <v>161</v>
      </c>
      <c r="E206" s="197">
        <v>184000</v>
      </c>
      <c r="F206" s="197">
        <v>181020</v>
      </c>
      <c r="G206" s="198">
        <v>1720</v>
      </c>
      <c r="H206" s="198">
        <v>1690</v>
      </c>
    </row>
    <row r="207" spans="2:8">
      <c r="B207" s="68" t="s">
        <v>148</v>
      </c>
      <c r="C207" s="68" t="s">
        <v>123</v>
      </c>
      <c r="D207" s="69" t="s">
        <v>158</v>
      </c>
      <c r="E207" s="197">
        <v>124920</v>
      </c>
      <c r="F207" s="197">
        <v>98650</v>
      </c>
      <c r="G207" s="198">
        <v>1220</v>
      </c>
      <c r="H207" s="198">
        <v>960</v>
      </c>
    </row>
    <row r="208" spans="2:8">
      <c r="B208" s="68" t="s">
        <v>148</v>
      </c>
      <c r="C208" s="70" t="s">
        <v>123</v>
      </c>
      <c r="D208" s="69" t="s">
        <v>159</v>
      </c>
      <c r="E208" s="197">
        <v>132710</v>
      </c>
      <c r="F208" s="197">
        <v>106440</v>
      </c>
      <c r="G208" s="198">
        <v>1290</v>
      </c>
      <c r="H208" s="198">
        <v>1030</v>
      </c>
    </row>
    <row r="209" spans="2:8">
      <c r="B209" s="68" t="s">
        <v>148</v>
      </c>
      <c r="C209" s="70" t="s">
        <v>123</v>
      </c>
      <c r="D209" s="69" t="s">
        <v>160</v>
      </c>
      <c r="E209" s="197">
        <v>195840</v>
      </c>
      <c r="F209" s="197">
        <v>169570</v>
      </c>
      <c r="G209" s="198">
        <v>1840</v>
      </c>
      <c r="H209" s="198">
        <v>1580</v>
      </c>
    </row>
    <row r="210" spans="2:8">
      <c r="B210" s="68" t="s">
        <v>148</v>
      </c>
      <c r="C210" s="70" t="s">
        <v>123</v>
      </c>
      <c r="D210" s="69" t="s">
        <v>161</v>
      </c>
      <c r="E210" s="197">
        <v>273780</v>
      </c>
      <c r="F210" s="197">
        <v>247510</v>
      </c>
      <c r="G210" s="198">
        <v>2620</v>
      </c>
      <c r="H210" s="198">
        <v>2360</v>
      </c>
    </row>
    <row r="211" spans="2:8">
      <c r="B211" s="68" t="s">
        <v>148</v>
      </c>
      <c r="C211" s="68" t="s">
        <v>125</v>
      </c>
      <c r="D211" s="69" t="s">
        <v>158</v>
      </c>
      <c r="E211" s="197">
        <v>90040</v>
      </c>
      <c r="F211" s="197">
        <v>72530</v>
      </c>
      <c r="G211" s="198">
        <v>880</v>
      </c>
      <c r="H211" s="198">
        <v>700</v>
      </c>
    </row>
    <row r="212" spans="2:8">
      <c r="B212" s="68" t="s">
        <v>148</v>
      </c>
      <c r="C212" s="70" t="s">
        <v>126</v>
      </c>
      <c r="D212" s="69" t="s">
        <v>159</v>
      </c>
      <c r="E212" s="197">
        <v>97830</v>
      </c>
      <c r="F212" s="197">
        <v>80320</v>
      </c>
      <c r="G212" s="198">
        <v>950</v>
      </c>
      <c r="H212" s="198">
        <v>770</v>
      </c>
    </row>
    <row r="213" spans="2:8">
      <c r="B213" s="68" t="s">
        <v>148</v>
      </c>
      <c r="C213" s="70" t="s">
        <v>126</v>
      </c>
      <c r="D213" s="69" t="s">
        <v>160</v>
      </c>
      <c r="E213" s="197">
        <v>160960</v>
      </c>
      <c r="F213" s="197">
        <v>143450</v>
      </c>
      <c r="G213" s="198">
        <v>1490</v>
      </c>
      <c r="H213" s="198">
        <v>1310</v>
      </c>
    </row>
    <row r="214" spans="2:8">
      <c r="B214" s="68" t="s">
        <v>148</v>
      </c>
      <c r="C214" s="70" t="s">
        <v>126</v>
      </c>
      <c r="D214" s="69" t="s">
        <v>161</v>
      </c>
      <c r="E214" s="197">
        <v>238900</v>
      </c>
      <c r="F214" s="197">
        <v>221390</v>
      </c>
      <c r="G214" s="198">
        <v>2270</v>
      </c>
      <c r="H214" s="198">
        <v>2090</v>
      </c>
    </row>
    <row r="215" spans="2:8">
      <c r="B215" s="68" t="s">
        <v>148</v>
      </c>
      <c r="C215" s="68" t="s">
        <v>127</v>
      </c>
      <c r="D215" s="69" t="s">
        <v>158</v>
      </c>
      <c r="E215" s="197">
        <v>72920</v>
      </c>
      <c r="F215" s="197">
        <v>59790</v>
      </c>
      <c r="G215" s="198">
        <v>700</v>
      </c>
      <c r="H215" s="198">
        <v>570</v>
      </c>
    </row>
    <row r="216" spans="2:8">
      <c r="B216" s="68" t="s">
        <v>148</v>
      </c>
      <c r="C216" s="70" t="s">
        <v>128</v>
      </c>
      <c r="D216" s="69" t="s">
        <v>159</v>
      </c>
      <c r="E216" s="197">
        <v>80710</v>
      </c>
      <c r="F216" s="197">
        <v>67580</v>
      </c>
      <c r="G216" s="198">
        <v>770</v>
      </c>
      <c r="H216" s="198">
        <v>640</v>
      </c>
    </row>
    <row r="217" spans="2:8">
      <c r="B217" s="68" t="s">
        <v>148</v>
      </c>
      <c r="C217" s="70" t="s">
        <v>128</v>
      </c>
      <c r="D217" s="69" t="s">
        <v>160</v>
      </c>
      <c r="E217" s="197">
        <v>143840</v>
      </c>
      <c r="F217" s="197">
        <v>130710</v>
      </c>
      <c r="G217" s="198">
        <v>1320</v>
      </c>
      <c r="H217" s="198">
        <v>1190</v>
      </c>
    </row>
    <row r="218" spans="2:8">
      <c r="B218" s="68" t="s">
        <v>148</v>
      </c>
      <c r="C218" s="70" t="s">
        <v>128</v>
      </c>
      <c r="D218" s="69" t="s">
        <v>161</v>
      </c>
      <c r="E218" s="197">
        <v>221780</v>
      </c>
      <c r="F218" s="197">
        <v>208650</v>
      </c>
      <c r="G218" s="198">
        <v>2100</v>
      </c>
      <c r="H218" s="198">
        <v>1970</v>
      </c>
    </row>
    <row r="219" spans="2:8">
      <c r="B219" s="68" t="s">
        <v>148</v>
      </c>
      <c r="C219" s="68" t="s">
        <v>129</v>
      </c>
      <c r="D219" s="69" t="s">
        <v>158</v>
      </c>
      <c r="E219" s="197">
        <v>68450</v>
      </c>
      <c r="F219" s="197">
        <v>57950</v>
      </c>
      <c r="G219" s="198">
        <v>660</v>
      </c>
      <c r="H219" s="198">
        <v>560</v>
      </c>
    </row>
    <row r="220" spans="2:8">
      <c r="B220" s="68" t="s">
        <v>148</v>
      </c>
      <c r="C220" s="70" t="s">
        <v>130</v>
      </c>
      <c r="D220" s="69" t="s">
        <v>159</v>
      </c>
      <c r="E220" s="197">
        <v>76240</v>
      </c>
      <c r="F220" s="197">
        <v>65740</v>
      </c>
      <c r="G220" s="198">
        <v>730</v>
      </c>
      <c r="H220" s="198">
        <v>630</v>
      </c>
    </row>
    <row r="221" spans="2:8">
      <c r="B221" s="68" t="s">
        <v>148</v>
      </c>
      <c r="C221" s="70" t="s">
        <v>130</v>
      </c>
      <c r="D221" s="69" t="s">
        <v>160</v>
      </c>
      <c r="E221" s="197">
        <v>139370</v>
      </c>
      <c r="F221" s="197">
        <v>128870</v>
      </c>
      <c r="G221" s="198">
        <v>1270</v>
      </c>
      <c r="H221" s="198">
        <v>1170</v>
      </c>
    </row>
    <row r="222" spans="2:8">
      <c r="B222" s="68" t="s">
        <v>148</v>
      </c>
      <c r="C222" s="70" t="s">
        <v>130</v>
      </c>
      <c r="D222" s="69" t="s">
        <v>161</v>
      </c>
      <c r="E222" s="197">
        <v>217310</v>
      </c>
      <c r="F222" s="197">
        <v>206810</v>
      </c>
      <c r="G222" s="198">
        <v>2050</v>
      </c>
      <c r="H222" s="198">
        <v>1950</v>
      </c>
    </row>
    <row r="223" spans="2:8">
      <c r="B223" s="68" t="s">
        <v>148</v>
      </c>
      <c r="C223" s="68" t="s">
        <v>132</v>
      </c>
      <c r="D223" s="69" t="s">
        <v>158</v>
      </c>
      <c r="E223" s="197">
        <v>59990</v>
      </c>
      <c r="F223" s="197">
        <v>51230</v>
      </c>
      <c r="G223" s="198">
        <v>580</v>
      </c>
      <c r="H223" s="198">
        <v>490</v>
      </c>
    </row>
    <row r="224" spans="2:8">
      <c r="B224" s="68" t="s">
        <v>148</v>
      </c>
      <c r="C224" s="68" t="s">
        <v>132</v>
      </c>
      <c r="D224" s="69" t="s">
        <v>159</v>
      </c>
      <c r="E224" s="197">
        <v>67780</v>
      </c>
      <c r="F224" s="197">
        <v>59020</v>
      </c>
      <c r="G224" s="198">
        <v>650</v>
      </c>
      <c r="H224" s="198">
        <v>560</v>
      </c>
    </row>
    <row r="225" spans="2:8">
      <c r="B225" s="68" t="s">
        <v>148</v>
      </c>
      <c r="C225" s="68" t="s">
        <v>132</v>
      </c>
      <c r="D225" s="69" t="s">
        <v>160</v>
      </c>
      <c r="E225" s="197">
        <v>130910</v>
      </c>
      <c r="F225" s="197">
        <v>122150</v>
      </c>
      <c r="G225" s="198">
        <v>1190</v>
      </c>
      <c r="H225" s="198">
        <v>1100</v>
      </c>
    </row>
    <row r="226" spans="2:8">
      <c r="B226" s="68" t="s">
        <v>148</v>
      </c>
      <c r="C226" s="68" t="s">
        <v>132</v>
      </c>
      <c r="D226" s="69" t="s">
        <v>161</v>
      </c>
      <c r="E226" s="197">
        <v>208850</v>
      </c>
      <c r="F226" s="197">
        <v>200090</v>
      </c>
      <c r="G226" s="198">
        <v>1970</v>
      </c>
      <c r="H226" s="198">
        <v>1880</v>
      </c>
    </row>
    <row r="227" spans="2:8">
      <c r="B227" s="68" t="s">
        <v>148</v>
      </c>
      <c r="C227" s="68" t="s">
        <v>133</v>
      </c>
      <c r="D227" s="69" t="s">
        <v>158</v>
      </c>
      <c r="E227" s="197">
        <v>54020</v>
      </c>
      <c r="F227" s="197">
        <v>46520</v>
      </c>
      <c r="G227" s="198">
        <v>520</v>
      </c>
      <c r="H227" s="198">
        <v>440</v>
      </c>
    </row>
    <row r="228" spans="2:8">
      <c r="B228" s="68" t="s">
        <v>148</v>
      </c>
      <c r="C228" s="70" t="s">
        <v>133</v>
      </c>
      <c r="D228" s="69" t="s">
        <v>159</v>
      </c>
      <c r="E228" s="197">
        <v>61810</v>
      </c>
      <c r="F228" s="197">
        <v>54310</v>
      </c>
      <c r="G228" s="198">
        <v>590</v>
      </c>
      <c r="H228" s="198">
        <v>510</v>
      </c>
    </row>
    <row r="229" spans="2:8">
      <c r="B229" s="68" t="s">
        <v>148</v>
      </c>
      <c r="C229" s="70" t="s">
        <v>133</v>
      </c>
      <c r="D229" s="69" t="s">
        <v>160</v>
      </c>
      <c r="E229" s="197">
        <v>124940</v>
      </c>
      <c r="F229" s="197">
        <v>117440</v>
      </c>
      <c r="G229" s="198">
        <v>1130</v>
      </c>
      <c r="H229" s="198">
        <v>1050</v>
      </c>
    </row>
    <row r="230" spans="2:8">
      <c r="B230" s="68" t="s">
        <v>148</v>
      </c>
      <c r="C230" s="70" t="s">
        <v>133</v>
      </c>
      <c r="D230" s="69" t="s">
        <v>161</v>
      </c>
      <c r="E230" s="197">
        <v>202880</v>
      </c>
      <c r="F230" s="197">
        <v>195380</v>
      </c>
      <c r="G230" s="198">
        <v>1910</v>
      </c>
      <c r="H230" s="198">
        <v>1830</v>
      </c>
    </row>
    <row r="231" spans="2:8">
      <c r="B231" s="68" t="s">
        <v>148</v>
      </c>
      <c r="C231" s="68" t="s">
        <v>134</v>
      </c>
      <c r="D231" s="69" t="s">
        <v>158</v>
      </c>
      <c r="E231" s="197">
        <v>49600</v>
      </c>
      <c r="F231" s="197">
        <v>43040</v>
      </c>
      <c r="G231" s="198">
        <v>470</v>
      </c>
      <c r="H231" s="198">
        <v>410</v>
      </c>
    </row>
    <row r="232" spans="2:8">
      <c r="B232" s="68" t="s">
        <v>148</v>
      </c>
      <c r="C232" s="70" t="s">
        <v>134</v>
      </c>
      <c r="D232" s="69" t="s">
        <v>159</v>
      </c>
      <c r="E232" s="197">
        <v>57390</v>
      </c>
      <c r="F232" s="197">
        <v>50830</v>
      </c>
      <c r="G232" s="198">
        <v>540</v>
      </c>
      <c r="H232" s="198">
        <v>480</v>
      </c>
    </row>
    <row r="233" spans="2:8">
      <c r="B233" s="68" t="s">
        <v>148</v>
      </c>
      <c r="C233" s="70" t="s">
        <v>134</v>
      </c>
      <c r="D233" s="69" t="s">
        <v>160</v>
      </c>
      <c r="E233" s="197">
        <v>120520</v>
      </c>
      <c r="F233" s="197">
        <v>113960</v>
      </c>
      <c r="G233" s="198">
        <v>1080</v>
      </c>
      <c r="H233" s="198">
        <v>1020</v>
      </c>
    </row>
    <row r="234" spans="2:8">
      <c r="B234" s="68" t="s">
        <v>148</v>
      </c>
      <c r="C234" s="70" t="s">
        <v>134</v>
      </c>
      <c r="D234" s="69" t="s">
        <v>161</v>
      </c>
      <c r="E234" s="197">
        <v>198460</v>
      </c>
      <c r="F234" s="197">
        <v>191900</v>
      </c>
      <c r="G234" s="198">
        <v>1860</v>
      </c>
      <c r="H234" s="198">
        <v>1800</v>
      </c>
    </row>
    <row r="235" spans="2:8">
      <c r="B235" s="68" t="s">
        <v>148</v>
      </c>
      <c r="C235" s="68" t="s">
        <v>135</v>
      </c>
      <c r="D235" s="69" t="s">
        <v>158</v>
      </c>
      <c r="E235" s="197">
        <v>46120</v>
      </c>
      <c r="F235" s="197">
        <v>40280</v>
      </c>
      <c r="G235" s="198">
        <v>440</v>
      </c>
      <c r="H235" s="198">
        <v>380</v>
      </c>
    </row>
    <row r="236" spans="2:8">
      <c r="B236" s="68" t="s">
        <v>148</v>
      </c>
      <c r="C236" s="70" t="s">
        <v>135</v>
      </c>
      <c r="D236" s="69" t="s">
        <v>159</v>
      </c>
      <c r="E236" s="197">
        <v>53910</v>
      </c>
      <c r="F236" s="197">
        <v>48070</v>
      </c>
      <c r="G236" s="198">
        <v>510</v>
      </c>
      <c r="H236" s="198">
        <v>450</v>
      </c>
    </row>
    <row r="237" spans="2:8">
      <c r="B237" s="68" t="s">
        <v>148</v>
      </c>
      <c r="C237" s="70" t="s">
        <v>135</v>
      </c>
      <c r="D237" s="69" t="s">
        <v>160</v>
      </c>
      <c r="E237" s="197">
        <v>117040</v>
      </c>
      <c r="F237" s="197">
        <v>111200</v>
      </c>
      <c r="G237" s="198">
        <v>1050</v>
      </c>
      <c r="H237" s="198">
        <v>990</v>
      </c>
    </row>
    <row r="238" spans="2:8">
      <c r="B238" s="68" t="s">
        <v>148</v>
      </c>
      <c r="C238" s="70" t="s">
        <v>135</v>
      </c>
      <c r="D238" s="69" t="s">
        <v>161</v>
      </c>
      <c r="E238" s="197">
        <v>194980</v>
      </c>
      <c r="F238" s="197">
        <v>189140</v>
      </c>
      <c r="G238" s="198">
        <v>1830</v>
      </c>
      <c r="H238" s="198">
        <v>1770</v>
      </c>
    </row>
    <row r="239" spans="2:8">
      <c r="B239" s="68" t="s">
        <v>148</v>
      </c>
      <c r="C239" s="68" t="s">
        <v>136</v>
      </c>
      <c r="D239" s="69" t="s">
        <v>158</v>
      </c>
      <c r="E239" s="197">
        <v>39870</v>
      </c>
      <c r="F239" s="197">
        <v>34620</v>
      </c>
      <c r="G239" s="198">
        <v>370</v>
      </c>
      <c r="H239" s="198">
        <v>320</v>
      </c>
    </row>
    <row r="240" spans="2:8">
      <c r="B240" s="68" t="s">
        <v>148</v>
      </c>
      <c r="C240" s="70" t="s">
        <v>136</v>
      </c>
      <c r="D240" s="69" t="s">
        <v>159</v>
      </c>
      <c r="E240" s="197">
        <v>47660</v>
      </c>
      <c r="F240" s="197">
        <v>42410</v>
      </c>
      <c r="G240" s="198">
        <v>440</v>
      </c>
      <c r="H240" s="198">
        <v>390</v>
      </c>
    </row>
    <row r="241" spans="2:8">
      <c r="B241" s="68" t="s">
        <v>148</v>
      </c>
      <c r="C241" s="70" t="s">
        <v>136</v>
      </c>
      <c r="D241" s="69" t="s">
        <v>160</v>
      </c>
      <c r="E241" s="197">
        <v>110790</v>
      </c>
      <c r="F241" s="197">
        <v>105540</v>
      </c>
      <c r="G241" s="198">
        <v>990</v>
      </c>
      <c r="H241" s="198">
        <v>940</v>
      </c>
    </row>
    <row r="242" spans="2:8">
      <c r="B242" s="68" t="s">
        <v>148</v>
      </c>
      <c r="C242" s="70" t="s">
        <v>136</v>
      </c>
      <c r="D242" s="69" t="s">
        <v>161</v>
      </c>
      <c r="E242" s="197">
        <v>188730</v>
      </c>
      <c r="F242" s="197">
        <v>183480</v>
      </c>
      <c r="G242" s="198">
        <v>1770</v>
      </c>
      <c r="H242" s="198">
        <v>1720</v>
      </c>
    </row>
    <row r="243" spans="2:8">
      <c r="B243" s="68" t="s">
        <v>148</v>
      </c>
      <c r="C243" s="68" t="s">
        <v>137</v>
      </c>
      <c r="D243" s="69" t="s">
        <v>158</v>
      </c>
      <c r="E243" s="197">
        <v>37950</v>
      </c>
      <c r="F243" s="197">
        <v>33170</v>
      </c>
      <c r="G243" s="198">
        <v>360</v>
      </c>
      <c r="H243" s="198">
        <v>310</v>
      </c>
    </row>
    <row r="244" spans="2:8">
      <c r="B244" s="68" t="s">
        <v>148</v>
      </c>
      <c r="C244" s="70" t="s">
        <v>137</v>
      </c>
      <c r="D244" s="69" t="s">
        <v>159</v>
      </c>
      <c r="E244" s="197">
        <v>45740</v>
      </c>
      <c r="F244" s="197">
        <v>40960</v>
      </c>
      <c r="G244" s="198">
        <v>430</v>
      </c>
      <c r="H244" s="198">
        <v>380</v>
      </c>
    </row>
    <row r="245" spans="2:8">
      <c r="B245" s="68" t="s">
        <v>148</v>
      </c>
      <c r="C245" s="70" t="s">
        <v>137</v>
      </c>
      <c r="D245" s="69" t="s">
        <v>160</v>
      </c>
      <c r="E245" s="197">
        <v>108870</v>
      </c>
      <c r="F245" s="197">
        <v>104090</v>
      </c>
      <c r="G245" s="198">
        <v>970</v>
      </c>
      <c r="H245" s="198">
        <v>920</v>
      </c>
    </row>
    <row r="246" spans="2:8">
      <c r="B246" s="68" t="s">
        <v>148</v>
      </c>
      <c r="C246" s="70" t="s">
        <v>137</v>
      </c>
      <c r="D246" s="69" t="s">
        <v>161</v>
      </c>
      <c r="E246" s="197">
        <v>186810</v>
      </c>
      <c r="F246" s="197">
        <v>182030</v>
      </c>
      <c r="G246" s="198">
        <v>1750</v>
      </c>
      <c r="H246" s="198">
        <v>1700</v>
      </c>
    </row>
    <row r="247" spans="2:8">
      <c r="B247" s="68" t="s">
        <v>148</v>
      </c>
      <c r="C247" s="68" t="s">
        <v>138</v>
      </c>
      <c r="D247" s="69" t="s">
        <v>158</v>
      </c>
      <c r="E247" s="197">
        <v>36300</v>
      </c>
      <c r="F247" s="197">
        <v>31920</v>
      </c>
      <c r="G247" s="198">
        <v>340</v>
      </c>
      <c r="H247" s="198">
        <v>290</v>
      </c>
    </row>
    <row r="248" spans="2:8">
      <c r="B248" s="68" t="s">
        <v>148</v>
      </c>
      <c r="C248" s="70" t="s">
        <v>138</v>
      </c>
      <c r="D248" s="69" t="s">
        <v>159</v>
      </c>
      <c r="E248" s="197">
        <v>44090</v>
      </c>
      <c r="F248" s="197">
        <v>39710</v>
      </c>
      <c r="G248" s="198">
        <v>410</v>
      </c>
      <c r="H248" s="198">
        <v>360</v>
      </c>
    </row>
    <row r="249" spans="2:8">
      <c r="B249" s="68" t="s">
        <v>148</v>
      </c>
      <c r="C249" s="70" t="s">
        <v>138</v>
      </c>
      <c r="D249" s="69" t="s">
        <v>160</v>
      </c>
      <c r="E249" s="197">
        <v>107220</v>
      </c>
      <c r="F249" s="197">
        <v>102840</v>
      </c>
      <c r="G249" s="198">
        <v>950</v>
      </c>
      <c r="H249" s="198">
        <v>910</v>
      </c>
    </row>
    <row r="250" spans="2:8">
      <c r="B250" s="68" t="s">
        <v>148</v>
      </c>
      <c r="C250" s="70" t="s">
        <v>138</v>
      </c>
      <c r="D250" s="69" t="s">
        <v>161</v>
      </c>
      <c r="E250" s="197">
        <v>185160</v>
      </c>
      <c r="F250" s="197">
        <v>180780</v>
      </c>
      <c r="G250" s="198">
        <v>1730</v>
      </c>
      <c r="H250" s="198">
        <v>1690</v>
      </c>
    </row>
    <row r="251" spans="2:8">
      <c r="B251" s="68" t="s">
        <v>148</v>
      </c>
      <c r="C251" s="68" t="s">
        <v>139</v>
      </c>
      <c r="D251" s="69" t="s">
        <v>158</v>
      </c>
      <c r="E251" s="197">
        <v>34910</v>
      </c>
      <c r="F251" s="197">
        <v>30870</v>
      </c>
      <c r="G251" s="198">
        <v>320</v>
      </c>
      <c r="H251" s="198">
        <v>280</v>
      </c>
    </row>
    <row r="252" spans="2:8">
      <c r="B252" s="68" t="s">
        <v>148</v>
      </c>
      <c r="C252" s="70" t="s">
        <v>139</v>
      </c>
      <c r="D252" s="69" t="s">
        <v>159</v>
      </c>
      <c r="E252" s="197">
        <v>42700</v>
      </c>
      <c r="F252" s="197">
        <v>38660</v>
      </c>
      <c r="G252" s="198">
        <v>390</v>
      </c>
      <c r="H252" s="198">
        <v>350</v>
      </c>
    </row>
    <row r="253" spans="2:8">
      <c r="B253" s="68" t="s">
        <v>148</v>
      </c>
      <c r="C253" s="70" t="s">
        <v>139</v>
      </c>
      <c r="D253" s="69" t="s">
        <v>160</v>
      </c>
      <c r="E253" s="197">
        <v>105830</v>
      </c>
      <c r="F253" s="197">
        <v>101790</v>
      </c>
      <c r="G253" s="198">
        <v>940</v>
      </c>
      <c r="H253" s="198">
        <v>900</v>
      </c>
    </row>
    <row r="254" spans="2:8">
      <c r="B254" s="68" t="s">
        <v>148</v>
      </c>
      <c r="C254" s="70" t="s">
        <v>139</v>
      </c>
      <c r="D254" s="69" t="s">
        <v>161</v>
      </c>
      <c r="E254" s="197">
        <v>183770</v>
      </c>
      <c r="F254" s="197">
        <v>179730</v>
      </c>
      <c r="G254" s="198">
        <v>1720</v>
      </c>
      <c r="H254" s="198">
        <v>1680</v>
      </c>
    </row>
    <row r="255" spans="2:8">
      <c r="B255" s="68" t="s">
        <v>148</v>
      </c>
      <c r="C255" s="68" t="s">
        <v>140</v>
      </c>
      <c r="D255" s="69" t="s">
        <v>158</v>
      </c>
      <c r="E255" s="197">
        <v>33750</v>
      </c>
      <c r="F255" s="197">
        <v>30000</v>
      </c>
      <c r="G255" s="198">
        <v>310</v>
      </c>
      <c r="H255" s="198">
        <v>280</v>
      </c>
    </row>
    <row r="256" spans="2:8">
      <c r="B256" s="68" t="s">
        <v>148</v>
      </c>
      <c r="C256" s="70" t="s">
        <v>140</v>
      </c>
      <c r="D256" s="69" t="s">
        <v>159</v>
      </c>
      <c r="E256" s="197">
        <v>41540</v>
      </c>
      <c r="F256" s="197">
        <v>37790</v>
      </c>
      <c r="G256" s="198">
        <v>380</v>
      </c>
      <c r="H256" s="198">
        <v>350</v>
      </c>
    </row>
    <row r="257" spans="2:8">
      <c r="B257" s="68" t="s">
        <v>148</v>
      </c>
      <c r="C257" s="70" t="s">
        <v>140</v>
      </c>
      <c r="D257" s="69" t="s">
        <v>160</v>
      </c>
      <c r="E257" s="197">
        <v>104670</v>
      </c>
      <c r="F257" s="197">
        <v>100920</v>
      </c>
      <c r="G257" s="198">
        <v>930</v>
      </c>
      <c r="H257" s="198">
        <v>890</v>
      </c>
    </row>
    <row r="258" spans="2:8">
      <c r="B258" s="68" t="s">
        <v>148</v>
      </c>
      <c r="C258" s="70" t="s">
        <v>140</v>
      </c>
      <c r="D258" s="69" t="s">
        <v>161</v>
      </c>
      <c r="E258" s="197">
        <v>182610</v>
      </c>
      <c r="F258" s="197">
        <v>178860</v>
      </c>
      <c r="G258" s="198">
        <v>1710</v>
      </c>
      <c r="H258" s="198">
        <v>1670</v>
      </c>
    </row>
    <row r="259" spans="2:8">
      <c r="B259" s="68" t="s">
        <v>148</v>
      </c>
      <c r="C259" s="68" t="s">
        <v>141</v>
      </c>
      <c r="D259" s="69" t="s">
        <v>158</v>
      </c>
      <c r="E259" s="197">
        <v>32720</v>
      </c>
      <c r="F259" s="197">
        <v>29220</v>
      </c>
      <c r="G259" s="198">
        <v>300</v>
      </c>
      <c r="H259" s="198">
        <v>270</v>
      </c>
    </row>
    <row r="260" spans="2:8">
      <c r="B260" s="68" t="s">
        <v>148</v>
      </c>
      <c r="C260" s="70" t="s">
        <v>141</v>
      </c>
      <c r="D260" s="69" t="s">
        <v>159</v>
      </c>
      <c r="E260" s="197">
        <v>40510</v>
      </c>
      <c r="F260" s="197">
        <v>37010</v>
      </c>
      <c r="G260" s="198">
        <v>370</v>
      </c>
      <c r="H260" s="198">
        <v>340</v>
      </c>
    </row>
    <row r="261" spans="2:8">
      <c r="B261" s="68" t="s">
        <v>148</v>
      </c>
      <c r="C261" s="70" t="s">
        <v>141</v>
      </c>
      <c r="D261" s="69" t="s">
        <v>160</v>
      </c>
      <c r="E261" s="197">
        <v>103640</v>
      </c>
      <c r="F261" s="197">
        <v>100140</v>
      </c>
      <c r="G261" s="198">
        <v>920</v>
      </c>
      <c r="H261" s="198">
        <v>880</v>
      </c>
    </row>
    <row r="262" spans="2:8">
      <c r="B262" s="68" t="s">
        <v>148</v>
      </c>
      <c r="C262" s="70" t="s">
        <v>141</v>
      </c>
      <c r="D262" s="69" t="s">
        <v>161</v>
      </c>
      <c r="E262" s="197">
        <v>181580</v>
      </c>
      <c r="F262" s="197">
        <v>178080</v>
      </c>
      <c r="G262" s="198">
        <v>1700</v>
      </c>
      <c r="H262" s="198">
        <v>1660</v>
      </c>
    </row>
    <row r="263" spans="2:8">
      <c r="B263" s="68" t="s">
        <v>148</v>
      </c>
      <c r="C263" s="68" t="s">
        <v>142</v>
      </c>
      <c r="D263" s="69" t="s">
        <v>158</v>
      </c>
      <c r="E263" s="197">
        <v>32720</v>
      </c>
      <c r="F263" s="197">
        <v>29440</v>
      </c>
      <c r="G263" s="198">
        <v>300</v>
      </c>
      <c r="H263" s="198">
        <v>270</v>
      </c>
    </row>
    <row r="264" spans="2:8">
      <c r="B264" s="68" t="s">
        <v>148</v>
      </c>
      <c r="C264" s="70" t="s">
        <v>142</v>
      </c>
      <c r="D264" s="69" t="s">
        <v>159</v>
      </c>
      <c r="E264" s="197">
        <v>40510</v>
      </c>
      <c r="F264" s="197">
        <v>37230</v>
      </c>
      <c r="G264" s="198">
        <v>370</v>
      </c>
      <c r="H264" s="198">
        <v>340</v>
      </c>
    </row>
    <row r="265" spans="2:8">
      <c r="B265" s="68" t="s">
        <v>148</v>
      </c>
      <c r="C265" s="70" t="s">
        <v>142</v>
      </c>
      <c r="D265" s="69" t="s">
        <v>160</v>
      </c>
      <c r="E265" s="197">
        <v>103640</v>
      </c>
      <c r="F265" s="197">
        <v>100360</v>
      </c>
      <c r="G265" s="198">
        <v>920</v>
      </c>
      <c r="H265" s="198">
        <v>880</v>
      </c>
    </row>
    <row r="266" spans="2:8">
      <c r="B266" s="68" t="s">
        <v>148</v>
      </c>
      <c r="C266" s="70" t="s">
        <v>142</v>
      </c>
      <c r="D266" s="69" t="s">
        <v>161</v>
      </c>
      <c r="E266" s="197">
        <v>181580</v>
      </c>
      <c r="F266" s="197">
        <v>178300</v>
      </c>
      <c r="G266" s="198">
        <v>1700</v>
      </c>
      <c r="H266" s="198">
        <v>1660</v>
      </c>
    </row>
    <row r="267" spans="2:8">
      <c r="B267" s="68" t="s">
        <v>148</v>
      </c>
      <c r="C267" s="68" t="s">
        <v>143</v>
      </c>
      <c r="D267" s="69" t="s">
        <v>158</v>
      </c>
      <c r="E267" s="197">
        <v>31900</v>
      </c>
      <c r="F267" s="197">
        <v>28810</v>
      </c>
      <c r="G267" s="198">
        <v>290</v>
      </c>
      <c r="H267" s="198">
        <v>260</v>
      </c>
    </row>
    <row r="268" spans="2:8">
      <c r="B268" s="68" t="s">
        <v>148</v>
      </c>
      <c r="C268" s="70" t="s">
        <v>143</v>
      </c>
      <c r="D268" s="69" t="s">
        <v>159</v>
      </c>
      <c r="E268" s="197">
        <v>39690</v>
      </c>
      <c r="F268" s="197">
        <v>36600</v>
      </c>
      <c r="G268" s="198">
        <v>360</v>
      </c>
      <c r="H268" s="198">
        <v>330</v>
      </c>
    </row>
    <row r="269" spans="2:8">
      <c r="B269" s="68" t="s">
        <v>148</v>
      </c>
      <c r="C269" s="70" t="s">
        <v>143</v>
      </c>
      <c r="D269" s="69" t="s">
        <v>160</v>
      </c>
      <c r="E269" s="197">
        <v>102820</v>
      </c>
      <c r="F269" s="197">
        <v>99730</v>
      </c>
      <c r="G269" s="198">
        <v>910</v>
      </c>
      <c r="H269" s="198">
        <v>880</v>
      </c>
    </row>
    <row r="270" spans="2:8">
      <c r="B270" s="68" t="s">
        <v>148</v>
      </c>
      <c r="C270" s="70" t="s">
        <v>143</v>
      </c>
      <c r="D270" s="69" t="s">
        <v>161</v>
      </c>
      <c r="E270" s="197">
        <v>180760</v>
      </c>
      <c r="F270" s="197">
        <v>177670</v>
      </c>
      <c r="G270" s="198">
        <v>1690</v>
      </c>
      <c r="H270" s="198">
        <v>1660</v>
      </c>
    </row>
    <row r="271" spans="2:8">
      <c r="B271" s="68" t="s">
        <v>148</v>
      </c>
      <c r="C271" s="68" t="s">
        <v>144</v>
      </c>
      <c r="D271" s="69" t="s">
        <v>158</v>
      </c>
      <c r="E271" s="197">
        <v>31140</v>
      </c>
      <c r="F271" s="197">
        <v>28220</v>
      </c>
      <c r="G271" s="198">
        <v>290</v>
      </c>
      <c r="H271" s="198">
        <v>260</v>
      </c>
    </row>
    <row r="272" spans="2:8">
      <c r="B272" s="68" t="s">
        <v>148</v>
      </c>
      <c r="C272" s="70" t="s">
        <v>145</v>
      </c>
      <c r="D272" s="69" t="s">
        <v>159</v>
      </c>
      <c r="E272" s="197">
        <v>38930</v>
      </c>
      <c r="F272" s="197">
        <v>36010</v>
      </c>
      <c r="G272" s="198">
        <v>360</v>
      </c>
      <c r="H272" s="198">
        <v>330</v>
      </c>
    </row>
    <row r="273" spans="2:8">
      <c r="B273" s="68" t="s">
        <v>148</v>
      </c>
      <c r="C273" s="70" t="s">
        <v>144</v>
      </c>
      <c r="D273" s="69" t="s">
        <v>160</v>
      </c>
      <c r="E273" s="197">
        <v>102060</v>
      </c>
      <c r="F273" s="197">
        <v>99140</v>
      </c>
      <c r="G273" s="198">
        <v>900</v>
      </c>
      <c r="H273" s="198">
        <v>870</v>
      </c>
    </row>
    <row r="274" spans="2:8">
      <c r="B274" s="68" t="s">
        <v>148</v>
      </c>
      <c r="C274" s="70" t="s">
        <v>144</v>
      </c>
      <c r="D274" s="69" t="s">
        <v>161</v>
      </c>
      <c r="E274" s="197">
        <v>180000</v>
      </c>
      <c r="F274" s="197">
        <v>177080</v>
      </c>
      <c r="G274" s="198">
        <v>1680</v>
      </c>
      <c r="H274" s="198">
        <v>1650</v>
      </c>
    </row>
    <row r="275" spans="2:8">
      <c r="B275" s="68" t="s">
        <v>149</v>
      </c>
      <c r="C275" s="68" t="s">
        <v>123</v>
      </c>
      <c r="D275" s="69" t="s">
        <v>158</v>
      </c>
      <c r="E275" s="197">
        <v>123090</v>
      </c>
      <c r="F275" s="197">
        <v>97200</v>
      </c>
      <c r="G275" s="198">
        <v>1210</v>
      </c>
      <c r="H275" s="198">
        <v>950</v>
      </c>
    </row>
    <row r="276" spans="2:8">
      <c r="B276" s="68" t="s">
        <v>149</v>
      </c>
      <c r="C276" s="70" t="s">
        <v>123</v>
      </c>
      <c r="D276" s="69" t="s">
        <v>159</v>
      </c>
      <c r="E276" s="197">
        <v>130750</v>
      </c>
      <c r="F276" s="197">
        <v>104860</v>
      </c>
      <c r="G276" s="198">
        <v>1280</v>
      </c>
      <c r="H276" s="198">
        <v>1020</v>
      </c>
    </row>
    <row r="277" spans="2:8">
      <c r="B277" s="68" t="s">
        <v>149</v>
      </c>
      <c r="C277" s="70" t="s">
        <v>123</v>
      </c>
      <c r="D277" s="69" t="s">
        <v>160</v>
      </c>
      <c r="E277" s="197">
        <v>193010</v>
      </c>
      <c r="F277" s="197">
        <v>167120</v>
      </c>
      <c r="G277" s="198">
        <v>1810</v>
      </c>
      <c r="H277" s="198">
        <v>1550</v>
      </c>
    </row>
    <row r="278" spans="2:8">
      <c r="B278" s="68" t="s">
        <v>149</v>
      </c>
      <c r="C278" s="70" t="s">
        <v>123</v>
      </c>
      <c r="D278" s="69" t="s">
        <v>161</v>
      </c>
      <c r="E278" s="197">
        <v>269700</v>
      </c>
      <c r="F278" s="197">
        <v>243810</v>
      </c>
      <c r="G278" s="198">
        <v>2580</v>
      </c>
      <c r="H278" s="198">
        <v>2320</v>
      </c>
    </row>
    <row r="279" spans="2:8">
      <c r="B279" s="68" t="s">
        <v>149</v>
      </c>
      <c r="C279" s="68" t="s">
        <v>125</v>
      </c>
      <c r="D279" s="69" t="s">
        <v>158</v>
      </c>
      <c r="E279" s="197">
        <v>88730</v>
      </c>
      <c r="F279" s="197">
        <v>71470</v>
      </c>
      <c r="G279" s="198">
        <v>860</v>
      </c>
      <c r="H279" s="198">
        <v>690</v>
      </c>
    </row>
    <row r="280" spans="2:8">
      <c r="B280" s="68" t="s">
        <v>149</v>
      </c>
      <c r="C280" s="70" t="s">
        <v>126</v>
      </c>
      <c r="D280" s="69" t="s">
        <v>159</v>
      </c>
      <c r="E280" s="197">
        <v>96390</v>
      </c>
      <c r="F280" s="197">
        <v>79130</v>
      </c>
      <c r="G280" s="198">
        <v>930</v>
      </c>
      <c r="H280" s="198">
        <v>760</v>
      </c>
    </row>
    <row r="281" spans="2:8">
      <c r="B281" s="68" t="s">
        <v>149</v>
      </c>
      <c r="C281" s="70" t="s">
        <v>126</v>
      </c>
      <c r="D281" s="69" t="s">
        <v>160</v>
      </c>
      <c r="E281" s="197">
        <v>158650</v>
      </c>
      <c r="F281" s="197">
        <v>141390</v>
      </c>
      <c r="G281" s="198">
        <v>1470</v>
      </c>
      <c r="H281" s="198">
        <v>1290</v>
      </c>
    </row>
    <row r="282" spans="2:8">
      <c r="B282" s="68" t="s">
        <v>149</v>
      </c>
      <c r="C282" s="70" t="s">
        <v>126</v>
      </c>
      <c r="D282" s="69" t="s">
        <v>161</v>
      </c>
      <c r="E282" s="197">
        <v>235340</v>
      </c>
      <c r="F282" s="197">
        <v>218080</v>
      </c>
      <c r="G282" s="198">
        <v>2240</v>
      </c>
      <c r="H282" s="198">
        <v>2060</v>
      </c>
    </row>
    <row r="283" spans="2:8">
      <c r="B283" s="68" t="s">
        <v>149</v>
      </c>
      <c r="C283" s="68" t="s">
        <v>127</v>
      </c>
      <c r="D283" s="69" t="s">
        <v>158</v>
      </c>
      <c r="E283" s="197">
        <v>71840</v>
      </c>
      <c r="F283" s="197">
        <v>58890</v>
      </c>
      <c r="G283" s="198">
        <v>690</v>
      </c>
      <c r="H283" s="198">
        <v>560</v>
      </c>
    </row>
    <row r="284" spans="2:8">
      <c r="B284" s="68" t="s">
        <v>149</v>
      </c>
      <c r="C284" s="70" t="s">
        <v>128</v>
      </c>
      <c r="D284" s="69" t="s">
        <v>159</v>
      </c>
      <c r="E284" s="197">
        <v>79500</v>
      </c>
      <c r="F284" s="197">
        <v>66550</v>
      </c>
      <c r="G284" s="198">
        <v>760</v>
      </c>
      <c r="H284" s="198">
        <v>630</v>
      </c>
    </row>
    <row r="285" spans="2:8">
      <c r="B285" s="68" t="s">
        <v>149</v>
      </c>
      <c r="C285" s="70" t="s">
        <v>128</v>
      </c>
      <c r="D285" s="69" t="s">
        <v>160</v>
      </c>
      <c r="E285" s="197">
        <v>141760</v>
      </c>
      <c r="F285" s="197">
        <v>128810</v>
      </c>
      <c r="G285" s="198">
        <v>1300</v>
      </c>
      <c r="H285" s="198">
        <v>1170</v>
      </c>
    </row>
    <row r="286" spans="2:8">
      <c r="B286" s="68" t="s">
        <v>149</v>
      </c>
      <c r="C286" s="70" t="s">
        <v>128</v>
      </c>
      <c r="D286" s="69" t="s">
        <v>161</v>
      </c>
      <c r="E286" s="197">
        <v>218450</v>
      </c>
      <c r="F286" s="197">
        <v>205500</v>
      </c>
      <c r="G286" s="198">
        <v>2070</v>
      </c>
      <c r="H286" s="198">
        <v>1940</v>
      </c>
    </row>
    <row r="287" spans="2:8">
      <c r="B287" s="68" t="s">
        <v>149</v>
      </c>
      <c r="C287" s="68" t="s">
        <v>129</v>
      </c>
      <c r="D287" s="69" t="s">
        <v>158</v>
      </c>
      <c r="E287" s="197">
        <v>67440</v>
      </c>
      <c r="F287" s="197">
        <v>57080</v>
      </c>
      <c r="G287" s="198">
        <v>650</v>
      </c>
      <c r="H287" s="198">
        <v>550</v>
      </c>
    </row>
    <row r="288" spans="2:8">
      <c r="B288" s="68" t="s">
        <v>149</v>
      </c>
      <c r="C288" s="70" t="s">
        <v>130</v>
      </c>
      <c r="D288" s="69" t="s">
        <v>159</v>
      </c>
      <c r="E288" s="197">
        <v>75100</v>
      </c>
      <c r="F288" s="197">
        <v>64740</v>
      </c>
      <c r="G288" s="198">
        <v>720</v>
      </c>
      <c r="H288" s="198">
        <v>620</v>
      </c>
    </row>
    <row r="289" spans="2:8">
      <c r="B289" s="68" t="s">
        <v>149</v>
      </c>
      <c r="C289" s="70" t="s">
        <v>130</v>
      </c>
      <c r="D289" s="69" t="s">
        <v>160</v>
      </c>
      <c r="E289" s="197">
        <v>137360</v>
      </c>
      <c r="F289" s="197">
        <v>127000</v>
      </c>
      <c r="G289" s="198">
        <v>1250</v>
      </c>
      <c r="H289" s="198">
        <v>1150</v>
      </c>
    </row>
    <row r="290" spans="2:8">
      <c r="B290" s="68" t="s">
        <v>149</v>
      </c>
      <c r="C290" s="70" t="s">
        <v>130</v>
      </c>
      <c r="D290" s="69" t="s">
        <v>161</v>
      </c>
      <c r="E290" s="197">
        <v>214050</v>
      </c>
      <c r="F290" s="197">
        <v>203690</v>
      </c>
      <c r="G290" s="198">
        <v>2020</v>
      </c>
      <c r="H290" s="198">
        <v>1920</v>
      </c>
    </row>
    <row r="291" spans="2:8">
      <c r="B291" s="68" t="s">
        <v>149</v>
      </c>
      <c r="C291" s="68" t="s">
        <v>132</v>
      </c>
      <c r="D291" s="69" t="s">
        <v>158</v>
      </c>
      <c r="E291" s="197">
        <v>59100</v>
      </c>
      <c r="F291" s="197">
        <v>50470</v>
      </c>
      <c r="G291" s="198">
        <v>570</v>
      </c>
      <c r="H291" s="198">
        <v>480</v>
      </c>
    </row>
    <row r="292" spans="2:8">
      <c r="B292" s="68" t="s">
        <v>149</v>
      </c>
      <c r="C292" s="68" t="s">
        <v>132</v>
      </c>
      <c r="D292" s="69" t="s">
        <v>159</v>
      </c>
      <c r="E292" s="197">
        <v>66760</v>
      </c>
      <c r="F292" s="197">
        <v>58130</v>
      </c>
      <c r="G292" s="198">
        <v>640</v>
      </c>
      <c r="H292" s="198">
        <v>550</v>
      </c>
    </row>
    <row r="293" spans="2:8">
      <c r="B293" s="68" t="s">
        <v>149</v>
      </c>
      <c r="C293" s="68" t="s">
        <v>132</v>
      </c>
      <c r="D293" s="69" t="s">
        <v>160</v>
      </c>
      <c r="E293" s="197">
        <v>129020</v>
      </c>
      <c r="F293" s="197">
        <v>120390</v>
      </c>
      <c r="G293" s="198">
        <v>1170</v>
      </c>
      <c r="H293" s="198">
        <v>1080</v>
      </c>
    </row>
    <row r="294" spans="2:8">
      <c r="B294" s="68" t="s">
        <v>149</v>
      </c>
      <c r="C294" s="68" t="s">
        <v>132</v>
      </c>
      <c r="D294" s="69" t="s">
        <v>161</v>
      </c>
      <c r="E294" s="197">
        <v>205710</v>
      </c>
      <c r="F294" s="197">
        <v>197080</v>
      </c>
      <c r="G294" s="198">
        <v>1940</v>
      </c>
      <c r="H294" s="198">
        <v>1850</v>
      </c>
    </row>
    <row r="295" spans="2:8">
      <c r="B295" s="68" t="s">
        <v>149</v>
      </c>
      <c r="C295" s="68" t="s">
        <v>133</v>
      </c>
      <c r="D295" s="69" t="s">
        <v>158</v>
      </c>
      <c r="E295" s="197">
        <v>53230</v>
      </c>
      <c r="F295" s="197">
        <v>45830</v>
      </c>
      <c r="G295" s="198">
        <v>510</v>
      </c>
      <c r="H295" s="198">
        <v>430</v>
      </c>
    </row>
    <row r="296" spans="2:8">
      <c r="B296" s="68" t="s">
        <v>149</v>
      </c>
      <c r="C296" s="70" t="s">
        <v>133</v>
      </c>
      <c r="D296" s="69" t="s">
        <v>159</v>
      </c>
      <c r="E296" s="197">
        <v>60890</v>
      </c>
      <c r="F296" s="197">
        <v>53490</v>
      </c>
      <c r="G296" s="198">
        <v>580</v>
      </c>
      <c r="H296" s="198">
        <v>500</v>
      </c>
    </row>
    <row r="297" spans="2:8">
      <c r="B297" s="68" t="s">
        <v>149</v>
      </c>
      <c r="C297" s="70" t="s">
        <v>133</v>
      </c>
      <c r="D297" s="69" t="s">
        <v>160</v>
      </c>
      <c r="E297" s="197">
        <v>123150</v>
      </c>
      <c r="F297" s="197">
        <v>115750</v>
      </c>
      <c r="G297" s="198">
        <v>1110</v>
      </c>
      <c r="H297" s="198">
        <v>1040</v>
      </c>
    </row>
    <row r="298" spans="2:8">
      <c r="B298" s="68" t="s">
        <v>149</v>
      </c>
      <c r="C298" s="70" t="s">
        <v>133</v>
      </c>
      <c r="D298" s="69" t="s">
        <v>161</v>
      </c>
      <c r="E298" s="197">
        <v>199840</v>
      </c>
      <c r="F298" s="197">
        <v>192440</v>
      </c>
      <c r="G298" s="198">
        <v>1880</v>
      </c>
      <c r="H298" s="198">
        <v>1810</v>
      </c>
    </row>
    <row r="299" spans="2:8">
      <c r="B299" s="68" t="s">
        <v>149</v>
      </c>
      <c r="C299" s="68" t="s">
        <v>134</v>
      </c>
      <c r="D299" s="69" t="s">
        <v>158</v>
      </c>
      <c r="E299" s="197">
        <v>48870</v>
      </c>
      <c r="F299" s="197">
        <v>42400</v>
      </c>
      <c r="G299" s="198">
        <v>460</v>
      </c>
      <c r="H299" s="198">
        <v>400</v>
      </c>
    </row>
    <row r="300" spans="2:8">
      <c r="B300" s="68" t="s">
        <v>149</v>
      </c>
      <c r="C300" s="70" t="s">
        <v>134</v>
      </c>
      <c r="D300" s="69" t="s">
        <v>159</v>
      </c>
      <c r="E300" s="197">
        <v>56530</v>
      </c>
      <c r="F300" s="197">
        <v>50060</v>
      </c>
      <c r="G300" s="198">
        <v>530</v>
      </c>
      <c r="H300" s="198">
        <v>470</v>
      </c>
    </row>
    <row r="301" spans="2:8">
      <c r="B301" s="68" t="s">
        <v>149</v>
      </c>
      <c r="C301" s="70" t="s">
        <v>134</v>
      </c>
      <c r="D301" s="69" t="s">
        <v>160</v>
      </c>
      <c r="E301" s="197">
        <v>118790</v>
      </c>
      <c r="F301" s="197">
        <v>112320</v>
      </c>
      <c r="G301" s="198">
        <v>1070</v>
      </c>
      <c r="H301" s="198">
        <v>1000</v>
      </c>
    </row>
    <row r="302" spans="2:8">
      <c r="B302" s="68" t="s">
        <v>149</v>
      </c>
      <c r="C302" s="70" t="s">
        <v>134</v>
      </c>
      <c r="D302" s="69" t="s">
        <v>161</v>
      </c>
      <c r="E302" s="197">
        <v>195480</v>
      </c>
      <c r="F302" s="197">
        <v>189010</v>
      </c>
      <c r="G302" s="198">
        <v>1840</v>
      </c>
      <c r="H302" s="198">
        <v>1770</v>
      </c>
    </row>
    <row r="303" spans="2:8">
      <c r="B303" s="68" t="s">
        <v>149</v>
      </c>
      <c r="C303" s="68" t="s">
        <v>135</v>
      </c>
      <c r="D303" s="69" t="s">
        <v>158</v>
      </c>
      <c r="E303" s="197">
        <v>45440</v>
      </c>
      <c r="F303" s="197">
        <v>39690</v>
      </c>
      <c r="G303" s="198">
        <v>430</v>
      </c>
      <c r="H303" s="198">
        <v>370</v>
      </c>
    </row>
    <row r="304" spans="2:8">
      <c r="B304" s="68" t="s">
        <v>149</v>
      </c>
      <c r="C304" s="70" t="s">
        <v>135</v>
      </c>
      <c r="D304" s="69" t="s">
        <v>159</v>
      </c>
      <c r="E304" s="197">
        <v>53100</v>
      </c>
      <c r="F304" s="197">
        <v>47350</v>
      </c>
      <c r="G304" s="198">
        <v>500</v>
      </c>
      <c r="H304" s="198">
        <v>440</v>
      </c>
    </row>
    <row r="305" spans="2:8">
      <c r="B305" s="68" t="s">
        <v>149</v>
      </c>
      <c r="C305" s="70" t="s">
        <v>135</v>
      </c>
      <c r="D305" s="69" t="s">
        <v>160</v>
      </c>
      <c r="E305" s="197">
        <v>115360</v>
      </c>
      <c r="F305" s="197">
        <v>109610</v>
      </c>
      <c r="G305" s="198">
        <v>1030</v>
      </c>
      <c r="H305" s="198">
        <v>980</v>
      </c>
    </row>
    <row r="306" spans="2:8">
      <c r="B306" s="68" t="s">
        <v>149</v>
      </c>
      <c r="C306" s="70" t="s">
        <v>135</v>
      </c>
      <c r="D306" s="69" t="s">
        <v>161</v>
      </c>
      <c r="E306" s="197">
        <v>192050</v>
      </c>
      <c r="F306" s="197">
        <v>186300</v>
      </c>
      <c r="G306" s="198">
        <v>1800</v>
      </c>
      <c r="H306" s="198">
        <v>1750</v>
      </c>
    </row>
    <row r="307" spans="2:8">
      <c r="B307" s="68" t="s">
        <v>149</v>
      </c>
      <c r="C307" s="68" t="s">
        <v>136</v>
      </c>
      <c r="D307" s="69" t="s">
        <v>158</v>
      </c>
      <c r="E307" s="197">
        <v>39320</v>
      </c>
      <c r="F307" s="197">
        <v>34140</v>
      </c>
      <c r="G307" s="198">
        <v>370</v>
      </c>
      <c r="H307" s="198">
        <v>320</v>
      </c>
    </row>
    <row r="308" spans="2:8">
      <c r="B308" s="68" t="s">
        <v>149</v>
      </c>
      <c r="C308" s="70" t="s">
        <v>136</v>
      </c>
      <c r="D308" s="69" t="s">
        <v>159</v>
      </c>
      <c r="E308" s="197">
        <v>46980</v>
      </c>
      <c r="F308" s="197">
        <v>41800</v>
      </c>
      <c r="G308" s="198">
        <v>440</v>
      </c>
      <c r="H308" s="198">
        <v>390</v>
      </c>
    </row>
    <row r="309" spans="2:8">
      <c r="B309" s="68" t="s">
        <v>149</v>
      </c>
      <c r="C309" s="70" t="s">
        <v>136</v>
      </c>
      <c r="D309" s="69" t="s">
        <v>160</v>
      </c>
      <c r="E309" s="197">
        <v>109240</v>
      </c>
      <c r="F309" s="197">
        <v>104060</v>
      </c>
      <c r="G309" s="198">
        <v>970</v>
      </c>
      <c r="H309" s="198">
        <v>920</v>
      </c>
    </row>
    <row r="310" spans="2:8">
      <c r="B310" s="68" t="s">
        <v>149</v>
      </c>
      <c r="C310" s="70" t="s">
        <v>136</v>
      </c>
      <c r="D310" s="69" t="s">
        <v>161</v>
      </c>
      <c r="E310" s="197">
        <v>185930</v>
      </c>
      <c r="F310" s="197">
        <v>180750</v>
      </c>
      <c r="G310" s="198">
        <v>1740</v>
      </c>
      <c r="H310" s="198">
        <v>1690</v>
      </c>
    </row>
    <row r="311" spans="2:8">
      <c r="B311" s="68" t="s">
        <v>149</v>
      </c>
      <c r="C311" s="68" t="s">
        <v>137</v>
      </c>
      <c r="D311" s="69" t="s">
        <v>158</v>
      </c>
      <c r="E311" s="197">
        <v>37420</v>
      </c>
      <c r="F311" s="197">
        <v>32710</v>
      </c>
      <c r="G311" s="198">
        <v>350</v>
      </c>
      <c r="H311" s="198">
        <v>300</v>
      </c>
    </row>
    <row r="312" spans="2:8">
      <c r="B312" s="68" t="s">
        <v>149</v>
      </c>
      <c r="C312" s="70" t="s">
        <v>137</v>
      </c>
      <c r="D312" s="69" t="s">
        <v>159</v>
      </c>
      <c r="E312" s="197">
        <v>45080</v>
      </c>
      <c r="F312" s="197">
        <v>40370</v>
      </c>
      <c r="G312" s="198">
        <v>420</v>
      </c>
      <c r="H312" s="198">
        <v>370</v>
      </c>
    </row>
    <row r="313" spans="2:8">
      <c r="B313" s="68" t="s">
        <v>149</v>
      </c>
      <c r="C313" s="70" t="s">
        <v>137</v>
      </c>
      <c r="D313" s="69" t="s">
        <v>160</v>
      </c>
      <c r="E313" s="197">
        <v>107340</v>
      </c>
      <c r="F313" s="197">
        <v>102630</v>
      </c>
      <c r="G313" s="198">
        <v>950</v>
      </c>
      <c r="H313" s="198">
        <v>910</v>
      </c>
    </row>
    <row r="314" spans="2:8">
      <c r="B314" s="68" t="s">
        <v>149</v>
      </c>
      <c r="C314" s="70" t="s">
        <v>137</v>
      </c>
      <c r="D314" s="69" t="s">
        <v>161</v>
      </c>
      <c r="E314" s="197">
        <v>184030</v>
      </c>
      <c r="F314" s="197">
        <v>179320</v>
      </c>
      <c r="G314" s="198">
        <v>1720</v>
      </c>
      <c r="H314" s="198">
        <v>1680</v>
      </c>
    </row>
    <row r="315" spans="2:8">
      <c r="B315" s="68" t="s">
        <v>149</v>
      </c>
      <c r="C315" s="68" t="s">
        <v>138</v>
      </c>
      <c r="D315" s="69" t="s">
        <v>158</v>
      </c>
      <c r="E315" s="197">
        <v>35790</v>
      </c>
      <c r="F315" s="197">
        <v>31480</v>
      </c>
      <c r="G315" s="198">
        <v>330</v>
      </c>
      <c r="H315" s="198">
        <v>290</v>
      </c>
    </row>
    <row r="316" spans="2:8">
      <c r="B316" s="68" t="s">
        <v>149</v>
      </c>
      <c r="C316" s="70" t="s">
        <v>138</v>
      </c>
      <c r="D316" s="69" t="s">
        <v>159</v>
      </c>
      <c r="E316" s="197">
        <v>43450</v>
      </c>
      <c r="F316" s="197">
        <v>39140</v>
      </c>
      <c r="G316" s="198">
        <v>400</v>
      </c>
      <c r="H316" s="198">
        <v>360</v>
      </c>
    </row>
    <row r="317" spans="2:8">
      <c r="B317" s="68" t="s">
        <v>149</v>
      </c>
      <c r="C317" s="70" t="s">
        <v>138</v>
      </c>
      <c r="D317" s="69" t="s">
        <v>160</v>
      </c>
      <c r="E317" s="197">
        <v>105710</v>
      </c>
      <c r="F317" s="197">
        <v>101400</v>
      </c>
      <c r="G317" s="198">
        <v>940</v>
      </c>
      <c r="H317" s="198">
        <v>890</v>
      </c>
    </row>
    <row r="318" spans="2:8">
      <c r="B318" s="68" t="s">
        <v>149</v>
      </c>
      <c r="C318" s="70" t="s">
        <v>138</v>
      </c>
      <c r="D318" s="69" t="s">
        <v>161</v>
      </c>
      <c r="E318" s="197">
        <v>182400</v>
      </c>
      <c r="F318" s="197">
        <v>178090</v>
      </c>
      <c r="G318" s="198">
        <v>1710</v>
      </c>
      <c r="H318" s="198">
        <v>1660</v>
      </c>
    </row>
    <row r="319" spans="2:8">
      <c r="B319" s="68" t="s">
        <v>149</v>
      </c>
      <c r="C319" s="68" t="s">
        <v>139</v>
      </c>
      <c r="D319" s="69" t="s">
        <v>158</v>
      </c>
      <c r="E319" s="197">
        <v>34420</v>
      </c>
      <c r="F319" s="197">
        <v>30440</v>
      </c>
      <c r="G319" s="198">
        <v>320</v>
      </c>
      <c r="H319" s="198">
        <v>280</v>
      </c>
    </row>
    <row r="320" spans="2:8">
      <c r="B320" s="68" t="s">
        <v>149</v>
      </c>
      <c r="C320" s="70" t="s">
        <v>139</v>
      </c>
      <c r="D320" s="69" t="s">
        <v>159</v>
      </c>
      <c r="E320" s="197">
        <v>42080</v>
      </c>
      <c r="F320" s="197">
        <v>38100</v>
      </c>
      <c r="G320" s="198">
        <v>390</v>
      </c>
      <c r="H320" s="198">
        <v>350</v>
      </c>
    </row>
    <row r="321" spans="2:8">
      <c r="B321" s="68" t="s">
        <v>149</v>
      </c>
      <c r="C321" s="70" t="s">
        <v>139</v>
      </c>
      <c r="D321" s="69" t="s">
        <v>160</v>
      </c>
      <c r="E321" s="197">
        <v>104340</v>
      </c>
      <c r="F321" s="197">
        <v>100360</v>
      </c>
      <c r="G321" s="198">
        <v>920</v>
      </c>
      <c r="H321" s="198">
        <v>880</v>
      </c>
    </row>
    <row r="322" spans="2:8">
      <c r="B322" s="68" t="s">
        <v>149</v>
      </c>
      <c r="C322" s="70" t="s">
        <v>139</v>
      </c>
      <c r="D322" s="69" t="s">
        <v>161</v>
      </c>
      <c r="E322" s="197">
        <v>181030</v>
      </c>
      <c r="F322" s="197">
        <v>177050</v>
      </c>
      <c r="G322" s="198">
        <v>1690</v>
      </c>
      <c r="H322" s="198">
        <v>1650</v>
      </c>
    </row>
    <row r="323" spans="2:8">
      <c r="B323" s="68" t="s">
        <v>149</v>
      </c>
      <c r="C323" s="68" t="s">
        <v>140</v>
      </c>
      <c r="D323" s="69" t="s">
        <v>158</v>
      </c>
      <c r="E323" s="197">
        <v>33280</v>
      </c>
      <c r="F323" s="197">
        <v>29580</v>
      </c>
      <c r="G323" s="198">
        <v>310</v>
      </c>
      <c r="H323" s="198">
        <v>270</v>
      </c>
    </row>
    <row r="324" spans="2:8">
      <c r="B324" s="68" t="s">
        <v>149</v>
      </c>
      <c r="C324" s="70" t="s">
        <v>140</v>
      </c>
      <c r="D324" s="69" t="s">
        <v>159</v>
      </c>
      <c r="E324" s="197">
        <v>40940</v>
      </c>
      <c r="F324" s="197">
        <v>37240</v>
      </c>
      <c r="G324" s="198">
        <v>380</v>
      </c>
      <c r="H324" s="198">
        <v>340</v>
      </c>
    </row>
    <row r="325" spans="2:8">
      <c r="B325" s="68" t="s">
        <v>149</v>
      </c>
      <c r="C325" s="70" t="s">
        <v>140</v>
      </c>
      <c r="D325" s="69" t="s">
        <v>160</v>
      </c>
      <c r="E325" s="197">
        <v>103200</v>
      </c>
      <c r="F325" s="197">
        <v>99500</v>
      </c>
      <c r="G325" s="198">
        <v>910</v>
      </c>
      <c r="H325" s="198">
        <v>870</v>
      </c>
    </row>
    <row r="326" spans="2:8">
      <c r="B326" s="68" t="s">
        <v>149</v>
      </c>
      <c r="C326" s="70" t="s">
        <v>140</v>
      </c>
      <c r="D326" s="69" t="s">
        <v>161</v>
      </c>
      <c r="E326" s="197">
        <v>179890</v>
      </c>
      <c r="F326" s="197">
        <v>176190</v>
      </c>
      <c r="G326" s="198">
        <v>1680</v>
      </c>
      <c r="H326" s="198">
        <v>1640</v>
      </c>
    </row>
    <row r="327" spans="2:8">
      <c r="B327" s="68" t="s">
        <v>149</v>
      </c>
      <c r="C327" s="68" t="s">
        <v>141</v>
      </c>
      <c r="D327" s="69" t="s">
        <v>158</v>
      </c>
      <c r="E327" s="197">
        <v>32270</v>
      </c>
      <c r="F327" s="197">
        <v>28810</v>
      </c>
      <c r="G327" s="198">
        <v>300</v>
      </c>
      <c r="H327" s="198">
        <v>260</v>
      </c>
    </row>
    <row r="328" spans="2:8">
      <c r="B328" s="68" t="s">
        <v>149</v>
      </c>
      <c r="C328" s="70" t="s">
        <v>141</v>
      </c>
      <c r="D328" s="69" t="s">
        <v>159</v>
      </c>
      <c r="E328" s="197">
        <v>39930</v>
      </c>
      <c r="F328" s="197">
        <v>36470</v>
      </c>
      <c r="G328" s="198">
        <v>370</v>
      </c>
      <c r="H328" s="198">
        <v>330</v>
      </c>
    </row>
    <row r="329" spans="2:8">
      <c r="B329" s="68" t="s">
        <v>149</v>
      </c>
      <c r="C329" s="70" t="s">
        <v>141</v>
      </c>
      <c r="D329" s="69" t="s">
        <v>160</v>
      </c>
      <c r="E329" s="197">
        <v>102190</v>
      </c>
      <c r="F329" s="197">
        <v>98730</v>
      </c>
      <c r="G329" s="198">
        <v>900</v>
      </c>
      <c r="H329" s="198">
        <v>870</v>
      </c>
    </row>
    <row r="330" spans="2:8">
      <c r="B330" s="68" t="s">
        <v>149</v>
      </c>
      <c r="C330" s="70" t="s">
        <v>141</v>
      </c>
      <c r="D330" s="69" t="s">
        <v>161</v>
      </c>
      <c r="E330" s="197">
        <v>178880</v>
      </c>
      <c r="F330" s="197">
        <v>175420</v>
      </c>
      <c r="G330" s="198">
        <v>1670</v>
      </c>
      <c r="H330" s="198">
        <v>1640</v>
      </c>
    </row>
    <row r="331" spans="2:8">
      <c r="B331" s="68" t="s">
        <v>149</v>
      </c>
      <c r="C331" s="68" t="s">
        <v>142</v>
      </c>
      <c r="D331" s="69" t="s">
        <v>158</v>
      </c>
      <c r="E331" s="197">
        <v>32280</v>
      </c>
      <c r="F331" s="197">
        <v>29040</v>
      </c>
      <c r="G331" s="198">
        <v>300</v>
      </c>
      <c r="H331" s="198">
        <v>270</v>
      </c>
    </row>
    <row r="332" spans="2:8">
      <c r="B332" s="68" t="s">
        <v>149</v>
      </c>
      <c r="C332" s="70" t="s">
        <v>142</v>
      </c>
      <c r="D332" s="69" t="s">
        <v>159</v>
      </c>
      <c r="E332" s="197">
        <v>39940</v>
      </c>
      <c r="F332" s="197">
        <v>36700</v>
      </c>
      <c r="G332" s="198">
        <v>370</v>
      </c>
      <c r="H332" s="198">
        <v>340</v>
      </c>
    </row>
    <row r="333" spans="2:8">
      <c r="B333" s="68" t="s">
        <v>149</v>
      </c>
      <c r="C333" s="70" t="s">
        <v>142</v>
      </c>
      <c r="D333" s="69" t="s">
        <v>160</v>
      </c>
      <c r="E333" s="197">
        <v>102200</v>
      </c>
      <c r="F333" s="197">
        <v>98960</v>
      </c>
      <c r="G333" s="198">
        <v>900</v>
      </c>
      <c r="H333" s="198">
        <v>870</v>
      </c>
    </row>
    <row r="334" spans="2:8">
      <c r="B334" s="68" t="s">
        <v>149</v>
      </c>
      <c r="C334" s="70" t="s">
        <v>142</v>
      </c>
      <c r="D334" s="69" t="s">
        <v>161</v>
      </c>
      <c r="E334" s="197">
        <v>178890</v>
      </c>
      <c r="F334" s="197">
        <v>175650</v>
      </c>
      <c r="G334" s="198">
        <v>1670</v>
      </c>
      <c r="H334" s="198">
        <v>1640</v>
      </c>
    </row>
    <row r="335" spans="2:8">
      <c r="B335" s="68" t="s">
        <v>149</v>
      </c>
      <c r="C335" s="68" t="s">
        <v>143</v>
      </c>
      <c r="D335" s="69" t="s">
        <v>158</v>
      </c>
      <c r="E335" s="197">
        <v>31460</v>
      </c>
      <c r="F335" s="197">
        <v>28420</v>
      </c>
      <c r="G335" s="198">
        <v>290</v>
      </c>
      <c r="H335" s="198">
        <v>260</v>
      </c>
    </row>
    <row r="336" spans="2:8">
      <c r="B336" s="68" t="s">
        <v>149</v>
      </c>
      <c r="C336" s="70" t="s">
        <v>143</v>
      </c>
      <c r="D336" s="69" t="s">
        <v>159</v>
      </c>
      <c r="E336" s="197">
        <v>39120</v>
      </c>
      <c r="F336" s="197">
        <v>36080</v>
      </c>
      <c r="G336" s="198">
        <v>360</v>
      </c>
      <c r="H336" s="198">
        <v>330</v>
      </c>
    </row>
    <row r="337" spans="2:8">
      <c r="B337" s="68" t="s">
        <v>149</v>
      </c>
      <c r="C337" s="70" t="s">
        <v>143</v>
      </c>
      <c r="D337" s="69" t="s">
        <v>160</v>
      </c>
      <c r="E337" s="197">
        <v>101380</v>
      </c>
      <c r="F337" s="197">
        <v>98340</v>
      </c>
      <c r="G337" s="198">
        <v>890</v>
      </c>
      <c r="H337" s="198">
        <v>860</v>
      </c>
    </row>
    <row r="338" spans="2:8">
      <c r="B338" s="68" t="s">
        <v>149</v>
      </c>
      <c r="C338" s="70" t="s">
        <v>143</v>
      </c>
      <c r="D338" s="69" t="s">
        <v>161</v>
      </c>
      <c r="E338" s="197">
        <v>178070</v>
      </c>
      <c r="F338" s="197">
        <v>175030</v>
      </c>
      <c r="G338" s="198">
        <v>1660</v>
      </c>
      <c r="H338" s="198">
        <v>1630</v>
      </c>
    </row>
    <row r="339" spans="2:8">
      <c r="B339" s="68" t="s">
        <v>149</v>
      </c>
      <c r="C339" s="68" t="s">
        <v>144</v>
      </c>
      <c r="D339" s="69" t="s">
        <v>158</v>
      </c>
      <c r="E339" s="197">
        <v>30720</v>
      </c>
      <c r="F339" s="197">
        <v>27840</v>
      </c>
      <c r="G339" s="198">
        <v>280</v>
      </c>
      <c r="H339" s="198">
        <v>250</v>
      </c>
    </row>
    <row r="340" spans="2:8">
      <c r="B340" s="68" t="s">
        <v>149</v>
      </c>
      <c r="C340" s="70" t="s">
        <v>145</v>
      </c>
      <c r="D340" s="69" t="s">
        <v>159</v>
      </c>
      <c r="E340" s="197">
        <v>38380</v>
      </c>
      <c r="F340" s="197">
        <v>35500</v>
      </c>
      <c r="G340" s="198">
        <v>350</v>
      </c>
      <c r="H340" s="198">
        <v>320</v>
      </c>
    </row>
    <row r="341" spans="2:8">
      <c r="B341" s="68" t="s">
        <v>149</v>
      </c>
      <c r="C341" s="70" t="s">
        <v>144</v>
      </c>
      <c r="D341" s="69" t="s">
        <v>160</v>
      </c>
      <c r="E341" s="197">
        <v>100640</v>
      </c>
      <c r="F341" s="197">
        <v>97760</v>
      </c>
      <c r="G341" s="198">
        <v>890</v>
      </c>
      <c r="H341" s="198">
        <v>860</v>
      </c>
    </row>
    <row r="342" spans="2:8">
      <c r="B342" s="68" t="s">
        <v>149</v>
      </c>
      <c r="C342" s="70" t="s">
        <v>144</v>
      </c>
      <c r="D342" s="69" t="s">
        <v>161</v>
      </c>
      <c r="E342" s="197">
        <v>177330</v>
      </c>
      <c r="F342" s="197">
        <v>174450</v>
      </c>
      <c r="G342" s="198">
        <v>1660</v>
      </c>
      <c r="H342" s="198">
        <v>1630</v>
      </c>
    </row>
    <row r="343" spans="2:8">
      <c r="B343" s="68" t="s">
        <v>150</v>
      </c>
      <c r="C343" s="68" t="s">
        <v>123</v>
      </c>
      <c r="D343" s="69" t="s">
        <v>158</v>
      </c>
      <c r="E343" s="197">
        <v>119430</v>
      </c>
      <c r="F343" s="197">
        <v>94290</v>
      </c>
      <c r="G343" s="198">
        <v>1170</v>
      </c>
      <c r="H343" s="198">
        <v>920</v>
      </c>
    </row>
    <row r="344" spans="2:8">
      <c r="B344" s="68" t="s">
        <v>150</v>
      </c>
      <c r="C344" s="70" t="s">
        <v>123</v>
      </c>
      <c r="D344" s="69" t="s">
        <v>159</v>
      </c>
      <c r="E344" s="197">
        <v>126850</v>
      </c>
      <c r="F344" s="197">
        <v>101710</v>
      </c>
      <c r="G344" s="198">
        <v>1240</v>
      </c>
      <c r="H344" s="198">
        <v>990</v>
      </c>
    </row>
    <row r="345" spans="2:8">
      <c r="B345" s="68" t="s">
        <v>150</v>
      </c>
      <c r="C345" s="70" t="s">
        <v>123</v>
      </c>
      <c r="D345" s="69" t="s">
        <v>160</v>
      </c>
      <c r="E345" s="197">
        <v>187350</v>
      </c>
      <c r="F345" s="197">
        <v>162210</v>
      </c>
      <c r="G345" s="198">
        <v>1750</v>
      </c>
      <c r="H345" s="198">
        <v>1500</v>
      </c>
    </row>
    <row r="346" spans="2:8">
      <c r="B346" s="68" t="s">
        <v>150</v>
      </c>
      <c r="C346" s="70" t="s">
        <v>123</v>
      </c>
      <c r="D346" s="69" t="s">
        <v>161</v>
      </c>
      <c r="E346" s="197">
        <v>261550</v>
      </c>
      <c r="F346" s="197">
        <v>236410</v>
      </c>
      <c r="G346" s="198">
        <v>2490</v>
      </c>
      <c r="H346" s="198">
        <v>2240</v>
      </c>
    </row>
    <row r="347" spans="2:8">
      <c r="B347" s="68" t="s">
        <v>150</v>
      </c>
      <c r="C347" s="68" t="s">
        <v>125</v>
      </c>
      <c r="D347" s="69" t="s">
        <v>158</v>
      </c>
      <c r="E347" s="197">
        <v>86100</v>
      </c>
      <c r="F347" s="197">
        <v>69340</v>
      </c>
      <c r="G347" s="198">
        <v>840</v>
      </c>
      <c r="H347" s="198">
        <v>670</v>
      </c>
    </row>
    <row r="348" spans="2:8">
      <c r="B348" s="68" t="s">
        <v>150</v>
      </c>
      <c r="C348" s="70" t="s">
        <v>126</v>
      </c>
      <c r="D348" s="69" t="s">
        <v>159</v>
      </c>
      <c r="E348" s="197">
        <v>93520</v>
      </c>
      <c r="F348" s="197">
        <v>76760</v>
      </c>
      <c r="G348" s="198">
        <v>910</v>
      </c>
      <c r="H348" s="198">
        <v>740</v>
      </c>
    </row>
    <row r="349" spans="2:8">
      <c r="B349" s="68" t="s">
        <v>150</v>
      </c>
      <c r="C349" s="70" t="s">
        <v>126</v>
      </c>
      <c r="D349" s="69" t="s">
        <v>160</v>
      </c>
      <c r="E349" s="197">
        <v>154020</v>
      </c>
      <c r="F349" s="197">
        <v>137260</v>
      </c>
      <c r="G349" s="198">
        <v>1420</v>
      </c>
      <c r="H349" s="198">
        <v>1250</v>
      </c>
    </row>
    <row r="350" spans="2:8">
      <c r="B350" s="68" t="s">
        <v>150</v>
      </c>
      <c r="C350" s="70" t="s">
        <v>126</v>
      </c>
      <c r="D350" s="69" t="s">
        <v>161</v>
      </c>
      <c r="E350" s="197">
        <v>228220</v>
      </c>
      <c r="F350" s="197">
        <v>211460</v>
      </c>
      <c r="G350" s="198">
        <v>2160</v>
      </c>
      <c r="H350" s="198">
        <v>1990</v>
      </c>
    </row>
    <row r="351" spans="2:8">
      <c r="B351" s="68" t="s">
        <v>150</v>
      </c>
      <c r="C351" s="68" t="s">
        <v>127</v>
      </c>
      <c r="D351" s="69" t="s">
        <v>158</v>
      </c>
      <c r="E351" s="197">
        <v>69680</v>
      </c>
      <c r="F351" s="197">
        <v>57110</v>
      </c>
      <c r="G351" s="198">
        <v>670</v>
      </c>
      <c r="H351" s="198">
        <v>550</v>
      </c>
    </row>
    <row r="352" spans="2:8">
      <c r="B352" s="68" t="s">
        <v>150</v>
      </c>
      <c r="C352" s="70" t="s">
        <v>128</v>
      </c>
      <c r="D352" s="69" t="s">
        <v>159</v>
      </c>
      <c r="E352" s="197">
        <v>77100</v>
      </c>
      <c r="F352" s="197">
        <v>64530</v>
      </c>
      <c r="G352" s="198">
        <v>740</v>
      </c>
      <c r="H352" s="198">
        <v>620</v>
      </c>
    </row>
    <row r="353" spans="2:8">
      <c r="B353" s="68" t="s">
        <v>150</v>
      </c>
      <c r="C353" s="70" t="s">
        <v>128</v>
      </c>
      <c r="D353" s="69" t="s">
        <v>160</v>
      </c>
      <c r="E353" s="197">
        <v>137600</v>
      </c>
      <c r="F353" s="197">
        <v>125030</v>
      </c>
      <c r="G353" s="198">
        <v>1260</v>
      </c>
      <c r="H353" s="198">
        <v>1130</v>
      </c>
    </row>
    <row r="354" spans="2:8">
      <c r="B354" s="68" t="s">
        <v>150</v>
      </c>
      <c r="C354" s="70" t="s">
        <v>128</v>
      </c>
      <c r="D354" s="69" t="s">
        <v>161</v>
      </c>
      <c r="E354" s="197">
        <v>211800</v>
      </c>
      <c r="F354" s="197">
        <v>199230</v>
      </c>
      <c r="G354" s="198">
        <v>2000</v>
      </c>
      <c r="H354" s="198">
        <v>1870</v>
      </c>
    </row>
    <row r="355" spans="2:8">
      <c r="B355" s="68" t="s">
        <v>150</v>
      </c>
      <c r="C355" s="68" t="s">
        <v>129</v>
      </c>
      <c r="D355" s="69" t="s">
        <v>158</v>
      </c>
      <c r="E355" s="197">
        <v>65400</v>
      </c>
      <c r="F355" s="197">
        <v>55350</v>
      </c>
      <c r="G355" s="198">
        <v>630</v>
      </c>
      <c r="H355" s="198">
        <v>530</v>
      </c>
    </row>
    <row r="356" spans="2:8">
      <c r="B356" s="68" t="s">
        <v>150</v>
      </c>
      <c r="C356" s="70" t="s">
        <v>130</v>
      </c>
      <c r="D356" s="69" t="s">
        <v>159</v>
      </c>
      <c r="E356" s="197">
        <v>72820</v>
      </c>
      <c r="F356" s="197">
        <v>62770</v>
      </c>
      <c r="G356" s="198">
        <v>700</v>
      </c>
      <c r="H356" s="198">
        <v>600</v>
      </c>
    </row>
    <row r="357" spans="2:8">
      <c r="B357" s="68" t="s">
        <v>150</v>
      </c>
      <c r="C357" s="70" t="s">
        <v>130</v>
      </c>
      <c r="D357" s="69" t="s">
        <v>160</v>
      </c>
      <c r="E357" s="197">
        <v>133320</v>
      </c>
      <c r="F357" s="197">
        <v>123270</v>
      </c>
      <c r="G357" s="198">
        <v>1210</v>
      </c>
      <c r="H357" s="198">
        <v>1110</v>
      </c>
    </row>
    <row r="358" spans="2:8">
      <c r="B358" s="68" t="s">
        <v>150</v>
      </c>
      <c r="C358" s="70" t="s">
        <v>130</v>
      </c>
      <c r="D358" s="69" t="s">
        <v>161</v>
      </c>
      <c r="E358" s="197">
        <v>207520</v>
      </c>
      <c r="F358" s="197">
        <v>197470</v>
      </c>
      <c r="G358" s="198">
        <v>1950</v>
      </c>
      <c r="H358" s="198">
        <v>1850</v>
      </c>
    </row>
    <row r="359" spans="2:8">
      <c r="B359" s="68" t="s">
        <v>150</v>
      </c>
      <c r="C359" s="68" t="s">
        <v>132</v>
      </c>
      <c r="D359" s="69" t="s">
        <v>158</v>
      </c>
      <c r="E359" s="197">
        <v>57330</v>
      </c>
      <c r="F359" s="197">
        <v>48940</v>
      </c>
      <c r="G359" s="198">
        <v>550</v>
      </c>
      <c r="H359" s="198">
        <v>470</v>
      </c>
    </row>
    <row r="360" spans="2:8">
      <c r="B360" s="68" t="s">
        <v>150</v>
      </c>
      <c r="C360" s="68" t="s">
        <v>132</v>
      </c>
      <c r="D360" s="69" t="s">
        <v>159</v>
      </c>
      <c r="E360" s="197">
        <v>64750</v>
      </c>
      <c r="F360" s="197">
        <v>56360</v>
      </c>
      <c r="G360" s="198">
        <v>620</v>
      </c>
      <c r="H360" s="198">
        <v>540</v>
      </c>
    </row>
    <row r="361" spans="2:8">
      <c r="B361" s="68" t="s">
        <v>150</v>
      </c>
      <c r="C361" s="68" t="s">
        <v>132</v>
      </c>
      <c r="D361" s="69" t="s">
        <v>160</v>
      </c>
      <c r="E361" s="197">
        <v>125250</v>
      </c>
      <c r="F361" s="197">
        <v>116860</v>
      </c>
      <c r="G361" s="198">
        <v>1130</v>
      </c>
      <c r="H361" s="198">
        <v>1050</v>
      </c>
    </row>
    <row r="362" spans="2:8">
      <c r="B362" s="68" t="s">
        <v>150</v>
      </c>
      <c r="C362" s="68" t="s">
        <v>132</v>
      </c>
      <c r="D362" s="69" t="s">
        <v>161</v>
      </c>
      <c r="E362" s="197">
        <v>199450</v>
      </c>
      <c r="F362" s="197">
        <v>191060</v>
      </c>
      <c r="G362" s="198">
        <v>1870</v>
      </c>
      <c r="H362" s="198">
        <v>1790</v>
      </c>
    </row>
    <row r="363" spans="2:8">
      <c r="B363" s="68" t="s">
        <v>150</v>
      </c>
      <c r="C363" s="68" t="s">
        <v>133</v>
      </c>
      <c r="D363" s="69" t="s">
        <v>158</v>
      </c>
      <c r="E363" s="197">
        <v>51630</v>
      </c>
      <c r="F363" s="197">
        <v>44450</v>
      </c>
      <c r="G363" s="198">
        <v>490</v>
      </c>
      <c r="H363" s="198">
        <v>420</v>
      </c>
    </row>
    <row r="364" spans="2:8">
      <c r="B364" s="68" t="s">
        <v>150</v>
      </c>
      <c r="C364" s="70" t="s">
        <v>133</v>
      </c>
      <c r="D364" s="69" t="s">
        <v>159</v>
      </c>
      <c r="E364" s="197">
        <v>59050</v>
      </c>
      <c r="F364" s="197">
        <v>51870</v>
      </c>
      <c r="G364" s="198">
        <v>560</v>
      </c>
      <c r="H364" s="198">
        <v>490</v>
      </c>
    </row>
    <row r="365" spans="2:8">
      <c r="B365" s="68" t="s">
        <v>150</v>
      </c>
      <c r="C365" s="70" t="s">
        <v>133</v>
      </c>
      <c r="D365" s="69" t="s">
        <v>160</v>
      </c>
      <c r="E365" s="197">
        <v>119550</v>
      </c>
      <c r="F365" s="197">
        <v>112370</v>
      </c>
      <c r="G365" s="198">
        <v>1080</v>
      </c>
      <c r="H365" s="198">
        <v>1000</v>
      </c>
    </row>
    <row r="366" spans="2:8">
      <c r="B366" s="68" t="s">
        <v>150</v>
      </c>
      <c r="C366" s="70" t="s">
        <v>133</v>
      </c>
      <c r="D366" s="69" t="s">
        <v>161</v>
      </c>
      <c r="E366" s="197">
        <v>193750</v>
      </c>
      <c r="F366" s="197">
        <v>186570</v>
      </c>
      <c r="G366" s="198">
        <v>1820</v>
      </c>
      <c r="H366" s="198">
        <v>1740</v>
      </c>
    </row>
    <row r="367" spans="2:8">
      <c r="B367" s="68" t="s">
        <v>150</v>
      </c>
      <c r="C367" s="68" t="s">
        <v>134</v>
      </c>
      <c r="D367" s="69" t="s">
        <v>158</v>
      </c>
      <c r="E367" s="197">
        <v>47420</v>
      </c>
      <c r="F367" s="197">
        <v>41130</v>
      </c>
      <c r="G367" s="198">
        <v>450</v>
      </c>
      <c r="H367" s="198">
        <v>390</v>
      </c>
    </row>
    <row r="368" spans="2:8">
      <c r="B368" s="68" t="s">
        <v>150</v>
      </c>
      <c r="C368" s="70" t="s">
        <v>134</v>
      </c>
      <c r="D368" s="69" t="s">
        <v>159</v>
      </c>
      <c r="E368" s="197">
        <v>54840</v>
      </c>
      <c r="F368" s="197">
        <v>48550</v>
      </c>
      <c r="G368" s="198">
        <v>520</v>
      </c>
      <c r="H368" s="198">
        <v>460</v>
      </c>
    </row>
    <row r="369" spans="2:8">
      <c r="B369" s="68" t="s">
        <v>150</v>
      </c>
      <c r="C369" s="70" t="s">
        <v>134</v>
      </c>
      <c r="D369" s="69" t="s">
        <v>160</v>
      </c>
      <c r="E369" s="197">
        <v>115340</v>
      </c>
      <c r="F369" s="197">
        <v>109050</v>
      </c>
      <c r="G369" s="198">
        <v>1030</v>
      </c>
      <c r="H369" s="198">
        <v>970</v>
      </c>
    </row>
    <row r="370" spans="2:8">
      <c r="B370" s="68" t="s">
        <v>150</v>
      </c>
      <c r="C370" s="70" t="s">
        <v>134</v>
      </c>
      <c r="D370" s="69" t="s">
        <v>161</v>
      </c>
      <c r="E370" s="197">
        <v>189540</v>
      </c>
      <c r="F370" s="197">
        <v>183250</v>
      </c>
      <c r="G370" s="198">
        <v>1770</v>
      </c>
      <c r="H370" s="198">
        <v>1710</v>
      </c>
    </row>
    <row r="371" spans="2:8">
      <c r="B371" s="68" t="s">
        <v>150</v>
      </c>
      <c r="C371" s="68" t="s">
        <v>135</v>
      </c>
      <c r="D371" s="69" t="s">
        <v>158</v>
      </c>
      <c r="E371" s="197">
        <v>44090</v>
      </c>
      <c r="F371" s="197">
        <v>38500</v>
      </c>
      <c r="G371" s="198">
        <v>420</v>
      </c>
      <c r="H371" s="198">
        <v>360</v>
      </c>
    </row>
    <row r="372" spans="2:8">
      <c r="B372" s="68" t="s">
        <v>150</v>
      </c>
      <c r="C372" s="70" t="s">
        <v>135</v>
      </c>
      <c r="D372" s="69" t="s">
        <v>159</v>
      </c>
      <c r="E372" s="197">
        <v>51510</v>
      </c>
      <c r="F372" s="197">
        <v>45920</v>
      </c>
      <c r="G372" s="198">
        <v>490</v>
      </c>
      <c r="H372" s="198">
        <v>430</v>
      </c>
    </row>
    <row r="373" spans="2:8">
      <c r="B373" s="68" t="s">
        <v>150</v>
      </c>
      <c r="C373" s="70" t="s">
        <v>135</v>
      </c>
      <c r="D373" s="69" t="s">
        <v>160</v>
      </c>
      <c r="E373" s="197">
        <v>112010</v>
      </c>
      <c r="F373" s="197">
        <v>106420</v>
      </c>
      <c r="G373" s="198">
        <v>1000</v>
      </c>
      <c r="H373" s="198">
        <v>940</v>
      </c>
    </row>
    <row r="374" spans="2:8">
      <c r="B374" s="68" t="s">
        <v>150</v>
      </c>
      <c r="C374" s="70" t="s">
        <v>135</v>
      </c>
      <c r="D374" s="69" t="s">
        <v>161</v>
      </c>
      <c r="E374" s="197">
        <v>186210</v>
      </c>
      <c r="F374" s="197">
        <v>180620</v>
      </c>
      <c r="G374" s="198">
        <v>1740</v>
      </c>
      <c r="H374" s="198">
        <v>1680</v>
      </c>
    </row>
    <row r="375" spans="2:8">
      <c r="B375" s="68" t="s">
        <v>150</v>
      </c>
      <c r="C375" s="68" t="s">
        <v>136</v>
      </c>
      <c r="D375" s="69" t="s">
        <v>158</v>
      </c>
      <c r="E375" s="197">
        <v>38200</v>
      </c>
      <c r="F375" s="197">
        <v>33170</v>
      </c>
      <c r="G375" s="198">
        <v>360</v>
      </c>
      <c r="H375" s="198">
        <v>310</v>
      </c>
    </row>
    <row r="376" spans="2:8">
      <c r="B376" s="68" t="s">
        <v>150</v>
      </c>
      <c r="C376" s="70" t="s">
        <v>136</v>
      </c>
      <c r="D376" s="69" t="s">
        <v>159</v>
      </c>
      <c r="E376" s="197">
        <v>45620</v>
      </c>
      <c r="F376" s="197">
        <v>40590</v>
      </c>
      <c r="G376" s="198">
        <v>430</v>
      </c>
      <c r="H376" s="198">
        <v>380</v>
      </c>
    </row>
    <row r="377" spans="2:8">
      <c r="B377" s="68" t="s">
        <v>150</v>
      </c>
      <c r="C377" s="70" t="s">
        <v>136</v>
      </c>
      <c r="D377" s="69" t="s">
        <v>160</v>
      </c>
      <c r="E377" s="197">
        <v>106120</v>
      </c>
      <c r="F377" s="197">
        <v>101090</v>
      </c>
      <c r="G377" s="198">
        <v>940</v>
      </c>
      <c r="H377" s="198">
        <v>890</v>
      </c>
    </row>
    <row r="378" spans="2:8">
      <c r="B378" s="68" t="s">
        <v>150</v>
      </c>
      <c r="C378" s="70" t="s">
        <v>136</v>
      </c>
      <c r="D378" s="69" t="s">
        <v>161</v>
      </c>
      <c r="E378" s="197">
        <v>180320</v>
      </c>
      <c r="F378" s="197">
        <v>175290</v>
      </c>
      <c r="G378" s="198">
        <v>1680</v>
      </c>
      <c r="H378" s="198">
        <v>1630</v>
      </c>
    </row>
    <row r="379" spans="2:8">
      <c r="B379" s="68" t="s">
        <v>150</v>
      </c>
      <c r="C379" s="68" t="s">
        <v>137</v>
      </c>
      <c r="D379" s="69" t="s">
        <v>158</v>
      </c>
      <c r="E379" s="197">
        <v>36360</v>
      </c>
      <c r="F379" s="197">
        <v>31780</v>
      </c>
      <c r="G379" s="198">
        <v>340</v>
      </c>
      <c r="H379" s="198">
        <v>290</v>
      </c>
    </row>
    <row r="380" spans="2:8">
      <c r="B380" s="68" t="s">
        <v>150</v>
      </c>
      <c r="C380" s="70" t="s">
        <v>137</v>
      </c>
      <c r="D380" s="69" t="s">
        <v>159</v>
      </c>
      <c r="E380" s="197">
        <v>43780</v>
      </c>
      <c r="F380" s="197">
        <v>39200</v>
      </c>
      <c r="G380" s="198">
        <v>410</v>
      </c>
      <c r="H380" s="198">
        <v>360</v>
      </c>
    </row>
    <row r="381" spans="2:8">
      <c r="B381" s="68" t="s">
        <v>150</v>
      </c>
      <c r="C381" s="70" t="s">
        <v>137</v>
      </c>
      <c r="D381" s="69" t="s">
        <v>160</v>
      </c>
      <c r="E381" s="197">
        <v>104280</v>
      </c>
      <c r="F381" s="197">
        <v>99700</v>
      </c>
      <c r="G381" s="198">
        <v>920</v>
      </c>
      <c r="H381" s="198">
        <v>880</v>
      </c>
    </row>
    <row r="382" spans="2:8">
      <c r="B382" s="68" t="s">
        <v>150</v>
      </c>
      <c r="C382" s="70" t="s">
        <v>137</v>
      </c>
      <c r="D382" s="69" t="s">
        <v>161</v>
      </c>
      <c r="E382" s="197">
        <v>178480</v>
      </c>
      <c r="F382" s="197">
        <v>173900</v>
      </c>
      <c r="G382" s="198">
        <v>1660</v>
      </c>
      <c r="H382" s="198">
        <v>1620</v>
      </c>
    </row>
    <row r="383" spans="2:8">
      <c r="B383" s="68" t="s">
        <v>150</v>
      </c>
      <c r="C383" s="68" t="s">
        <v>138</v>
      </c>
      <c r="D383" s="69" t="s">
        <v>158</v>
      </c>
      <c r="E383" s="197">
        <v>34780</v>
      </c>
      <c r="F383" s="197">
        <v>30590</v>
      </c>
      <c r="G383" s="198">
        <v>320</v>
      </c>
      <c r="H383" s="198">
        <v>280</v>
      </c>
    </row>
    <row r="384" spans="2:8">
      <c r="B384" s="68" t="s">
        <v>150</v>
      </c>
      <c r="C384" s="70" t="s">
        <v>138</v>
      </c>
      <c r="D384" s="69" t="s">
        <v>159</v>
      </c>
      <c r="E384" s="197">
        <v>42200</v>
      </c>
      <c r="F384" s="197">
        <v>38010</v>
      </c>
      <c r="G384" s="198">
        <v>390</v>
      </c>
      <c r="H384" s="198">
        <v>350</v>
      </c>
    </row>
    <row r="385" spans="2:8">
      <c r="B385" s="68" t="s">
        <v>150</v>
      </c>
      <c r="C385" s="70" t="s">
        <v>138</v>
      </c>
      <c r="D385" s="69" t="s">
        <v>160</v>
      </c>
      <c r="E385" s="197">
        <v>102700</v>
      </c>
      <c r="F385" s="197">
        <v>98510</v>
      </c>
      <c r="G385" s="198">
        <v>910</v>
      </c>
      <c r="H385" s="198">
        <v>860</v>
      </c>
    </row>
    <row r="386" spans="2:8">
      <c r="B386" s="68" t="s">
        <v>150</v>
      </c>
      <c r="C386" s="70" t="s">
        <v>138</v>
      </c>
      <c r="D386" s="69" t="s">
        <v>161</v>
      </c>
      <c r="E386" s="197">
        <v>176900</v>
      </c>
      <c r="F386" s="197">
        <v>172710</v>
      </c>
      <c r="G386" s="198">
        <v>1650</v>
      </c>
      <c r="H386" s="198">
        <v>1600</v>
      </c>
    </row>
    <row r="387" spans="2:8">
      <c r="B387" s="68" t="s">
        <v>150</v>
      </c>
      <c r="C387" s="68" t="s">
        <v>139</v>
      </c>
      <c r="D387" s="69" t="s">
        <v>158</v>
      </c>
      <c r="E387" s="197">
        <v>33450</v>
      </c>
      <c r="F387" s="197">
        <v>29580</v>
      </c>
      <c r="G387" s="198">
        <v>310</v>
      </c>
      <c r="H387" s="198">
        <v>270</v>
      </c>
    </row>
    <row r="388" spans="2:8">
      <c r="B388" s="68" t="s">
        <v>150</v>
      </c>
      <c r="C388" s="70" t="s">
        <v>139</v>
      </c>
      <c r="D388" s="69" t="s">
        <v>159</v>
      </c>
      <c r="E388" s="197">
        <v>40870</v>
      </c>
      <c r="F388" s="197">
        <v>37000</v>
      </c>
      <c r="G388" s="198">
        <v>380</v>
      </c>
      <c r="H388" s="198">
        <v>340</v>
      </c>
    </row>
    <row r="389" spans="2:8">
      <c r="B389" s="68" t="s">
        <v>150</v>
      </c>
      <c r="C389" s="70" t="s">
        <v>139</v>
      </c>
      <c r="D389" s="69" t="s">
        <v>160</v>
      </c>
      <c r="E389" s="197">
        <v>101370</v>
      </c>
      <c r="F389" s="197">
        <v>97500</v>
      </c>
      <c r="G389" s="198">
        <v>890</v>
      </c>
      <c r="H389" s="198">
        <v>850</v>
      </c>
    </row>
    <row r="390" spans="2:8">
      <c r="B390" s="68" t="s">
        <v>150</v>
      </c>
      <c r="C390" s="70" t="s">
        <v>139</v>
      </c>
      <c r="D390" s="69" t="s">
        <v>161</v>
      </c>
      <c r="E390" s="197">
        <v>175570</v>
      </c>
      <c r="F390" s="197">
        <v>171700</v>
      </c>
      <c r="G390" s="198">
        <v>1630</v>
      </c>
      <c r="H390" s="198">
        <v>1590</v>
      </c>
    </row>
    <row r="391" spans="2:8">
      <c r="B391" s="68" t="s">
        <v>150</v>
      </c>
      <c r="C391" s="68" t="s">
        <v>140</v>
      </c>
      <c r="D391" s="69" t="s">
        <v>158</v>
      </c>
      <c r="E391" s="197">
        <v>32340</v>
      </c>
      <c r="F391" s="197">
        <v>28750</v>
      </c>
      <c r="G391" s="198">
        <v>300</v>
      </c>
      <c r="H391" s="198">
        <v>260</v>
      </c>
    </row>
    <row r="392" spans="2:8">
      <c r="B392" s="68" t="s">
        <v>150</v>
      </c>
      <c r="C392" s="70" t="s">
        <v>140</v>
      </c>
      <c r="D392" s="69" t="s">
        <v>159</v>
      </c>
      <c r="E392" s="197">
        <v>39760</v>
      </c>
      <c r="F392" s="197">
        <v>36170</v>
      </c>
      <c r="G392" s="198">
        <v>370</v>
      </c>
      <c r="H392" s="198">
        <v>330</v>
      </c>
    </row>
    <row r="393" spans="2:8">
      <c r="B393" s="68" t="s">
        <v>150</v>
      </c>
      <c r="C393" s="70" t="s">
        <v>140</v>
      </c>
      <c r="D393" s="69" t="s">
        <v>160</v>
      </c>
      <c r="E393" s="197">
        <v>100260</v>
      </c>
      <c r="F393" s="197">
        <v>96670</v>
      </c>
      <c r="G393" s="198">
        <v>880</v>
      </c>
      <c r="H393" s="198">
        <v>850</v>
      </c>
    </row>
    <row r="394" spans="2:8">
      <c r="B394" s="68" t="s">
        <v>150</v>
      </c>
      <c r="C394" s="70" t="s">
        <v>140</v>
      </c>
      <c r="D394" s="69" t="s">
        <v>161</v>
      </c>
      <c r="E394" s="197">
        <v>174460</v>
      </c>
      <c r="F394" s="197">
        <v>170870</v>
      </c>
      <c r="G394" s="198">
        <v>1620</v>
      </c>
      <c r="H394" s="198">
        <v>1590</v>
      </c>
    </row>
    <row r="395" spans="2:8">
      <c r="B395" s="68" t="s">
        <v>150</v>
      </c>
      <c r="C395" s="68" t="s">
        <v>141</v>
      </c>
      <c r="D395" s="69" t="s">
        <v>158</v>
      </c>
      <c r="E395" s="197">
        <v>31360</v>
      </c>
      <c r="F395" s="197">
        <v>28000</v>
      </c>
      <c r="G395" s="198">
        <v>290</v>
      </c>
      <c r="H395" s="198">
        <v>260</v>
      </c>
    </row>
    <row r="396" spans="2:8">
      <c r="B396" s="68" t="s">
        <v>150</v>
      </c>
      <c r="C396" s="70" t="s">
        <v>141</v>
      </c>
      <c r="D396" s="69" t="s">
        <v>159</v>
      </c>
      <c r="E396" s="197">
        <v>38780</v>
      </c>
      <c r="F396" s="197">
        <v>35420</v>
      </c>
      <c r="G396" s="198">
        <v>360</v>
      </c>
      <c r="H396" s="198">
        <v>330</v>
      </c>
    </row>
    <row r="397" spans="2:8">
      <c r="B397" s="68" t="s">
        <v>150</v>
      </c>
      <c r="C397" s="70" t="s">
        <v>141</v>
      </c>
      <c r="D397" s="69" t="s">
        <v>160</v>
      </c>
      <c r="E397" s="197">
        <v>99280</v>
      </c>
      <c r="F397" s="197">
        <v>95920</v>
      </c>
      <c r="G397" s="198">
        <v>870</v>
      </c>
      <c r="H397" s="198">
        <v>840</v>
      </c>
    </row>
    <row r="398" spans="2:8">
      <c r="B398" s="68" t="s">
        <v>150</v>
      </c>
      <c r="C398" s="70" t="s">
        <v>141</v>
      </c>
      <c r="D398" s="69" t="s">
        <v>161</v>
      </c>
      <c r="E398" s="197">
        <v>173480</v>
      </c>
      <c r="F398" s="197">
        <v>170120</v>
      </c>
      <c r="G398" s="198">
        <v>1610</v>
      </c>
      <c r="H398" s="198">
        <v>1580</v>
      </c>
    </row>
    <row r="399" spans="2:8">
      <c r="B399" s="68" t="s">
        <v>150</v>
      </c>
      <c r="C399" s="68" t="s">
        <v>142</v>
      </c>
      <c r="D399" s="69" t="s">
        <v>158</v>
      </c>
      <c r="E399" s="197">
        <v>31400</v>
      </c>
      <c r="F399" s="197">
        <v>28250</v>
      </c>
      <c r="G399" s="198">
        <v>290</v>
      </c>
      <c r="H399" s="198">
        <v>260</v>
      </c>
    </row>
    <row r="400" spans="2:8">
      <c r="B400" s="68" t="s">
        <v>150</v>
      </c>
      <c r="C400" s="70" t="s">
        <v>142</v>
      </c>
      <c r="D400" s="69" t="s">
        <v>159</v>
      </c>
      <c r="E400" s="197">
        <v>38820</v>
      </c>
      <c r="F400" s="197">
        <v>35670</v>
      </c>
      <c r="G400" s="198">
        <v>360</v>
      </c>
      <c r="H400" s="198">
        <v>330</v>
      </c>
    </row>
    <row r="401" spans="2:8">
      <c r="B401" s="68" t="s">
        <v>150</v>
      </c>
      <c r="C401" s="70" t="s">
        <v>142</v>
      </c>
      <c r="D401" s="69" t="s">
        <v>160</v>
      </c>
      <c r="E401" s="197">
        <v>99320</v>
      </c>
      <c r="F401" s="197">
        <v>96170</v>
      </c>
      <c r="G401" s="198">
        <v>870</v>
      </c>
      <c r="H401" s="198">
        <v>840</v>
      </c>
    </row>
    <row r="402" spans="2:8">
      <c r="B402" s="68" t="s">
        <v>150</v>
      </c>
      <c r="C402" s="70" t="s">
        <v>142</v>
      </c>
      <c r="D402" s="69" t="s">
        <v>161</v>
      </c>
      <c r="E402" s="197">
        <v>173520</v>
      </c>
      <c r="F402" s="197">
        <v>170370</v>
      </c>
      <c r="G402" s="198">
        <v>1610</v>
      </c>
      <c r="H402" s="198">
        <v>1580</v>
      </c>
    </row>
    <row r="403" spans="2:8">
      <c r="B403" s="68" t="s">
        <v>150</v>
      </c>
      <c r="C403" s="68" t="s">
        <v>143</v>
      </c>
      <c r="D403" s="69" t="s">
        <v>158</v>
      </c>
      <c r="E403" s="197">
        <v>30600</v>
      </c>
      <c r="F403" s="197">
        <v>27640</v>
      </c>
      <c r="G403" s="198">
        <v>280</v>
      </c>
      <c r="H403" s="198">
        <v>250</v>
      </c>
    </row>
    <row r="404" spans="2:8">
      <c r="B404" s="68" t="s">
        <v>150</v>
      </c>
      <c r="C404" s="70" t="s">
        <v>143</v>
      </c>
      <c r="D404" s="69" t="s">
        <v>159</v>
      </c>
      <c r="E404" s="197">
        <v>38020</v>
      </c>
      <c r="F404" s="197">
        <v>35060</v>
      </c>
      <c r="G404" s="198">
        <v>350</v>
      </c>
      <c r="H404" s="198">
        <v>320</v>
      </c>
    </row>
    <row r="405" spans="2:8">
      <c r="B405" s="68" t="s">
        <v>150</v>
      </c>
      <c r="C405" s="70" t="s">
        <v>143</v>
      </c>
      <c r="D405" s="69" t="s">
        <v>160</v>
      </c>
      <c r="E405" s="197">
        <v>98520</v>
      </c>
      <c r="F405" s="197">
        <v>95560</v>
      </c>
      <c r="G405" s="198">
        <v>860</v>
      </c>
      <c r="H405" s="198">
        <v>840</v>
      </c>
    </row>
    <row r="406" spans="2:8">
      <c r="B406" s="68" t="s">
        <v>150</v>
      </c>
      <c r="C406" s="70" t="s">
        <v>143</v>
      </c>
      <c r="D406" s="69" t="s">
        <v>161</v>
      </c>
      <c r="E406" s="197">
        <v>172720</v>
      </c>
      <c r="F406" s="197">
        <v>169760</v>
      </c>
      <c r="G406" s="198">
        <v>1600</v>
      </c>
      <c r="H406" s="198">
        <v>1580</v>
      </c>
    </row>
    <row r="407" spans="2:8">
      <c r="B407" s="68" t="s">
        <v>150</v>
      </c>
      <c r="C407" s="68" t="s">
        <v>144</v>
      </c>
      <c r="D407" s="69" t="s">
        <v>158</v>
      </c>
      <c r="E407" s="197">
        <v>29880</v>
      </c>
      <c r="F407" s="197">
        <v>27080</v>
      </c>
      <c r="G407" s="198">
        <v>270</v>
      </c>
      <c r="H407" s="198">
        <v>250</v>
      </c>
    </row>
    <row r="408" spans="2:8">
      <c r="B408" s="68" t="s">
        <v>150</v>
      </c>
      <c r="C408" s="70" t="s">
        <v>145</v>
      </c>
      <c r="D408" s="69" t="s">
        <v>159</v>
      </c>
      <c r="E408" s="197">
        <v>37300</v>
      </c>
      <c r="F408" s="197">
        <v>34500</v>
      </c>
      <c r="G408" s="198">
        <v>340</v>
      </c>
      <c r="H408" s="198">
        <v>320</v>
      </c>
    </row>
    <row r="409" spans="2:8">
      <c r="B409" s="68" t="s">
        <v>150</v>
      </c>
      <c r="C409" s="70" t="s">
        <v>144</v>
      </c>
      <c r="D409" s="69" t="s">
        <v>160</v>
      </c>
      <c r="E409" s="197">
        <v>97800</v>
      </c>
      <c r="F409" s="197">
        <v>95000</v>
      </c>
      <c r="G409" s="198">
        <v>860</v>
      </c>
      <c r="H409" s="198">
        <v>830</v>
      </c>
    </row>
    <row r="410" spans="2:8">
      <c r="B410" s="68" t="s">
        <v>150</v>
      </c>
      <c r="C410" s="70" t="s">
        <v>144</v>
      </c>
      <c r="D410" s="69" t="s">
        <v>161</v>
      </c>
      <c r="E410" s="197">
        <v>172000</v>
      </c>
      <c r="F410" s="197">
        <v>169200</v>
      </c>
      <c r="G410" s="198">
        <v>1600</v>
      </c>
      <c r="H410" s="198">
        <v>1570</v>
      </c>
    </row>
    <row r="411" spans="2:8">
      <c r="B411" s="68" t="s">
        <v>151</v>
      </c>
      <c r="C411" s="68" t="s">
        <v>123</v>
      </c>
      <c r="D411" s="69" t="s">
        <v>158</v>
      </c>
      <c r="E411" s="197">
        <v>116690</v>
      </c>
      <c r="F411" s="197">
        <v>92110</v>
      </c>
      <c r="G411" s="198">
        <v>1140</v>
      </c>
      <c r="H411" s="198">
        <v>900</v>
      </c>
    </row>
    <row r="412" spans="2:8">
      <c r="B412" s="68" t="s">
        <v>151</v>
      </c>
      <c r="C412" s="70" t="s">
        <v>123</v>
      </c>
      <c r="D412" s="69" t="s">
        <v>159</v>
      </c>
      <c r="E412" s="197">
        <v>123920</v>
      </c>
      <c r="F412" s="197">
        <v>99340</v>
      </c>
      <c r="G412" s="198">
        <v>1210</v>
      </c>
      <c r="H412" s="198">
        <v>970</v>
      </c>
    </row>
    <row r="413" spans="2:8">
      <c r="B413" s="68" t="s">
        <v>151</v>
      </c>
      <c r="C413" s="70" t="s">
        <v>123</v>
      </c>
      <c r="D413" s="69" t="s">
        <v>160</v>
      </c>
      <c r="E413" s="197">
        <v>183110</v>
      </c>
      <c r="F413" s="197">
        <v>158530</v>
      </c>
      <c r="G413" s="198">
        <v>1710</v>
      </c>
      <c r="H413" s="198">
        <v>1460</v>
      </c>
    </row>
    <row r="414" spans="2:8">
      <c r="B414" s="68" t="s">
        <v>151</v>
      </c>
      <c r="C414" s="70" t="s">
        <v>123</v>
      </c>
      <c r="D414" s="69" t="s">
        <v>161</v>
      </c>
      <c r="E414" s="197">
        <v>255440</v>
      </c>
      <c r="F414" s="197">
        <v>230860</v>
      </c>
      <c r="G414" s="198">
        <v>2440</v>
      </c>
      <c r="H414" s="198">
        <v>2190</v>
      </c>
    </row>
    <row r="415" spans="2:8">
      <c r="B415" s="68" t="s">
        <v>151</v>
      </c>
      <c r="C415" s="68" t="s">
        <v>125</v>
      </c>
      <c r="D415" s="69" t="s">
        <v>158</v>
      </c>
      <c r="E415" s="197">
        <v>84130</v>
      </c>
      <c r="F415" s="197">
        <v>67740</v>
      </c>
      <c r="G415" s="198">
        <v>820</v>
      </c>
      <c r="H415" s="198">
        <v>650</v>
      </c>
    </row>
    <row r="416" spans="2:8">
      <c r="B416" s="68" t="s">
        <v>151</v>
      </c>
      <c r="C416" s="70" t="s">
        <v>126</v>
      </c>
      <c r="D416" s="69" t="s">
        <v>159</v>
      </c>
      <c r="E416" s="197">
        <v>91360</v>
      </c>
      <c r="F416" s="197">
        <v>74970</v>
      </c>
      <c r="G416" s="198">
        <v>890</v>
      </c>
      <c r="H416" s="198">
        <v>720</v>
      </c>
    </row>
    <row r="417" spans="2:8">
      <c r="B417" s="68" t="s">
        <v>151</v>
      </c>
      <c r="C417" s="70" t="s">
        <v>126</v>
      </c>
      <c r="D417" s="69" t="s">
        <v>160</v>
      </c>
      <c r="E417" s="197">
        <v>150550</v>
      </c>
      <c r="F417" s="197">
        <v>134160</v>
      </c>
      <c r="G417" s="198">
        <v>1380</v>
      </c>
      <c r="H417" s="198">
        <v>1220</v>
      </c>
    </row>
    <row r="418" spans="2:8">
      <c r="B418" s="68" t="s">
        <v>151</v>
      </c>
      <c r="C418" s="70" t="s">
        <v>126</v>
      </c>
      <c r="D418" s="69" t="s">
        <v>161</v>
      </c>
      <c r="E418" s="197">
        <v>222880</v>
      </c>
      <c r="F418" s="197">
        <v>206490</v>
      </c>
      <c r="G418" s="198">
        <v>2110</v>
      </c>
      <c r="H418" s="198">
        <v>1950</v>
      </c>
    </row>
    <row r="419" spans="2:8">
      <c r="B419" s="68" t="s">
        <v>151</v>
      </c>
      <c r="C419" s="68" t="s">
        <v>127</v>
      </c>
      <c r="D419" s="69" t="s">
        <v>158</v>
      </c>
      <c r="E419" s="197">
        <v>68050</v>
      </c>
      <c r="F419" s="197">
        <v>55760</v>
      </c>
      <c r="G419" s="198">
        <v>660</v>
      </c>
      <c r="H419" s="198">
        <v>530</v>
      </c>
    </row>
    <row r="420" spans="2:8">
      <c r="B420" s="68" t="s">
        <v>151</v>
      </c>
      <c r="C420" s="70" t="s">
        <v>128</v>
      </c>
      <c r="D420" s="69" t="s">
        <v>159</v>
      </c>
      <c r="E420" s="197">
        <v>75280</v>
      </c>
      <c r="F420" s="197">
        <v>62990</v>
      </c>
      <c r="G420" s="198">
        <v>730</v>
      </c>
      <c r="H420" s="198">
        <v>600</v>
      </c>
    </row>
    <row r="421" spans="2:8">
      <c r="B421" s="68" t="s">
        <v>151</v>
      </c>
      <c r="C421" s="70" t="s">
        <v>128</v>
      </c>
      <c r="D421" s="69" t="s">
        <v>160</v>
      </c>
      <c r="E421" s="197">
        <v>134470</v>
      </c>
      <c r="F421" s="197">
        <v>122180</v>
      </c>
      <c r="G421" s="198">
        <v>1220</v>
      </c>
      <c r="H421" s="198">
        <v>1100</v>
      </c>
    </row>
    <row r="422" spans="2:8">
      <c r="B422" s="68" t="s">
        <v>151</v>
      </c>
      <c r="C422" s="70" t="s">
        <v>128</v>
      </c>
      <c r="D422" s="69" t="s">
        <v>161</v>
      </c>
      <c r="E422" s="197">
        <v>206800</v>
      </c>
      <c r="F422" s="197">
        <v>194510</v>
      </c>
      <c r="G422" s="198">
        <v>1950</v>
      </c>
      <c r="H422" s="198">
        <v>1830</v>
      </c>
    </row>
    <row r="423" spans="2:8">
      <c r="B423" s="68" t="s">
        <v>151</v>
      </c>
      <c r="C423" s="68" t="s">
        <v>129</v>
      </c>
      <c r="D423" s="69" t="s">
        <v>158</v>
      </c>
      <c r="E423" s="197">
        <v>63880</v>
      </c>
      <c r="F423" s="197">
        <v>54050</v>
      </c>
      <c r="G423" s="198">
        <v>610</v>
      </c>
      <c r="H423" s="198">
        <v>520</v>
      </c>
    </row>
    <row r="424" spans="2:8">
      <c r="B424" s="68" t="s">
        <v>151</v>
      </c>
      <c r="C424" s="70" t="s">
        <v>130</v>
      </c>
      <c r="D424" s="69" t="s">
        <v>159</v>
      </c>
      <c r="E424" s="197">
        <v>71110</v>
      </c>
      <c r="F424" s="197">
        <v>61280</v>
      </c>
      <c r="G424" s="198">
        <v>680</v>
      </c>
      <c r="H424" s="198">
        <v>590</v>
      </c>
    </row>
    <row r="425" spans="2:8">
      <c r="B425" s="68" t="s">
        <v>151</v>
      </c>
      <c r="C425" s="70" t="s">
        <v>130</v>
      </c>
      <c r="D425" s="69" t="s">
        <v>160</v>
      </c>
      <c r="E425" s="197">
        <v>130300</v>
      </c>
      <c r="F425" s="197">
        <v>120470</v>
      </c>
      <c r="G425" s="198">
        <v>1180</v>
      </c>
      <c r="H425" s="198">
        <v>1080</v>
      </c>
    </row>
    <row r="426" spans="2:8">
      <c r="B426" s="68" t="s">
        <v>151</v>
      </c>
      <c r="C426" s="70" t="s">
        <v>130</v>
      </c>
      <c r="D426" s="69" t="s">
        <v>161</v>
      </c>
      <c r="E426" s="197">
        <v>202630</v>
      </c>
      <c r="F426" s="197">
        <v>192800</v>
      </c>
      <c r="G426" s="198">
        <v>1910</v>
      </c>
      <c r="H426" s="198">
        <v>1810</v>
      </c>
    </row>
    <row r="427" spans="2:8">
      <c r="B427" s="68" t="s">
        <v>151</v>
      </c>
      <c r="C427" s="68" t="s">
        <v>132</v>
      </c>
      <c r="D427" s="69" t="s">
        <v>158</v>
      </c>
      <c r="E427" s="197">
        <v>55990</v>
      </c>
      <c r="F427" s="197">
        <v>47800</v>
      </c>
      <c r="G427" s="198">
        <v>540</v>
      </c>
      <c r="H427" s="198">
        <v>450</v>
      </c>
    </row>
    <row r="428" spans="2:8">
      <c r="B428" s="68" t="s">
        <v>151</v>
      </c>
      <c r="C428" s="68" t="s">
        <v>132</v>
      </c>
      <c r="D428" s="69" t="s">
        <v>159</v>
      </c>
      <c r="E428" s="197">
        <v>63220</v>
      </c>
      <c r="F428" s="197">
        <v>55030</v>
      </c>
      <c r="G428" s="198">
        <v>610</v>
      </c>
      <c r="H428" s="198">
        <v>520</v>
      </c>
    </row>
    <row r="429" spans="2:8">
      <c r="B429" s="68" t="s">
        <v>151</v>
      </c>
      <c r="C429" s="68" t="s">
        <v>132</v>
      </c>
      <c r="D429" s="69" t="s">
        <v>160</v>
      </c>
      <c r="E429" s="197">
        <v>122410</v>
      </c>
      <c r="F429" s="197">
        <v>114220</v>
      </c>
      <c r="G429" s="198">
        <v>1100</v>
      </c>
      <c r="H429" s="198">
        <v>1020</v>
      </c>
    </row>
    <row r="430" spans="2:8">
      <c r="B430" s="68" t="s">
        <v>151</v>
      </c>
      <c r="C430" s="68" t="s">
        <v>132</v>
      </c>
      <c r="D430" s="69" t="s">
        <v>161</v>
      </c>
      <c r="E430" s="197">
        <v>194740</v>
      </c>
      <c r="F430" s="197">
        <v>186550</v>
      </c>
      <c r="G430" s="198">
        <v>1830</v>
      </c>
      <c r="H430" s="198">
        <v>1750</v>
      </c>
    </row>
    <row r="431" spans="2:8">
      <c r="B431" s="68" t="s">
        <v>151</v>
      </c>
      <c r="C431" s="68" t="s">
        <v>133</v>
      </c>
      <c r="D431" s="69" t="s">
        <v>158</v>
      </c>
      <c r="E431" s="197">
        <v>50440</v>
      </c>
      <c r="F431" s="197">
        <v>43410</v>
      </c>
      <c r="G431" s="198">
        <v>480</v>
      </c>
      <c r="H431" s="198">
        <v>410</v>
      </c>
    </row>
    <row r="432" spans="2:8">
      <c r="B432" s="68" t="s">
        <v>151</v>
      </c>
      <c r="C432" s="70" t="s">
        <v>133</v>
      </c>
      <c r="D432" s="69" t="s">
        <v>159</v>
      </c>
      <c r="E432" s="197">
        <v>57670</v>
      </c>
      <c r="F432" s="197">
        <v>50640</v>
      </c>
      <c r="G432" s="198">
        <v>550</v>
      </c>
      <c r="H432" s="198">
        <v>480</v>
      </c>
    </row>
    <row r="433" spans="2:8">
      <c r="B433" s="68" t="s">
        <v>151</v>
      </c>
      <c r="C433" s="70" t="s">
        <v>133</v>
      </c>
      <c r="D433" s="69" t="s">
        <v>160</v>
      </c>
      <c r="E433" s="197">
        <v>116860</v>
      </c>
      <c r="F433" s="197">
        <v>109830</v>
      </c>
      <c r="G433" s="198">
        <v>1040</v>
      </c>
      <c r="H433" s="198">
        <v>970</v>
      </c>
    </row>
    <row r="434" spans="2:8">
      <c r="B434" s="68" t="s">
        <v>151</v>
      </c>
      <c r="C434" s="70" t="s">
        <v>133</v>
      </c>
      <c r="D434" s="69" t="s">
        <v>161</v>
      </c>
      <c r="E434" s="197">
        <v>189190</v>
      </c>
      <c r="F434" s="197">
        <v>182160</v>
      </c>
      <c r="G434" s="198">
        <v>1770</v>
      </c>
      <c r="H434" s="198">
        <v>1700</v>
      </c>
    </row>
    <row r="435" spans="2:8">
      <c r="B435" s="68" t="s">
        <v>151</v>
      </c>
      <c r="C435" s="68" t="s">
        <v>134</v>
      </c>
      <c r="D435" s="69" t="s">
        <v>158</v>
      </c>
      <c r="E435" s="197">
        <v>46320</v>
      </c>
      <c r="F435" s="197">
        <v>40180</v>
      </c>
      <c r="G435" s="198">
        <v>440</v>
      </c>
      <c r="H435" s="198">
        <v>380</v>
      </c>
    </row>
    <row r="436" spans="2:8">
      <c r="B436" s="68" t="s">
        <v>151</v>
      </c>
      <c r="C436" s="70" t="s">
        <v>134</v>
      </c>
      <c r="D436" s="69" t="s">
        <v>159</v>
      </c>
      <c r="E436" s="197">
        <v>53550</v>
      </c>
      <c r="F436" s="197">
        <v>47410</v>
      </c>
      <c r="G436" s="198">
        <v>510</v>
      </c>
      <c r="H436" s="198">
        <v>450</v>
      </c>
    </row>
    <row r="437" spans="2:8">
      <c r="B437" s="68" t="s">
        <v>151</v>
      </c>
      <c r="C437" s="70" t="s">
        <v>134</v>
      </c>
      <c r="D437" s="69" t="s">
        <v>160</v>
      </c>
      <c r="E437" s="197">
        <v>112740</v>
      </c>
      <c r="F437" s="197">
        <v>106600</v>
      </c>
      <c r="G437" s="198">
        <v>1000</v>
      </c>
      <c r="H437" s="198">
        <v>940</v>
      </c>
    </row>
    <row r="438" spans="2:8">
      <c r="B438" s="68" t="s">
        <v>151</v>
      </c>
      <c r="C438" s="70" t="s">
        <v>134</v>
      </c>
      <c r="D438" s="69" t="s">
        <v>161</v>
      </c>
      <c r="E438" s="197">
        <v>185070</v>
      </c>
      <c r="F438" s="197">
        <v>178930</v>
      </c>
      <c r="G438" s="198">
        <v>1730</v>
      </c>
      <c r="H438" s="198">
        <v>1670</v>
      </c>
    </row>
    <row r="439" spans="2:8">
      <c r="B439" s="68" t="s">
        <v>151</v>
      </c>
      <c r="C439" s="68" t="s">
        <v>135</v>
      </c>
      <c r="D439" s="69" t="s">
        <v>158</v>
      </c>
      <c r="E439" s="197">
        <v>43080</v>
      </c>
      <c r="F439" s="197">
        <v>37610</v>
      </c>
      <c r="G439" s="198">
        <v>410</v>
      </c>
      <c r="H439" s="198">
        <v>350</v>
      </c>
    </row>
    <row r="440" spans="2:8">
      <c r="B440" s="68" t="s">
        <v>151</v>
      </c>
      <c r="C440" s="70" t="s">
        <v>135</v>
      </c>
      <c r="D440" s="69" t="s">
        <v>159</v>
      </c>
      <c r="E440" s="197">
        <v>50310</v>
      </c>
      <c r="F440" s="197">
        <v>44840</v>
      </c>
      <c r="G440" s="198">
        <v>480</v>
      </c>
      <c r="H440" s="198">
        <v>420</v>
      </c>
    </row>
    <row r="441" spans="2:8">
      <c r="B441" s="68" t="s">
        <v>151</v>
      </c>
      <c r="C441" s="70" t="s">
        <v>135</v>
      </c>
      <c r="D441" s="69" t="s">
        <v>160</v>
      </c>
      <c r="E441" s="197">
        <v>109500</v>
      </c>
      <c r="F441" s="197">
        <v>104030</v>
      </c>
      <c r="G441" s="198">
        <v>970</v>
      </c>
      <c r="H441" s="198">
        <v>920</v>
      </c>
    </row>
    <row r="442" spans="2:8">
      <c r="B442" s="68" t="s">
        <v>151</v>
      </c>
      <c r="C442" s="70" t="s">
        <v>135</v>
      </c>
      <c r="D442" s="69" t="s">
        <v>161</v>
      </c>
      <c r="E442" s="197">
        <v>181830</v>
      </c>
      <c r="F442" s="197">
        <v>176360</v>
      </c>
      <c r="G442" s="198">
        <v>1700</v>
      </c>
      <c r="H442" s="198">
        <v>1650</v>
      </c>
    </row>
    <row r="443" spans="2:8">
      <c r="B443" s="68" t="s">
        <v>151</v>
      </c>
      <c r="C443" s="68" t="s">
        <v>136</v>
      </c>
      <c r="D443" s="69" t="s">
        <v>158</v>
      </c>
      <c r="E443" s="197">
        <v>37360</v>
      </c>
      <c r="F443" s="197">
        <v>32450</v>
      </c>
      <c r="G443" s="198">
        <v>350</v>
      </c>
      <c r="H443" s="198">
        <v>300</v>
      </c>
    </row>
    <row r="444" spans="2:8">
      <c r="B444" s="68" t="s">
        <v>151</v>
      </c>
      <c r="C444" s="70" t="s">
        <v>136</v>
      </c>
      <c r="D444" s="69" t="s">
        <v>159</v>
      </c>
      <c r="E444" s="197">
        <v>44590</v>
      </c>
      <c r="F444" s="197">
        <v>39680</v>
      </c>
      <c r="G444" s="198">
        <v>420</v>
      </c>
      <c r="H444" s="198">
        <v>370</v>
      </c>
    </row>
    <row r="445" spans="2:8">
      <c r="B445" s="68" t="s">
        <v>151</v>
      </c>
      <c r="C445" s="70" t="s">
        <v>136</v>
      </c>
      <c r="D445" s="69" t="s">
        <v>160</v>
      </c>
      <c r="E445" s="197">
        <v>103780</v>
      </c>
      <c r="F445" s="197">
        <v>98870</v>
      </c>
      <c r="G445" s="198">
        <v>910</v>
      </c>
      <c r="H445" s="198">
        <v>860</v>
      </c>
    </row>
    <row r="446" spans="2:8">
      <c r="B446" s="68" t="s">
        <v>151</v>
      </c>
      <c r="C446" s="70" t="s">
        <v>136</v>
      </c>
      <c r="D446" s="69" t="s">
        <v>161</v>
      </c>
      <c r="E446" s="197">
        <v>176110</v>
      </c>
      <c r="F446" s="197">
        <v>171200</v>
      </c>
      <c r="G446" s="198">
        <v>1640</v>
      </c>
      <c r="H446" s="198">
        <v>1590</v>
      </c>
    </row>
    <row r="447" spans="2:8">
      <c r="B447" s="68" t="s">
        <v>151</v>
      </c>
      <c r="C447" s="68" t="s">
        <v>137</v>
      </c>
      <c r="D447" s="69" t="s">
        <v>158</v>
      </c>
      <c r="E447" s="197">
        <v>35560</v>
      </c>
      <c r="F447" s="197">
        <v>31090</v>
      </c>
      <c r="G447" s="198">
        <v>330</v>
      </c>
      <c r="H447" s="198">
        <v>290</v>
      </c>
    </row>
    <row r="448" spans="2:8">
      <c r="B448" s="68" t="s">
        <v>151</v>
      </c>
      <c r="C448" s="70" t="s">
        <v>137</v>
      </c>
      <c r="D448" s="69" t="s">
        <v>159</v>
      </c>
      <c r="E448" s="197">
        <v>42790</v>
      </c>
      <c r="F448" s="197">
        <v>38320</v>
      </c>
      <c r="G448" s="198">
        <v>400</v>
      </c>
      <c r="H448" s="198">
        <v>360</v>
      </c>
    </row>
    <row r="449" spans="2:8">
      <c r="B449" s="68" t="s">
        <v>151</v>
      </c>
      <c r="C449" s="70" t="s">
        <v>137</v>
      </c>
      <c r="D449" s="69" t="s">
        <v>160</v>
      </c>
      <c r="E449" s="197">
        <v>101980</v>
      </c>
      <c r="F449" s="197">
        <v>97510</v>
      </c>
      <c r="G449" s="198">
        <v>890</v>
      </c>
      <c r="H449" s="198">
        <v>850</v>
      </c>
    </row>
    <row r="450" spans="2:8">
      <c r="B450" s="68" t="s">
        <v>151</v>
      </c>
      <c r="C450" s="70" t="s">
        <v>137</v>
      </c>
      <c r="D450" s="69" t="s">
        <v>161</v>
      </c>
      <c r="E450" s="197">
        <v>174310</v>
      </c>
      <c r="F450" s="197">
        <v>169840</v>
      </c>
      <c r="G450" s="198">
        <v>1620</v>
      </c>
      <c r="H450" s="198">
        <v>1580</v>
      </c>
    </row>
    <row r="451" spans="2:8">
      <c r="B451" s="68" t="s">
        <v>151</v>
      </c>
      <c r="C451" s="68" t="s">
        <v>138</v>
      </c>
      <c r="D451" s="69" t="s">
        <v>158</v>
      </c>
      <c r="E451" s="197">
        <v>34020</v>
      </c>
      <c r="F451" s="197">
        <v>29920</v>
      </c>
      <c r="G451" s="198">
        <v>320</v>
      </c>
      <c r="H451" s="198">
        <v>270</v>
      </c>
    </row>
    <row r="452" spans="2:8">
      <c r="B452" s="68" t="s">
        <v>151</v>
      </c>
      <c r="C452" s="70" t="s">
        <v>138</v>
      </c>
      <c r="D452" s="69" t="s">
        <v>159</v>
      </c>
      <c r="E452" s="197">
        <v>41250</v>
      </c>
      <c r="F452" s="197">
        <v>37150</v>
      </c>
      <c r="G452" s="198">
        <v>390</v>
      </c>
      <c r="H452" s="198">
        <v>340</v>
      </c>
    </row>
    <row r="453" spans="2:8">
      <c r="B453" s="68" t="s">
        <v>151</v>
      </c>
      <c r="C453" s="70" t="s">
        <v>138</v>
      </c>
      <c r="D453" s="69" t="s">
        <v>160</v>
      </c>
      <c r="E453" s="197">
        <v>100440</v>
      </c>
      <c r="F453" s="197">
        <v>96340</v>
      </c>
      <c r="G453" s="198">
        <v>880</v>
      </c>
      <c r="H453" s="198">
        <v>840</v>
      </c>
    </row>
    <row r="454" spans="2:8">
      <c r="B454" s="68" t="s">
        <v>151</v>
      </c>
      <c r="C454" s="70" t="s">
        <v>138</v>
      </c>
      <c r="D454" s="69" t="s">
        <v>161</v>
      </c>
      <c r="E454" s="197">
        <v>172770</v>
      </c>
      <c r="F454" s="197">
        <v>168670</v>
      </c>
      <c r="G454" s="198">
        <v>1610</v>
      </c>
      <c r="H454" s="198">
        <v>1570</v>
      </c>
    </row>
    <row r="455" spans="2:8">
      <c r="B455" s="68" t="s">
        <v>151</v>
      </c>
      <c r="C455" s="68" t="s">
        <v>139</v>
      </c>
      <c r="D455" s="69" t="s">
        <v>158</v>
      </c>
      <c r="E455" s="197">
        <v>32720</v>
      </c>
      <c r="F455" s="197">
        <v>28940</v>
      </c>
      <c r="G455" s="198">
        <v>300</v>
      </c>
      <c r="H455" s="198">
        <v>270</v>
      </c>
    </row>
    <row r="456" spans="2:8">
      <c r="B456" s="68" t="s">
        <v>151</v>
      </c>
      <c r="C456" s="70" t="s">
        <v>139</v>
      </c>
      <c r="D456" s="69" t="s">
        <v>159</v>
      </c>
      <c r="E456" s="197">
        <v>39950</v>
      </c>
      <c r="F456" s="197">
        <v>36170</v>
      </c>
      <c r="G456" s="198">
        <v>370</v>
      </c>
      <c r="H456" s="198">
        <v>340</v>
      </c>
    </row>
    <row r="457" spans="2:8">
      <c r="B457" s="68" t="s">
        <v>151</v>
      </c>
      <c r="C457" s="70" t="s">
        <v>139</v>
      </c>
      <c r="D457" s="69" t="s">
        <v>160</v>
      </c>
      <c r="E457" s="197">
        <v>99140</v>
      </c>
      <c r="F457" s="197">
        <v>95360</v>
      </c>
      <c r="G457" s="198">
        <v>870</v>
      </c>
      <c r="H457" s="198">
        <v>830</v>
      </c>
    </row>
    <row r="458" spans="2:8">
      <c r="B458" s="68" t="s">
        <v>151</v>
      </c>
      <c r="C458" s="70" t="s">
        <v>139</v>
      </c>
      <c r="D458" s="69" t="s">
        <v>161</v>
      </c>
      <c r="E458" s="197">
        <v>171470</v>
      </c>
      <c r="F458" s="197">
        <v>167690</v>
      </c>
      <c r="G458" s="198">
        <v>1600</v>
      </c>
      <c r="H458" s="198">
        <v>1560</v>
      </c>
    </row>
    <row r="459" spans="2:8">
      <c r="B459" s="68" t="s">
        <v>151</v>
      </c>
      <c r="C459" s="68" t="s">
        <v>140</v>
      </c>
      <c r="D459" s="69" t="s">
        <v>158</v>
      </c>
      <c r="E459" s="197">
        <v>31630</v>
      </c>
      <c r="F459" s="197">
        <v>28120</v>
      </c>
      <c r="G459" s="198">
        <v>290</v>
      </c>
      <c r="H459" s="198">
        <v>260</v>
      </c>
    </row>
    <row r="460" spans="2:8">
      <c r="B460" s="68" t="s">
        <v>151</v>
      </c>
      <c r="C460" s="70" t="s">
        <v>140</v>
      </c>
      <c r="D460" s="69" t="s">
        <v>159</v>
      </c>
      <c r="E460" s="197">
        <v>38860</v>
      </c>
      <c r="F460" s="197">
        <v>35350</v>
      </c>
      <c r="G460" s="198">
        <v>360</v>
      </c>
      <c r="H460" s="198">
        <v>330</v>
      </c>
    </row>
    <row r="461" spans="2:8">
      <c r="B461" s="68" t="s">
        <v>151</v>
      </c>
      <c r="C461" s="70" t="s">
        <v>140</v>
      </c>
      <c r="D461" s="69" t="s">
        <v>160</v>
      </c>
      <c r="E461" s="197">
        <v>98050</v>
      </c>
      <c r="F461" s="197">
        <v>94540</v>
      </c>
      <c r="G461" s="198">
        <v>860</v>
      </c>
      <c r="H461" s="198">
        <v>820</v>
      </c>
    </row>
    <row r="462" spans="2:8">
      <c r="B462" s="68" t="s">
        <v>151</v>
      </c>
      <c r="C462" s="70" t="s">
        <v>140</v>
      </c>
      <c r="D462" s="69" t="s">
        <v>161</v>
      </c>
      <c r="E462" s="197">
        <v>170380</v>
      </c>
      <c r="F462" s="197">
        <v>166870</v>
      </c>
      <c r="G462" s="198">
        <v>1590</v>
      </c>
      <c r="H462" s="198">
        <v>1550</v>
      </c>
    </row>
    <row r="463" spans="2:8">
      <c r="B463" s="68" t="s">
        <v>151</v>
      </c>
      <c r="C463" s="68" t="s">
        <v>141</v>
      </c>
      <c r="D463" s="69" t="s">
        <v>158</v>
      </c>
      <c r="E463" s="197">
        <v>30670</v>
      </c>
      <c r="F463" s="197">
        <v>27400</v>
      </c>
      <c r="G463" s="198">
        <v>280</v>
      </c>
      <c r="H463" s="198">
        <v>250</v>
      </c>
    </row>
    <row r="464" spans="2:8">
      <c r="B464" s="68" t="s">
        <v>151</v>
      </c>
      <c r="C464" s="70" t="s">
        <v>141</v>
      </c>
      <c r="D464" s="69" t="s">
        <v>159</v>
      </c>
      <c r="E464" s="197">
        <v>37900</v>
      </c>
      <c r="F464" s="197">
        <v>34630</v>
      </c>
      <c r="G464" s="198">
        <v>350</v>
      </c>
      <c r="H464" s="198">
        <v>320</v>
      </c>
    </row>
    <row r="465" spans="2:8">
      <c r="B465" s="68" t="s">
        <v>151</v>
      </c>
      <c r="C465" s="70" t="s">
        <v>141</v>
      </c>
      <c r="D465" s="69" t="s">
        <v>160</v>
      </c>
      <c r="E465" s="197">
        <v>97090</v>
      </c>
      <c r="F465" s="197">
        <v>93820</v>
      </c>
      <c r="G465" s="198">
        <v>850</v>
      </c>
      <c r="H465" s="198">
        <v>810</v>
      </c>
    </row>
    <row r="466" spans="2:8">
      <c r="B466" s="68" t="s">
        <v>151</v>
      </c>
      <c r="C466" s="70" t="s">
        <v>141</v>
      </c>
      <c r="D466" s="69" t="s">
        <v>161</v>
      </c>
      <c r="E466" s="197">
        <v>169420</v>
      </c>
      <c r="F466" s="197">
        <v>166150</v>
      </c>
      <c r="G466" s="198">
        <v>1580</v>
      </c>
      <c r="H466" s="198">
        <v>1540</v>
      </c>
    </row>
    <row r="467" spans="2:8">
      <c r="B467" s="68" t="s">
        <v>151</v>
      </c>
      <c r="C467" s="68" t="s">
        <v>142</v>
      </c>
      <c r="D467" s="69" t="s">
        <v>158</v>
      </c>
      <c r="E467" s="197">
        <v>30730</v>
      </c>
      <c r="F467" s="197">
        <v>27660</v>
      </c>
      <c r="G467" s="198">
        <v>280</v>
      </c>
      <c r="H467" s="198">
        <v>250</v>
      </c>
    </row>
    <row r="468" spans="2:8">
      <c r="B468" s="68" t="s">
        <v>151</v>
      </c>
      <c r="C468" s="70" t="s">
        <v>142</v>
      </c>
      <c r="D468" s="69" t="s">
        <v>159</v>
      </c>
      <c r="E468" s="197">
        <v>37960</v>
      </c>
      <c r="F468" s="197">
        <v>34890</v>
      </c>
      <c r="G468" s="198">
        <v>350</v>
      </c>
      <c r="H468" s="198">
        <v>320</v>
      </c>
    </row>
    <row r="469" spans="2:8">
      <c r="B469" s="68" t="s">
        <v>151</v>
      </c>
      <c r="C469" s="70" t="s">
        <v>142</v>
      </c>
      <c r="D469" s="69" t="s">
        <v>160</v>
      </c>
      <c r="E469" s="197">
        <v>97150</v>
      </c>
      <c r="F469" s="197">
        <v>94080</v>
      </c>
      <c r="G469" s="198">
        <v>850</v>
      </c>
      <c r="H469" s="198">
        <v>820</v>
      </c>
    </row>
    <row r="470" spans="2:8">
      <c r="B470" s="68" t="s">
        <v>151</v>
      </c>
      <c r="C470" s="70" t="s">
        <v>142</v>
      </c>
      <c r="D470" s="69" t="s">
        <v>161</v>
      </c>
      <c r="E470" s="197">
        <v>169480</v>
      </c>
      <c r="F470" s="197">
        <v>166410</v>
      </c>
      <c r="G470" s="198">
        <v>1580</v>
      </c>
      <c r="H470" s="198">
        <v>1550</v>
      </c>
    </row>
    <row r="471" spans="2:8">
      <c r="B471" s="68" t="s">
        <v>151</v>
      </c>
      <c r="C471" s="68" t="s">
        <v>143</v>
      </c>
      <c r="D471" s="69" t="s">
        <v>158</v>
      </c>
      <c r="E471" s="197">
        <v>29960</v>
      </c>
      <c r="F471" s="197">
        <v>27060</v>
      </c>
      <c r="G471" s="198">
        <v>280</v>
      </c>
      <c r="H471" s="198">
        <v>250</v>
      </c>
    </row>
    <row r="472" spans="2:8">
      <c r="B472" s="68" t="s">
        <v>151</v>
      </c>
      <c r="C472" s="70" t="s">
        <v>143</v>
      </c>
      <c r="D472" s="69" t="s">
        <v>159</v>
      </c>
      <c r="E472" s="197">
        <v>37190</v>
      </c>
      <c r="F472" s="197">
        <v>34290</v>
      </c>
      <c r="G472" s="198">
        <v>350</v>
      </c>
      <c r="H472" s="198">
        <v>320</v>
      </c>
    </row>
    <row r="473" spans="2:8">
      <c r="B473" s="68" t="s">
        <v>151</v>
      </c>
      <c r="C473" s="70" t="s">
        <v>143</v>
      </c>
      <c r="D473" s="69" t="s">
        <v>160</v>
      </c>
      <c r="E473" s="197">
        <v>96380</v>
      </c>
      <c r="F473" s="197">
        <v>93480</v>
      </c>
      <c r="G473" s="198">
        <v>840</v>
      </c>
      <c r="H473" s="198">
        <v>810</v>
      </c>
    </row>
    <row r="474" spans="2:8">
      <c r="B474" s="68" t="s">
        <v>151</v>
      </c>
      <c r="C474" s="70" t="s">
        <v>143</v>
      </c>
      <c r="D474" s="69" t="s">
        <v>161</v>
      </c>
      <c r="E474" s="197">
        <v>168710</v>
      </c>
      <c r="F474" s="197">
        <v>165810</v>
      </c>
      <c r="G474" s="198">
        <v>1570</v>
      </c>
      <c r="H474" s="198">
        <v>1540</v>
      </c>
    </row>
    <row r="475" spans="2:8">
      <c r="B475" s="68" t="s">
        <v>151</v>
      </c>
      <c r="C475" s="68" t="s">
        <v>144</v>
      </c>
      <c r="D475" s="69" t="s">
        <v>158</v>
      </c>
      <c r="E475" s="197">
        <v>29250</v>
      </c>
      <c r="F475" s="197">
        <v>26510</v>
      </c>
      <c r="G475" s="198">
        <v>270</v>
      </c>
      <c r="H475" s="198">
        <v>240</v>
      </c>
    </row>
    <row r="476" spans="2:8">
      <c r="B476" s="68" t="s">
        <v>151</v>
      </c>
      <c r="C476" s="70" t="s">
        <v>145</v>
      </c>
      <c r="D476" s="69" t="s">
        <v>159</v>
      </c>
      <c r="E476" s="197">
        <v>36480</v>
      </c>
      <c r="F476" s="197">
        <v>33740</v>
      </c>
      <c r="G476" s="198">
        <v>340</v>
      </c>
      <c r="H476" s="198">
        <v>310</v>
      </c>
    </row>
    <row r="477" spans="2:8">
      <c r="B477" s="68" t="s">
        <v>151</v>
      </c>
      <c r="C477" s="70" t="s">
        <v>144</v>
      </c>
      <c r="D477" s="69" t="s">
        <v>160</v>
      </c>
      <c r="E477" s="197">
        <v>95670</v>
      </c>
      <c r="F477" s="197">
        <v>92930</v>
      </c>
      <c r="G477" s="198">
        <v>830</v>
      </c>
      <c r="H477" s="198">
        <v>800</v>
      </c>
    </row>
    <row r="478" spans="2:8">
      <c r="B478" s="68" t="s">
        <v>151</v>
      </c>
      <c r="C478" s="70" t="s">
        <v>144</v>
      </c>
      <c r="D478" s="69" t="s">
        <v>161</v>
      </c>
      <c r="E478" s="197">
        <v>168000</v>
      </c>
      <c r="F478" s="197">
        <v>165260</v>
      </c>
      <c r="G478" s="198">
        <v>1560</v>
      </c>
      <c r="H478" s="198">
        <v>1530</v>
      </c>
    </row>
    <row r="479" spans="2:8">
      <c r="B479" s="68" t="s">
        <v>152</v>
      </c>
      <c r="C479" s="68" t="s">
        <v>123</v>
      </c>
      <c r="D479" s="69" t="s">
        <v>158</v>
      </c>
      <c r="E479" s="197">
        <v>113950</v>
      </c>
      <c r="F479" s="197">
        <v>89930</v>
      </c>
      <c r="G479" s="198">
        <v>1120</v>
      </c>
      <c r="H479" s="198">
        <v>880</v>
      </c>
    </row>
    <row r="480" spans="2:8">
      <c r="B480" s="68" t="s">
        <v>152</v>
      </c>
      <c r="C480" s="70" t="s">
        <v>123</v>
      </c>
      <c r="D480" s="69" t="s">
        <v>159</v>
      </c>
      <c r="E480" s="197">
        <v>120990</v>
      </c>
      <c r="F480" s="197">
        <v>96970</v>
      </c>
      <c r="G480" s="198">
        <v>1190</v>
      </c>
      <c r="H480" s="198">
        <v>950</v>
      </c>
    </row>
    <row r="481" spans="2:8">
      <c r="B481" s="68" t="s">
        <v>152</v>
      </c>
      <c r="C481" s="70" t="s">
        <v>123</v>
      </c>
      <c r="D481" s="69" t="s">
        <v>160</v>
      </c>
      <c r="E481" s="197">
        <v>178870</v>
      </c>
      <c r="F481" s="197">
        <v>154850</v>
      </c>
      <c r="G481" s="198">
        <v>1670</v>
      </c>
      <c r="H481" s="198">
        <v>1430</v>
      </c>
    </row>
    <row r="482" spans="2:8">
      <c r="B482" s="68" t="s">
        <v>152</v>
      </c>
      <c r="C482" s="70" t="s">
        <v>123</v>
      </c>
      <c r="D482" s="69" t="s">
        <v>161</v>
      </c>
      <c r="E482" s="197">
        <v>249330</v>
      </c>
      <c r="F482" s="197">
        <v>225310</v>
      </c>
      <c r="G482" s="198">
        <v>2370</v>
      </c>
      <c r="H482" s="198">
        <v>2130</v>
      </c>
    </row>
    <row r="483" spans="2:8">
      <c r="B483" s="68" t="s">
        <v>152</v>
      </c>
      <c r="C483" s="68" t="s">
        <v>125</v>
      </c>
      <c r="D483" s="69" t="s">
        <v>158</v>
      </c>
      <c r="E483" s="197">
        <v>82160</v>
      </c>
      <c r="F483" s="197">
        <v>66150</v>
      </c>
      <c r="G483" s="198">
        <v>800</v>
      </c>
      <c r="H483" s="198">
        <v>640</v>
      </c>
    </row>
    <row r="484" spans="2:8">
      <c r="B484" s="68" t="s">
        <v>152</v>
      </c>
      <c r="C484" s="70" t="s">
        <v>126</v>
      </c>
      <c r="D484" s="69" t="s">
        <v>159</v>
      </c>
      <c r="E484" s="197">
        <v>89200</v>
      </c>
      <c r="F484" s="197">
        <v>73190</v>
      </c>
      <c r="G484" s="198">
        <v>870</v>
      </c>
      <c r="H484" s="198">
        <v>710</v>
      </c>
    </row>
    <row r="485" spans="2:8">
      <c r="B485" s="68" t="s">
        <v>152</v>
      </c>
      <c r="C485" s="70" t="s">
        <v>126</v>
      </c>
      <c r="D485" s="69" t="s">
        <v>160</v>
      </c>
      <c r="E485" s="197">
        <v>147080</v>
      </c>
      <c r="F485" s="197">
        <v>131070</v>
      </c>
      <c r="G485" s="198">
        <v>1350</v>
      </c>
      <c r="H485" s="198">
        <v>1190</v>
      </c>
    </row>
    <row r="486" spans="2:8">
      <c r="B486" s="68" t="s">
        <v>152</v>
      </c>
      <c r="C486" s="70" t="s">
        <v>126</v>
      </c>
      <c r="D486" s="69" t="s">
        <v>161</v>
      </c>
      <c r="E486" s="197">
        <v>217540</v>
      </c>
      <c r="F486" s="197">
        <v>201530</v>
      </c>
      <c r="G486" s="198">
        <v>2050</v>
      </c>
      <c r="H486" s="198">
        <v>1890</v>
      </c>
    </row>
    <row r="487" spans="2:8">
      <c r="B487" s="68" t="s">
        <v>152</v>
      </c>
      <c r="C487" s="68" t="s">
        <v>127</v>
      </c>
      <c r="D487" s="69" t="s">
        <v>158</v>
      </c>
      <c r="E487" s="197">
        <v>66430</v>
      </c>
      <c r="F487" s="197">
        <v>54420</v>
      </c>
      <c r="G487" s="198">
        <v>640</v>
      </c>
      <c r="H487" s="198">
        <v>520</v>
      </c>
    </row>
    <row r="488" spans="2:8">
      <c r="B488" s="68" t="s">
        <v>152</v>
      </c>
      <c r="C488" s="70" t="s">
        <v>128</v>
      </c>
      <c r="D488" s="69" t="s">
        <v>159</v>
      </c>
      <c r="E488" s="197">
        <v>73470</v>
      </c>
      <c r="F488" s="197">
        <v>61460</v>
      </c>
      <c r="G488" s="198">
        <v>710</v>
      </c>
      <c r="H488" s="198">
        <v>590</v>
      </c>
    </row>
    <row r="489" spans="2:8">
      <c r="B489" s="68" t="s">
        <v>152</v>
      </c>
      <c r="C489" s="70" t="s">
        <v>128</v>
      </c>
      <c r="D489" s="69" t="s">
        <v>160</v>
      </c>
      <c r="E489" s="197">
        <v>131350</v>
      </c>
      <c r="F489" s="197">
        <v>119340</v>
      </c>
      <c r="G489" s="198">
        <v>1190</v>
      </c>
      <c r="H489" s="198">
        <v>1070</v>
      </c>
    </row>
    <row r="490" spans="2:8">
      <c r="B490" s="68" t="s">
        <v>152</v>
      </c>
      <c r="C490" s="70" t="s">
        <v>128</v>
      </c>
      <c r="D490" s="69" t="s">
        <v>161</v>
      </c>
      <c r="E490" s="197">
        <v>201810</v>
      </c>
      <c r="F490" s="197">
        <v>189800</v>
      </c>
      <c r="G490" s="198">
        <v>1890</v>
      </c>
      <c r="H490" s="198">
        <v>1770</v>
      </c>
    </row>
    <row r="491" spans="2:8">
      <c r="B491" s="68" t="s">
        <v>152</v>
      </c>
      <c r="C491" s="68" t="s">
        <v>129</v>
      </c>
      <c r="D491" s="69" t="s">
        <v>158</v>
      </c>
      <c r="E491" s="197">
        <v>62350</v>
      </c>
      <c r="F491" s="197">
        <v>52750</v>
      </c>
      <c r="G491" s="198">
        <v>600</v>
      </c>
      <c r="H491" s="198">
        <v>500</v>
      </c>
    </row>
    <row r="492" spans="2:8">
      <c r="B492" s="68" t="s">
        <v>152</v>
      </c>
      <c r="C492" s="70" t="s">
        <v>130</v>
      </c>
      <c r="D492" s="69" t="s">
        <v>159</v>
      </c>
      <c r="E492" s="197">
        <v>69390</v>
      </c>
      <c r="F492" s="197">
        <v>59790</v>
      </c>
      <c r="G492" s="198">
        <v>670</v>
      </c>
      <c r="H492" s="198">
        <v>570</v>
      </c>
    </row>
    <row r="493" spans="2:8">
      <c r="B493" s="68" t="s">
        <v>152</v>
      </c>
      <c r="C493" s="70" t="s">
        <v>130</v>
      </c>
      <c r="D493" s="69" t="s">
        <v>160</v>
      </c>
      <c r="E493" s="197">
        <v>127270</v>
      </c>
      <c r="F493" s="197">
        <v>117670</v>
      </c>
      <c r="G493" s="198">
        <v>1150</v>
      </c>
      <c r="H493" s="198">
        <v>1060</v>
      </c>
    </row>
    <row r="494" spans="2:8">
      <c r="B494" s="68" t="s">
        <v>152</v>
      </c>
      <c r="C494" s="70" t="s">
        <v>130</v>
      </c>
      <c r="D494" s="69" t="s">
        <v>161</v>
      </c>
      <c r="E494" s="197">
        <v>197730</v>
      </c>
      <c r="F494" s="197">
        <v>188130</v>
      </c>
      <c r="G494" s="198">
        <v>1850</v>
      </c>
      <c r="H494" s="198">
        <v>1760</v>
      </c>
    </row>
    <row r="495" spans="2:8">
      <c r="B495" s="68" t="s">
        <v>152</v>
      </c>
      <c r="C495" s="68" t="s">
        <v>132</v>
      </c>
      <c r="D495" s="69" t="s">
        <v>158</v>
      </c>
      <c r="E495" s="197">
        <v>54660</v>
      </c>
      <c r="F495" s="197">
        <v>46650</v>
      </c>
      <c r="G495" s="198">
        <v>520</v>
      </c>
      <c r="H495" s="198">
        <v>440</v>
      </c>
    </row>
    <row r="496" spans="2:8">
      <c r="B496" s="68" t="s">
        <v>152</v>
      </c>
      <c r="C496" s="68" t="s">
        <v>132</v>
      </c>
      <c r="D496" s="69" t="s">
        <v>159</v>
      </c>
      <c r="E496" s="197">
        <v>61700</v>
      </c>
      <c r="F496" s="197">
        <v>53690</v>
      </c>
      <c r="G496" s="198">
        <v>590</v>
      </c>
      <c r="H496" s="198">
        <v>510</v>
      </c>
    </row>
    <row r="497" spans="2:8">
      <c r="B497" s="68" t="s">
        <v>152</v>
      </c>
      <c r="C497" s="68" t="s">
        <v>132</v>
      </c>
      <c r="D497" s="69" t="s">
        <v>160</v>
      </c>
      <c r="E497" s="197">
        <v>119580</v>
      </c>
      <c r="F497" s="197">
        <v>111570</v>
      </c>
      <c r="G497" s="198">
        <v>1080</v>
      </c>
      <c r="H497" s="198">
        <v>1000</v>
      </c>
    </row>
    <row r="498" spans="2:8">
      <c r="B498" s="68" t="s">
        <v>152</v>
      </c>
      <c r="C498" s="68" t="s">
        <v>132</v>
      </c>
      <c r="D498" s="69" t="s">
        <v>161</v>
      </c>
      <c r="E498" s="197">
        <v>190040</v>
      </c>
      <c r="F498" s="197">
        <v>182030</v>
      </c>
      <c r="G498" s="198">
        <v>1780</v>
      </c>
      <c r="H498" s="198">
        <v>1700</v>
      </c>
    </row>
    <row r="499" spans="2:8">
      <c r="B499" s="68" t="s">
        <v>152</v>
      </c>
      <c r="C499" s="68" t="s">
        <v>133</v>
      </c>
      <c r="D499" s="69" t="s">
        <v>158</v>
      </c>
      <c r="E499" s="197">
        <v>49240</v>
      </c>
      <c r="F499" s="197">
        <v>42380</v>
      </c>
      <c r="G499" s="198">
        <v>470</v>
      </c>
      <c r="H499" s="198">
        <v>400</v>
      </c>
    </row>
    <row r="500" spans="2:8">
      <c r="B500" s="68" t="s">
        <v>152</v>
      </c>
      <c r="C500" s="70" t="s">
        <v>133</v>
      </c>
      <c r="D500" s="69" t="s">
        <v>159</v>
      </c>
      <c r="E500" s="197">
        <v>56280</v>
      </c>
      <c r="F500" s="197">
        <v>49420</v>
      </c>
      <c r="G500" s="198">
        <v>540</v>
      </c>
      <c r="H500" s="198">
        <v>470</v>
      </c>
    </row>
    <row r="501" spans="2:8">
      <c r="B501" s="68" t="s">
        <v>152</v>
      </c>
      <c r="C501" s="70" t="s">
        <v>133</v>
      </c>
      <c r="D501" s="69" t="s">
        <v>160</v>
      </c>
      <c r="E501" s="197">
        <v>114160</v>
      </c>
      <c r="F501" s="197">
        <v>107300</v>
      </c>
      <c r="G501" s="198">
        <v>1020</v>
      </c>
      <c r="H501" s="198">
        <v>950</v>
      </c>
    </row>
    <row r="502" spans="2:8">
      <c r="B502" s="68" t="s">
        <v>152</v>
      </c>
      <c r="C502" s="70" t="s">
        <v>133</v>
      </c>
      <c r="D502" s="69" t="s">
        <v>161</v>
      </c>
      <c r="E502" s="197">
        <v>184620</v>
      </c>
      <c r="F502" s="197">
        <v>177760</v>
      </c>
      <c r="G502" s="198">
        <v>1720</v>
      </c>
      <c r="H502" s="198">
        <v>1650</v>
      </c>
    </row>
    <row r="503" spans="2:8">
      <c r="B503" s="68" t="s">
        <v>152</v>
      </c>
      <c r="C503" s="68" t="s">
        <v>134</v>
      </c>
      <c r="D503" s="69" t="s">
        <v>158</v>
      </c>
      <c r="E503" s="197">
        <v>45230</v>
      </c>
      <c r="F503" s="197">
        <v>39230</v>
      </c>
      <c r="G503" s="198">
        <v>430</v>
      </c>
      <c r="H503" s="198">
        <v>370</v>
      </c>
    </row>
    <row r="504" spans="2:8">
      <c r="B504" s="68" t="s">
        <v>152</v>
      </c>
      <c r="C504" s="70" t="s">
        <v>134</v>
      </c>
      <c r="D504" s="69" t="s">
        <v>159</v>
      </c>
      <c r="E504" s="197">
        <v>52270</v>
      </c>
      <c r="F504" s="197">
        <v>46270</v>
      </c>
      <c r="G504" s="198">
        <v>500</v>
      </c>
      <c r="H504" s="198">
        <v>440</v>
      </c>
    </row>
    <row r="505" spans="2:8">
      <c r="B505" s="68" t="s">
        <v>152</v>
      </c>
      <c r="C505" s="70" t="s">
        <v>134</v>
      </c>
      <c r="D505" s="69" t="s">
        <v>160</v>
      </c>
      <c r="E505" s="197">
        <v>110150</v>
      </c>
      <c r="F505" s="197">
        <v>104150</v>
      </c>
      <c r="G505" s="198">
        <v>980</v>
      </c>
      <c r="H505" s="198">
        <v>920</v>
      </c>
    </row>
    <row r="506" spans="2:8">
      <c r="B506" s="68" t="s">
        <v>152</v>
      </c>
      <c r="C506" s="70" t="s">
        <v>134</v>
      </c>
      <c r="D506" s="69" t="s">
        <v>161</v>
      </c>
      <c r="E506" s="197">
        <v>180610</v>
      </c>
      <c r="F506" s="197">
        <v>174610</v>
      </c>
      <c r="G506" s="198">
        <v>1680</v>
      </c>
      <c r="H506" s="198">
        <v>1620</v>
      </c>
    </row>
    <row r="507" spans="2:8">
      <c r="B507" s="68" t="s">
        <v>152</v>
      </c>
      <c r="C507" s="68" t="s">
        <v>135</v>
      </c>
      <c r="D507" s="69" t="s">
        <v>158</v>
      </c>
      <c r="E507" s="197">
        <v>42060</v>
      </c>
      <c r="F507" s="197">
        <v>36730</v>
      </c>
      <c r="G507" s="198">
        <v>400</v>
      </c>
      <c r="H507" s="198">
        <v>340</v>
      </c>
    </row>
    <row r="508" spans="2:8">
      <c r="B508" s="68" t="s">
        <v>152</v>
      </c>
      <c r="C508" s="70" t="s">
        <v>135</v>
      </c>
      <c r="D508" s="69" t="s">
        <v>159</v>
      </c>
      <c r="E508" s="197">
        <v>49100</v>
      </c>
      <c r="F508" s="197">
        <v>43770</v>
      </c>
      <c r="G508" s="198">
        <v>470</v>
      </c>
      <c r="H508" s="198">
        <v>410</v>
      </c>
    </row>
    <row r="509" spans="2:8">
      <c r="B509" s="68" t="s">
        <v>152</v>
      </c>
      <c r="C509" s="70" t="s">
        <v>135</v>
      </c>
      <c r="D509" s="69" t="s">
        <v>160</v>
      </c>
      <c r="E509" s="197">
        <v>106980</v>
      </c>
      <c r="F509" s="197">
        <v>101650</v>
      </c>
      <c r="G509" s="198">
        <v>950</v>
      </c>
      <c r="H509" s="198">
        <v>900</v>
      </c>
    </row>
    <row r="510" spans="2:8">
      <c r="B510" s="68" t="s">
        <v>152</v>
      </c>
      <c r="C510" s="70" t="s">
        <v>135</v>
      </c>
      <c r="D510" s="69" t="s">
        <v>161</v>
      </c>
      <c r="E510" s="197">
        <v>177440</v>
      </c>
      <c r="F510" s="197">
        <v>172110</v>
      </c>
      <c r="G510" s="198">
        <v>1650</v>
      </c>
      <c r="H510" s="198">
        <v>1600</v>
      </c>
    </row>
    <row r="511" spans="2:8">
      <c r="B511" s="68" t="s">
        <v>152</v>
      </c>
      <c r="C511" s="68" t="s">
        <v>136</v>
      </c>
      <c r="D511" s="69" t="s">
        <v>158</v>
      </c>
      <c r="E511" s="197">
        <v>36530</v>
      </c>
      <c r="F511" s="197">
        <v>31720</v>
      </c>
      <c r="G511" s="198">
        <v>340</v>
      </c>
      <c r="H511" s="198">
        <v>290</v>
      </c>
    </row>
    <row r="512" spans="2:8">
      <c r="B512" s="68" t="s">
        <v>152</v>
      </c>
      <c r="C512" s="70" t="s">
        <v>136</v>
      </c>
      <c r="D512" s="69" t="s">
        <v>159</v>
      </c>
      <c r="E512" s="197">
        <v>43570</v>
      </c>
      <c r="F512" s="197">
        <v>38760</v>
      </c>
      <c r="G512" s="198">
        <v>410</v>
      </c>
      <c r="H512" s="198">
        <v>360</v>
      </c>
    </row>
    <row r="513" spans="2:8">
      <c r="B513" s="68" t="s">
        <v>152</v>
      </c>
      <c r="C513" s="70" t="s">
        <v>136</v>
      </c>
      <c r="D513" s="69" t="s">
        <v>160</v>
      </c>
      <c r="E513" s="197">
        <v>101450</v>
      </c>
      <c r="F513" s="197">
        <v>96640</v>
      </c>
      <c r="G513" s="198">
        <v>890</v>
      </c>
      <c r="H513" s="198">
        <v>850</v>
      </c>
    </row>
    <row r="514" spans="2:8">
      <c r="B514" s="68" t="s">
        <v>152</v>
      </c>
      <c r="C514" s="70" t="s">
        <v>136</v>
      </c>
      <c r="D514" s="69" t="s">
        <v>161</v>
      </c>
      <c r="E514" s="197">
        <v>171910</v>
      </c>
      <c r="F514" s="197">
        <v>167100</v>
      </c>
      <c r="G514" s="198">
        <v>1590</v>
      </c>
      <c r="H514" s="198">
        <v>1550</v>
      </c>
    </row>
    <row r="515" spans="2:8">
      <c r="B515" s="68" t="s">
        <v>152</v>
      </c>
      <c r="C515" s="68" t="s">
        <v>137</v>
      </c>
      <c r="D515" s="69" t="s">
        <v>158</v>
      </c>
      <c r="E515" s="197">
        <v>34770</v>
      </c>
      <c r="F515" s="197">
        <v>30400</v>
      </c>
      <c r="G515" s="198">
        <v>320</v>
      </c>
      <c r="H515" s="198">
        <v>280</v>
      </c>
    </row>
    <row r="516" spans="2:8">
      <c r="B516" s="68" t="s">
        <v>152</v>
      </c>
      <c r="C516" s="70" t="s">
        <v>137</v>
      </c>
      <c r="D516" s="69" t="s">
        <v>159</v>
      </c>
      <c r="E516" s="197">
        <v>41810</v>
      </c>
      <c r="F516" s="197">
        <v>37440</v>
      </c>
      <c r="G516" s="198">
        <v>390</v>
      </c>
      <c r="H516" s="198">
        <v>350</v>
      </c>
    </row>
    <row r="517" spans="2:8">
      <c r="B517" s="68" t="s">
        <v>152</v>
      </c>
      <c r="C517" s="70" t="s">
        <v>137</v>
      </c>
      <c r="D517" s="69" t="s">
        <v>160</v>
      </c>
      <c r="E517" s="197">
        <v>99690</v>
      </c>
      <c r="F517" s="197">
        <v>95320</v>
      </c>
      <c r="G517" s="198">
        <v>880</v>
      </c>
      <c r="H517" s="198">
        <v>830</v>
      </c>
    </row>
    <row r="518" spans="2:8">
      <c r="B518" s="68" t="s">
        <v>152</v>
      </c>
      <c r="C518" s="70" t="s">
        <v>137</v>
      </c>
      <c r="D518" s="69" t="s">
        <v>161</v>
      </c>
      <c r="E518" s="197">
        <v>170150</v>
      </c>
      <c r="F518" s="197">
        <v>165780</v>
      </c>
      <c r="G518" s="198">
        <v>1580</v>
      </c>
      <c r="H518" s="198">
        <v>1530</v>
      </c>
    </row>
    <row r="519" spans="2:8">
      <c r="B519" s="68" t="s">
        <v>152</v>
      </c>
      <c r="C519" s="68" t="s">
        <v>138</v>
      </c>
      <c r="D519" s="69" t="s">
        <v>158</v>
      </c>
      <c r="E519" s="197">
        <v>33260</v>
      </c>
      <c r="F519" s="197">
        <v>29260</v>
      </c>
      <c r="G519" s="198">
        <v>310</v>
      </c>
      <c r="H519" s="198">
        <v>270</v>
      </c>
    </row>
    <row r="520" spans="2:8">
      <c r="B520" s="68" t="s">
        <v>152</v>
      </c>
      <c r="C520" s="70" t="s">
        <v>138</v>
      </c>
      <c r="D520" s="69" t="s">
        <v>159</v>
      </c>
      <c r="E520" s="197">
        <v>40300</v>
      </c>
      <c r="F520" s="197">
        <v>36300</v>
      </c>
      <c r="G520" s="198">
        <v>380</v>
      </c>
      <c r="H520" s="198">
        <v>340</v>
      </c>
    </row>
    <row r="521" spans="2:8">
      <c r="B521" s="68" t="s">
        <v>152</v>
      </c>
      <c r="C521" s="70" t="s">
        <v>138</v>
      </c>
      <c r="D521" s="69" t="s">
        <v>160</v>
      </c>
      <c r="E521" s="197">
        <v>98180</v>
      </c>
      <c r="F521" s="197">
        <v>94180</v>
      </c>
      <c r="G521" s="198">
        <v>860</v>
      </c>
      <c r="H521" s="198">
        <v>820</v>
      </c>
    </row>
    <row r="522" spans="2:8">
      <c r="B522" s="68" t="s">
        <v>152</v>
      </c>
      <c r="C522" s="70" t="s">
        <v>138</v>
      </c>
      <c r="D522" s="69" t="s">
        <v>161</v>
      </c>
      <c r="E522" s="197">
        <v>168640</v>
      </c>
      <c r="F522" s="197">
        <v>164640</v>
      </c>
      <c r="G522" s="198">
        <v>1560</v>
      </c>
      <c r="H522" s="198">
        <v>1520</v>
      </c>
    </row>
    <row r="523" spans="2:8">
      <c r="B523" s="68" t="s">
        <v>152</v>
      </c>
      <c r="C523" s="68" t="s">
        <v>139</v>
      </c>
      <c r="D523" s="69" t="s">
        <v>158</v>
      </c>
      <c r="E523" s="197">
        <v>31990</v>
      </c>
      <c r="F523" s="197">
        <v>28300</v>
      </c>
      <c r="G523" s="198">
        <v>300</v>
      </c>
      <c r="H523" s="198">
        <v>260</v>
      </c>
    </row>
    <row r="524" spans="2:8">
      <c r="B524" s="68" t="s">
        <v>152</v>
      </c>
      <c r="C524" s="70" t="s">
        <v>139</v>
      </c>
      <c r="D524" s="69" t="s">
        <v>159</v>
      </c>
      <c r="E524" s="197">
        <v>39030</v>
      </c>
      <c r="F524" s="197">
        <v>35340</v>
      </c>
      <c r="G524" s="198">
        <v>370</v>
      </c>
      <c r="H524" s="198">
        <v>330</v>
      </c>
    </row>
    <row r="525" spans="2:8">
      <c r="B525" s="68" t="s">
        <v>152</v>
      </c>
      <c r="C525" s="70" t="s">
        <v>139</v>
      </c>
      <c r="D525" s="69" t="s">
        <v>160</v>
      </c>
      <c r="E525" s="197">
        <v>96910</v>
      </c>
      <c r="F525" s="197">
        <v>93220</v>
      </c>
      <c r="G525" s="198">
        <v>850</v>
      </c>
      <c r="H525" s="198">
        <v>810</v>
      </c>
    </row>
    <row r="526" spans="2:8">
      <c r="B526" s="68" t="s">
        <v>152</v>
      </c>
      <c r="C526" s="70" t="s">
        <v>139</v>
      </c>
      <c r="D526" s="69" t="s">
        <v>161</v>
      </c>
      <c r="E526" s="197">
        <v>167370</v>
      </c>
      <c r="F526" s="197">
        <v>163680</v>
      </c>
      <c r="G526" s="198">
        <v>1550</v>
      </c>
      <c r="H526" s="198">
        <v>1510</v>
      </c>
    </row>
    <row r="527" spans="2:8">
      <c r="B527" s="68" t="s">
        <v>152</v>
      </c>
      <c r="C527" s="68" t="s">
        <v>140</v>
      </c>
      <c r="D527" s="69" t="s">
        <v>158</v>
      </c>
      <c r="E527" s="197">
        <v>30930</v>
      </c>
      <c r="F527" s="197">
        <v>27500</v>
      </c>
      <c r="G527" s="198">
        <v>290</v>
      </c>
      <c r="H527" s="198">
        <v>250</v>
      </c>
    </row>
    <row r="528" spans="2:8">
      <c r="B528" s="68" t="s">
        <v>152</v>
      </c>
      <c r="C528" s="70" t="s">
        <v>140</v>
      </c>
      <c r="D528" s="69" t="s">
        <v>159</v>
      </c>
      <c r="E528" s="197">
        <v>37970</v>
      </c>
      <c r="F528" s="197">
        <v>34540</v>
      </c>
      <c r="G528" s="198">
        <v>360</v>
      </c>
      <c r="H528" s="198">
        <v>320</v>
      </c>
    </row>
    <row r="529" spans="2:8">
      <c r="B529" s="68" t="s">
        <v>152</v>
      </c>
      <c r="C529" s="70" t="s">
        <v>140</v>
      </c>
      <c r="D529" s="69" t="s">
        <v>160</v>
      </c>
      <c r="E529" s="197">
        <v>95850</v>
      </c>
      <c r="F529" s="197">
        <v>92420</v>
      </c>
      <c r="G529" s="198">
        <v>840</v>
      </c>
      <c r="H529" s="198">
        <v>800</v>
      </c>
    </row>
    <row r="530" spans="2:8">
      <c r="B530" s="68" t="s">
        <v>152</v>
      </c>
      <c r="C530" s="70" t="s">
        <v>140</v>
      </c>
      <c r="D530" s="69" t="s">
        <v>161</v>
      </c>
      <c r="E530" s="197">
        <v>166310</v>
      </c>
      <c r="F530" s="197">
        <v>162880</v>
      </c>
      <c r="G530" s="198">
        <v>1540</v>
      </c>
      <c r="H530" s="198">
        <v>1500</v>
      </c>
    </row>
    <row r="531" spans="2:8">
      <c r="B531" s="68" t="s">
        <v>152</v>
      </c>
      <c r="C531" s="68" t="s">
        <v>141</v>
      </c>
      <c r="D531" s="69" t="s">
        <v>158</v>
      </c>
      <c r="E531" s="197">
        <v>29990</v>
      </c>
      <c r="F531" s="197">
        <v>26790</v>
      </c>
      <c r="G531" s="198">
        <v>280</v>
      </c>
      <c r="H531" s="198">
        <v>240</v>
      </c>
    </row>
    <row r="532" spans="2:8">
      <c r="B532" s="68" t="s">
        <v>152</v>
      </c>
      <c r="C532" s="70" t="s">
        <v>141</v>
      </c>
      <c r="D532" s="69" t="s">
        <v>159</v>
      </c>
      <c r="E532" s="197">
        <v>37030</v>
      </c>
      <c r="F532" s="197">
        <v>33830</v>
      </c>
      <c r="G532" s="198">
        <v>350</v>
      </c>
      <c r="H532" s="198">
        <v>310</v>
      </c>
    </row>
    <row r="533" spans="2:8">
      <c r="B533" s="68" t="s">
        <v>152</v>
      </c>
      <c r="C533" s="70" t="s">
        <v>141</v>
      </c>
      <c r="D533" s="69" t="s">
        <v>160</v>
      </c>
      <c r="E533" s="197">
        <v>94910</v>
      </c>
      <c r="F533" s="197">
        <v>91710</v>
      </c>
      <c r="G533" s="198">
        <v>830</v>
      </c>
      <c r="H533" s="198">
        <v>800</v>
      </c>
    </row>
    <row r="534" spans="2:8">
      <c r="B534" s="68" t="s">
        <v>152</v>
      </c>
      <c r="C534" s="70" t="s">
        <v>141</v>
      </c>
      <c r="D534" s="69" t="s">
        <v>161</v>
      </c>
      <c r="E534" s="197">
        <v>165370</v>
      </c>
      <c r="F534" s="197">
        <v>162170</v>
      </c>
      <c r="G534" s="198">
        <v>1530</v>
      </c>
      <c r="H534" s="198">
        <v>1500</v>
      </c>
    </row>
    <row r="535" spans="2:8">
      <c r="B535" s="68" t="s">
        <v>152</v>
      </c>
      <c r="C535" s="68" t="s">
        <v>142</v>
      </c>
      <c r="D535" s="69" t="s">
        <v>158</v>
      </c>
      <c r="E535" s="197">
        <v>30070</v>
      </c>
      <c r="F535" s="197">
        <v>27070</v>
      </c>
      <c r="G535" s="198">
        <v>280</v>
      </c>
      <c r="H535" s="198">
        <v>250</v>
      </c>
    </row>
    <row r="536" spans="2:8">
      <c r="B536" s="68" t="s">
        <v>152</v>
      </c>
      <c r="C536" s="70" t="s">
        <v>142</v>
      </c>
      <c r="D536" s="69" t="s">
        <v>159</v>
      </c>
      <c r="E536" s="197">
        <v>37110</v>
      </c>
      <c r="F536" s="197">
        <v>34110</v>
      </c>
      <c r="G536" s="198">
        <v>350</v>
      </c>
      <c r="H536" s="198">
        <v>320</v>
      </c>
    </row>
    <row r="537" spans="2:8">
      <c r="B537" s="68" t="s">
        <v>152</v>
      </c>
      <c r="C537" s="70" t="s">
        <v>142</v>
      </c>
      <c r="D537" s="69" t="s">
        <v>160</v>
      </c>
      <c r="E537" s="197">
        <v>94990</v>
      </c>
      <c r="F537" s="197">
        <v>91990</v>
      </c>
      <c r="G537" s="198">
        <v>830</v>
      </c>
      <c r="H537" s="198">
        <v>800</v>
      </c>
    </row>
    <row r="538" spans="2:8">
      <c r="B538" s="68" t="s">
        <v>152</v>
      </c>
      <c r="C538" s="70" t="s">
        <v>142</v>
      </c>
      <c r="D538" s="69" t="s">
        <v>161</v>
      </c>
      <c r="E538" s="197">
        <v>165450</v>
      </c>
      <c r="F538" s="197">
        <v>162450</v>
      </c>
      <c r="G538" s="198">
        <v>1530</v>
      </c>
      <c r="H538" s="198">
        <v>1500</v>
      </c>
    </row>
    <row r="539" spans="2:8">
      <c r="B539" s="68" t="s">
        <v>152</v>
      </c>
      <c r="C539" s="68" t="s">
        <v>143</v>
      </c>
      <c r="D539" s="69" t="s">
        <v>158</v>
      </c>
      <c r="E539" s="197">
        <v>29310</v>
      </c>
      <c r="F539" s="197">
        <v>26480</v>
      </c>
      <c r="G539" s="198">
        <v>270</v>
      </c>
      <c r="H539" s="198">
        <v>240</v>
      </c>
    </row>
    <row r="540" spans="2:8">
      <c r="B540" s="68" t="s">
        <v>152</v>
      </c>
      <c r="C540" s="70" t="s">
        <v>143</v>
      </c>
      <c r="D540" s="69" t="s">
        <v>159</v>
      </c>
      <c r="E540" s="197">
        <v>36350</v>
      </c>
      <c r="F540" s="197">
        <v>33520</v>
      </c>
      <c r="G540" s="198">
        <v>340</v>
      </c>
      <c r="H540" s="198">
        <v>310</v>
      </c>
    </row>
    <row r="541" spans="2:8">
      <c r="B541" s="68" t="s">
        <v>152</v>
      </c>
      <c r="C541" s="70" t="s">
        <v>143</v>
      </c>
      <c r="D541" s="69" t="s">
        <v>160</v>
      </c>
      <c r="E541" s="197">
        <v>94230</v>
      </c>
      <c r="F541" s="197">
        <v>91400</v>
      </c>
      <c r="G541" s="198">
        <v>820</v>
      </c>
      <c r="H541" s="198">
        <v>790</v>
      </c>
    </row>
    <row r="542" spans="2:8">
      <c r="B542" s="68" t="s">
        <v>152</v>
      </c>
      <c r="C542" s="70" t="s">
        <v>143</v>
      </c>
      <c r="D542" s="69" t="s">
        <v>161</v>
      </c>
      <c r="E542" s="197">
        <v>164690</v>
      </c>
      <c r="F542" s="197">
        <v>161860</v>
      </c>
      <c r="G542" s="198">
        <v>1520</v>
      </c>
      <c r="H542" s="198">
        <v>1490</v>
      </c>
    </row>
    <row r="543" spans="2:8">
      <c r="B543" s="68" t="s">
        <v>152</v>
      </c>
      <c r="C543" s="68" t="s">
        <v>144</v>
      </c>
      <c r="D543" s="69" t="s">
        <v>158</v>
      </c>
      <c r="E543" s="197">
        <v>28610</v>
      </c>
      <c r="F543" s="197">
        <v>25950</v>
      </c>
      <c r="G543" s="198">
        <v>260</v>
      </c>
      <c r="H543" s="198">
        <v>240</v>
      </c>
    </row>
    <row r="544" spans="2:8">
      <c r="B544" s="68" t="s">
        <v>152</v>
      </c>
      <c r="C544" s="70" t="s">
        <v>145</v>
      </c>
      <c r="D544" s="69" t="s">
        <v>159</v>
      </c>
      <c r="E544" s="197">
        <v>35650</v>
      </c>
      <c r="F544" s="197">
        <v>32990</v>
      </c>
      <c r="G544" s="198">
        <v>330</v>
      </c>
      <c r="H544" s="198">
        <v>310</v>
      </c>
    </row>
    <row r="545" spans="2:8">
      <c r="B545" s="68" t="s">
        <v>152</v>
      </c>
      <c r="C545" s="70" t="s">
        <v>144</v>
      </c>
      <c r="D545" s="69" t="s">
        <v>160</v>
      </c>
      <c r="E545" s="197">
        <v>93530</v>
      </c>
      <c r="F545" s="197">
        <v>90870</v>
      </c>
      <c r="G545" s="198">
        <v>820</v>
      </c>
      <c r="H545" s="198">
        <v>790</v>
      </c>
    </row>
    <row r="546" spans="2:8">
      <c r="B546" s="68" t="s">
        <v>152</v>
      </c>
      <c r="C546" s="70" t="s">
        <v>144</v>
      </c>
      <c r="D546" s="69" t="s">
        <v>161</v>
      </c>
      <c r="E546" s="197">
        <v>163990</v>
      </c>
      <c r="F546" s="197">
        <v>161330</v>
      </c>
      <c r="G546" s="198">
        <v>1520</v>
      </c>
      <c r="H546" s="198">
        <v>1490</v>
      </c>
    </row>
  </sheetData>
  <sheetProtection algorithmName="SHA-512" hashValue="wcGvopTezM4vN7cO5k23QvBoqPnNzbavSmQ43cUFIIQi544hFJt655dkPcTKWA3jzXLQAHHjvnj8IAFWz45CfA==" saltValue="bdMhi4VaKe2N2wfmj9YOiw==" spinCount="100000" sheet="1" objects="1" scenarios="1"/>
  <mergeCells count="32">
    <mergeCell ref="J49:J50"/>
    <mergeCell ref="J51:J52"/>
    <mergeCell ref="J39:J40"/>
    <mergeCell ref="J41:J42"/>
    <mergeCell ref="J43:J44"/>
    <mergeCell ref="J45:J46"/>
    <mergeCell ref="J47:J48"/>
    <mergeCell ref="P2:T2"/>
    <mergeCell ref="U2:Y2"/>
    <mergeCell ref="Z2:AD2"/>
    <mergeCell ref="K28:O28"/>
    <mergeCell ref="P28:T28"/>
    <mergeCell ref="U28:Y28"/>
    <mergeCell ref="Z28:AD28"/>
    <mergeCell ref="K2:O2"/>
    <mergeCell ref="J25:J26"/>
    <mergeCell ref="J3:J4"/>
    <mergeCell ref="J5:J6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J29:J30"/>
    <mergeCell ref="J31:J32"/>
    <mergeCell ref="J33:J34"/>
    <mergeCell ref="J35:J36"/>
    <mergeCell ref="J37:J38"/>
  </mergeCells>
  <phoneticPr fontId="1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96C45-AE2C-4CB8-967A-5006258B3AED}">
  <dimension ref="B1:AY46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425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'８月'!BO202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８月合計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51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51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51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51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51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51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51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  <row r="45" spans="2:51">
      <c r="AX45" s="132" t="s">
        <v>498</v>
      </c>
      <c r="AY45" s="138">
        <f>AG44+AI44+AK44+AM44+AN44+AO44+AQ44+AS44+AU44+AW44+AX44</f>
        <v>0</v>
      </c>
    </row>
    <row r="46" spans="2:51">
      <c r="AX46" s="133" t="s">
        <v>491</v>
      </c>
      <c r="AY46" s="138">
        <f>AH44+AJ44+AL44+AP44+AR44+AT44+AV44</f>
        <v>0</v>
      </c>
    </row>
  </sheetData>
  <sheetProtection algorithmName="SHA-512" hashValue="NtyEp0fX951042Ifr7UR343cU5505ed8Sg9416znwKwO/jUuvZ/gq/d9Dg06Vnjr97+yov/eEABNTVFtfZ+62g==" saltValue="ApHWeen6t5CfHkjMTPJgtQ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37EAD-33A1-4CFD-91FA-F0D3CAA5B2EA}">
  <dimension ref="B1:AY46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426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'９月'!BO202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９月合計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51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51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51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51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51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51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51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  <row r="45" spans="2:51">
      <c r="AX45" s="132" t="s">
        <v>498</v>
      </c>
      <c r="AY45" s="138">
        <f>AG44+AI44+AK44+AM44+AN44+AO44+AQ44+AS44+AU44+AW44+AX44</f>
        <v>0</v>
      </c>
    </row>
    <row r="46" spans="2:51">
      <c r="AX46" s="133" t="s">
        <v>491</v>
      </c>
      <c r="AY46" s="138">
        <f>AH44+AJ44+AL44+AP44+AR44+AT44+AV44</f>
        <v>0</v>
      </c>
    </row>
  </sheetData>
  <sheetProtection algorithmName="SHA-512" hashValue="wSv9+FFsexcm92sI4AzZfpLSriMXz58ec8+Ph7hTHlti6MqIJ7+4vxb4scmIXqxq5nsfsYvmrErfNR6SI8MxwA==" saltValue="C/Zmn9dQqLgWtEDY2wjOWA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0AB08-8B1A-4CBD-98F6-9AF66E3D2FD6}">
  <dimension ref="B1:AY46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427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'10月'!BO202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10月合計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51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51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51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51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51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51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51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  <row r="45" spans="2:51">
      <c r="AX45" s="132" t="s">
        <v>498</v>
      </c>
      <c r="AY45" s="138">
        <f>AG44+AI44+AK44+AM44+AN44+AO44+AQ44+AS44+AU44+AW44+AX44</f>
        <v>0</v>
      </c>
    </row>
    <row r="46" spans="2:51">
      <c r="AX46" s="133" t="s">
        <v>491</v>
      </c>
      <c r="AY46" s="138">
        <f>AH44+AJ44+AL44+AP44+AR44+AT44+AV44</f>
        <v>0</v>
      </c>
    </row>
  </sheetData>
  <sheetProtection algorithmName="SHA-512" hashValue="apJ0+VcfuYr0kqGRvkIfL0oQsGBIseSeLEVxbvyeT72hBQ4e3TZ23Kjf2DdGdPLkcY8QT+2zV7a4/l3k06sBxQ==" saltValue="CvexCfiJlxE2d4xhWO7YcQ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3AC67-23A6-445C-B642-B28888B2E971}">
  <dimension ref="B1:AY46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428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'11月'!BO202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11月合計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51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51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51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51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51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51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51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  <row r="45" spans="2:51">
      <c r="AX45" s="132" t="s">
        <v>498</v>
      </c>
      <c r="AY45" s="138">
        <f>AG44+AI44+AK44+AM44+AN44+AO44+AQ44+AS44+AU44+AW44+AX44</f>
        <v>0</v>
      </c>
    </row>
    <row r="46" spans="2:51">
      <c r="AX46" s="133" t="s">
        <v>491</v>
      </c>
      <c r="AY46" s="138">
        <f>AH44+AJ44+AL44+AP44+AR44+AT44+AV44</f>
        <v>0</v>
      </c>
    </row>
  </sheetData>
  <sheetProtection algorithmName="SHA-512" hashValue="cLc6Rl/z0ZVZqn19LQsnN/VZr+K/bda6o154lpopT5BV2pEoudMCmTcGYaqVBoqP1T72VQ57q54k6RAbt3kjBA==" saltValue="MSnND+7nc5rdr9/WLUGwFA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B7E4-9A03-4B95-97A5-54360D1EF0B5}">
  <dimension ref="B1:AY46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429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'12月'!BO202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12月合計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51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51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51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51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51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51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51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  <row r="45" spans="2:51">
      <c r="AX45" s="132" t="s">
        <v>498</v>
      </c>
      <c r="AY45" s="138">
        <f>AG44+AI44+AK44+AM44+AN44+AO44+AQ44+AS44+AU44+AW44+AX44</f>
        <v>0</v>
      </c>
    </row>
    <row r="46" spans="2:51">
      <c r="AX46" s="133" t="s">
        <v>491</v>
      </c>
      <c r="AY46" s="138">
        <f>AH44+AJ44+AL44+AP44+AR44+AT44+AV44</f>
        <v>0</v>
      </c>
    </row>
  </sheetData>
  <sheetProtection algorithmName="SHA-512" hashValue="Co0QaLl44+/Y3riJay1rH8gdOFJNJRrKT0M39RYlDOBH16lGeA2RGWt8kJpavutxgX05jCkGf+buyGp3eVyDTA==" saltValue="OdM0ccFZ49VO18H6UgbOTQ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BF6E-EDE3-4382-B1F1-D8DED9DB5EF7}">
  <dimension ref="B1:Y39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430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'１月'!BO202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１月合計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13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13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13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13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13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13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13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</sheetData>
  <sheetProtection algorithmName="SHA-512" hashValue="nTybs1HtHqClrh3vQd8WSp6YZl08XLtI6p+IGt9HAGRtADzIyc4a2Sn5y8Teg+sIkyUeWyZenHoPqvHXsxpX/Q==" saltValue="Omv3akeHtOeV+qaMMCKu7A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86F90-5F03-4E37-BD56-2DA8AE5AA586}">
  <dimension ref="B1:Y39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431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'２月'!BO202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２月合計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13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13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</row>
    <row r="35" spans="2:13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</row>
    <row r="36" spans="2:13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13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</row>
    <row r="38" spans="2:13" ht="12.75" customHeight="1">
      <c r="B38" s="685"/>
      <c r="C38" s="688" t="s">
        <v>443</v>
      </c>
      <c r="D38" s="689"/>
      <c r="E38" s="690"/>
      <c r="F38" s="137">
        <f t="shared" ref="F38:M38" si="16">SUM(F24:F37)</f>
        <v>0</v>
      </c>
      <c r="G38" s="137">
        <f t="shared" si="16"/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</row>
    <row r="39" spans="2:13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</row>
  </sheetData>
  <sheetProtection algorithmName="SHA-512" hashValue="u7VNBFhrh5LLmkUlk+SVTs315rT6+cfQ8QIR/wdJVfGOGbflUqGj9yraNxKniT6bA2h3X3hEjU0dkkXfyx63Dg==" saltValue="O4ApLlTVV6a8czfiiDqNcA==" spinCount="100000" sheet="1" objects="1" scenarios="1"/>
  <mergeCells count="33">
    <mergeCell ref="B2:D2"/>
    <mergeCell ref="C4:D5"/>
    <mergeCell ref="E4:E5"/>
    <mergeCell ref="F4:I4"/>
    <mergeCell ref="C12:C14"/>
    <mergeCell ref="B4:B19"/>
    <mergeCell ref="C6:D6"/>
    <mergeCell ref="C7:C11"/>
    <mergeCell ref="U9:X9"/>
    <mergeCell ref="Y9:Y10"/>
    <mergeCell ref="J4:M4"/>
    <mergeCell ref="O4:O8"/>
    <mergeCell ref="Q4:T4"/>
    <mergeCell ref="U4:X4"/>
    <mergeCell ref="Y4:Y5"/>
    <mergeCell ref="B22:B38"/>
    <mergeCell ref="C22:D23"/>
    <mergeCell ref="E22:E23"/>
    <mergeCell ref="O9:O13"/>
    <mergeCell ref="Q9:T9"/>
    <mergeCell ref="C24:D24"/>
    <mergeCell ref="O14:O17"/>
    <mergeCell ref="Q14:T14"/>
    <mergeCell ref="C34:C37"/>
    <mergeCell ref="C38:E38"/>
    <mergeCell ref="C30:C33"/>
    <mergeCell ref="C25:C29"/>
    <mergeCell ref="U14:X14"/>
    <mergeCell ref="Y14:Y15"/>
    <mergeCell ref="C19:E19"/>
    <mergeCell ref="C15:C18"/>
    <mergeCell ref="F22:I22"/>
    <mergeCell ref="J22:M22"/>
  </mergeCells>
  <phoneticPr fontId="1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A8D25-554E-46A8-9A1E-FE029F31B4A6}">
  <dimension ref="B1:Y39"/>
  <sheetViews>
    <sheetView zoomScale="80" zoomScaleNormal="80" workbookViewId="0">
      <selection activeCell="S193" sqref="S193"/>
    </sheetView>
  </sheetViews>
  <sheetFormatPr defaultColWidth="8.69921875" defaultRowHeight="16.2"/>
  <cols>
    <col min="1" max="1" width="1" style="22" customWidth="1"/>
    <col min="2" max="3" width="2.69921875" style="22" customWidth="1"/>
    <col min="4" max="4" width="16.5" style="23" customWidth="1"/>
    <col min="5" max="5" width="8.59765625" style="23" customWidth="1"/>
    <col min="6" max="24" width="9.59765625" style="22" customWidth="1"/>
    <col min="25" max="28" width="8.8984375" style="22" customWidth="1"/>
    <col min="29" max="29" width="4.59765625" style="22" customWidth="1"/>
    <col min="30" max="16384" width="8.69921875" style="22"/>
  </cols>
  <sheetData>
    <row r="1" spans="2:25" ht="5.25" customHeight="1" thickBot="1">
      <c r="F1" s="23"/>
      <c r="G1" s="23"/>
      <c r="H1" s="23"/>
      <c r="I1" s="23"/>
      <c r="J1" s="23"/>
      <c r="K1" s="23"/>
      <c r="L1" s="23"/>
      <c r="M1" s="23"/>
    </row>
    <row r="2" spans="2:25" ht="12.75" customHeight="1" thickBot="1">
      <c r="B2" s="663" t="s">
        <v>432</v>
      </c>
      <c r="C2" s="664"/>
      <c r="D2" s="665"/>
      <c r="E2" s="22"/>
      <c r="F2" s="133" t="s">
        <v>100</v>
      </c>
      <c r="G2" s="51">
        <f>VLOOKUP($B$2,児童数!D8:O19,12,FALSE)</f>
        <v>0</v>
      </c>
      <c r="H2" s="133" t="s">
        <v>101</v>
      </c>
      <c r="I2" s="51">
        <f>VLOOKUP($B$2,児童数!Q8:AB19,12,FALSE)</f>
        <v>0</v>
      </c>
      <c r="J2" s="133" t="s">
        <v>99</v>
      </c>
      <c r="K2" s="51">
        <f>G2+I2</f>
        <v>0</v>
      </c>
      <c r="R2" s="133"/>
      <c r="S2" s="133"/>
      <c r="T2" s="133"/>
      <c r="U2" s="133"/>
      <c r="V2" s="133"/>
    </row>
    <row r="3" spans="2:25" ht="5.25" customHeight="1">
      <c r="K3" s="23"/>
    </row>
    <row r="4" spans="2:25" ht="12.75" customHeight="1">
      <c r="B4" s="678" t="s">
        <v>98</v>
      </c>
      <c r="C4" s="672"/>
      <c r="D4" s="672"/>
      <c r="E4" s="666" t="s">
        <v>291</v>
      </c>
      <c r="F4" s="643" t="s">
        <v>11</v>
      </c>
      <c r="G4" s="643"/>
      <c r="H4" s="643"/>
      <c r="I4" s="643"/>
      <c r="J4" s="643" t="s">
        <v>12</v>
      </c>
      <c r="K4" s="643"/>
      <c r="L4" s="643"/>
      <c r="M4" s="643"/>
      <c r="O4" s="632" t="s">
        <v>446</v>
      </c>
      <c r="P4" s="214"/>
      <c r="Q4" s="748" t="s">
        <v>11</v>
      </c>
      <c r="R4" s="632"/>
      <c r="S4" s="632"/>
      <c r="T4" s="632"/>
      <c r="U4" s="632" t="s">
        <v>12</v>
      </c>
      <c r="V4" s="632"/>
      <c r="W4" s="632"/>
      <c r="X4" s="632"/>
      <c r="Y4" s="749" t="s">
        <v>31</v>
      </c>
    </row>
    <row r="5" spans="2:25" s="23" customFormat="1" ht="12.75" customHeight="1">
      <c r="B5" s="679"/>
      <c r="C5" s="672"/>
      <c r="D5" s="672"/>
      <c r="E5" s="667"/>
      <c r="F5" s="134" t="s">
        <v>3</v>
      </c>
      <c r="G5" s="134" t="s">
        <v>4</v>
      </c>
      <c r="H5" s="134" t="s">
        <v>5</v>
      </c>
      <c r="I5" s="134" t="s">
        <v>6</v>
      </c>
      <c r="J5" s="134" t="s">
        <v>3</v>
      </c>
      <c r="K5" s="134" t="s">
        <v>4</v>
      </c>
      <c r="L5" s="134" t="s">
        <v>5</v>
      </c>
      <c r="M5" s="134" t="s">
        <v>6</v>
      </c>
      <c r="O5" s="632"/>
      <c r="P5" s="214"/>
      <c r="Q5" s="216" t="s">
        <v>3</v>
      </c>
      <c r="R5" s="213" t="s">
        <v>4</v>
      </c>
      <c r="S5" s="213" t="s">
        <v>5</v>
      </c>
      <c r="T5" s="213" t="s">
        <v>6</v>
      </c>
      <c r="U5" s="213" t="s">
        <v>3</v>
      </c>
      <c r="V5" s="213" t="s">
        <v>4</v>
      </c>
      <c r="W5" s="213" t="s">
        <v>5</v>
      </c>
      <c r="X5" s="213" t="s">
        <v>6</v>
      </c>
      <c r="Y5" s="750"/>
    </row>
    <row r="6" spans="2:25" s="23" customFormat="1" ht="12.75" customHeight="1">
      <c r="B6" s="679"/>
      <c r="C6" s="688" t="s">
        <v>13</v>
      </c>
      <c r="D6" s="716"/>
      <c r="E6" s="142"/>
      <c r="F6" s="137">
        <f>VLOOKUP($B$2,'基本単価（本園）'!M22:N33,2,FALSE)</f>
        <v>0</v>
      </c>
      <c r="G6" s="137">
        <f>VLOOKUP($B$2,'基本単価（本園）'!M22:O33,3,FALSE)</f>
        <v>0</v>
      </c>
      <c r="H6" s="137">
        <f>VLOOKUP($B$2,'基本単価（本園）'!M22:P33,4,FALSE)</f>
        <v>0</v>
      </c>
      <c r="I6" s="137">
        <f>VLOOKUP($B$2,'基本単価（本園）'!M22:Q33,5,FALSE)</f>
        <v>0</v>
      </c>
      <c r="J6" s="137">
        <f>VLOOKUP($B$2,'基本単価（本園）'!M22:R33,6,FALSE)</f>
        <v>0</v>
      </c>
      <c r="K6" s="137">
        <f>VLOOKUP($B$2,'基本単価（本園）'!M22:S33,7,FALSE)</f>
        <v>0</v>
      </c>
      <c r="L6" s="137">
        <f>VLOOKUP($B$2,'基本単価（本園）'!M22:T33,8,FALSE)</f>
        <v>0</v>
      </c>
      <c r="M6" s="137">
        <f>VLOOKUP($B$2,'基本単価（本園）'!M22:U33,9,FALSE)</f>
        <v>0</v>
      </c>
      <c r="O6" s="632"/>
      <c r="P6" s="215" t="s">
        <v>35</v>
      </c>
      <c r="Q6" s="211">
        <f>VLOOKUP($B$2,児童数!D8:M19,2,FALSE)</f>
        <v>0</v>
      </c>
      <c r="R6" s="211">
        <f>VLOOKUP($B$2,児童数!D8:M19,3,FALSE)</f>
        <v>0</v>
      </c>
      <c r="S6" s="211">
        <f>VLOOKUP($B$2,児童数!D8:M19,4,FALSE)</f>
        <v>0</v>
      </c>
      <c r="T6" s="211">
        <f>VLOOKUP($B$2,児童数!D8:M19,5,FALSE)</f>
        <v>0</v>
      </c>
      <c r="U6" s="137">
        <f>VLOOKUP($B$2,児童数!D8:M19,7,FALSE)</f>
        <v>0</v>
      </c>
      <c r="V6" s="137">
        <f>VLOOKUP($B$2,児童数!D8:M19,8,FALSE)</f>
        <v>0</v>
      </c>
      <c r="W6" s="137">
        <f>VLOOKUP($B$2,児童数!D8:M19,9,FALSE)</f>
        <v>0</v>
      </c>
      <c r="X6" s="137">
        <f>VLOOKUP($B$2,児童数!D8:M19,10,FALSE)</f>
        <v>0</v>
      </c>
      <c r="Y6" s="137">
        <f>SUM(Q6:X6)</f>
        <v>0</v>
      </c>
    </row>
    <row r="7" spans="2:25" ht="12.75" customHeight="1">
      <c r="B7" s="679"/>
      <c r="C7" s="675" t="s">
        <v>107</v>
      </c>
      <c r="D7" s="207" t="s">
        <v>32</v>
      </c>
      <c r="E7" s="142"/>
      <c r="F7" s="140"/>
      <c r="G7" s="162">
        <f>VLOOKUP($B$2,'３歳児配置改善加算'!$F$4:$K$16,6,FALSE)</f>
        <v>0</v>
      </c>
      <c r="H7" s="140"/>
      <c r="I7" s="140"/>
      <c r="J7" s="140"/>
      <c r="K7" s="162">
        <f>VLOOKUP($B$2,'３歳児配置改善加算'!$F$4:$K$16,6,FALSE)</f>
        <v>0</v>
      </c>
      <c r="L7" s="140"/>
      <c r="M7" s="140"/>
      <c r="O7" s="632"/>
      <c r="P7" s="215" t="s">
        <v>444</v>
      </c>
      <c r="Q7" s="138">
        <f t="shared" ref="Q7:X7" si="0">F19</f>
        <v>0</v>
      </c>
      <c r="R7" s="138">
        <f t="shared" si="0"/>
        <v>0</v>
      </c>
      <c r="S7" s="138">
        <f t="shared" si="0"/>
        <v>0</v>
      </c>
      <c r="T7" s="138">
        <f t="shared" si="0"/>
        <v>0</v>
      </c>
      <c r="U7" s="138">
        <f t="shared" si="0"/>
        <v>0</v>
      </c>
      <c r="V7" s="138">
        <f t="shared" si="0"/>
        <v>0</v>
      </c>
      <c r="W7" s="138">
        <f t="shared" si="0"/>
        <v>0</v>
      </c>
      <c r="X7" s="138">
        <f t="shared" si="0"/>
        <v>0</v>
      </c>
      <c r="Y7" s="212"/>
    </row>
    <row r="8" spans="2:25" ht="12.75" customHeight="1">
      <c r="B8" s="679"/>
      <c r="C8" s="676"/>
      <c r="D8" s="134" t="s">
        <v>641</v>
      </c>
      <c r="E8" s="142"/>
      <c r="F8" s="162">
        <f>VLOOKUP($B$2,'４歳以上児配置改善加算'!$F$4:$K$16,6,FALSE)</f>
        <v>0</v>
      </c>
      <c r="G8" s="140"/>
      <c r="H8" s="140"/>
      <c r="I8" s="140"/>
      <c r="J8" s="162">
        <f>VLOOKUP($B$2,'４歳以上児配置改善加算'!$F$4:$K$16,6,FALSE)</f>
        <v>0</v>
      </c>
      <c r="K8" s="140"/>
      <c r="L8" s="140"/>
      <c r="M8" s="140"/>
      <c r="O8" s="632"/>
      <c r="P8" s="215" t="s">
        <v>445</v>
      </c>
      <c r="Q8" s="138">
        <f>IFERROR(Q6*Q7,"")</f>
        <v>0</v>
      </c>
      <c r="R8" s="138">
        <f t="shared" ref="R8:X8" si="1">IFERROR(R6*R7,"")</f>
        <v>0</v>
      </c>
      <c r="S8" s="138">
        <f t="shared" si="1"/>
        <v>0</v>
      </c>
      <c r="T8" s="138">
        <f t="shared" si="1"/>
        <v>0</v>
      </c>
      <c r="U8" s="138">
        <f t="shared" si="1"/>
        <v>0</v>
      </c>
      <c r="V8" s="138">
        <f t="shared" si="1"/>
        <v>0</v>
      </c>
      <c r="W8" s="138">
        <f t="shared" si="1"/>
        <v>0</v>
      </c>
      <c r="X8" s="138">
        <f t="shared" si="1"/>
        <v>0</v>
      </c>
      <c r="Y8" s="137">
        <f>SUM(Q8:X8)</f>
        <v>0</v>
      </c>
    </row>
    <row r="9" spans="2:25" ht="12.75" customHeight="1">
      <c r="B9" s="679"/>
      <c r="C9" s="676"/>
      <c r="D9" s="141" t="s">
        <v>53</v>
      </c>
      <c r="E9" s="142"/>
      <c r="F9" s="162">
        <f>VLOOKUP($B$2,休日保育加算!$Y$5:$AB$16,4,FALSE)</f>
        <v>0</v>
      </c>
      <c r="G9" s="162">
        <f>VLOOKUP($B$2,休日保育加算!$Y$5:$AB$16,4,FALSE)</f>
        <v>0</v>
      </c>
      <c r="H9" s="162">
        <f>VLOOKUP($B$2,休日保育加算!$Y$5:$AB$16,4,FALSE)</f>
        <v>0</v>
      </c>
      <c r="I9" s="162">
        <f>VLOOKUP($B$2,休日保育加算!$Y$5:$AB$16,4,FALSE)</f>
        <v>0</v>
      </c>
      <c r="J9" s="162">
        <f>VLOOKUP($B$2,休日保育加算!$Y$5:$AB$16,4,FALSE)</f>
        <v>0</v>
      </c>
      <c r="K9" s="162">
        <f>VLOOKUP($B$2,休日保育加算!$Y$5:$AB$16,4,FALSE)</f>
        <v>0</v>
      </c>
      <c r="L9" s="162">
        <f>VLOOKUP($B$2,休日保育加算!$Y$5:$AB$16,4,FALSE)</f>
        <v>0</v>
      </c>
      <c r="M9" s="162">
        <f>VLOOKUP($B$2,休日保育加算!$Y$5:$AB$16,4,FALSE)</f>
        <v>0</v>
      </c>
      <c r="O9" s="699" t="s">
        <v>447</v>
      </c>
      <c r="P9" s="210"/>
      <c r="Q9" s="744" t="s">
        <v>11</v>
      </c>
      <c r="R9" s="699"/>
      <c r="S9" s="699"/>
      <c r="T9" s="699"/>
      <c r="U9" s="699" t="s">
        <v>12</v>
      </c>
      <c r="V9" s="699"/>
      <c r="W9" s="699"/>
      <c r="X9" s="699"/>
      <c r="Y9" s="693" t="s">
        <v>31</v>
      </c>
    </row>
    <row r="10" spans="2:25" ht="12.75" customHeight="1">
      <c r="B10" s="679"/>
      <c r="C10" s="676"/>
      <c r="D10" s="205" t="s">
        <v>82</v>
      </c>
      <c r="E10" s="142"/>
      <c r="F10" s="162">
        <f>VLOOKUP($B$2,夜間保育加算!$S$6:$X$17,6,FALSE)</f>
        <v>0</v>
      </c>
      <c r="G10" s="162">
        <f>VLOOKUP($B$2,夜間保育加算!$S$6:$Y$17,7,FALSE)</f>
        <v>0</v>
      </c>
      <c r="H10" s="162">
        <f>VLOOKUP($B$2,夜間保育加算!$S$6:$Z$17,8,FALSE)</f>
        <v>0</v>
      </c>
      <c r="I10" s="162">
        <f>VLOOKUP($B$2,夜間保育加算!$S$6:$AA$17,9,FALSE)</f>
        <v>0</v>
      </c>
      <c r="J10" s="162">
        <f>VLOOKUP($B$2,夜間保育加算!$S$6:$X$17,6,FALSE)</f>
        <v>0</v>
      </c>
      <c r="K10" s="162">
        <f>VLOOKUP($B$2,夜間保育加算!$S$6:$Y$17,7,FALSE)</f>
        <v>0</v>
      </c>
      <c r="L10" s="162">
        <f>VLOOKUP($B$2,夜間保育加算!$S$6:$Z$17,8,FALSE)</f>
        <v>0</v>
      </c>
      <c r="M10" s="162">
        <f>VLOOKUP($B$2,夜間保育加算!$S$6:$AA$17,9,FALSE)</f>
        <v>0</v>
      </c>
      <c r="O10" s="699"/>
      <c r="P10" s="210"/>
      <c r="Q10" s="209" t="s">
        <v>3</v>
      </c>
      <c r="R10" s="136" t="s">
        <v>4</v>
      </c>
      <c r="S10" s="136" t="s">
        <v>5</v>
      </c>
      <c r="T10" s="136" t="s">
        <v>6</v>
      </c>
      <c r="U10" s="136" t="s">
        <v>3</v>
      </c>
      <c r="V10" s="136" t="s">
        <v>4</v>
      </c>
      <c r="W10" s="136" t="s">
        <v>5</v>
      </c>
      <c r="X10" s="136" t="s">
        <v>6</v>
      </c>
      <c r="Y10" s="695"/>
    </row>
    <row r="11" spans="2:25" ht="12.75" customHeight="1">
      <c r="B11" s="679"/>
      <c r="C11" s="677"/>
      <c r="D11" s="205" t="s">
        <v>33</v>
      </c>
      <c r="E11" s="142"/>
      <c r="F11" s="162">
        <f>VLOOKUP($B$2,チーム保育推進加算!$P$4:$R$15,3,FALSE)</f>
        <v>0</v>
      </c>
      <c r="G11" s="162">
        <f>VLOOKUP($B$2,チーム保育推進加算!$P$4:$R$15,3,FALSE)</f>
        <v>0</v>
      </c>
      <c r="H11" s="162">
        <f>VLOOKUP($B$2,チーム保育推進加算!$P$4:$R$15,3,FALSE)</f>
        <v>0</v>
      </c>
      <c r="I11" s="162">
        <f>VLOOKUP($B$2,チーム保育推進加算!$P$4:$R$15,3,FALSE)</f>
        <v>0</v>
      </c>
      <c r="J11" s="162">
        <f>VLOOKUP($B$2,チーム保育推進加算!$P$4:$R$15,3,FALSE)</f>
        <v>0</v>
      </c>
      <c r="K11" s="162">
        <f>VLOOKUP($B$2,チーム保育推進加算!$P$4:$R$15,3,FALSE)</f>
        <v>0</v>
      </c>
      <c r="L11" s="162">
        <f>VLOOKUP($B$2,チーム保育推進加算!$P$4:$R$15,3,FALSE)</f>
        <v>0</v>
      </c>
      <c r="M11" s="162">
        <f>VLOOKUP($B$2,チーム保育推進加算!$P$4:$R$15,3,FALSE)</f>
        <v>0</v>
      </c>
      <c r="O11" s="699"/>
      <c r="P11" s="135" t="s">
        <v>35</v>
      </c>
      <c r="Q11" s="211">
        <f>VLOOKUP($B$2,児童数!Q8:Z19,2,FALSE)</f>
        <v>0</v>
      </c>
      <c r="R11" s="211">
        <f>VLOOKUP($B$2,児童数!Q8:Z19,3,FALSE)</f>
        <v>0</v>
      </c>
      <c r="S11" s="211">
        <f>VLOOKUP($B$2,児童数!Q8:Z19,4,FALSE)</f>
        <v>0</v>
      </c>
      <c r="T11" s="211">
        <f>VLOOKUP($B$2,児童数!Q8:Z19,5,FALSE)</f>
        <v>0</v>
      </c>
      <c r="U11" s="137">
        <f>VLOOKUP($B$2,児童数!Q8:Z19,7,FALSE)</f>
        <v>0</v>
      </c>
      <c r="V11" s="137">
        <f>VLOOKUP($B$2,児童数!Q8:Z19,8,FALSE)</f>
        <v>0</v>
      </c>
      <c r="W11" s="137">
        <f>VLOOKUP($B$2,児童数!Q8:Z19,9,FALSE)</f>
        <v>0</v>
      </c>
      <c r="X11" s="137">
        <f>VLOOKUP($B$2,児童数!Q8:Z19,10,FALSE)</f>
        <v>0</v>
      </c>
      <c r="Y11" s="137">
        <f>SUM(Q11:X11)</f>
        <v>0</v>
      </c>
    </row>
    <row r="12" spans="2:25" ht="12.75" customHeight="1">
      <c r="B12" s="679"/>
      <c r="C12" s="674" t="s">
        <v>109</v>
      </c>
      <c r="D12" s="206" t="s">
        <v>482</v>
      </c>
      <c r="E12" s="142"/>
      <c r="F12" s="147">
        <f>VLOOKUP($B$2,施設長未設置減算!$W$5:$Y$16,3,FALSE)</f>
        <v>0</v>
      </c>
      <c r="G12" s="147">
        <f>VLOOKUP($B$2,施設長未設置減算!$W$5:$Y$16,3,FALSE)</f>
        <v>0</v>
      </c>
      <c r="H12" s="147">
        <f>VLOOKUP($B$2,施設長未設置減算!$W$5:$Y$16,3,FALSE)</f>
        <v>0</v>
      </c>
      <c r="I12" s="147">
        <f>VLOOKUP($B$2,施設長未設置減算!$W$5:$Y$16,3,FALSE)</f>
        <v>0</v>
      </c>
      <c r="J12" s="147">
        <f>VLOOKUP($B$2,施設長未設置減算!$W$5:$Y$16,3,FALSE)</f>
        <v>0</v>
      </c>
      <c r="K12" s="147">
        <f>VLOOKUP($B$2,施設長未設置減算!$W$5:$Y$16,3,FALSE)</f>
        <v>0</v>
      </c>
      <c r="L12" s="147">
        <f>VLOOKUP($B$2,施設長未設置減算!$W$5:$Y$16,3,FALSE)</f>
        <v>0</v>
      </c>
      <c r="M12" s="147">
        <f>VLOOKUP($B$2,施設長未設置減算!$W$5:$Y$16,3,FALSE)</f>
        <v>0</v>
      </c>
      <c r="O12" s="699"/>
      <c r="P12" s="135" t="s">
        <v>444</v>
      </c>
      <c r="Q12" s="138">
        <f t="shared" ref="Q12:X12" si="2">F38</f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8">
        <f t="shared" si="2"/>
        <v>0</v>
      </c>
      <c r="W12" s="138">
        <f t="shared" si="2"/>
        <v>0</v>
      </c>
      <c r="X12" s="138">
        <f t="shared" si="2"/>
        <v>0</v>
      </c>
      <c r="Y12" s="212"/>
    </row>
    <row r="13" spans="2:25" ht="12.75" customHeight="1">
      <c r="B13" s="679"/>
      <c r="C13" s="674"/>
      <c r="D13" s="146" t="s">
        <v>85</v>
      </c>
      <c r="E13" s="148"/>
      <c r="F13" s="147">
        <f>VLOOKUP($B$2,土曜日閉所減算!$AK$72:$AL$83,2,FALSE)</f>
        <v>0</v>
      </c>
      <c r="G13" s="147">
        <f>VLOOKUP($B$2,土曜日閉所減算!$AK$72:$AM$83,3,FALSE)</f>
        <v>0</v>
      </c>
      <c r="H13" s="147">
        <f>VLOOKUP($B$2,土曜日閉所減算!$AK$72:$AN$83,4,FALSE)</f>
        <v>0</v>
      </c>
      <c r="I13" s="147">
        <f>VLOOKUP($B$2,土曜日閉所減算!$AK$72:$AO$83,5,FALSE)</f>
        <v>0</v>
      </c>
      <c r="J13" s="147">
        <f>VLOOKUP($B$2,土曜日閉所減算!$AK$72:$AP$83,6,FALSE)</f>
        <v>0</v>
      </c>
      <c r="K13" s="147">
        <f>VLOOKUP($B$2,土曜日閉所減算!$AK$72:$AQ$83,7,FALSE)</f>
        <v>0</v>
      </c>
      <c r="L13" s="147">
        <f>VLOOKUP($B$2,土曜日閉所減算!$AK$72:$AR$83,8,FALSE)</f>
        <v>0</v>
      </c>
      <c r="M13" s="147">
        <f>VLOOKUP($B$2,土曜日閉所減算!$AK$72:$AS$83,9,FALSE)</f>
        <v>0</v>
      </c>
      <c r="O13" s="699"/>
      <c r="P13" s="135" t="s">
        <v>445</v>
      </c>
      <c r="Q13" s="138">
        <f>IFERROR(Q11*Q12,"")</f>
        <v>0</v>
      </c>
      <c r="R13" s="138">
        <f t="shared" ref="R13" si="3">IFERROR(R11*R12,"")</f>
        <v>0</v>
      </c>
      <c r="S13" s="138">
        <f t="shared" ref="S13" si="4">IFERROR(S11*S12,"")</f>
        <v>0</v>
      </c>
      <c r="T13" s="138">
        <f t="shared" ref="T13" si="5">IFERROR(T11*T12,"")</f>
        <v>0</v>
      </c>
      <c r="U13" s="138">
        <f t="shared" ref="U13" si="6">IFERROR(U11*U12,"")</f>
        <v>0</v>
      </c>
      <c r="V13" s="138">
        <f t="shared" ref="V13" si="7">IFERROR(V11*V12,"")</f>
        <v>0</v>
      </c>
      <c r="W13" s="138">
        <f t="shared" ref="W13" si="8">IFERROR(W11*W12,"")</f>
        <v>0</v>
      </c>
      <c r="X13" s="138">
        <f t="shared" ref="X13" si="9">IFERROR(X11*X12,"")</f>
        <v>0</v>
      </c>
      <c r="Y13" s="137">
        <f>SUM(Q13:X13)</f>
        <v>0</v>
      </c>
    </row>
    <row r="14" spans="2:25" ht="12.75" customHeight="1">
      <c r="B14" s="679"/>
      <c r="C14" s="674"/>
      <c r="D14" s="146" t="s">
        <v>86</v>
      </c>
      <c r="E14" s="185" t="str">
        <f>VLOOKUP($B$2,定員超過減算!$N$6:$O$17,2,FALSE)</f>
        <v/>
      </c>
      <c r="F14" s="147" t="str">
        <f t="shared" ref="F14:M14" si="10">IFERROR(-ROUND(SUM(F6:F13)*$E$14,0),"")</f>
        <v/>
      </c>
      <c r="G14" s="147" t="str">
        <f t="shared" si="10"/>
        <v/>
      </c>
      <c r="H14" s="147" t="str">
        <f t="shared" si="10"/>
        <v/>
      </c>
      <c r="I14" s="147" t="str">
        <f t="shared" si="10"/>
        <v/>
      </c>
      <c r="J14" s="147" t="str">
        <f t="shared" si="10"/>
        <v/>
      </c>
      <c r="K14" s="147" t="str">
        <f t="shared" si="10"/>
        <v/>
      </c>
      <c r="L14" s="147" t="str">
        <f t="shared" si="10"/>
        <v/>
      </c>
      <c r="M14" s="147" t="str">
        <f t="shared" si="10"/>
        <v/>
      </c>
      <c r="O14" s="666" t="s">
        <v>448</v>
      </c>
      <c r="P14" s="18"/>
      <c r="Q14" s="716" t="s">
        <v>11</v>
      </c>
      <c r="R14" s="643"/>
      <c r="S14" s="643"/>
      <c r="T14" s="643"/>
      <c r="U14" s="643" t="s">
        <v>12</v>
      </c>
      <c r="V14" s="643"/>
      <c r="W14" s="643"/>
      <c r="X14" s="643"/>
      <c r="Y14" s="666" t="s">
        <v>31</v>
      </c>
    </row>
    <row r="15" spans="2:25" ht="12.75" customHeight="1">
      <c r="B15" s="679"/>
      <c r="C15" s="675" t="s">
        <v>108</v>
      </c>
      <c r="D15" s="139" t="s">
        <v>14</v>
      </c>
      <c r="E15" s="179"/>
      <c r="F15" s="162">
        <f>VLOOKUP($B$2,主任保育士!$B$9:$I$20,8,FALSE)</f>
        <v>0</v>
      </c>
      <c r="G15" s="162">
        <f>VLOOKUP($B$2,主任保育士!$B$9:$I$20,8,FALSE)</f>
        <v>0</v>
      </c>
      <c r="H15" s="162">
        <f>VLOOKUP($B$2,主任保育士!$B$9:$I$20,8,FALSE)</f>
        <v>0</v>
      </c>
      <c r="I15" s="162">
        <f>VLOOKUP($B$2,主任保育士!$B$9:$I$20,8,FALSE)</f>
        <v>0</v>
      </c>
      <c r="J15" s="162">
        <f>VLOOKUP($B$2,主任保育士!$B$9:$I$20,8,FALSE)</f>
        <v>0</v>
      </c>
      <c r="K15" s="162">
        <f>VLOOKUP($B$2,主任保育士!$B$9:$I$20,8,FALSE)</f>
        <v>0</v>
      </c>
      <c r="L15" s="162">
        <f>VLOOKUP($B$2,主任保育士!$B$9:$I$20,8,FALSE)</f>
        <v>0</v>
      </c>
      <c r="M15" s="162">
        <f>VLOOKUP($B$2,主任保育士!$B$9:$I$20,8,FALSE)</f>
        <v>0</v>
      </c>
      <c r="O15" s="751"/>
      <c r="P15" s="18"/>
      <c r="Q15" s="204" t="s">
        <v>3</v>
      </c>
      <c r="R15" s="134" t="s">
        <v>4</v>
      </c>
      <c r="S15" s="134" t="s">
        <v>5</v>
      </c>
      <c r="T15" s="134" t="s">
        <v>6</v>
      </c>
      <c r="U15" s="134" t="s">
        <v>3</v>
      </c>
      <c r="V15" s="134" t="s">
        <v>4</v>
      </c>
      <c r="W15" s="134" t="s">
        <v>5</v>
      </c>
      <c r="X15" s="134" t="s">
        <v>6</v>
      </c>
      <c r="Y15" s="667"/>
    </row>
    <row r="16" spans="2:25" ht="12.75" customHeight="1">
      <c r="B16" s="679"/>
      <c r="C16" s="676"/>
      <c r="D16" s="155" t="s">
        <v>46</v>
      </c>
      <c r="E16" s="183" t="str">
        <f>VLOOKUP($B$2,療育支援!$B$9:$C$20,2,FALSE)</f>
        <v/>
      </c>
      <c r="F16" s="178">
        <f>VLOOKUP($B$2,療育支援!$B$9:$K$20,10,FALSE)</f>
        <v>0</v>
      </c>
      <c r="G16" s="178">
        <f>VLOOKUP($B$2,療育支援!$B$9:$K$20,10,FALSE)</f>
        <v>0</v>
      </c>
      <c r="H16" s="178">
        <f>VLOOKUP($B$2,療育支援!$B$9:$K$20,10,FALSE)</f>
        <v>0</v>
      </c>
      <c r="I16" s="178">
        <f>VLOOKUP($B$2,療育支援!$B$9:$K$20,10,FALSE)</f>
        <v>0</v>
      </c>
      <c r="J16" s="178">
        <f>VLOOKUP($B$2,療育支援!$B$9:$K$20,10,FALSE)</f>
        <v>0</v>
      </c>
      <c r="K16" s="178">
        <f>VLOOKUP($B$2,療育支援!$B$9:$K$20,10,FALSE)</f>
        <v>0</v>
      </c>
      <c r="L16" s="178">
        <f>VLOOKUP($B$2,療育支援!$B$9:$K$20,10,FALSE)</f>
        <v>0</v>
      </c>
      <c r="M16" s="178">
        <f>VLOOKUP($B$2,療育支援!$B$9:$K$20,10,FALSE)</f>
        <v>0</v>
      </c>
      <c r="O16" s="751"/>
      <c r="P16" s="139" t="s">
        <v>35</v>
      </c>
      <c r="Q16" s="211">
        <f>IFERROR(Q6+Q11,"")</f>
        <v>0</v>
      </c>
      <c r="R16" s="211">
        <f t="shared" ref="R16:X16" si="11">IFERROR(R6+R11,"")</f>
        <v>0</v>
      </c>
      <c r="S16" s="211">
        <f t="shared" si="11"/>
        <v>0</v>
      </c>
      <c r="T16" s="211">
        <f t="shared" si="11"/>
        <v>0</v>
      </c>
      <c r="U16" s="211">
        <f t="shared" si="11"/>
        <v>0</v>
      </c>
      <c r="V16" s="211">
        <f t="shared" si="11"/>
        <v>0</v>
      </c>
      <c r="W16" s="211">
        <f t="shared" si="11"/>
        <v>0</v>
      </c>
      <c r="X16" s="211">
        <f t="shared" si="11"/>
        <v>0</v>
      </c>
      <c r="Y16" s="137">
        <f>SUM(Q16:X16)</f>
        <v>0</v>
      </c>
    </row>
    <row r="17" spans="2:25" ht="12.75" customHeight="1">
      <c r="B17" s="679"/>
      <c r="C17" s="676"/>
      <c r="D17" s="139" t="s">
        <v>15</v>
      </c>
      <c r="E17" s="180"/>
      <c r="F17" s="162">
        <f>VLOOKUP($B$2,事務職員!$B$9:$I$20,8,FALSE)</f>
        <v>0</v>
      </c>
      <c r="G17" s="162">
        <f>VLOOKUP($B$2,事務職員!$B$9:$I$20,8,FALSE)</f>
        <v>0</v>
      </c>
      <c r="H17" s="162">
        <f>VLOOKUP($B$2,事務職員!$B$9:$I$20,8,FALSE)</f>
        <v>0</v>
      </c>
      <c r="I17" s="162">
        <f>VLOOKUP($B$2,事務職員!$B$9:$I$20,8,FALSE)</f>
        <v>0</v>
      </c>
      <c r="J17" s="162">
        <f>VLOOKUP($B$2,事務職員!$B$9:$I$20,8,FALSE)</f>
        <v>0</v>
      </c>
      <c r="K17" s="162">
        <f>VLOOKUP($B$2,事務職員!$B$9:$I$20,8,FALSE)</f>
        <v>0</v>
      </c>
      <c r="L17" s="162">
        <f>VLOOKUP($B$2,事務職員!$B$9:$I$20,8,FALSE)</f>
        <v>0</v>
      </c>
      <c r="M17" s="162">
        <f>VLOOKUP($B$2,事務職員!$B$9:$I$20,8,FALSE)</f>
        <v>0</v>
      </c>
      <c r="O17" s="667"/>
      <c r="P17" s="139" t="s">
        <v>445</v>
      </c>
      <c r="Q17" s="211">
        <f>IFERROR(Q8+Q13,"")</f>
        <v>0</v>
      </c>
      <c r="R17" s="211">
        <f t="shared" ref="R17:X17" si="12">IFERROR(R8+R13,"")</f>
        <v>0</v>
      </c>
      <c r="S17" s="211">
        <f t="shared" si="12"/>
        <v>0</v>
      </c>
      <c r="T17" s="211">
        <f t="shared" si="12"/>
        <v>0</v>
      </c>
      <c r="U17" s="211">
        <f t="shared" si="12"/>
        <v>0</v>
      </c>
      <c r="V17" s="211">
        <f t="shared" si="12"/>
        <v>0</v>
      </c>
      <c r="W17" s="211">
        <f t="shared" si="12"/>
        <v>0</v>
      </c>
      <c r="X17" s="211">
        <f t="shared" si="12"/>
        <v>0</v>
      </c>
      <c r="Y17" s="137">
        <f>SUM(Q17:X17)</f>
        <v>0</v>
      </c>
    </row>
    <row r="18" spans="2:25" ht="12.75" customHeight="1">
      <c r="B18" s="679"/>
      <c r="C18" s="677"/>
      <c r="D18" s="155" t="s">
        <v>61</v>
      </c>
      <c r="E18" s="184" t="str">
        <f>VLOOKUP($B$2,栄養管理!$B$9:$C$20,2,FALSE)</f>
        <v/>
      </c>
      <c r="F18" s="178">
        <f>VLOOKUP($B$2,栄養管理!$B$9:$K$20,10,FALSE)</f>
        <v>0</v>
      </c>
      <c r="G18" s="178">
        <f>VLOOKUP($B$2,栄養管理!$B$9:$K$20,10,FALSE)</f>
        <v>0</v>
      </c>
      <c r="H18" s="178">
        <f>VLOOKUP($B$2,栄養管理!$B$9:$K$20,10,FALSE)</f>
        <v>0</v>
      </c>
      <c r="I18" s="178">
        <f>VLOOKUP($B$2,栄養管理!$B$9:$K$20,10,FALSE)</f>
        <v>0</v>
      </c>
      <c r="J18" s="178">
        <f>VLOOKUP($B$2,栄養管理!$B$9:$K$20,10,FALSE)</f>
        <v>0</v>
      </c>
      <c r="K18" s="178">
        <f>VLOOKUP($B$2,栄養管理!$B$9:$K$20,10,FALSE)</f>
        <v>0</v>
      </c>
      <c r="L18" s="178">
        <f>VLOOKUP($B$2,栄養管理!$B$9:$K$20,10,FALSE)</f>
        <v>0</v>
      </c>
      <c r="M18" s="178">
        <f>VLOOKUP($B$2,栄養管理!$B$9:$K$20,10,FALSE)</f>
        <v>0</v>
      </c>
      <c r="X18" s="133" t="s">
        <v>449</v>
      </c>
      <c r="Y18" s="138">
        <f>'３月'!BO202</f>
        <v>0</v>
      </c>
    </row>
    <row r="19" spans="2:25" ht="12.75" customHeight="1">
      <c r="B19" s="680"/>
      <c r="C19" s="688" t="s">
        <v>443</v>
      </c>
      <c r="D19" s="689"/>
      <c r="E19" s="690"/>
      <c r="F19" s="137">
        <f t="shared" ref="F19:M19" si="13">SUM(F6:F18)</f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X19" s="217" t="str">
        <f>B2&amp;"合計"</f>
        <v>３月合計</v>
      </c>
      <c r="Y19" s="218">
        <f>Y17+Y18</f>
        <v>0</v>
      </c>
    </row>
    <row r="20" spans="2:25" ht="12.75" customHeight="1">
      <c r="B20" s="169"/>
      <c r="C20" s="23"/>
      <c r="E20" s="171" t="s">
        <v>403</v>
      </c>
      <c r="F20" s="172">
        <f>SUM(F6:F8,F10:F14)</f>
        <v>0</v>
      </c>
      <c r="G20" s="172">
        <f t="shared" ref="G20:M20" si="14">SUM(G6:G8,G10:G14)</f>
        <v>0</v>
      </c>
      <c r="H20" s="172">
        <f t="shared" si="14"/>
        <v>0</v>
      </c>
      <c r="I20" s="172">
        <f t="shared" si="14"/>
        <v>0</v>
      </c>
      <c r="J20" s="172">
        <f t="shared" si="14"/>
        <v>0</v>
      </c>
      <c r="K20" s="172">
        <f t="shared" si="14"/>
        <v>0</v>
      </c>
      <c r="L20" s="172">
        <f t="shared" si="14"/>
        <v>0</v>
      </c>
      <c r="M20" s="172">
        <f t="shared" si="14"/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133"/>
      <c r="Y20" s="23"/>
    </row>
    <row r="21" spans="2:25" s="23" customFormat="1" ht="12.75" customHeight="1">
      <c r="B21" s="22"/>
      <c r="C21" s="22"/>
      <c r="E21" s="158"/>
      <c r="F21" s="132"/>
      <c r="G21" s="132"/>
      <c r="H21" s="132"/>
      <c r="I21" s="132"/>
      <c r="J21" s="132"/>
      <c r="K21" s="132"/>
      <c r="L21" s="132"/>
      <c r="M21" s="132"/>
      <c r="N21" s="22"/>
    </row>
    <row r="22" spans="2:25" s="23" customFormat="1" ht="12.75" customHeight="1">
      <c r="B22" s="683" t="s">
        <v>2</v>
      </c>
      <c r="C22" s="673"/>
      <c r="D22" s="673"/>
      <c r="E22" s="666" t="s">
        <v>291</v>
      </c>
      <c r="F22" s="643" t="s">
        <v>11</v>
      </c>
      <c r="G22" s="643"/>
      <c r="H22" s="643"/>
      <c r="I22" s="643"/>
      <c r="J22" s="643" t="s">
        <v>12</v>
      </c>
      <c r="K22" s="643"/>
      <c r="L22" s="643"/>
      <c r="M22" s="643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2:25" ht="12.75" customHeight="1">
      <c r="B23" s="684"/>
      <c r="C23" s="673"/>
      <c r="D23" s="673"/>
      <c r="E23" s="667"/>
      <c r="F23" s="134" t="s">
        <v>3</v>
      </c>
      <c r="G23" s="134" t="s">
        <v>4</v>
      </c>
      <c r="H23" s="134" t="s">
        <v>5</v>
      </c>
      <c r="I23" s="134" t="s">
        <v>6</v>
      </c>
      <c r="J23" s="134" t="s">
        <v>3</v>
      </c>
      <c r="K23" s="134" t="s">
        <v>4</v>
      </c>
      <c r="L23" s="134" t="s">
        <v>5</v>
      </c>
      <c r="M23" s="134" t="s">
        <v>6</v>
      </c>
      <c r="N23" s="23"/>
    </row>
    <row r="24" spans="2:25" ht="12.75" customHeight="1">
      <c r="B24" s="684"/>
      <c r="C24" s="688" t="s">
        <v>13</v>
      </c>
      <c r="D24" s="716"/>
      <c r="E24" s="142"/>
      <c r="F24" s="137">
        <f>VLOOKUP($B$2,'基本単価（分園）'!$M$22:$U$33,2,FALSE)</f>
        <v>0</v>
      </c>
      <c r="G24" s="137">
        <f>VLOOKUP($B$2,'基本単価（分園）'!$M$22:$U$33,3,FALSE)</f>
        <v>0</v>
      </c>
      <c r="H24" s="137">
        <f>VLOOKUP($B$2,'基本単価（分園）'!$M$22:$U$33,4,FALSE)</f>
        <v>0</v>
      </c>
      <c r="I24" s="137">
        <f>VLOOKUP($B$2,'基本単価（分園）'!$M$22:$U$33,5,FALSE)</f>
        <v>0</v>
      </c>
      <c r="J24" s="137">
        <f>VLOOKUP($B$2,'基本単価（分園）'!$M$22:$U$33,6,FALSE)</f>
        <v>0</v>
      </c>
      <c r="K24" s="137">
        <f>VLOOKUP($B$2,'基本単価（分園）'!$M$22:$U$33,7,FALSE)</f>
        <v>0</v>
      </c>
      <c r="L24" s="137">
        <f>VLOOKUP($B$2,'基本単価（分園）'!$M$22:$U$33,8,FALSE)</f>
        <v>0</v>
      </c>
      <c r="M24" s="137">
        <f>VLOOKUP($B$2,'基本単価（分園）'!$M$22:$U$33,9,FALSE)</f>
        <v>0</v>
      </c>
    </row>
    <row r="25" spans="2:25" ht="12.75" customHeight="1">
      <c r="B25" s="684"/>
      <c r="C25" s="675" t="s">
        <v>107</v>
      </c>
      <c r="D25" s="207" t="s">
        <v>32</v>
      </c>
      <c r="E25" s="142"/>
      <c r="F25" s="140"/>
      <c r="G25" s="162">
        <f>VLOOKUP($B$2,'３歳児配置改善加算'!$F$4:$K$16,6,FALSE)</f>
        <v>0</v>
      </c>
      <c r="H25" s="140"/>
      <c r="I25" s="140"/>
      <c r="J25" s="140"/>
      <c r="K25" s="162">
        <f>VLOOKUP($B$2,'３歳児配置改善加算'!$F$4:$K$16,6,FALSE)</f>
        <v>0</v>
      </c>
      <c r="L25" s="140"/>
      <c r="M25" s="140"/>
    </row>
    <row r="26" spans="2:25" ht="12.75" customHeight="1">
      <c r="B26" s="684"/>
      <c r="C26" s="676"/>
      <c r="D26" s="134" t="s">
        <v>641</v>
      </c>
      <c r="E26" s="142"/>
      <c r="F26" s="162">
        <f>VLOOKUP($B$2,'４歳以上児配置改善加算'!$F$4:$K$16,6,FALSE)</f>
        <v>0</v>
      </c>
      <c r="G26" s="140"/>
      <c r="H26" s="140"/>
      <c r="I26" s="140"/>
      <c r="J26" s="162">
        <f>VLOOKUP($B$2,'４歳以上児配置改善加算'!$F$4:$K$16,6,FALSE)</f>
        <v>0</v>
      </c>
      <c r="K26" s="140"/>
      <c r="L26" s="140"/>
      <c r="M26" s="140"/>
    </row>
    <row r="27" spans="2:25" ht="12.75" customHeight="1">
      <c r="B27" s="684"/>
      <c r="C27" s="676"/>
      <c r="D27" s="141" t="s">
        <v>53</v>
      </c>
      <c r="E27" s="142"/>
      <c r="F27" s="162">
        <f>VLOOKUP($B$2,休日保育加算!$Y$5:$AB$16,4,FALSE)</f>
        <v>0</v>
      </c>
      <c r="G27" s="162">
        <f>VLOOKUP($B$2,休日保育加算!$Y$5:$AB$16,4,FALSE)</f>
        <v>0</v>
      </c>
      <c r="H27" s="162">
        <f>VLOOKUP($B$2,休日保育加算!$Y$5:$AB$16,4,FALSE)</f>
        <v>0</v>
      </c>
      <c r="I27" s="162">
        <f>VLOOKUP($B$2,休日保育加算!$Y$5:$AB$16,4,FALSE)</f>
        <v>0</v>
      </c>
      <c r="J27" s="162">
        <f>VLOOKUP($B$2,休日保育加算!$Y$5:$AB$16,4,FALSE)</f>
        <v>0</v>
      </c>
      <c r="K27" s="162">
        <f>VLOOKUP($B$2,休日保育加算!$Y$5:$AB$16,4,FALSE)</f>
        <v>0</v>
      </c>
      <c r="L27" s="162">
        <f>VLOOKUP($B$2,休日保育加算!$Y$5:$AB$16,4,FALSE)</f>
        <v>0</v>
      </c>
      <c r="M27" s="162">
        <f>VLOOKUP($B$2,休日保育加算!$Y$5:$AB$16,4,FALSE)</f>
        <v>0</v>
      </c>
    </row>
    <row r="28" spans="2:25" ht="12.75" customHeight="1">
      <c r="B28" s="684"/>
      <c r="C28" s="676"/>
      <c r="D28" s="205" t="s">
        <v>82</v>
      </c>
      <c r="E28" s="142"/>
      <c r="F28" s="162">
        <f>VLOOKUP($B$2,夜間保育加算!$S$6:$X$17,6,FALSE)</f>
        <v>0</v>
      </c>
      <c r="G28" s="162">
        <f>VLOOKUP($B$2,夜間保育加算!$S$6:$Y$17,7,FALSE)</f>
        <v>0</v>
      </c>
      <c r="H28" s="162">
        <f>VLOOKUP($B$2,夜間保育加算!$S$6:$Z$17,8,FALSE)</f>
        <v>0</v>
      </c>
      <c r="I28" s="162">
        <f>VLOOKUP($B$2,夜間保育加算!$S$6:$AA$17,9,FALSE)</f>
        <v>0</v>
      </c>
      <c r="J28" s="162">
        <f>VLOOKUP($B$2,夜間保育加算!$S$6:$X$17,6,FALSE)</f>
        <v>0</v>
      </c>
      <c r="K28" s="162">
        <f>VLOOKUP($B$2,夜間保育加算!$S$6:$Y$17,7,FALSE)</f>
        <v>0</v>
      </c>
      <c r="L28" s="162">
        <f>VLOOKUP($B$2,夜間保育加算!$S$6:$Z$17,8,FALSE)</f>
        <v>0</v>
      </c>
      <c r="M28" s="162">
        <f>VLOOKUP($B$2,夜間保育加算!$S$6:$AA$17,9,FALSE)</f>
        <v>0</v>
      </c>
    </row>
    <row r="29" spans="2:25" ht="12.75" customHeight="1">
      <c r="B29" s="684"/>
      <c r="C29" s="677"/>
      <c r="D29" s="205" t="s">
        <v>33</v>
      </c>
      <c r="E29" s="142"/>
      <c r="F29" s="162">
        <f>VLOOKUP($B$2,チーム保育推進加算!$P$4:$R$15,3,FALSE)</f>
        <v>0</v>
      </c>
      <c r="G29" s="162">
        <f>VLOOKUP($B$2,チーム保育推進加算!$P$4:$R$15,3,FALSE)</f>
        <v>0</v>
      </c>
      <c r="H29" s="162">
        <f>VLOOKUP($B$2,チーム保育推進加算!$P$4:$R$15,3,FALSE)</f>
        <v>0</v>
      </c>
      <c r="I29" s="162">
        <f>VLOOKUP($B$2,チーム保育推進加算!$P$4:$R$15,3,FALSE)</f>
        <v>0</v>
      </c>
      <c r="J29" s="162">
        <f>VLOOKUP($B$2,チーム保育推進加算!$P$4:$R$15,3,FALSE)</f>
        <v>0</v>
      </c>
      <c r="K29" s="162">
        <f>VLOOKUP($B$2,チーム保育推進加算!$P$4:$R$15,3,FALSE)</f>
        <v>0</v>
      </c>
      <c r="L29" s="162">
        <f>VLOOKUP($B$2,チーム保育推進加算!$P$4:$R$15,3,FALSE)</f>
        <v>0</v>
      </c>
      <c r="M29" s="162">
        <f>VLOOKUP($B$2,チーム保育推進加算!$P$4:$R$15,3,FALSE)</f>
        <v>0</v>
      </c>
    </row>
    <row r="30" spans="2:25" ht="12.75" customHeight="1">
      <c r="B30" s="684"/>
      <c r="C30" s="703" t="s">
        <v>109</v>
      </c>
      <c r="D30" s="206" t="s">
        <v>532</v>
      </c>
      <c r="E30" s="142"/>
      <c r="F30" s="137">
        <f>VLOOKUP($B$2,分園減算!$L$35:$T$46,2,FALSE)</f>
        <v>0</v>
      </c>
      <c r="G30" s="137">
        <f>VLOOKUP($B$2,分園減算!$L$35:$T$46,3,FALSE)</f>
        <v>0</v>
      </c>
      <c r="H30" s="137">
        <f>VLOOKUP($B$2,分園減算!$L$35:$T$46,4,FALSE)</f>
        <v>0</v>
      </c>
      <c r="I30" s="137">
        <f>VLOOKUP($B$2,分園減算!$L$35:$T$46,5,FALSE)</f>
        <v>0</v>
      </c>
      <c r="J30" s="137">
        <f>VLOOKUP($B$2,分園減算!$L$35:$T$46,6,FALSE)</f>
        <v>0</v>
      </c>
      <c r="K30" s="137">
        <f>VLOOKUP($B$2,分園減算!$L$35:$T$46,7,FALSE)</f>
        <v>0</v>
      </c>
      <c r="L30" s="137">
        <f>VLOOKUP($B$2,分園減算!$L$35:$T$46,8,FALSE)</f>
        <v>0</v>
      </c>
      <c r="M30" s="137">
        <f>VLOOKUP($B$2,分園減算!$L$35:$T$46,9,FALSE)</f>
        <v>0</v>
      </c>
    </row>
    <row r="31" spans="2:25" ht="12.75" customHeight="1">
      <c r="B31" s="684"/>
      <c r="C31" s="704"/>
      <c r="D31" s="206" t="s">
        <v>482</v>
      </c>
      <c r="E31" s="142"/>
      <c r="F31" s="147">
        <f>VLOOKUP($B$2,施設長未設置減算!$AA$5:$AC$16,3,FALSE)</f>
        <v>0</v>
      </c>
      <c r="G31" s="147">
        <f>VLOOKUP($B$2,施設長未設置減算!$AA$5:$AC$16,3,FALSE)</f>
        <v>0</v>
      </c>
      <c r="H31" s="147">
        <f>VLOOKUP($B$2,施設長未設置減算!$AA$5:$AC$16,3,FALSE)</f>
        <v>0</v>
      </c>
      <c r="I31" s="147">
        <f>VLOOKUP($B$2,施設長未設置減算!$AA$5:$AC$16,3,FALSE)</f>
        <v>0</v>
      </c>
      <c r="J31" s="147">
        <f>VLOOKUP($B$2,施設長未設置減算!$AA$5:$AC$16,3,FALSE)</f>
        <v>0</v>
      </c>
      <c r="K31" s="147">
        <f>VLOOKUP($B$2,施設長未設置減算!$AA$5:$AC$16,3,FALSE)</f>
        <v>0</v>
      </c>
      <c r="L31" s="147">
        <f>VLOOKUP($B$2,施設長未設置減算!$AA$5:$AC$16,3,FALSE)</f>
        <v>0</v>
      </c>
      <c r="M31" s="147">
        <f>VLOOKUP($B$2,施設長未設置減算!$AA$5:$AC$16,3,FALSE)</f>
        <v>0</v>
      </c>
    </row>
    <row r="32" spans="2:25" ht="12.75" customHeight="1">
      <c r="B32" s="684"/>
      <c r="C32" s="704"/>
      <c r="D32" s="146" t="s">
        <v>85</v>
      </c>
      <c r="E32" s="148"/>
      <c r="F32" s="147">
        <f>VLOOKUP($B$2,土曜日閉所減算!$AK$88:$AL$99,2,FALSE)</f>
        <v>0</v>
      </c>
      <c r="G32" s="147">
        <f>VLOOKUP($B$2,土曜日閉所減算!$AK$88:$AM$99,3,FALSE)</f>
        <v>0</v>
      </c>
      <c r="H32" s="147">
        <f>VLOOKUP($B$2,土曜日閉所減算!$AK$88:$AN$99,4,FALSE)</f>
        <v>0</v>
      </c>
      <c r="I32" s="147">
        <f>VLOOKUP($B$2,土曜日閉所減算!$AK$88:$AO$99,5,FALSE)</f>
        <v>0</v>
      </c>
      <c r="J32" s="147">
        <f>VLOOKUP($B$2,土曜日閉所減算!$AK$88:$AP$99,6,FALSE)</f>
        <v>0</v>
      </c>
      <c r="K32" s="147">
        <f>VLOOKUP($B$2,土曜日閉所減算!$AK$88:$AQ$99,7,FALSE)</f>
        <v>0</v>
      </c>
      <c r="L32" s="147">
        <f>VLOOKUP($B$2,土曜日閉所減算!$AK$88:$AR$99,8,FALSE)</f>
        <v>0</v>
      </c>
      <c r="M32" s="147">
        <f>VLOOKUP($B$2,土曜日閉所減算!$AK$88:$AS$99,9,FALSE)</f>
        <v>0</v>
      </c>
    </row>
    <row r="33" spans="2:25" ht="12.75" customHeight="1">
      <c r="B33" s="684"/>
      <c r="C33" s="705"/>
      <c r="D33" s="146" t="s">
        <v>86</v>
      </c>
      <c r="E33" s="185" t="str">
        <f>VLOOKUP($B$2,定員超過減算!$N$6:$O$17,2,FALSE)</f>
        <v/>
      </c>
      <c r="F33" s="147" t="str">
        <f>IFERROR(-ROUND(SUM(F24:F32)*$E$33,0),"")</f>
        <v/>
      </c>
      <c r="G33" s="147" t="str">
        <f t="shared" ref="G33:L33" si="15">IFERROR(-ROUND(SUM(G24:G32)*$E$33,0),"")</f>
        <v/>
      </c>
      <c r="H33" s="147" t="str">
        <f t="shared" si="15"/>
        <v/>
      </c>
      <c r="I33" s="147" t="str">
        <f t="shared" si="15"/>
        <v/>
      </c>
      <c r="J33" s="147" t="str">
        <f t="shared" si="15"/>
        <v/>
      </c>
      <c r="K33" s="147" t="str">
        <f t="shared" si="15"/>
        <v/>
      </c>
      <c r="L33" s="147" t="str">
        <f t="shared" si="15"/>
        <v/>
      </c>
      <c r="M33" s="147" t="str">
        <f>IFERROR(-ROUND(SUM(M24:M32)*$E$33,0),"")</f>
        <v/>
      </c>
    </row>
    <row r="34" spans="2:25" ht="12.75" customHeight="1">
      <c r="B34" s="684"/>
      <c r="C34" s="675" t="s">
        <v>108</v>
      </c>
      <c r="D34" s="139" t="s">
        <v>14</v>
      </c>
      <c r="E34" s="179"/>
      <c r="F34" s="162">
        <f>VLOOKUP($B$2,主任保育士!$B$9:$I$20,8,FALSE)</f>
        <v>0</v>
      </c>
      <c r="G34" s="162">
        <f>VLOOKUP($B$2,主任保育士!$B$9:$I$20,8,FALSE)</f>
        <v>0</v>
      </c>
      <c r="H34" s="162">
        <f>VLOOKUP($B$2,主任保育士!$B$9:$I$20,8,FALSE)</f>
        <v>0</v>
      </c>
      <c r="I34" s="162">
        <f>VLOOKUP($B$2,主任保育士!$B$9:$I$20,8,FALSE)</f>
        <v>0</v>
      </c>
      <c r="J34" s="162">
        <f>VLOOKUP($B$2,主任保育士!$B$9:$I$20,8,FALSE)</f>
        <v>0</v>
      </c>
      <c r="K34" s="162">
        <f>VLOOKUP($B$2,主任保育士!$B$9:$I$20,8,FALSE)</f>
        <v>0</v>
      </c>
      <c r="L34" s="162">
        <f>VLOOKUP($B$2,主任保育士!$B$9:$I$20,8,FALSE)</f>
        <v>0</v>
      </c>
      <c r="M34" s="162">
        <f>VLOOKUP($B$2,主任保育士!$B$9:$I$20,8,FALSE)</f>
        <v>0</v>
      </c>
      <c r="W34" s="741" t="s">
        <v>609</v>
      </c>
      <c r="X34" s="741"/>
      <c r="Y34" s="138">
        <f>'４月Ⅰ'!Y8+'５月Ⅰ'!Y8+'６月Ⅰ'!Y8+'７月Ⅰ'!Y8+'８月Ⅰ'!Y8+'９月Ⅰ'!Y8+'10月Ⅰ'!Y8+'11月Ⅰ'!Y8+'12月Ⅰ'!Y8+'１月Ⅰ'!Y8+'２月Ⅰ'!Y8+'３月Ⅰ'!Y8</f>
        <v>0</v>
      </c>
    </row>
    <row r="35" spans="2:25" ht="12.75" customHeight="1">
      <c r="B35" s="684"/>
      <c r="C35" s="676"/>
      <c r="D35" s="155" t="s">
        <v>46</v>
      </c>
      <c r="E35" s="183" t="str">
        <f>VLOOKUP($B$2,療育支援!$B$9:$C$20,2,FALSE)</f>
        <v/>
      </c>
      <c r="F35" s="178">
        <f>VLOOKUP($B$2,療育支援!$B$9:$K$20,10,FALSE)</f>
        <v>0</v>
      </c>
      <c r="G35" s="178">
        <f>VLOOKUP($B$2,療育支援!$B$9:$K$20,10,FALSE)</f>
        <v>0</v>
      </c>
      <c r="H35" s="178">
        <f>VLOOKUP($B$2,療育支援!$B$9:$K$20,10,FALSE)</f>
        <v>0</v>
      </c>
      <c r="I35" s="178">
        <f>VLOOKUP($B$2,療育支援!$B$9:$K$20,10,FALSE)</f>
        <v>0</v>
      </c>
      <c r="J35" s="178">
        <f>VLOOKUP($B$2,療育支援!$B$9:$K$20,10,FALSE)</f>
        <v>0</v>
      </c>
      <c r="K35" s="178">
        <f>VLOOKUP($B$2,療育支援!$B$9:$K$20,10,FALSE)</f>
        <v>0</v>
      </c>
      <c r="L35" s="178">
        <f>VLOOKUP($B$2,療育支援!$B$9:$K$20,10,FALSE)</f>
        <v>0</v>
      </c>
      <c r="M35" s="178">
        <f>VLOOKUP($B$2,療育支援!$B$9:$K$20,10,FALSE)</f>
        <v>0</v>
      </c>
      <c r="W35" s="741" t="s">
        <v>610</v>
      </c>
      <c r="X35" s="741"/>
      <c r="Y35" s="138">
        <f>'４月Ⅰ'!Y13+'５月Ⅰ'!Y13+'６月Ⅰ'!Y13+'７月Ⅰ'!Y13+'８月Ⅰ'!Y13+'９月Ⅰ'!Y13+'10月Ⅰ'!Y13+'11月Ⅰ'!Y13+'12月Ⅰ'!Y13+'１月Ⅰ'!Y13+'２月Ⅰ'!Y13+'３月Ⅰ'!Y13</f>
        <v>0</v>
      </c>
    </row>
    <row r="36" spans="2:25" ht="12.75" customHeight="1">
      <c r="B36" s="684"/>
      <c r="C36" s="676"/>
      <c r="D36" s="139" t="s">
        <v>15</v>
      </c>
      <c r="E36" s="180"/>
      <c r="F36" s="162">
        <f>VLOOKUP($B$2,事務職員!$B$9:$I$20,8,FALSE)</f>
        <v>0</v>
      </c>
      <c r="G36" s="162">
        <f>VLOOKUP($B$2,事務職員!$B$9:$I$20,8,FALSE)</f>
        <v>0</v>
      </c>
      <c r="H36" s="162">
        <f>VLOOKUP($B$2,事務職員!$B$9:$I$20,8,FALSE)</f>
        <v>0</v>
      </c>
      <c r="I36" s="162">
        <f>VLOOKUP($B$2,事務職員!$B$9:$I$20,8,FALSE)</f>
        <v>0</v>
      </c>
      <c r="J36" s="162">
        <f>VLOOKUP($B$2,事務職員!$B$9:$I$20,8,FALSE)</f>
        <v>0</v>
      </c>
      <c r="K36" s="162">
        <f>VLOOKUP($B$2,事務職員!$B$9:$I$20,8,FALSE)</f>
        <v>0</v>
      </c>
      <c r="L36" s="162">
        <f>VLOOKUP($B$2,事務職員!$B$9:$I$20,8,FALSE)</f>
        <v>0</v>
      </c>
      <c r="M36" s="162">
        <f>VLOOKUP($B$2,事務職員!$B$9:$I$20,8,FALSE)</f>
        <v>0</v>
      </c>
    </row>
    <row r="37" spans="2:25" ht="12.75" customHeight="1">
      <c r="B37" s="684"/>
      <c r="C37" s="677"/>
      <c r="D37" s="155" t="s">
        <v>61</v>
      </c>
      <c r="E37" s="184" t="str">
        <f>VLOOKUP($B$2,栄養管理!$B$9:$C$20,2,FALSE)</f>
        <v/>
      </c>
      <c r="F37" s="178">
        <f>VLOOKUP($B$2,栄養管理!$B$9:$K$20,10,FALSE)</f>
        <v>0</v>
      </c>
      <c r="G37" s="178">
        <f>VLOOKUP($B$2,栄養管理!$B$9:$K$20,10,FALSE)</f>
        <v>0</v>
      </c>
      <c r="H37" s="178">
        <f>VLOOKUP($B$2,栄養管理!$B$9:$K$20,10,FALSE)</f>
        <v>0</v>
      </c>
      <c r="I37" s="178">
        <f>VLOOKUP($B$2,栄養管理!$B$9:$K$20,10,FALSE)</f>
        <v>0</v>
      </c>
      <c r="J37" s="178">
        <f>VLOOKUP($B$2,栄養管理!$B$9:$K$20,10,FALSE)</f>
        <v>0</v>
      </c>
      <c r="K37" s="178">
        <f>VLOOKUP($B$2,栄養管理!$B$9:$K$20,10,FALSE)</f>
        <v>0</v>
      </c>
      <c r="L37" s="178">
        <f>VLOOKUP($B$2,栄養管理!$B$9:$K$20,10,FALSE)</f>
        <v>0</v>
      </c>
      <c r="M37" s="178">
        <f>VLOOKUP($B$2,栄養管理!$B$9:$K$20,10,FALSE)</f>
        <v>0</v>
      </c>
      <c r="W37" s="741" t="s">
        <v>537</v>
      </c>
      <c r="X37" s="741"/>
      <c r="Y37" s="138">
        <f>'４月Ⅰ'!Y18+'５月Ⅰ'!Y18+'６月Ⅰ'!Y18+'７月Ⅰ'!Y18+'８月Ⅰ'!Y18+'９月Ⅰ'!Y18+'10月Ⅰ'!Y18+'11月Ⅰ'!Y18+'12月Ⅰ'!Y18+'１月Ⅰ'!Y18+'２月Ⅰ'!Y18+'３月Ⅰ'!Y18</f>
        <v>0</v>
      </c>
    </row>
    <row r="38" spans="2:25" ht="12.75" customHeight="1">
      <c r="B38" s="685"/>
      <c r="C38" s="688" t="s">
        <v>443</v>
      </c>
      <c r="D38" s="689"/>
      <c r="E38" s="690"/>
      <c r="F38" s="137">
        <f>SUM(F24:F37)</f>
        <v>0</v>
      </c>
      <c r="G38" s="137">
        <f t="shared" ref="G38:M38" si="16">SUM(G24:G37)</f>
        <v>0</v>
      </c>
      <c r="H38" s="137">
        <f t="shared" si="16"/>
        <v>0</v>
      </c>
      <c r="I38" s="137">
        <f t="shared" si="16"/>
        <v>0</v>
      </c>
      <c r="J38" s="137">
        <f t="shared" si="16"/>
        <v>0</v>
      </c>
      <c r="K38" s="137">
        <f t="shared" si="16"/>
        <v>0</v>
      </c>
      <c r="L38" s="137">
        <f t="shared" si="16"/>
        <v>0</v>
      </c>
      <c r="M38" s="137">
        <f t="shared" si="16"/>
        <v>0</v>
      </c>
      <c r="W38" s="741" t="s">
        <v>538</v>
      </c>
      <c r="X38" s="741"/>
      <c r="Y38" s="138">
        <f>'４月Ⅰ'!Y17+'５月Ⅰ'!Y17+'６月Ⅰ'!Y17+'７月Ⅰ'!Y17+'８月Ⅰ'!Y17+'９月Ⅰ'!Y17+'10月Ⅰ'!Y17+'11月Ⅰ'!Y17+'12月Ⅰ'!Y17+'１月Ⅰ'!Y17+'２月Ⅰ'!Y17+'３月Ⅰ'!Y17</f>
        <v>0</v>
      </c>
    </row>
    <row r="39" spans="2:25">
      <c r="B39" s="169"/>
      <c r="C39" s="23"/>
      <c r="E39" s="171" t="s">
        <v>403</v>
      </c>
      <c r="F39" s="172">
        <f>SUM(F24:F26,F28:F33)</f>
        <v>0</v>
      </c>
      <c r="G39" s="172">
        <f t="shared" ref="G39:M39" si="17">SUM(G24:G26,G28:G33)</f>
        <v>0</v>
      </c>
      <c r="H39" s="172">
        <f t="shared" si="17"/>
        <v>0</v>
      </c>
      <c r="I39" s="172">
        <f t="shared" si="17"/>
        <v>0</v>
      </c>
      <c r="J39" s="172">
        <f t="shared" si="17"/>
        <v>0</v>
      </c>
      <c r="K39" s="172">
        <f t="shared" si="17"/>
        <v>0</v>
      </c>
      <c r="L39" s="172">
        <f t="shared" si="17"/>
        <v>0</v>
      </c>
      <c r="M39" s="172">
        <f t="shared" si="17"/>
        <v>0</v>
      </c>
      <c r="W39" s="741" t="s">
        <v>539</v>
      </c>
      <c r="X39" s="741"/>
      <c r="Y39" s="218">
        <f>Y37+Y38</f>
        <v>0</v>
      </c>
    </row>
  </sheetData>
  <sheetProtection algorithmName="SHA-512" hashValue="hbEXGsN2a1ykVCVM9GxXqlvOYVT7kWIjBoHyc0xMZSbJvL/RTtx6sipTATHs0cCMp52nQI379xS+pYDg2Ut31g==" saltValue="E5mgeeRip9iKi6757BVAMg==" spinCount="100000" sheet="1" objects="1" scenarios="1"/>
  <mergeCells count="38">
    <mergeCell ref="W37:X37"/>
    <mergeCell ref="W38:X38"/>
    <mergeCell ref="W39:X39"/>
    <mergeCell ref="C30:C33"/>
    <mergeCell ref="W34:X34"/>
    <mergeCell ref="W35:X35"/>
    <mergeCell ref="C34:C37"/>
    <mergeCell ref="C38:E38"/>
    <mergeCell ref="B2:D2"/>
    <mergeCell ref="C4:D5"/>
    <mergeCell ref="E4:E5"/>
    <mergeCell ref="F4:I4"/>
    <mergeCell ref="C12:C14"/>
    <mergeCell ref="B4:B19"/>
    <mergeCell ref="Q4:T4"/>
    <mergeCell ref="U4:X4"/>
    <mergeCell ref="Y4:Y5"/>
    <mergeCell ref="C6:D6"/>
    <mergeCell ref="O9:O13"/>
    <mergeCell ref="Q9:T9"/>
    <mergeCell ref="U9:X9"/>
    <mergeCell ref="Y9:Y10"/>
    <mergeCell ref="J4:M4"/>
    <mergeCell ref="C7:C11"/>
    <mergeCell ref="B22:B38"/>
    <mergeCell ref="O4:O8"/>
    <mergeCell ref="C15:C18"/>
    <mergeCell ref="C22:D23"/>
    <mergeCell ref="E22:E23"/>
    <mergeCell ref="F22:I22"/>
    <mergeCell ref="J22:M22"/>
    <mergeCell ref="C24:D24"/>
    <mergeCell ref="O14:O17"/>
    <mergeCell ref="Q14:T14"/>
    <mergeCell ref="U14:X14"/>
    <mergeCell ref="Y14:Y15"/>
    <mergeCell ref="C19:E19"/>
    <mergeCell ref="C25:C29"/>
  </mergeCells>
  <phoneticPr fontId="1"/>
  <pageMargins left="0.7" right="0.7" top="0.75" bottom="0.75" header="0.3" footer="0.3"/>
  <pageSetup paperSize="9" orientation="landscape" horizontalDpi="4294967293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77BA-4E51-4BFE-A852-027CD40C9959}">
  <sheetPr>
    <tabColor rgb="FF99CCFF"/>
  </sheetPr>
  <dimension ref="B1:M57"/>
  <sheetViews>
    <sheetView showZeros="0" zoomScale="90" zoomScaleNormal="90" workbookViewId="0">
      <selection activeCell="K27" sqref="K27"/>
    </sheetView>
  </sheetViews>
  <sheetFormatPr defaultColWidth="9" defaultRowHeight="16.2"/>
  <cols>
    <col min="1" max="1" width="1.3984375" style="111" customWidth="1"/>
    <col min="2" max="2" width="4" style="111" customWidth="1"/>
    <col min="3" max="13" width="13.69921875" style="111" customWidth="1"/>
    <col min="14" max="16384" width="9" style="111"/>
  </cols>
  <sheetData>
    <row r="1" spans="2:9" ht="5.25" customHeight="1"/>
    <row r="2" spans="2:9">
      <c r="B2" s="759" t="s">
        <v>267</v>
      </c>
      <c r="C2" s="759"/>
      <c r="D2" s="759"/>
      <c r="E2" s="15"/>
      <c r="F2" s="15"/>
      <c r="G2" s="15"/>
      <c r="H2" s="15"/>
      <c r="I2" s="15"/>
    </row>
    <row r="3" spans="2:9">
      <c r="B3" s="760" t="s">
        <v>524</v>
      </c>
      <c r="C3" s="761"/>
      <c r="D3" s="762"/>
      <c r="E3" s="455" t="s">
        <v>523</v>
      </c>
      <c r="F3" s="455"/>
      <c r="G3" s="455" t="s">
        <v>504</v>
      </c>
      <c r="H3" s="455"/>
      <c r="I3" s="455" t="s">
        <v>505</v>
      </c>
    </row>
    <row r="4" spans="2:9">
      <c r="B4" s="763"/>
      <c r="C4" s="764"/>
      <c r="D4" s="765"/>
      <c r="E4" s="224" t="s">
        <v>503</v>
      </c>
      <c r="F4" s="224" t="s">
        <v>114</v>
      </c>
      <c r="G4" s="224" t="s">
        <v>503</v>
      </c>
      <c r="H4" s="224" t="s">
        <v>114</v>
      </c>
      <c r="I4" s="455"/>
    </row>
    <row r="5" spans="2:9">
      <c r="B5" s="729" t="s">
        <v>593</v>
      </c>
      <c r="C5" s="730"/>
      <c r="D5" s="4" t="s">
        <v>499</v>
      </c>
      <c r="E5" s="250">
        <f>'基本単価内訳（本園）'!S12</f>
        <v>0</v>
      </c>
      <c r="F5" s="250">
        <f>'３月'!BO210</f>
        <v>0</v>
      </c>
      <c r="G5" s="285"/>
      <c r="H5" s="285"/>
      <c r="I5" s="238">
        <f t="shared" ref="I5:I28" si="0">SUM(E5:H5)</f>
        <v>0</v>
      </c>
    </row>
    <row r="6" spans="2:9">
      <c r="B6" s="731"/>
      <c r="C6" s="430"/>
      <c r="D6" s="243" t="s">
        <v>500</v>
      </c>
      <c r="E6" s="286">
        <f>'基本単価内訳（本園）'!S13</f>
        <v>0</v>
      </c>
      <c r="F6" s="286">
        <f>'３月'!BO211</f>
        <v>0</v>
      </c>
      <c r="G6" s="287"/>
      <c r="H6" s="287"/>
      <c r="I6" s="238">
        <f t="shared" si="0"/>
        <v>0</v>
      </c>
    </row>
    <row r="7" spans="2:9">
      <c r="B7" s="732"/>
      <c r="C7" s="733"/>
      <c r="D7" s="6" t="s">
        <v>501</v>
      </c>
      <c r="E7" s="251">
        <f>'基本単価内訳（本園）'!S14</f>
        <v>0</v>
      </c>
      <c r="F7" s="251">
        <f>'３月'!BO212</f>
        <v>0</v>
      </c>
      <c r="G7" s="288"/>
      <c r="H7" s="288"/>
      <c r="I7" s="238">
        <f t="shared" si="0"/>
        <v>0</v>
      </c>
    </row>
    <row r="8" spans="2:9">
      <c r="B8" s="729" t="s">
        <v>592</v>
      </c>
      <c r="C8" s="757"/>
      <c r="D8" s="730"/>
      <c r="E8" s="288"/>
      <c r="F8" s="288"/>
      <c r="G8" s="266">
        <f>'基本単価（本園）'!AF33</f>
        <v>0</v>
      </c>
      <c r="H8" s="266">
        <f>'３月'!BO213</f>
        <v>0</v>
      </c>
      <c r="I8" s="238">
        <f t="shared" si="0"/>
        <v>0</v>
      </c>
    </row>
    <row r="9" spans="2:9">
      <c r="B9" s="769" t="s">
        <v>595</v>
      </c>
      <c r="C9" s="730"/>
      <c r="D9" s="4" t="s">
        <v>499</v>
      </c>
      <c r="E9" s="250">
        <f>'基本単価内訳（分園）'!S12</f>
        <v>0</v>
      </c>
      <c r="F9" s="250">
        <f>'３月'!BO214</f>
        <v>0</v>
      </c>
      <c r="G9" s="290"/>
      <c r="H9" s="290"/>
      <c r="I9" s="238">
        <f t="shared" si="0"/>
        <v>0</v>
      </c>
    </row>
    <row r="10" spans="2:9">
      <c r="B10" s="731"/>
      <c r="C10" s="430"/>
      <c r="D10" s="243" t="s">
        <v>500</v>
      </c>
      <c r="E10" s="286">
        <f>'基本単価内訳（分園）'!S13</f>
        <v>0</v>
      </c>
      <c r="F10" s="286">
        <f>'３月'!BO215</f>
        <v>0</v>
      </c>
      <c r="G10" s="290"/>
      <c r="H10" s="290"/>
      <c r="I10" s="238">
        <f t="shared" si="0"/>
        <v>0</v>
      </c>
    </row>
    <row r="11" spans="2:9">
      <c r="B11" s="732"/>
      <c r="C11" s="733"/>
      <c r="D11" s="6" t="s">
        <v>501</v>
      </c>
      <c r="E11" s="251">
        <f>'基本単価内訳（分園）'!S14</f>
        <v>0</v>
      </c>
      <c r="F11" s="251">
        <f>'３月'!BO216</f>
        <v>0</v>
      </c>
      <c r="G11" s="290"/>
      <c r="H11" s="290"/>
      <c r="I11" s="238">
        <f t="shared" si="0"/>
        <v>0</v>
      </c>
    </row>
    <row r="12" spans="2:9">
      <c r="B12" s="729" t="s">
        <v>594</v>
      </c>
      <c r="C12" s="757"/>
      <c r="D12" s="730"/>
      <c r="E12" s="288"/>
      <c r="F12" s="288"/>
      <c r="G12" s="266">
        <f>'基本単価（分園）'!AF33</f>
        <v>0</v>
      </c>
      <c r="H12" s="266">
        <f>'３月'!BO217</f>
        <v>0</v>
      </c>
      <c r="I12" s="266">
        <f t="shared" si="0"/>
        <v>0</v>
      </c>
    </row>
    <row r="13" spans="2:9">
      <c r="B13" s="472" t="s">
        <v>107</v>
      </c>
      <c r="C13" s="739" t="s">
        <v>32</v>
      </c>
      <c r="D13" s="739"/>
      <c r="E13" s="250">
        <f>'３歳児配置改善加算'!M17</f>
        <v>0</v>
      </c>
      <c r="F13" s="250">
        <f>'３月'!BO218</f>
        <v>0</v>
      </c>
      <c r="G13" s="266">
        <f>'３歳児配置改善加算'!N17</f>
        <v>0</v>
      </c>
      <c r="H13" s="266">
        <f>'３月'!BO219</f>
        <v>0</v>
      </c>
      <c r="I13" s="238">
        <f t="shared" si="0"/>
        <v>0</v>
      </c>
    </row>
    <row r="14" spans="2:9">
      <c r="B14" s="758"/>
      <c r="C14" s="739" t="s">
        <v>641</v>
      </c>
      <c r="D14" s="739"/>
      <c r="E14" s="250">
        <f>'４歳以上児配置改善加算'!M17</f>
        <v>0</v>
      </c>
      <c r="F14" s="250">
        <f>'３月'!BO220</f>
        <v>0</v>
      </c>
      <c r="G14" s="266">
        <f>'４歳以上児配置改善加算'!N17</f>
        <v>0</v>
      </c>
      <c r="H14" s="266">
        <f>'３月'!BO221</f>
        <v>0</v>
      </c>
      <c r="I14" s="238">
        <f t="shared" si="0"/>
        <v>0</v>
      </c>
    </row>
    <row r="15" spans="2:9">
      <c r="B15" s="758"/>
      <c r="C15" s="754" t="s">
        <v>580</v>
      </c>
      <c r="D15" s="256" t="s">
        <v>499</v>
      </c>
      <c r="E15" s="250">
        <f>休日保育加算!AD17</f>
        <v>0</v>
      </c>
      <c r="F15" s="285"/>
      <c r="G15" s="290"/>
      <c r="H15" s="290"/>
      <c r="I15" s="238">
        <f t="shared" si="0"/>
        <v>0</v>
      </c>
    </row>
    <row r="16" spans="2:9">
      <c r="B16" s="758"/>
      <c r="C16" s="755"/>
      <c r="D16" s="257" t="s">
        <v>500</v>
      </c>
      <c r="E16" s="286">
        <f>休日保育加算!AE17</f>
        <v>0</v>
      </c>
      <c r="F16" s="287"/>
      <c r="G16" s="290"/>
      <c r="H16" s="290"/>
      <c r="I16" s="238">
        <f t="shared" si="0"/>
        <v>0</v>
      </c>
    </row>
    <row r="17" spans="2:13">
      <c r="B17" s="758"/>
      <c r="C17" s="755"/>
      <c r="D17" s="258" t="s">
        <v>501</v>
      </c>
      <c r="E17" s="251">
        <f>休日保育加算!AF17</f>
        <v>0</v>
      </c>
      <c r="F17" s="288"/>
      <c r="G17" s="290"/>
      <c r="H17" s="290"/>
      <c r="I17" s="238">
        <f t="shared" si="0"/>
        <v>0</v>
      </c>
    </row>
    <row r="18" spans="2:13">
      <c r="B18" s="758"/>
      <c r="C18" s="756"/>
      <c r="D18" s="16" t="s">
        <v>579</v>
      </c>
      <c r="E18" s="288"/>
      <c r="F18" s="288"/>
      <c r="G18" s="266">
        <f>休日保育加算!AG17</f>
        <v>0</v>
      </c>
      <c r="H18" s="290"/>
      <c r="I18" s="238">
        <f t="shared" si="0"/>
        <v>0</v>
      </c>
    </row>
    <row r="19" spans="2:13">
      <c r="B19" s="758"/>
      <c r="C19" s="754" t="s">
        <v>82</v>
      </c>
      <c r="D19" s="256" t="s">
        <v>499</v>
      </c>
      <c r="E19" s="250">
        <f>夜間保育加算!Y35</f>
        <v>0</v>
      </c>
      <c r="F19" s="250">
        <f>'３月'!AW206</f>
        <v>0</v>
      </c>
      <c r="G19" s="290"/>
      <c r="H19" s="290"/>
      <c r="I19" s="238">
        <f t="shared" si="0"/>
        <v>0</v>
      </c>
    </row>
    <row r="20" spans="2:13">
      <c r="B20" s="758"/>
      <c r="C20" s="755"/>
      <c r="D20" s="257" t="s">
        <v>500</v>
      </c>
      <c r="E20" s="286">
        <f>夜間保育加算!AA35</f>
        <v>0</v>
      </c>
      <c r="F20" s="286">
        <f>'３月'!AX206</f>
        <v>0</v>
      </c>
      <c r="G20" s="290"/>
      <c r="H20" s="290"/>
      <c r="I20" s="238">
        <f t="shared" si="0"/>
        <v>0</v>
      </c>
    </row>
    <row r="21" spans="2:13">
      <c r="B21" s="758"/>
      <c r="C21" s="755"/>
      <c r="D21" s="258" t="s">
        <v>501</v>
      </c>
      <c r="E21" s="251">
        <f>夜間保育加算!AC35</f>
        <v>0</v>
      </c>
      <c r="F21" s="251">
        <f>'３月'!AY206</f>
        <v>0</v>
      </c>
      <c r="G21" s="290"/>
      <c r="H21" s="290"/>
      <c r="I21" s="238">
        <f t="shared" si="0"/>
        <v>0</v>
      </c>
    </row>
    <row r="22" spans="2:13">
      <c r="B22" s="758"/>
      <c r="C22" s="756"/>
      <c r="D22" s="16" t="s">
        <v>579</v>
      </c>
      <c r="E22" s="288"/>
      <c r="F22" s="288"/>
      <c r="G22" s="266">
        <f>夜間保育加算!AE35</f>
        <v>0</v>
      </c>
      <c r="H22" s="266">
        <f>'３月'!BO225</f>
        <v>0</v>
      </c>
      <c r="I22" s="238">
        <f t="shared" si="0"/>
        <v>0</v>
      </c>
    </row>
    <row r="23" spans="2:13">
      <c r="B23" s="758"/>
      <c r="C23" s="739" t="s">
        <v>257</v>
      </c>
      <c r="D23" s="739"/>
      <c r="E23" s="251">
        <f>減価償却費加算!Q15</f>
        <v>0</v>
      </c>
      <c r="F23" s="251">
        <f>'３月'!BO226</f>
        <v>0</v>
      </c>
      <c r="G23" s="290"/>
      <c r="H23" s="290"/>
      <c r="I23" s="238">
        <f t="shared" si="0"/>
        <v>0</v>
      </c>
    </row>
    <row r="24" spans="2:13">
      <c r="B24" s="758"/>
      <c r="C24" s="739" t="s">
        <v>42</v>
      </c>
      <c r="D24" s="739"/>
      <c r="E24" s="251">
        <f>賃借料加算!S15</f>
        <v>0</v>
      </c>
      <c r="F24" s="251">
        <f>'３月'!BO227</f>
        <v>0</v>
      </c>
      <c r="G24" s="290"/>
      <c r="H24" s="290"/>
      <c r="I24" s="238">
        <f t="shared" si="0"/>
        <v>0</v>
      </c>
    </row>
    <row r="25" spans="2:13">
      <c r="B25" s="473"/>
      <c r="C25" s="739" t="s">
        <v>258</v>
      </c>
      <c r="D25" s="739"/>
      <c r="E25" s="250">
        <f>チーム保育推進加算!U16</f>
        <v>0</v>
      </c>
      <c r="F25" s="250">
        <f>'３月'!BO228</f>
        <v>0</v>
      </c>
      <c r="G25" s="266">
        <f>チーム保育推進加算!V16</f>
        <v>0</v>
      </c>
      <c r="H25" s="266">
        <f>'３月'!BO229</f>
        <v>0</v>
      </c>
      <c r="I25" s="238">
        <f t="shared" si="0"/>
        <v>0</v>
      </c>
    </row>
    <row r="26" spans="2:13">
      <c r="B26" s="481" t="s">
        <v>260</v>
      </c>
      <c r="C26" s="734" t="s">
        <v>14</v>
      </c>
      <c r="D26" s="736"/>
      <c r="E26" s="250">
        <f>主任保育士!L21</f>
        <v>0</v>
      </c>
      <c r="F26" s="289"/>
      <c r="G26" s="266">
        <f>主任保育士!M21</f>
        <v>0</v>
      </c>
      <c r="H26" s="290"/>
      <c r="I26" s="238">
        <f t="shared" si="0"/>
        <v>0</v>
      </c>
    </row>
    <row r="27" spans="2:13">
      <c r="B27" s="481"/>
      <c r="C27" s="734" t="s">
        <v>46</v>
      </c>
      <c r="D27" s="736"/>
      <c r="E27" s="250">
        <f>療育支援!M21</f>
        <v>0</v>
      </c>
      <c r="F27" s="289"/>
      <c r="G27" s="266">
        <f>療育支援!N21</f>
        <v>0</v>
      </c>
      <c r="H27" s="290"/>
      <c r="I27" s="238">
        <f t="shared" si="0"/>
        <v>0</v>
      </c>
    </row>
    <row r="28" spans="2:13">
      <c r="B28" s="481"/>
      <c r="C28" s="734" t="s">
        <v>15</v>
      </c>
      <c r="D28" s="736"/>
      <c r="E28" s="250">
        <f>事務職員!K21</f>
        <v>0</v>
      </c>
      <c r="F28" s="289"/>
      <c r="G28" s="266">
        <f>事務職員!L21</f>
        <v>0</v>
      </c>
      <c r="H28" s="290"/>
      <c r="I28" s="238">
        <f t="shared" si="0"/>
        <v>0</v>
      </c>
    </row>
    <row r="29" spans="2:13">
      <c r="B29" s="481"/>
      <c r="C29" s="734" t="s">
        <v>36</v>
      </c>
      <c r="D29" s="736"/>
      <c r="E29" s="250">
        <f>処遇Ⅱ!H21</f>
        <v>0</v>
      </c>
      <c r="F29" s="289"/>
      <c r="G29" s="290"/>
      <c r="H29" s="290"/>
      <c r="I29" s="238">
        <f t="shared" ref="I29:I40" si="1">SUM(E29:H29)</f>
        <v>0</v>
      </c>
    </row>
    <row r="30" spans="2:13">
      <c r="B30" s="481"/>
      <c r="C30" s="734" t="s">
        <v>251</v>
      </c>
      <c r="D30" s="736"/>
      <c r="E30" s="250">
        <f>処遇Ⅲ!H20</f>
        <v>0</v>
      </c>
      <c r="F30" s="289"/>
      <c r="G30" s="290"/>
      <c r="H30" s="290"/>
      <c r="I30" s="238">
        <f t="shared" si="1"/>
        <v>0</v>
      </c>
      <c r="K30" s="14" t="s">
        <v>515</v>
      </c>
      <c r="L30" s="14"/>
      <c r="M30" s="14"/>
    </row>
    <row r="31" spans="2:13">
      <c r="B31" s="481"/>
      <c r="C31" s="734" t="s">
        <v>37</v>
      </c>
      <c r="D31" s="736"/>
      <c r="E31" s="251">
        <f>冷暖房費!J16</f>
        <v>0</v>
      </c>
      <c r="F31" s="251">
        <f>'３月'!BO230</f>
        <v>0</v>
      </c>
      <c r="G31" s="290"/>
      <c r="H31" s="290"/>
      <c r="I31" s="238">
        <f t="shared" si="1"/>
        <v>0</v>
      </c>
      <c r="K31" s="248" t="s">
        <v>579</v>
      </c>
      <c r="L31" s="25">
        <f>SUM(G5:H40)</f>
        <v>0</v>
      </c>
      <c r="M31" s="14"/>
    </row>
    <row r="32" spans="2:13">
      <c r="B32" s="481"/>
      <c r="C32" s="734" t="s">
        <v>557</v>
      </c>
      <c r="D32" s="736"/>
      <c r="E32" s="250">
        <f>栄養管理!M21</f>
        <v>0</v>
      </c>
      <c r="F32" s="285"/>
      <c r="G32" s="266">
        <f>栄養管理!N21</f>
        <v>0</v>
      </c>
      <c r="H32" s="290"/>
      <c r="I32" s="238">
        <f t="shared" si="1"/>
        <v>0</v>
      </c>
      <c r="K32" s="235" t="s">
        <v>499</v>
      </c>
      <c r="L32" s="250" t="str">
        <f>IFERROR(L31-L33-L34,"")</f>
        <v/>
      </c>
      <c r="M32" s="14"/>
    </row>
    <row r="33" spans="2:13">
      <c r="B33" s="481"/>
      <c r="C33" s="734" t="s">
        <v>558</v>
      </c>
      <c r="D33" s="736"/>
      <c r="E33" s="251">
        <f>栄養管理!P21</f>
        <v>0</v>
      </c>
      <c r="F33" s="288"/>
      <c r="G33" s="290"/>
      <c r="H33" s="290"/>
      <c r="I33" s="238">
        <f t="shared" si="1"/>
        <v>0</v>
      </c>
      <c r="K33" s="237" t="s">
        <v>501</v>
      </c>
      <c r="L33" s="251" t="str">
        <f>IFERROR(L31/集計表!L22*2,"")</f>
        <v/>
      </c>
      <c r="M33" s="14"/>
    </row>
    <row r="34" spans="2:13">
      <c r="B34" s="481"/>
      <c r="C34" s="734" t="s">
        <v>59</v>
      </c>
      <c r="D34" s="736"/>
      <c r="E34" s="251">
        <f>'３月加算'!K14</f>
        <v>0</v>
      </c>
      <c r="F34" s="288"/>
      <c r="G34" s="290"/>
      <c r="H34" s="290"/>
      <c r="I34" s="238">
        <f t="shared" si="1"/>
        <v>0</v>
      </c>
      <c r="K34" s="235" t="s">
        <v>569</v>
      </c>
      <c r="L34" s="250" t="str">
        <f>IFERROR(L31/集計表!L22*集計表!L25,"")</f>
        <v/>
      </c>
      <c r="M34" s="14"/>
    </row>
    <row r="35" spans="2:13">
      <c r="B35" s="481"/>
      <c r="C35" s="734" t="s">
        <v>203</v>
      </c>
      <c r="D35" s="736"/>
      <c r="E35" s="251">
        <f>'３月加算'!K15</f>
        <v>0</v>
      </c>
      <c r="F35" s="288"/>
      <c r="G35" s="290"/>
      <c r="H35" s="290"/>
      <c r="I35" s="238">
        <f t="shared" si="1"/>
        <v>0</v>
      </c>
      <c r="K35" s="14"/>
      <c r="L35" s="14"/>
      <c r="M35" s="14"/>
    </row>
    <row r="36" spans="2:13">
      <c r="B36" s="481"/>
      <c r="C36" s="734" t="s">
        <v>204</v>
      </c>
      <c r="D36" s="736"/>
      <c r="E36" s="251">
        <f>'３月加算'!K16</f>
        <v>0</v>
      </c>
      <c r="F36" s="288"/>
      <c r="G36" s="290"/>
      <c r="H36" s="290"/>
      <c r="I36" s="238">
        <f t="shared" si="1"/>
        <v>0</v>
      </c>
      <c r="K36" s="225"/>
      <c r="L36" s="19" t="s">
        <v>516</v>
      </c>
      <c r="M36" s="19" t="s">
        <v>517</v>
      </c>
    </row>
    <row r="37" spans="2:13">
      <c r="B37" s="481"/>
      <c r="C37" s="734" t="s">
        <v>205</v>
      </c>
      <c r="D37" s="736"/>
      <c r="E37" s="251">
        <f>'３月加算'!K17</f>
        <v>0</v>
      </c>
      <c r="F37" s="288"/>
      <c r="G37" s="290"/>
      <c r="H37" s="290"/>
      <c r="I37" s="238">
        <f t="shared" si="1"/>
        <v>0</v>
      </c>
      <c r="K37" s="27" t="s">
        <v>499</v>
      </c>
      <c r="L37" s="60" t="str">
        <f>IFERROR(E5+F5+E14+F14+E13+F13+E15+E19+F19+SUM(E25:F30)+E32+L32+L34,"")</f>
        <v/>
      </c>
      <c r="M37" s="282" t="str">
        <f>IFERROR(L37/$L$40,"")</f>
        <v/>
      </c>
    </row>
    <row r="38" spans="2:13">
      <c r="B38" s="481"/>
      <c r="C38" s="734" t="s">
        <v>16</v>
      </c>
      <c r="D38" s="736"/>
      <c r="E38" s="251">
        <f>'３月加算'!K18</f>
        <v>0</v>
      </c>
      <c r="F38" s="288"/>
      <c r="G38" s="290"/>
      <c r="H38" s="290"/>
      <c r="I38" s="238">
        <f t="shared" si="1"/>
        <v>0</v>
      </c>
      <c r="K38" s="226" t="s">
        <v>500</v>
      </c>
      <c r="L38" s="222">
        <f>IFERROR(E6+F6+E16+E20+F20+E40+F40,"")</f>
        <v>0</v>
      </c>
      <c r="M38" s="283" t="str">
        <f>IFERROR(L38/$L$40,"")</f>
        <v/>
      </c>
    </row>
    <row r="39" spans="2:13">
      <c r="B39" s="481"/>
      <c r="C39" s="734" t="s">
        <v>206</v>
      </c>
      <c r="D39" s="736"/>
      <c r="E39" s="251">
        <f>'３月加算'!K19</f>
        <v>0</v>
      </c>
      <c r="F39" s="288"/>
      <c r="G39" s="290"/>
      <c r="H39" s="290"/>
      <c r="I39" s="238">
        <f t="shared" si="1"/>
        <v>0</v>
      </c>
      <c r="K39" s="227" t="s">
        <v>501</v>
      </c>
      <c r="L39" s="223" t="str">
        <f>IFERROR(E7+F7+E17+E21+F21+E23+F23+E24+F24+E31+F31+SUM(E33:E39)+L33,"")</f>
        <v/>
      </c>
      <c r="M39" s="284" t="str">
        <f>IFERROR(L39/$L$40,"")</f>
        <v/>
      </c>
    </row>
    <row r="40" spans="2:13">
      <c r="B40" s="481"/>
      <c r="C40" s="734" t="s">
        <v>259</v>
      </c>
      <c r="D40" s="736"/>
      <c r="E40" s="286">
        <f>副食費!C2*児童数!AG20</f>
        <v>0</v>
      </c>
      <c r="F40" s="286">
        <f>'３月'!BO231</f>
        <v>0</v>
      </c>
      <c r="G40" s="290"/>
      <c r="H40" s="290"/>
      <c r="I40" s="238">
        <f t="shared" si="1"/>
        <v>0</v>
      </c>
      <c r="K40" s="16" t="s">
        <v>505</v>
      </c>
      <c r="L40" s="25">
        <f>SUM(L37:L39)</f>
        <v>0</v>
      </c>
      <c r="M40" s="50">
        <f>SUM(M37:M39)</f>
        <v>0</v>
      </c>
    </row>
    <row r="41" spans="2:13">
      <c r="B41" s="766" t="s">
        <v>109</v>
      </c>
      <c r="C41" s="772" t="s">
        <v>245</v>
      </c>
      <c r="D41" s="270" t="s">
        <v>522</v>
      </c>
      <c r="E41" s="272">
        <f>分園減算!AE31</f>
        <v>0</v>
      </c>
      <c r="F41" s="272">
        <f>'３月'!BO232</f>
        <v>0</v>
      </c>
      <c r="G41" s="272">
        <f>分園減算!AE46</f>
        <v>0</v>
      </c>
      <c r="H41" s="272">
        <f>'３月'!BO233</f>
        <v>0</v>
      </c>
      <c r="I41" s="272">
        <f t="shared" ref="I41:I56" si="2">IFERROR(SUM(E41:H41),"")</f>
        <v>0</v>
      </c>
    </row>
    <row r="42" spans="2:13">
      <c r="B42" s="767"/>
      <c r="C42" s="773"/>
      <c r="D42" s="235" t="s">
        <v>499</v>
      </c>
      <c r="E42" s="267" t="str">
        <f>IFERROR(ROUND(E41-E43-E44,0),"")</f>
        <v/>
      </c>
      <c r="F42" s="267" t="str">
        <f>IFERROR(ROUND(F41-F43-F44,0),"")</f>
        <v/>
      </c>
      <c r="G42" s="291" t="str">
        <f>IFERROR(ROUND(G41-G43-G44,0),"")</f>
        <v/>
      </c>
      <c r="H42" s="291" t="str">
        <f>IFERROR(ROUND(H41-H43-H44,0),"")</f>
        <v/>
      </c>
      <c r="I42" s="266">
        <f t="shared" si="2"/>
        <v>0</v>
      </c>
    </row>
    <row r="43" spans="2:13">
      <c r="B43" s="767"/>
      <c r="C43" s="773"/>
      <c r="D43" s="236" t="s">
        <v>500</v>
      </c>
      <c r="E43" s="268" t="str">
        <f>IFERROR(ROUND(E41*$M$38,0),"")</f>
        <v/>
      </c>
      <c r="F43" s="268" t="str">
        <f>IFERROR(ROUND(F41*$M$38,0),"")</f>
        <v/>
      </c>
      <c r="G43" s="291" t="str">
        <f>IFERROR(ROUND(G41*$M$38,0),"")</f>
        <v/>
      </c>
      <c r="H43" s="291" t="str">
        <f>IFERROR(ROUND(H41*$M$38,0),"")</f>
        <v/>
      </c>
      <c r="I43" s="266">
        <f t="shared" si="2"/>
        <v>0</v>
      </c>
    </row>
    <row r="44" spans="2:13">
      <c r="B44" s="767"/>
      <c r="C44" s="774"/>
      <c r="D44" s="237" t="s">
        <v>501</v>
      </c>
      <c r="E44" s="269" t="str">
        <f>IFERROR(ROUND(E41*$M$39,0),"")</f>
        <v/>
      </c>
      <c r="F44" s="269" t="str">
        <f>IFERROR(ROUND(F41*$M$39,0),"")</f>
        <v/>
      </c>
      <c r="G44" s="291" t="str">
        <f>IFERROR(ROUND(G41*$M$39,0),"")</f>
        <v/>
      </c>
      <c r="H44" s="291" t="str">
        <f>IFERROR(ROUND(H41*$M$39,0),"")</f>
        <v/>
      </c>
      <c r="I44" s="266">
        <f t="shared" si="2"/>
        <v>0</v>
      </c>
    </row>
    <row r="45" spans="2:13">
      <c r="B45" s="767"/>
      <c r="C45" s="770" t="s">
        <v>521</v>
      </c>
      <c r="D45" s="270" t="s">
        <v>522</v>
      </c>
      <c r="E45" s="271">
        <f>施設長未設置減算!AL19</f>
        <v>0</v>
      </c>
      <c r="F45" s="271">
        <f>'３月'!BO234</f>
        <v>0</v>
      </c>
      <c r="G45" s="272">
        <f>施設長未設置減算!AM19</f>
        <v>0</v>
      </c>
      <c r="H45" s="272">
        <f>'３月'!BO235</f>
        <v>0</v>
      </c>
      <c r="I45" s="272">
        <f t="shared" si="2"/>
        <v>0</v>
      </c>
    </row>
    <row r="46" spans="2:13">
      <c r="B46" s="767"/>
      <c r="C46" s="771"/>
      <c r="D46" s="232" t="s">
        <v>499</v>
      </c>
      <c r="E46" s="267" t="str">
        <f>IFERROR(ROUND(E45-E47-E48,0),"")</f>
        <v/>
      </c>
      <c r="F46" s="267" t="str">
        <f>IFERROR(ROUND(F45-F47-F48,0),"")</f>
        <v/>
      </c>
      <c r="G46" s="291" t="str">
        <f>IFERROR(ROUND(G45-G47-G48,0),"")</f>
        <v/>
      </c>
      <c r="H46" s="291" t="str">
        <f>IFERROR(ROUND(H45-H47-H48,0),"")</f>
        <v/>
      </c>
      <c r="I46" s="266">
        <f t="shared" si="2"/>
        <v>0</v>
      </c>
    </row>
    <row r="47" spans="2:13">
      <c r="B47" s="767"/>
      <c r="C47" s="771"/>
      <c r="D47" s="233" t="s">
        <v>500</v>
      </c>
      <c r="E47" s="268" t="str">
        <f>IFERROR(ROUND(E45*$M$38,0),"")</f>
        <v/>
      </c>
      <c r="F47" s="268" t="str">
        <f>IFERROR(ROUND(F45*$M$38,0),"")</f>
        <v/>
      </c>
      <c r="G47" s="291" t="str">
        <f>IFERROR(ROUND(G45*$M$38,0),"")</f>
        <v/>
      </c>
      <c r="H47" s="291" t="str">
        <f>IFERROR(ROUND(H45*$M$38,0),"")</f>
        <v/>
      </c>
      <c r="I47" s="266">
        <f t="shared" si="2"/>
        <v>0</v>
      </c>
    </row>
    <row r="48" spans="2:13">
      <c r="B48" s="767"/>
      <c r="C48" s="771"/>
      <c r="D48" s="234" t="s">
        <v>501</v>
      </c>
      <c r="E48" s="269" t="str">
        <f>IFERROR(ROUND(E45*$M$39,0),"")</f>
        <v/>
      </c>
      <c r="F48" s="269" t="str">
        <f>IFERROR(ROUND(F45*$M$39,0),"")</f>
        <v/>
      </c>
      <c r="G48" s="291" t="str">
        <f>IFERROR(ROUND(G45*$M$39,0),"")</f>
        <v/>
      </c>
      <c r="H48" s="291" t="str">
        <f>IFERROR(ROUND(H45*$M$39,0),"")</f>
        <v/>
      </c>
      <c r="I48" s="266">
        <f t="shared" si="2"/>
        <v>0</v>
      </c>
      <c r="K48" s="2" t="s">
        <v>613</v>
      </c>
    </row>
    <row r="49" spans="2:12">
      <c r="B49" s="767"/>
      <c r="C49" s="486" t="s">
        <v>518</v>
      </c>
      <c r="D49" s="270" t="s">
        <v>522</v>
      </c>
      <c r="E49" s="272">
        <f>土曜日閉所減算!BL102</f>
        <v>0</v>
      </c>
      <c r="F49" s="272">
        <f>'３月'!BO236</f>
        <v>0</v>
      </c>
      <c r="G49" s="272">
        <f>土曜日閉所減算!BL103</f>
        <v>0</v>
      </c>
      <c r="H49" s="272">
        <f>'３月'!BO237</f>
        <v>0</v>
      </c>
      <c r="I49" s="272">
        <f t="shared" si="2"/>
        <v>0</v>
      </c>
      <c r="K49" s="248" t="s">
        <v>568</v>
      </c>
      <c r="L49" s="32">
        <f>G57+H57</f>
        <v>0</v>
      </c>
    </row>
    <row r="50" spans="2:12">
      <c r="B50" s="767"/>
      <c r="C50" s="487"/>
      <c r="D50" s="235" t="s">
        <v>499</v>
      </c>
      <c r="E50" s="267" t="str">
        <f>IFERROR(ROUND(E49-E51-E52,0),"")</f>
        <v/>
      </c>
      <c r="F50" s="267" t="str">
        <f>IFERROR(ROUND(F49-F51-F52,0),"")</f>
        <v/>
      </c>
      <c r="G50" s="291" t="str">
        <f>IFERROR(ROUND(G49-G51-G52,0),"")</f>
        <v/>
      </c>
      <c r="H50" s="291" t="str">
        <f>IFERROR(ROUND(H49-H51-H52,0),"")</f>
        <v/>
      </c>
      <c r="I50" s="266">
        <f t="shared" si="2"/>
        <v>0</v>
      </c>
      <c r="K50" s="235" t="s">
        <v>499</v>
      </c>
      <c r="L50" s="250" t="str">
        <f>IFERROR(L49-L51-L52,"")</f>
        <v/>
      </c>
    </row>
    <row r="51" spans="2:12">
      <c r="B51" s="767"/>
      <c r="C51" s="487"/>
      <c r="D51" s="236" t="s">
        <v>500</v>
      </c>
      <c r="E51" s="268" t="str">
        <f>IFERROR(ROUND(E49*$M$38,0),"")</f>
        <v/>
      </c>
      <c r="F51" s="268" t="str">
        <f>IFERROR(ROUND(F49*$M$38,0),"")</f>
        <v/>
      </c>
      <c r="G51" s="291" t="str">
        <f>IFERROR(ROUND(G49*$M$38,0),"")</f>
        <v/>
      </c>
      <c r="H51" s="291" t="str">
        <f>IFERROR(ROUND(H49*$M$38,0),"")</f>
        <v/>
      </c>
      <c r="I51" s="266">
        <f t="shared" si="2"/>
        <v>0</v>
      </c>
      <c r="K51" s="237" t="s">
        <v>501</v>
      </c>
      <c r="L51" s="251" t="str">
        <f>IFERROR(ROUND(L49/集計表!L22*2,0),"")</f>
        <v/>
      </c>
    </row>
    <row r="52" spans="2:12">
      <c r="B52" s="767"/>
      <c r="C52" s="488"/>
      <c r="D52" s="237" t="s">
        <v>501</v>
      </c>
      <c r="E52" s="269" t="str">
        <f>IFERROR(ROUND(E49*$M$39,0),"")</f>
        <v/>
      </c>
      <c r="F52" s="269" t="str">
        <f>IFERROR(ROUND(F49*$M$39,0),"")</f>
        <v/>
      </c>
      <c r="G52" s="291" t="str">
        <f>IFERROR(ROUND(G49*$M$39,0),"")</f>
        <v/>
      </c>
      <c r="H52" s="291" t="str">
        <f>IFERROR(ROUND(H49*$M$39,0),"")</f>
        <v/>
      </c>
      <c r="I52" s="266">
        <f t="shared" si="2"/>
        <v>0</v>
      </c>
      <c r="K52" s="235" t="s">
        <v>569</v>
      </c>
      <c r="L52" s="250" t="str">
        <f>IFERROR(ROUND(L49/集計表!L22*集計表!L25,0),"")</f>
        <v/>
      </c>
    </row>
    <row r="53" spans="2:12">
      <c r="B53" s="767"/>
      <c r="C53" s="486" t="s">
        <v>519</v>
      </c>
      <c r="D53" s="270" t="s">
        <v>522</v>
      </c>
      <c r="E53" s="272">
        <f>定員超過減算!BN37</f>
        <v>0</v>
      </c>
      <c r="F53" s="272">
        <f>'３月'!BO238</f>
        <v>0</v>
      </c>
      <c r="G53" s="272">
        <f>定員超過減算!BN38</f>
        <v>0</v>
      </c>
      <c r="H53" s="272">
        <f>'３月'!BO239</f>
        <v>0</v>
      </c>
      <c r="I53" s="272">
        <f t="shared" si="2"/>
        <v>0</v>
      </c>
      <c r="K53" s="2" t="s">
        <v>614</v>
      </c>
    </row>
    <row r="54" spans="2:12">
      <c r="B54" s="767"/>
      <c r="C54" s="487"/>
      <c r="D54" s="235" t="s">
        <v>499</v>
      </c>
      <c r="E54" s="267" t="str">
        <f>IFERROR(ROUND(E53-E55-E56,0),"")</f>
        <v/>
      </c>
      <c r="F54" s="267" t="str">
        <f>IFERROR(ROUND(F53-F55-F56,0),"")</f>
        <v/>
      </c>
      <c r="G54" s="291" t="str">
        <f>IFERROR(ROUND(G53-G55-G56,0),"")</f>
        <v/>
      </c>
      <c r="H54" s="291" t="str">
        <f>IFERROR(ROUND(H53-H55-H56,0),"")</f>
        <v/>
      </c>
      <c r="I54" s="266">
        <f t="shared" si="2"/>
        <v>0</v>
      </c>
      <c r="K54" s="27" t="s">
        <v>499</v>
      </c>
      <c r="L54" s="293" t="str">
        <f>IFERROR(E5+F5+E9+F9+E13+F13+E14+F14+E15+E19+F19+SUM(E25:F30)+E32+E42+F42+E46+F46+E50+F50+E54+F54+L50+L52,"")</f>
        <v/>
      </c>
    </row>
    <row r="55" spans="2:12">
      <c r="B55" s="767"/>
      <c r="C55" s="487"/>
      <c r="D55" s="236" t="s">
        <v>500</v>
      </c>
      <c r="E55" s="268" t="str">
        <f>IFERROR(ROUND(E53*$M$38,0),"")</f>
        <v/>
      </c>
      <c r="F55" s="268" t="str">
        <f>IFERROR(ROUND(F53*$M$38,0),"")</f>
        <v/>
      </c>
      <c r="G55" s="291" t="str">
        <f>IFERROR(ROUND(G53*$M$38,0),"")</f>
        <v/>
      </c>
      <c r="H55" s="291" t="str">
        <f>IFERROR(ROUND(H53*$M$38,0),"")</f>
        <v/>
      </c>
      <c r="I55" s="266">
        <f t="shared" si="2"/>
        <v>0</v>
      </c>
      <c r="K55" s="226" t="s">
        <v>500</v>
      </c>
      <c r="L55" s="294" t="str">
        <f>IFERROR(E6+F6+E10+F10+E16+E20+F20+E40+F40+E43+F43+E47+F47+E51+F51+E55+F55,"")</f>
        <v/>
      </c>
    </row>
    <row r="56" spans="2:12">
      <c r="B56" s="768"/>
      <c r="C56" s="488"/>
      <c r="D56" s="237" t="s">
        <v>501</v>
      </c>
      <c r="E56" s="269" t="str">
        <f>IFERROR(ROUND(E53*$M$39,0),"")</f>
        <v/>
      </c>
      <c r="F56" s="269" t="str">
        <f>IFERROR(ROUND(F53*$M$39,0),"")</f>
        <v/>
      </c>
      <c r="G56" s="291" t="str">
        <f>IFERROR(ROUND(G53*$M$39,0),"")</f>
        <v/>
      </c>
      <c r="H56" s="291" t="str">
        <f>IFERROR(ROUND(H53*$M$39,0),"")</f>
        <v/>
      </c>
      <c r="I56" s="266">
        <f t="shared" si="2"/>
        <v>0</v>
      </c>
      <c r="K56" s="227" t="s">
        <v>501</v>
      </c>
      <c r="L56" s="295" t="str">
        <f>IFERROR(E7+F7+E11+F11+E17+E21+F21+E23+F23+E24+F24+E31+F31+SUM(E33:E39)+E44+F44+E48+F48+E52+F52+E56+F56+L51,"")</f>
        <v/>
      </c>
    </row>
    <row r="57" spans="2:12">
      <c r="B57" s="720" t="s">
        <v>31</v>
      </c>
      <c r="C57" s="721"/>
      <c r="D57" s="722"/>
      <c r="E57" s="249">
        <f>SUM(E5:E41)+E45+E49+E53</f>
        <v>0</v>
      </c>
      <c r="F57" s="249">
        <f>SUM(F5:F41)+F45+F49+F53</f>
        <v>0</v>
      </c>
      <c r="G57" s="249">
        <f t="shared" ref="G57:H57" si="3">SUM(G5:G41)+G45+G49+G53</f>
        <v>0</v>
      </c>
      <c r="H57" s="249">
        <f t="shared" si="3"/>
        <v>0</v>
      </c>
      <c r="I57" s="25">
        <f>SUM(I5:I41)+I45+I49+I53</f>
        <v>0</v>
      </c>
      <c r="K57" s="16" t="s">
        <v>31</v>
      </c>
      <c r="L57" s="292">
        <f>SUM(L54:L56)</f>
        <v>0</v>
      </c>
    </row>
  </sheetData>
  <sheetProtection algorithmName="SHA-512" hashValue="qC1RakuYwWbTqvlk4LJIJoAJZ251vuAizXNRk1VwiTZQ9+HW+5Aepg1zj3KV9hVtkL174MQqmwtpyyKH7Yd1Dw==" saltValue="YZ2fTtqn5IWF8fI7TxRBQw==" spinCount="100000" sheet="1" objects="1" scenarios="1"/>
  <mergeCells count="39">
    <mergeCell ref="B41:B56"/>
    <mergeCell ref="B57:D57"/>
    <mergeCell ref="B9:C11"/>
    <mergeCell ref="B12:D12"/>
    <mergeCell ref="C34:D34"/>
    <mergeCell ref="C35:D35"/>
    <mergeCell ref="C36:D36"/>
    <mergeCell ref="C33:D33"/>
    <mergeCell ref="C45:C48"/>
    <mergeCell ref="C49:C52"/>
    <mergeCell ref="C53:C56"/>
    <mergeCell ref="C41:C44"/>
    <mergeCell ref="C25:D25"/>
    <mergeCell ref="B26:B40"/>
    <mergeCell ref="C26:D26"/>
    <mergeCell ref="C37:D37"/>
    <mergeCell ref="B2:D2"/>
    <mergeCell ref="B5:C7"/>
    <mergeCell ref="E3:F3"/>
    <mergeCell ref="G3:H3"/>
    <mergeCell ref="B3:D4"/>
    <mergeCell ref="I3:I4"/>
    <mergeCell ref="C15:C18"/>
    <mergeCell ref="C19:C22"/>
    <mergeCell ref="C14:D14"/>
    <mergeCell ref="B8:D8"/>
    <mergeCell ref="B13:B25"/>
    <mergeCell ref="C23:D23"/>
    <mergeCell ref="C24:D24"/>
    <mergeCell ref="C13:D13"/>
    <mergeCell ref="C40:D40"/>
    <mergeCell ref="C31:D31"/>
    <mergeCell ref="C32:D32"/>
    <mergeCell ref="C27:D27"/>
    <mergeCell ref="C28:D28"/>
    <mergeCell ref="C29:D29"/>
    <mergeCell ref="C30:D30"/>
    <mergeCell ref="C38:D38"/>
    <mergeCell ref="C39:D39"/>
  </mergeCells>
  <phoneticPr fontId="1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3AA15-EA3D-4E44-81D4-3BB6EBFE170E}">
  <sheetPr>
    <tabColor rgb="FF0000FF"/>
  </sheetPr>
  <dimension ref="B2:AY167"/>
  <sheetViews>
    <sheetView showZeros="0" topLeftCell="A7" workbookViewId="0">
      <selection activeCell="V21" sqref="V21"/>
    </sheetView>
  </sheetViews>
  <sheetFormatPr defaultColWidth="8.69921875" defaultRowHeight="16.2"/>
  <cols>
    <col min="1" max="2" width="2.59765625" style="14" customWidth="1"/>
    <col min="3" max="3" width="16.5" style="14" customWidth="1"/>
    <col min="4" max="16" width="10.5" style="14" customWidth="1"/>
    <col min="17" max="19" width="8.69921875" style="14"/>
    <col min="20" max="20" width="10.59765625" style="14" bestFit="1" customWidth="1"/>
    <col min="21" max="16384" width="8.69921875" style="14"/>
  </cols>
  <sheetData>
    <row r="2" spans="2:16">
      <c r="B2" s="720" t="s">
        <v>230</v>
      </c>
      <c r="C2" s="722"/>
      <c r="D2" s="720" t="str">
        <f>IF(基本情報!C2="","",基本情報!C2)</f>
        <v/>
      </c>
      <c r="E2" s="721"/>
      <c r="F2" s="722"/>
    </row>
    <row r="3" spans="2:16">
      <c r="B3" s="12" t="s">
        <v>233</v>
      </c>
    </row>
    <row r="4" spans="2:16">
      <c r="B4" s="784"/>
      <c r="C4" s="784"/>
      <c r="D4" s="392" t="s">
        <v>19</v>
      </c>
      <c r="E4" s="392" t="s">
        <v>20</v>
      </c>
      <c r="F4" s="392" t="s">
        <v>21</v>
      </c>
      <c r="G4" s="392" t="s">
        <v>22</v>
      </c>
      <c r="H4" s="392" t="s">
        <v>23</v>
      </c>
      <c r="I4" s="392" t="s">
        <v>24</v>
      </c>
      <c r="J4" s="392" t="s">
        <v>25</v>
      </c>
      <c r="K4" s="392" t="s">
        <v>26</v>
      </c>
      <c r="L4" s="392" t="s">
        <v>27</v>
      </c>
      <c r="M4" s="392" t="s">
        <v>28</v>
      </c>
      <c r="N4" s="392" t="s">
        <v>29</v>
      </c>
      <c r="O4" s="392" t="s">
        <v>30</v>
      </c>
      <c r="P4" s="393" t="s">
        <v>41</v>
      </c>
    </row>
    <row r="5" spans="2:16">
      <c r="B5" s="785" t="str">
        <f>IF(基本情報!E7="","",基本情報!E7)</f>
        <v/>
      </c>
      <c r="C5" s="785"/>
      <c r="D5" s="25">
        <f>'４月'!AB58</f>
        <v>0</v>
      </c>
      <c r="E5" s="25">
        <f>'５月'!AB58</f>
        <v>0</v>
      </c>
      <c r="F5" s="25">
        <f>'６月'!AB58</f>
        <v>0</v>
      </c>
      <c r="G5" s="25">
        <f>'７月'!AB58</f>
        <v>0</v>
      </c>
      <c r="H5" s="25">
        <f>'８月'!AB58</f>
        <v>0</v>
      </c>
      <c r="I5" s="25">
        <f>'９月'!AB58</f>
        <v>0</v>
      </c>
      <c r="J5" s="25">
        <f>'10月'!AB58</f>
        <v>0</v>
      </c>
      <c r="K5" s="25">
        <f>'11月'!AB58</f>
        <v>0</v>
      </c>
      <c r="L5" s="25">
        <f>'12月'!AB58</f>
        <v>0</v>
      </c>
      <c r="M5" s="25">
        <f>'１月'!AB58</f>
        <v>0</v>
      </c>
      <c r="N5" s="25">
        <f>'２月'!AB58</f>
        <v>0</v>
      </c>
      <c r="O5" s="25">
        <f>'３月'!AB64</f>
        <v>0</v>
      </c>
      <c r="P5" s="25">
        <f>SUM(D5:O5)</f>
        <v>0</v>
      </c>
    </row>
    <row r="6" spans="2:16">
      <c r="B6" s="786" t="str">
        <f>IF(基本情報!E8="","",基本情報!E8)</f>
        <v/>
      </c>
      <c r="C6" s="786"/>
      <c r="D6" s="25">
        <f>'４月'!AB59</f>
        <v>0</v>
      </c>
      <c r="E6" s="25">
        <f>'５月'!AB59</f>
        <v>0</v>
      </c>
      <c r="F6" s="25">
        <f>'６月'!AB59</f>
        <v>0</v>
      </c>
      <c r="G6" s="25">
        <f>'７月'!AB59</f>
        <v>0</v>
      </c>
      <c r="H6" s="25">
        <f>'８月'!AB59</f>
        <v>0</v>
      </c>
      <c r="I6" s="25">
        <f>'９月'!AB59</f>
        <v>0</v>
      </c>
      <c r="J6" s="25">
        <f>'10月'!AB59</f>
        <v>0</v>
      </c>
      <c r="K6" s="25">
        <f>'11月'!AB59</f>
        <v>0</v>
      </c>
      <c r="L6" s="25">
        <f>'12月'!AB59</f>
        <v>0</v>
      </c>
      <c r="M6" s="25">
        <f>'１月'!AB59</f>
        <v>0</v>
      </c>
      <c r="N6" s="25">
        <f>'２月'!AB59</f>
        <v>0</v>
      </c>
      <c r="O6" s="25">
        <f>'３月'!AB65</f>
        <v>0</v>
      </c>
      <c r="P6" s="25">
        <f t="shared" ref="P6:P9" si="0">SUM(D6:O6)</f>
        <v>0</v>
      </c>
    </row>
    <row r="7" spans="2:16">
      <c r="B7" s="783" t="str">
        <f>IF(基本情報!E9="","",基本情報!E9)</f>
        <v/>
      </c>
      <c r="C7" s="783"/>
      <c r="D7" s="25">
        <f>'４月'!AB60</f>
        <v>0</v>
      </c>
      <c r="E7" s="25">
        <f>'５月'!AB60</f>
        <v>0</v>
      </c>
      <c r="F7" s="25">
        <f>'６月'!AB60</f>
        <v>0</v>
      </c>
      <c r="G7" s="25">
        <f>'７月'!AB60</f>
        <v>0</v>
      </c>
      <c r="H7" s="25">
        <f>'８月'!AB60</f>
        <v>0</v>
      </c>
      <c r="I7" s="25">
        <f>'９月'!AB60</f>
        <v>0</v>
      </c>
      <c r="J7" s="25">
        <f>'10月'!AB60</f>
        <v>0</v>
      </c>
      <c r="K7" s="25">
        <f>'11月'!AB60</f>
        <v>0</v>
      </c>
      <c r="L7" s="25">
        <f>'12月'!AB60</f>
        <v>0</v>
      </c>
      <c r="M7" s="25">
        <f>'１月'!AB60</f>
        <v>0</v>
      </c>
      <c r="N7" s="25">
        <f>'２月'!AB60</f>
        <v>0</v>
      </c>
      <c r="O7" s="25">
        <f>'３月'!AB66</f>
        <v>0</v>
      </c>
      <c r="P7" s="25">
        <f t="shared" si="0"/>
        <v>0</v>
      </c>
    </row>
    <row r="8" spans="2:16">
      <c r="B8" s="787" t="str">
        <f>IF(基本情報!E10="","",基本情報!E10)</f>
        <v/>
      </c>
      <c r="C8" s="787"/>
      <c r="D8" s="25">
        <f>'４月'!AB61</f>
        <v>0</v>
      </c>
      <c r="E8" s="25">
        <f>'５月'!AB61</f>
        <v>0</v>
      </c>
      <c r="F8" s="25">
        <f>'６月'!AB61</f>
        <v>0</v>
      </c>
      <c r="G8" s="25">
        <f>'７月'!AB61</f>
        <v>0</v>
      </c>
      <c r="H8" s="25">
        <f>'８月'!AB61</f>
        <v>0</v>
      </c>
      <c r="I8" s="25">
        <f>'９月'!AB61</f>
        <v>0</v>
      </c>
      <c r="J8" s="25">
        <f>'10月'!AB61</f>
        <v>0</v>
      </c>
      <c r="K8" s="25">
        <f>'11月'!AB61</f>
        <v>0</v>
      </c>
      <c r="L8" s="25">
        <f>'12月'!AB61</f>
        <v>0</v>
      </c>
      <c r="M8" s="25">
        <f>'１月'!AB61</f>
        <v>0</v>
      </c>
      <c r="N8" s="25">
        <f>'２月'!AB61</f>
        <v>0</v>
      </c>
      <c r="O8" s="25">
        <f>'３月'!AB67</f>
        <v>0</v>
      </c>
      <c r="P8" s="25">
        <f t="shared" si="0"/>
        <v>0</v>
      </c>
    </row>
    <row r="9" spans="2:16" ht="16.8" thickBot="1">
      <c r="B9" s="788" t="str">
        <f>IF(基本情報!E11="","",基本情報!E11)</f>
        <v/>
      </c>
      <c r="C9" s="788"/>
      <c r="D9" s="25">
        <f>'４月'!AB62</f>
        <v>0</v>
      </c>
      <c r="E9" s="25">
        <f>'５月'!AB62</f>
        <v>0</v>
      </c>
      <c r="F9" s="25">
        <f>'６月'!AB62</f>
        <v>0</v>
      </c>
      <c r="G9" s="25">
        <f>'７月'!AB62</f>
        <v>0</v>
      </c>
      <c r="H9" s="25">
        <f>'８月'!AB62</f>
        <v>0</v>
      </c>
      <c r="I9" s="25">
        <f>'９月'!AB62</f>
        <v>0</v>
      </c>
      <c r="J9" s="25">
        <f>'10月'!AB62</f>
        <v>0</v>
      </c>
      <c r="K9" s="25">
        <f>'11月'!AB62</f>
        <v>0</v>
      </c>
      <c r="L9" s="25">
        <f>'12月'!AB62</f>
        <v>0</v>
      </c>
      <c r="M9" s="25">
        <f>'１月'!AB62</f>
        <v>0</v>
      </c>
      <c r="N9" s="25">
        <f>'２月'!AB62</f>
        <v>0</v>
      </c>
      <c r="O9" s="25">
        <f>'３月'!AB68</f>
        <v>0</v>
      </c>
      <c r="P9" s="394">
        <f t="shared" si="0"/>
        <v>0</v>
      </c>
    </row>
    <row r="10" spans="2:16" ht="16.8" thickTop="1">
      <c r="B10" s="789" t="s">
        <v>31</v>
      </c>
      <c r="C10" s="789"/>
      <c r="D10" s="395">
        <f>SUM(D5:D9)</f>
        <v>0</v>
      </c>
      <c r="E10" s="395">
        <f t="shared" ref="E10:O10" si="1">SUM(E5:E9)</f>
        <v>0</v>
      </c>
      <c r="F10" s="395">
        <f t="shared" si="1"/>
        <v>0</v>
      </c>
      <c r="G10" s="395">
        <f t="shared" si="1"/>
        <v>0</v>
      </c>
      <c r="H10" s="395">
        <f t="shared" si="1"/>
        <v>0</v>
      </c>
      <c r="I10" s="395">
        <f t="shared" si="1"/>
        <v>0</v>
      </c>
      <c r="J10" s="395">
        <f t="shared" si="1"/>
        <v>0</v>
      </c>
      <c r="K10" s="395">
        <f t="shared" si="1"/>
        <v>0</v>
      </c>
      <c r="L10" s="395">
        <f t="shared" si="1"/>
        <v>0</v>
      </c>
      <c r="M10" s="395">
        <f t="shared" si="1"/>
        <v>0</v>
      </c>
      <c r="N10" s="395">
        <f t="shared" si="1"/>
        <v>0</v>
      </c>
      <c r="O10" s="395">
        <f t="shared" si="1"/>
        <v>0</v>
      </c>
      <c r="P10" s="395">
        <f>SUM(P5:P9)</f>
        <v>0</v>
      </c>
    </row>
    <row r="11" spans="2:16">
      <c r="B11" s="12" t="s">
        <v>232</v>
      </c>
    </row>
    <row r="12" spans="2:16">
      <c r="B12" s="790"/>
      <c r="C12" s="790"/>
      <c r="D12" s="396" t="s">
        <v>19</v>
      </c>
      <c r="E12" s="396" t="s">
        <v>20</v>
      </c>
      <c r="F12" s="396" t="s">
        <v>21</v>
      </c>
      <c r="G12" s="396" t="s">
        <v>22</v>
      </c>
      <c r="H12" s="396" t="s">
        <v>23</v>
      </c>
      <c r="I12" s="396" t="s">
        <v>24</v>
      </c>
      <c r="J12" s="392" t="s">
        <v>25</v>
      </c>
      <c r="K12" s="392" t="s">
        <v>26</v>
      </c>
      <c r="L12" s="392" t="s">
        <v>27</v>
      </c>
      <c r="M12" s="396" t="s">
        <v>28</v>
      </c>
      <c r="N12" s="396" t="s">
        <v>29</v>
      </c>
      <c r="O12" s="396" t="s">
        <v>30</v>
      </c>
      <c r="P12" s="397" t="s">
        <v>41</v>
      </c>
    </row>
    <row r="13" spans="2:16">
      <c r="B13" s="739" t="s">
        <v>450</v>
      </c>
      <c r="C13" s="739"/>
      <c r="D13" s="25">
        <f>D10</f>
        <v>0</v>
      </c>
      <c r="E13" s="25">
        <f t="shared" ref="E13:O13" si="2">E10</f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25">
        <f t="shared" si="2"/>
        <v>0</v>
      </c>
      <c r="M13" s="25">
        <f t="shared" si="2"/>
        <v>0</v>
      </c>
      <c r="N13" s="25">
        <f t="shared" si="2"/>
        <v>0</v>
      </c>
      <c r="O13" s="25">
        <f t="shared" si="2"/>
        <v>0</v>
      </c>
      <c r="P13" s="25">
        <f>SUM(D13:O13)</f>
        <v>0</v>
      </c>
    </row>
    <row r="14" spans="2:16">
      <c r="B14" s="472" t="s">
        <v>454</v>
      </c>
      <c r="C14" s="16" t="s">
        <v>165</v>
      </c>
      <c r="D14" s="25">
        <f>'４月基本'!$Y$19</f>
        <v>0</v>
      </c>
      <c r="E14" s="25">
        <f>'５月基本'!Y19</f>
        <v>0</v>
      </c>
      <c r="F14" s="25">
        <f>'６月基本'!$Y$19</f>
        <v>0</v>
      </c>
      <c r="G14" s="25">
        <f>'７月基本'!$Y$19</f>
        <v>0</v>
      </c>
      <c r="H14" s="25">
        <f>'８月基本'!$Y$19</f>
        <v>0</v>
      </c>
      <c r="I14" s="25">
        <f>'９月基本'!$Y$19</f>
        <v>0</v>
      </c>
      <c r="J14" s="25">
        <f>'10月基本'!$Y$19</f>
        <v>0</v>
      </c>
      <c r="K14" s="25">
        <f>'11月基本'!$Y$19</f>
        <v>0</v>
      </c>
      <c r="L14" s="25">
        <f>'12月基本'!$Y$19</f>
        <v>0</v>
      </c>
      <c r="M14" s="25">
        <f>'１月基本'!$Y$19</f>
        <v>0</v>
      </c>
      <c r="N14" s="25">
        <f>'２月基本'!$Y$19</f>
        <v>0</v>
      </c>
      <c r="O14" s="25">
        <f>'３月基本'!Y19</f>
        <v>0</v>
      </c>
      <c r="P14" s="25">
        <f t="shared" ref="P14:P18" si="3">SUM(D14:O14)</f>
        <v>0</v>
      </c>
    </row>
    <row r="15" spans="2:16">
      <c r="B15" s="758"/>
      <c r="C15" s="16" t="s">
        <v>287</v>
      </c>
      <c r="D15" s="25">
        <f>'４月Ⅰ'!$Y$19</f>
        <v>0</v>
      </c>
      <c r="E15" s="25">
        <f>'５月Ⅰ'!$Y$19</f>
        <v>0</v>
      </c>
      <c r="F15" s="25">
        <f>'６月Ⅰ'!$Y$19</f>
        <v>0</v>
      </c>
      <c r="G15" s="25">
        <f>'７月Ⅰ'!$Y$19</f>
        <v>0</v>
      </c>
      <c r="H15" s="25">
        <f>'８月Ⅰ'!$Y$19</f>
        <v>0</v>
      </c>
      <c r="I15" s="25">
        <f>'９月Ⅰ'!$Y$19</f>
        <v>0</v>
      </c>
      <c r="J15" s="25">
        <f>'10月Ⅰ'!$Y$19</f>
        <v>0</v>
      </c>
      <c r="K15" s="25">
        <f>'11月Ⅰ'!$Y$19</f>
        <v>0</v>
      </c>
      <c r="L15" s="25">
        <f>'12月Ⅰ'!$Y$19</f>
        <v>0</v>
      </c>
      <c r="M15" s="25">
        <f>'１月Ⅰ'!$Y$19</f>
        <v>0</v>
      </c>
      <c r="N15" s="25">
        <f>'２月Ⅰ'!$Y$19</f>
        <v>0</v>
      </c>
      <c r="O15" s="25">
        <f>'３月Ⅰ'!$Y$19</f>
        <v>0</v>
      </c>
      <c r="P15" s="25">
        <f t="shared" si="3"/>
        <v>0</v>
      </c>
    </row>
    <row r="16" spans="2:16" ht="32.4">
      <c r="B16" s="758"/>
      <c r="C16" s="16" t="s">
        <v>620</v>
      </c>
      <c r="D16" s="25">
        <f>'４月'!$R$28+'４月'!$R$63</f>
        <v>0</v>
      </c>
      <c r="E16" s="25">
        <f>'５月'!$R$28+'５月'!$R$63</f>
        <v>0</v>
      </c>
      <c r="F16" s="25">
        <f>'６月'!$R$28+'６月'!$R$63</f>
        <v>0</v>
      </c>
      <c r="G16" s="25">
        <f>'７月'!$R$28+'７月'!$R$63</f>
        <v>0</v>
      </c>
      <c r="H16" s="25">
        <f>'８月'!$R$28+'８月'!$R$63</f>
        <v>0</v>
      </c>
      <c r="I16" s="25">
        <f>'９月'!$R$28+'９月'!$R$63</f>
        <v>0</v>
      </c>
      <c r="J16" s="25">
        <f>'10月'!$R$28+'10月'!$R$63</f>
        <v>0</v>
      </c>
      <c r="K16" s="25">
        <f>'11月'!$R$28+'11月'!$R$63</f>
        <v>0</v>
      </c>
      <c r="L16" s="25">
        <f>'12月'!$R$28+'12月'!$R$63</f>
        <v>0</v>
      </c>
      <c r="M16" s="25">
        <f>'１月'!$R$28+'１月'!$R$63</f>
        <v>0</v>
      </c>
      <c r="N16" s="25">
        <f>'２月'!$R$28+'２月'!$R$63</f>
        <v>0</v>
      </c>
      <c r="O16" s="25">
        <f>'３月'!$R$28+'３月'!$R$63</f>
        <v>0</v>
      </c>
      <c r="P16" s="25">
        <f t="shared" si="3"/>
        <v>0</v>
      </c>
    </row>
    <row r="17" spans="2:34">
      <c r="B17" s="473"/>
      <c r="C17" s="16" t="s">
        <v>31</v>
      </c>
      <c r="D17" s="25">
        <f>SUM(D14:D16)</f>
        <v>0</v>
      </c>
      <c r="E17" s="25">
        <f t="shared" ref="E17:O17" si="4">SUM(E14:E16)</f>
        <v>0</v>
      </c>
      <c r="F17" s="25">
        <f t="shared" si="4"/>
        <v>0</v>
      </c>
      <c r="G17" s="25">
        <f t="shared" si="4"/>
        <v>0</v>
      </c>
      <c r="H17" s="25">
        <f t="shared" si="4"/>
        <v>0</v>
      </c>
      <c r="I17" s="25">
        <f t="shared" si="4"/>
        <v>0</v>
      </c>
      <c r="J17" s="25">
        <f t="shared" si="4"/>
        <v>0</v>
      </c>
      <c r="K17" s="25">
        <f t="shared" si="4"/>
        <v>0</v>
      </c>
      <c r="L17" s="25">
        <f t="shared" si="4"/>
        <v>0</v>
      </c>
      <c r="M17" s="25">
        <f t="shared" si="4"/>
        <v>0</v>
      </c>
      <c r="N17" s="25">
        <f t="shared" si="4"/>
        <v>0</v>
      </c>
      <c r="O17" s="25">
        <f t="shared" si="4"/>
        <v>0</v>
      </c>
      <c r="P17" s="25">
        <f t="shared" si="3"/>
        <v>0</v>
      </c>
    </row>
    <row r="18" spans="2:34">
      <c r="B18" s="739" t="s">
        <v>455</v>
      </c>
      <c r="C18" s="739"/>
      <c r="D18" s="25">
        <f>D13-D17</f>
        <v>0</v>
      </c>
      <c r="E18" s="25">
        <f t="shared" ref="E18:O18" si="5">E13-E17</f>
        <v>0</v>
      </c>
      <c r="F18" s="25">
        <f t="shared" si="5"/>
        <v>0</v>
      </c>
      <c r="G18" s="25">
        <f t="shared" si="5"/>
        <v>0</v>
      </c>
      <c r="H18" s="25">
        <f t="shared" si="5"/>
        <v>0</v>
      </c>
      <c r="I18" s="25">
        <f t="shared" si="5"/>
        <v>0</v>
      </c>
      <c r="J18" s="25">
        <f t="shared" si="5"/>
        <v>0</v>
      </c>
      <c r="K18" s="25">
        <f t="shared" si="5"/>
        <v>0</v>
      </c>
      <c r="L18" s="25">
        <f t="shared" si="5"/>
        <v>0</v>
      </c>
      <c r="M18" s="25">
        <f t="shared" si="5"/>
        <v>0</v>
      </c>
      <c r="N18" s="25">
        <f t="shared" si="5"/>
        <v>0</v>
      </c>
      <c r="O18" s="25">
        <f t="shared" si="5"/>
        <v>0</v>
      </c>
      <c r="P18" s="25">
        <f t="shared" si="3"/>
        <v>0</v>
      </c>
    </row>
    <row r="19" spans="2:34">
      <c r="G19" s="398"/>
      <c r="H19" s="398"/>
      <c r="I19" s="398"/>
      <c r="J19" s="398"/>
      <c r="K19" s="398"/>
      <c r="L19" s="398"/>
      <c r="M19" s="398"/>
      <c r="N19" s="398"/>
      <c r="O19" s="398"/>
      <c r="P19" s="398"/>
    </row>
    <row r="20" spans="2:34">
      <c r="B20" s="734" t="s">
        <v>524</v>
      </c>
      <c r="C20" s="735"/>
      <c r="D20" s="736"/>
      <c r="E20" s="19" t="s">
        <v>619</v>
      </c>
      <c r="G20" s="13" t="s">
        <v>266</v>
      </c>
      <c r="H20" s="15"/>
      <c r="I20" s="15"/>
      <c r="J20" s="13" t="s">
        <v>265</v>
      </c>
      <c r="K20" s="15"/>
      <c r="L20" s="15"/>
      <c r="M20" s="15"/>
      <c r="N20" s="15"/>
    </row>
    <row r="21" spans="2:34" ht="16.5" customHeight="1">
      <c r="B21" s="734" t="s">
        <v>165</v>
      </c>
      <c r="C21" s="735"/>
      <c r="D21" s="736"/>
      <c r="E21" s="399">
        <f>SUM(内訳計算!E5:F11)</f>
        <v>0</v>
      </c>
      <c r="G21" s="240" t="s">
        <v>261</v>
      </c>
      <c r="H21" s="60" t="str">
        <f>内訳計算!L54</f>
        <v/>
      </c>
      <c r="J21" s="792"/>
      <c r="K21" s="792"/>
      <c r="L21" s="15" t="s">
        <v>623</v>
      </c>
      <c r="M21" s="15" t="s">
        <v>619</v>
      </c>
    </row>
    <row r="22" spans="2:34">
      <c r="B22" s="729" t="s">
        <v>287</v>
      </c>
      <c r="C22" s="757"/>
      <c r="D22" s="730"/>
      <c r="E22" s="399">
        <f>SUM(内訳計算!G8:H12)</f>
        <v>0</v>
      </c>
      <c r="G22" s="400" t="s">
        <v>262</v>
      </c>
      <c r="H22" s="222" t="str">
        <f>内訳計算!L55</f>
        <v/>
      </c>
      <c r="J22" s="791" t="s">
        <v>287</v>
      </c>
      <c r="K22" s="791"/>
      <c r="L22" s="401">
        <f>基本情報!G5</f>
        <v>0</v>
      </c>
      <c r="M22" s="25">
        <f>P15</f>
        <v>0</v>
      </c>
      <c r="W22" s="402"/>
    </row>
    <row r="23" spans="2:34" ht="16.5" customHeight="1">
      <c r="B23" s="472" t="s">
        <v>107</v>
      </c>
      <c r="C23" s="739" t="s">
        <v>32</v>
      </c>
      <c r="D23" s="739"/>
      <c r="E23" s="399">
        <f>内訳計算!I13</f>
        <v>0</v>
      </c>
      <c r="G23" s="403" t="s">
        <v>263</v>
      </c>
      <c r="H23" s="223" t="str">
        <f>内訳計算!L56</f>
        <v/>
      </c>
      <c r="J23" s="780" t="s">
        <v>624</v>
      </c>
      <c r="K23" s="780"/>
      <c r="L23" s="401">
        <f>基本情報!C5-2</f>
        <v>-2</v>
      </c>
      <c r="M23" s="25">
        <f>IFERROR(ROUND(M22*L23/L22,0),0)</f>
        <v>0</v>
      </c>
      <c r="W23" s="402"/>
    </row>
    <row r="24" spans="2:34" ht="16.5" customHeight="1">
      <c r="B24" s="758"/>
      <c r="C24" s="739" t="s">
        <v>641</v>
      </c>
      <c r="D24" s="739"/>
      <c r="E24" s="399">
        <f>内訳計算!I14</f>
        <v>0</v>
      </c>
      <c r="G24" s="19" t="s">
        <v>31</v>
      </c>
      <c r="H24" s="25">
        <f>SUM(H21:H23)</f>
        <v>0</v>
      </c>
      <c r="J24" s="780" t="s">
        <v>625</v>
      </c>
      <c r="K24" s="780"/>
      <c r="L24" s="401">
        <v>2</v>
      </c>
      <c r="M24" s="25">
        <f>IFERROR(M22-M23-M25,0)</f>
        <v>0</v>
      </c>
      <c r="W24" s="402"/>
    </row>
    <row r="25" spans="2:34">
      <c r="B25" s="758"/>
      <c r="C25" s="734" t="s">
        <v>53</v>
      </c>
      <c r="D25" s="736"/>
      <c r="E25" s="399">
        <f>SUM(内訳計算!I15:I18)</f>
        <v>0</v>
      </c>
      <c r="F25" s="404"/>
      <c r="G25" s="404"/>
      <c r="H25" s="404"/>
      <c r="J25" s="780" t="s">
        <v>626</v>
      </c>
      <c r="K25" s="780"/>
      <c r="L25" s="405">
        <f>基本情報!E5</f>
        <v>0</v>
      </c>
      <c r="M25" s="25">
        <f>IFERROR(ROUNDUP(M22*L25/L22,0),0)</f>
        <v>0</v>
      </c>
      <c r="N25" s="15"/>
      <c r="Y25" s="402"/>
      <c r="Z25" s="406"/>
      <c r="AA25" s="406"/>
      <c r="AB25" s="406"/>
      <c r="AC25" s="406"/>
      <c r="AD25" s="406"/>
      <c r="AE25" s="406"/>
      <c r="AF25" s="406"/>
      <c r="AG25" s="406"/>
      <c r="AH25" s="406"/>
    </row>
    <row r="26" spans="2:34" ht="16.5" customHeight="1">
      <c r="B26" s="758"/>
      <c r="C26" s="734" t="s">
        <v>82</v>
      </c>
      <c r="D26" s="736"/>
      <c r="E26" s="399">
        <f>SUM(内訳計算!I19:I22)</f>
        <v>0</v>
      </c>
      <c r="F26" s="404"/>
      <c r="G26" s="404"/>
      <c r="H26" s="404"/>
      <c r="J26" s="795" t="s">
        <v>622</v>
      </c>
      <c r="K26" s="796"/>
      <c r="L26" s="52"/>
      <c r="M26" s="25">
        <f>IFERROR(ROUNDUP(M22*L26/L22,0),0)</f>
        <v>0</v>
      </c>
      <c r="Y26" s="402"/>
      <c r="Z26" s="406"/>
      <c r="AA26" s="406"/>
      <c r="AB26" s="406"/>
      <c r="AC26" s="406"/>
      <c r="AD26" s="406"/>
      <c r="AE26" s="406"/>
      <c r="AF26" s="406"/>
      <c r="AG26" s="406"/>
      <c r="AH26" s="406"/>
    </row>
    <row r="27" spans="2:34">
      <c r="B27" s="758"/>
      <c r="C27" s="739" t="s">
        <v>257</v>
      </c>
      <c r="D27" s="739"/>
      <c r="E27" s="399">
        <f>内訳計算!I23</f>
        <v>0</v>
      </c>
      <c r="F27" s="404"/>
      <c r="G27" s="404"/>
      <c r="H27" s="404"/>
      <c r="J27" s="12" t="s">
        <v>246</v>
      </c>
    </row>
    <row r="28" spans="2:34">
      <c r="B28" s="758"/>
      <c r="C28" s="739" t="s">
        <v>42</v>
      </c>
      <c r="D28" s="739"/>
      <c r="E28" s="399">
        <f>内訳計算!I24</f>
        <v>0</v>
      </c>
      <c r="F28" s="404"/>
      <c r="G28" s="404"/>
      <c r="H28" s="404"/>
      <c r="J28" s="455"/>
      <c r="K28" s="455"/>
      <c r="L28" s="455"/>
      <c r="M28" s="19" t="s">
        <v>264</v>
      </c>
    </row>
    <row r="29" spans="2:34">
      <c r="B29" s="758"/>
      <c r="C29" s="739" t="s">
        <v>258</v>
      </c>
      <c r="D29" s="739"/>
      <c r="E29" s="399">
        <f>内訳計算!I25</f>
        <v>0</v>
      </c>
      <c r="F29" s="404"/>
      <c r="G29" s="404"/>
      <c r="H29" s="404"/>
      <c r="J29" s="779" t="s">
        <v>247</v>
      </c>
      <c r="K29" s="779"/>
      <c r="L29" s="779"/>
      <c r="M29" s="399" t="str">
        <f>IFERROR(H21-M23,"")</f>
        <v/>
      </c>
    </row>
    <row r="30" spans="2:34">
      <c r="B30" s="758"/>
      <c r="C30" s="734" t="s">
        <v>14</v>
      </c>
      <c r="D30" s="736"/>
      <c r="E30" s="399">
        <f>内訳計算!I26</f>
        <v>0</v>
      </c>
      <c r="F30" s="404"/>
      <c r="G30" s="404"/>
      <c r="H30" s="404"/>
      <c r="J30" s="779" t="s">
        <v>248</v>
      </c>
      <c r="K30" s="779"/>
      <c r="L30" s="779"/>
      <c r="M30" s="399" t="str">
        <f>H22</f>
        <v/>
      </c>
    </row>
    <row r="31" spans="2:34">
      <c r="B31" s="758"/>
      <c r="C31" s="734" t="s">
        <v>46</v>
      </c>
      <c r="D31" s="736"/>
      <c r="E31" s="399">
        <f>内訳計算!I27</f>
        <v>0</v>
      </c>
      <c r="F31" s="404"/>
      <c r="G31" s="404"/>
      <c r="H31" s="404"/>
      <c r="J31" s="779" t="s">
        <v>249</v>
      </c>
      <c r="K31" s="779"/>
      <c r="L31" s="779"/>
      <c r="M31" s="399" t="str">
        <f>IFERROR(H23-M24,"")</f>
        <v/>
      </c>
    </row>
    <row r="32" spans="2:34">
      <c r="B32" s="473"/>
      <c r="C32" s="734" t="s">
        <v>15</v>
      </c>
      <c r="D32" s="736"/>
      <c r="E32" s="399">
        <f>内訳計算!I28</f>
        <v>0</v>
      </c>
      <c r="F32" s="404"/>
      <c r="G32" s="404"/>
      <c r="H32" s="404"/>
      <c r="J32" s="779" t="s">
        <v>250</v>
      </c>
      <c r="K32" s="779"/>
      <c r="L32" s="779"/>
      <c r="M32" s="399">
        <f>M23+M24</f>
        <v>0</v>
      </c>
    </row>
    <row r="33" spans="2:26" ht="16.5" customHeight="1">
      <c r="B33" s="472" t="s">
        <v>260</v>
      </c>
      <c r="C33" s="734" t="s">
        <v>36</v>
      </c>
      <c r="D33" s="736"/>
      <c r="E33" s="399">
        <f>内訳計算!I29</f>
        <v>0</v>
      </c>
      <c r="F33" s="793" t="s">
        <v>456</v>
      </c>
      <c r="G33" s="794"/>
      <c r="H33" s="794"/>
      <c r="J33" s="780" t="s">
        <v>31</v>
      </c>
      <c r="K33" s="780"/>
      <c r="L33" s="780"/>
      <c r="M33" s="399">
        <f>SUM(M29:M32)</f>
        <v>0</v>
      </c>
    </row>
    <row r="34" spans="2:26">
      <c r="B34" s="758"/>
      <c r="C34" s="734" t="s">
        <v>251</v>
      </c>
      <c r="D34" s="736"/>
      <c r="E34" s="399">
        <f>内訳計算!I30</f>
        <v>0</v>
      </c>
      <c r="F34" s="793" t="s">
        <v>456</v>
      </c>
      <c r="G34" s="794"/>
      <c r="H34" s="794"/>
      <c r="J34" s="398"/>
    </row>
    <row r="35" spans="2:26">
      <c r="B35" s="758"/>
      <c r="C35" s="734" t="s">
        <v>37</v>
      </c>
      <c r="D35" s="736"/>
      <c r="E35" s="399">
        <f>内訳計算!I31</f>
        <v>0</v>
      </c>
      <c r="J35" s="398"/>
      <c r="K35" s="398"/>
      <c r="Z35" s="398"/>
    </row>
    <row r="36" spans="2:26">
      <c r="B36" s="758"/>
      <c r="C36" s="734" t="s">
        <v>61</v>
      </c>
      <c r="D36" s="736"/>
      <c r="E36" s="399">
        <f>内訳計算!I32+内訳計算!I33</f>
        <v>0</v>
      </c>
      <c r="J36" s="398"/>
    </row>
    <row r="37" spans="2:26">
      <c r="B37" s="758"/>
      <c r="C37" s="734" t="s">
        <v>59</v>
      </c>
      <c r="D37" s="736"/>
      <c r="E37" s="399">
        <f>内訳計算!I34</f>
        <v>0</v>
      </c>
      <c r="J37" s="398"/>
    </row>
    <row r="38" spans="2:26">
      <c r="B38" s="758"/>
      <c r="C38" s="734" t="s">
        <v>203</v>
      </c>
      <c r="D38" s="736"/>
      <c r="E38" s="399">
        <f>内訳計算!I35</f>
        <v>0</v>
      </c>
      <c r="J38" s="398"/>
    </row>
    <row r="39" spans="2:26">
      <c r="B39" s="758"/>
      <c r="C39" s="734" t="s">
        <v>204</v>
      </c>
      <c r="D39" s="736"/>
      <c r="E39" s="399">
        <f>内訳計算!I36</f>
        <v>0</v>
      </c>
      <c r="J39" s="407"/>
    </row>
    <row r="40" spans="2:26">
      <c r="B40" s="758"/>
      <c r="C40" s="734" t="s">
        <v>205</v>
      </c>
      <c r="D40" s="736"/>
      <c r="E40" s="399">
        <f>内訳計算!I37</f>
        <v>0</v>
      </c>
      <c r="J40" s="398"/>
      <c r="S40" s="398"/>
      <c r="U40" s="398"/>
    </row>
    <row r="41" spans="2:26">
      <c r="B41" s="758"/>
      <c r="C41" s="734" t="s">
        <v>16</v>
      </c>
      <c r="D41" s="736"/>
      <c r="E41" s="399">
        <f>内訳計算!I38</f>
        <v>0</v>
      </c>
      <c r="J41" s="398"/>
    </row>
    <row r="42" spans="2:26">
      <c r="B42" s="758"/>
      <c r="C42" s="734" t="s">
        <v>206</v>
      </c>
      <c r="D42" s="736"/>
      <c r="E42" s="399">
        <f>内訳計算!I39</f>
        <v>0</v>
      </c>
      <c r="J42" s="398"/>
    </row>
    <row r="43" spans="2:26">
      <c r="B43" s="473"/>
      <c r="C43" s="734" t="s">
        <v>259</v>
      </c>
      <c r="D43" s="736"/>
      <c r="E43" s="399">
        <f>内訳計算!I40</f>
        <v>0</v>
      </c>
      <c r="F43" s="781" t="s">
        <v>621</v>
      </c>
      <c r="G43" s="782"/>
      <c r="H43" s="782"/>
    </row>
    <row r="44" spans="2:26" ht="16.5" customHeight="1">
      <c r="B44" s="766" t="s">
        <v>109</v>
      </c>
      <c r="C44" s="775" t="s">
        <v>617</v>
      </c>
      <c r="D44" s="776"/>
      <c r="E44" s="399">
        <f>内訳計算!I41</f>
        <v>0</v>
      </c>
    </row>
    <row r="45" spans="2:26" ht="16.5" customHeight="1">
      <c r="B45" s="767"/>
      <c r="C45" s="777" t="s">
        <v>618</v>
      </c>
      <c r="D45" s="778"/>
      <c r="E45" s="399">
        <f>内訳計算!I45</f>
        <v>0</v>
      </c>
    </row>
    <row r="46" spans="2:26" ht="16.5" customHeight="1">
      <c r="B46" s="767"/>
      <c r="C46" s="777" t="s">
        <v>616</v>
      </c>
      <c r="D46" s="778"/>
      <c r="E46" s="399">
        <f>内訳計算!I49</f>
        <v>0</v>
      </c>
    </row>
    <row r="47" spans="2:26">
      <c r="B47" s="767"/>
      <c r="C47" s="777" t="s">
        <v>615</v>
      </c>
      <c r="D47" s="778"/>
      <c r="E47" s="399">
        <f>内訳計算!I53</f>
        <v>0</v>
      </c>
    </row>
    <row r="48" spans="2:26">
      <c r="B48" s="720" t="s">
        <v>31</v>
      </c>
      <c r="C48" s="721"/>
      <c r="D48" s="722"/>
      <c r="E48" s="399">
        <f>SUM(E21:E47)</f>
        <v>0</v>
      </c>
    </row>
    <row r="166" spans="50:51">
      <c r="AX166" s="132" t="s">
        <v>498</v>
      </c>
      <c r="AY166" s="138">
        <f>AG165+AI165+AK165+AM165+AN165+AO165+AQ165+AS165+AU165+AW165+AX165</f>
        <v>0</v>
      </c>
    </row>
    <row r="167" spans="50:51">
      <c r="AX167" s="133" t="s">
        <v>491</v>
      </c>
      <c r="AY167" s="138">
        <f>AH165+AJ165+AL165+AP165+AR165+AT165+AV165</f>
        <v>0</v>
      </c>
    </row>
  </sheetData>
  <sheetProtection algorithmName="SHA-512" hashValue="mOWzuyRv4WrrEdSyxuV89JiJG8yTIe/DLCngLKqcr+GljEa1CtIYb9s9ANjuO9eYtdePmPWv3G8F14OyogkMdw==" saltValue="yMhOSQAWJFryctT940EKSA==" spinCount="100000" sheet="1" objects="1" scenarios="1"/>
  <mergeCells count="60">
    <mergeCell ref="J22:K22"/>
    <mergeCell ref="J21:K21"/>
    <mergeCell ref="J23:K23"/>
    <mergeCell ref="J24:K24"/>
    <mergeCell ref="B48:D48"/>
    <mergeCell ref="B33:B43"/>
    <mergeCell ref="C27:D27"/>
    <mergeCell ref="C28:D28"/>
    <mergeCell ref="C29:D29"/>
    <mergeCell ref="C26:D26"/>
    <mergeCell ref="F33:H33"/>
    <mergeCell ref="F34:H34"/>
    <mergeCell ref="J25:K25"/>
    <mergeCell ref="J28:L28"/>
    <mergeCell ref="J26:K26"/>
    <mergeCell ref="J29:L29"/>
    <mergeCell ref="F43:H43"/>
    <mergeCell ref="B7:C7"/>
    <mergeCell ref="B2:C2"/>
    <mergeCell ref="D2:F2"/>
    <mergeCell ref="B4:C4"/>
    <mergeCell ref="B5:C5"/>
    <mergeCell ref="B6:C6"/>
    <mergeCell ref="C31:D31"/>
    <mergeCell ref="C32:D32"/>
    <mergeCell ref="C33:D33"/>
    <mergeCell ref="C34:D34"/>
    <mergeCell ref="B8:C8"/>
    <mergeCell ref="B9:C9"/>
    <mergeCell ref="B10:C10"/>
    <mergeCell ref="B12:C12"/>
    <mergeCell ref="B13:C13"/>
    <mergeCell ref="B22:D22"/>
    <mergeCell ref="B21:D21"/>
    <mergeCell ref="C25:D25"/>
    <mergeCell ref="B14:B17"/>
    <mergeCell ref="B18:C18"/>
    <mergeCell ref="B20:D20"/>
    <mergeCell ref="B23:B32"/>
    <mergeCell ref="J30:L30"/>
    <mergeCell ref="J31:L31"/>
    <mergeCell ref="J32:L32"/>
    <mergeCell ref="J33:L33"/>
    <mergeCell ref="C23:D23"/>
    <mergeCell ref="C30:D30"/>
    <mergeCell ref="C24:D24"/>
    <mergeCell ref="C40:D40"/>
    <mergeCell ref="C41:D41"/>
    <mergeCell ref="C42:D42"/>
    <mergeCell ref="C43:D43"/>
    <mergeCell ref="C35:D35"/>
    <mergeCell ref="C36:D36"/>
    <mergeCell ref="C37:D37"/>
    <mergeCell ref="C38:D38"/>
    <mergeCell ref="C39:D39"/>
    <mergeCell ref="B44:B47"/>
    <mergeCell ref="C44:D44"/>
    <mergeCell ref="C45:D45"/>
    <mergeCell ref="C46:D46"/>
    <mergeCell ref="C47:D47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E4FC6-96AE-4046-B1B4-FD8680BD4172}">
  <sheetPr>
    <tabColor theme="9" tint="0.59999389629810485"/>
  </sheetPr>
  <dimension ref="A1:AD546"/>
  <sheetViews>
    <sheetView tabSelected="1" zoomScale="90" zoomScaleNormal="90" workbookViewId="0">
      <selection activeCell="L4" sqref="L4"/>
    </sheetView>
  </sheetViews>
  <sheetFormatPr defaultColWidth="9" defaultRowHeight="16.2"/>
  <cols>
    <col min="1" max="1" width="1.19921875" style="2" customWidth="1"/>
    <col min="2" max="3" width="9.69921875" style="67" customWidth="1"/>
    <col min="4" max="4" width="7.59765625" style="66" customWidth="1"/>
    <col min="5" max="8" width="8.59765625" style="296" customWidth="1"/>
    <col min="9" max="9" width="1.59765625" style="2" customWidth="1"/>
    <col min="10" max="10" width="7.69921875" style="2" customWidth="1"/>
    <col min="11" max="16" width="9" style="2"/>
    <col min="17" max="17" width="9" style="2" customWidth="1"/>
    <col min="18" max="16384" width="9" style="2"/>
  </cols>
  <sheetData>
    <row r="1" spans="1:30" ht="5.25" customHeight="1">
      <c r="A1" s="296"/>
    </row>
    <row r="2" spans="1:30">
      <c r="A2" s="296"/>
      <c r="B2" s="297" t="s">
        <v>118</v>
      </c>
      <c r="C2" s="297" t="s">
        <v>119</v>
      </c>
      <c r="D2" s="297" t="s">
        <v>120</v>
      </c>
      <c r="E2" s="72" t="s">
        <v>277</v>
      </c>
      <c r="F2" s="72" t="s">
        <v>278</v>
      </c>
      <c r="G2" s="72" t="s">
        <v>276</v>
      </c>
      <c r="H2" s="72" t="s">
        <v>279</v>
      </c>
      <c r="J2" s="298" t="s">
        <v>11</v>
      </c>
      <c r="K2" s="527" t="s">
        <v>240</v>
      </c>
      <c r="L2" s="527"/>
      <c r="M2" s="528"/>
      <c r="N2" s="527"/>
      <c r="O2" s="527"/>
      <c r="P2" s="527" t="s">
        <v>80</v>
      </c>
      <c r="Q2" s="527"/>
      <c r="R2" s="527"/>
      <c r="S2" s="527"/>
      <c r="T2" s="527"/>
      <c r="U2" s="527" t="s">
        <v>282</v>
      </c>
      <c r="V2" s="527"/>
      <c r="W2" s="527"/>
      <c r="X2" s="527"/>
      <c r="Y2" s="527"/>
      <c r="Z2" s="527" t="s">
        <v>283</v>
      </c>
      <c r="AA2" s="527"/>
      <c r="AB2" s="527"/>
      <c r="AC2" s="527"/>
      <c r="AD2" s="527"/>
    </row>
    <row r="3" spans="1:30" ht="17.25" customHeight="1">
      <c r="A3" s="296"/>
      <c r="B3" s="68" t="s">
        <v>122</v>
      </c>
      <c r="C3" s="68" t="s">
        <v>123</v>
      </c>
      <c r="D3" s="69" t="s">
        <v>158</v>
      </c>
      <c r="E3" s="197">
        <v>132240</v>
      </c>
      <c r="F3" s="197">
        <v>104470</v>
      </c>
      <c r="G3" s="198">
        <v>1300</v>
      </c>
      <c r="H3" s="198">
        <v>1020</v>
      </c>
      <c r="J3" s="525" t="s">
        <v>19</v>
      </c>
      <c r="K3" s="297" t="s">
        <v>118</v>
      </c>
      <c r="L3" s="297" t="s">
        <v>119</v>
      </c>
      <c r="M3" s="297" t="s">
        <v>120</v>
      </c>
      <c r="N3" s="72" t="s">
        <v>277</v>
      </c>
      <c r="O3" s="72" t="s">
        <v>276</v>
      </c>
      <c r="P3" s="297" t="s">
        <v>118</v>
      </c>
      <c r="Q3" s="297" t="s">
        <v>119</v>
      </c>
      <c r="R3" s="297" t="s">
        <v>120</v>
      </c>
      <c r="S3" s="72" t="s">
        <v>277</v>
      </c>
      <c r="T3" s="72" t="s">
        <v>276</v>
      </c>
      <c r="U3" s="297" t="s">
        <v>118</v>
      </c>
      <c r="V3" s="297" t="s">
        <v>119</v>
      </c>
      <c r="W3" s="297" t="s">
        <v>120</v>
      </c>
      <c r="X3" s="72" t="s">
        <v>277</v>
      </c>
      <c r="Y3" s="72" t="s">
        <v>276</v>
      </c>
      <c r="Z3" s="297" t="s">
        <v>118</v>
      </c>
      <c r="AA3" s="297" t="s">
        <v>119</v>
      </c>
      <c r="AB3" s="297" t="s">
        <v>120</v>
      </c>
      <c r="AC3" s="72" t="s">
        <v>277</v>
      </c>
      <c r="AD3" s="72" t="s">
        <v>276</v>
      </c>
    </row>
    <row r="4" spans="1:30" ht="16.5" customHeight="1">
      <c r="B4" s="68" t="s">
        <v>124</v>
      </c>
      <c r="C4" s="70" t="s">
        <v>123</v>
      </c>
      <c r="D4" s="69" t="s">
        <v>159</v>
      </c>
      <c r="E4" s="197">
        <v>140530</v>
      </c>
      <c r="F4" s="197">
        <v>112760</v>
      </c>
      <c r="G4" s="198">
        <v>1380</v>
      </c>
      <c r="H4" s="198">
        <v>1100</v>
      </c>
      <c r="J4" s="526"/>
      <c r="K4" s="30" t="str">
        <f>IF(基本情報!C3="","",基本情報!C3)</f>
        <v/>
      </c>
      <c r="L4" s="20" t="str">
        <f>IF(利用定員!J13="","",利用定員!J13)</f>
        <v/>
      </c>
      <c r="M4" s="53" t="s">
        <v>158</v>
      </c>
      <c r="N4" s="32">
        <f>IFERROR(DGET($B$2:$H$546,N3,K3:M4),0)</f>
        <v>0</v>
      </c>
      <c r="O4" s="32">
        <f>IFERROR(DGET($B$2:$H$546,O3,K3:M4),0)</f>
        <v>0</v>
      </c>
      <c r="P4" s="30" t="str">
        <f>IF(K4="","",K4)</f>
        <v/>
      </c>
      <c r="Q4" s="30" t="str">
        <f>IF(L4="","",L4)</f>
        <v/>
      </c>
      <c r="R4" s="20" t="s">
        <v>4</v>
      </c>
      <c r="S4" s="32">
        <f>IFERROR(DGET($B$2:$H$546,S3,P3:R4),0)</f>
        <v>0</v>
      </c>
      <c r="T4" s="32">
        <f>IFERROR(DGET($B$2:$H$546,T3,P3:R4),0)</f>
        <v>0</v>
      </c>
      <c r="U4" s="30" t="str">
        <f>IF(K4="","",K4)</f>
        <v/>
      </c>
      <c r="V4" s="30" t="str">
        <f>IF(L4="","",L4)</f>
        <v/>
      </c>
      <c r="W4" s="20" t="s">
        <v>5</v>
      </c>
      <c r="X4" s="32">
        <f>IFERROR(DGET($B$2:$H$546,X3,U3:W4),0)</f>
        <v>0</v>
      </c>
      <c r="Y4" s="32">
        <f>IFERROR(DGET($B$2:$H$546,Y3,U3:W4),0)</f>
        <v>0</v>
      </c>
      <c r="Z4" s="30" t="str">
        <f>IF(K4="","",K4)</f>
        <v/>
      </c>
      <c r="AA4" s="30" t="str">
        <f>IF(L4="","",L4)</f>
        <v/>
      </c>
      <c r="AB4" s="20" t="s">
        <v>6</v>
      </c>
      <c r="AC4" s="32">
        <f>IFERROR(DGET($B$2:$H$546,AC3,Z3:AB4),0)</f>
        <v>0</v>
      </c>
      <c r="AD4" s="32">
        <f>IFERROR(DGET($B$2:$H$546,AD3,Z3:AB4),0)</f>
        <v>0</v>
      </c>
    </row>
    <row r="5" spans="1:30">
      <c r="B5" s="68" t="s">
        <v>124</v>
      </c>
      <c r="C5" s="70" t="s">
        <v>123</v>
      </c>
      <c r="D5" s="69" t="s">
        <v>160</v>
      </c>
      <c r="E5" s="197">
        <v>207150</v>
      </c>
      <c r="F5" s="197">
        <v>179380</v>
      </c>
      <c r="G5" s="198">
        <v>1950</v>
      </c>
      <c r="H5" s="198">
        <v>1670</v>
      </c>
      <c r="J5" s="525" t="s">
        <v>20</v>
      </c>
      <c r="K5" s="297" t="s">
        <v>118</v>
      </c>
      <c r="L5" s="297" t="s">
        <v>119</v>
      </c>
      <c r="M5" s="297" t="s">
        <v>120</v>
      </c>
      <c r="N5" s="72" t="s">
        <v>277</v>
      </c>
      <c r="O5" s="72" t="s">
        <v>276</v>
      </c>
      <c r="P5" s="297" t="s">
        <v>118</v>
      </c>
      <c r="Q5" s="297" t="s">
        <v>119</v>
      </c>
      <c r="R5" s="297" t="s">
        <v>120</v>
      </c>
      <c r="S5" s="72" t="s">
        <v>277</v>
      </c>
      <c r="T5" s="72" t="s">
        <v>276</v>
      </c>
      <c r="U5" s="297" t="s">
        <v>118</v>
      </c>
      <c r="V5" s="297" t="s">
        <v>119</v>
      </c>
      <c r="W5" s="297" t="s">
        <v>120</v>
      </c>
      <c r="X5" s="72" t="s">
        <v>277</v>
      </c>
      <c r="Y5" s="72" t="s">
        <v>276</v>
      </c>
      <c r="Z5" s="297" t="s">
        <v>118</v>
      </c>
      <c r="AA5" s="297" t="s">
        <v>119</v>
      </c>
      <c r="AB5" s="297" t="s">
        <v>120</v>
      </c>
      <c r="AC5" s="72" t="s">
        <v>277</v>
      </c>
      <c r="AD5" s="72" t="s">
        <v>276</v>
      </c>
    </row>
    <row r="6" spans="1:30">
      <c r="B6" s="68" t="s">
        <v>124</v>
      </c>
      <c r="C6" s="70" t="s">
        <v>123</v>
      </c>
      <c r="D6" s="69" t="s">
        <v>161</v>
      </c>
      <c r="E6" s="197">
        <v>290080</v>
      </c>
      <c r="F6" s="197">
        <v>262310</v>
      </c>
      <c r="G6" s="198">
        <v>2780</v>
      </c>
      <c r="H6" s="198">
        <v>2500</v>
      </c>
      <c r="J6" s="526"/>
      <c r="K6" s="30" t="str">
        <f>K4</f>
        <v/>
      </c>
      <c r="L6" s="30" t="str">
        <f>IF(利用定員!J14="","",利用定員!J14)</f>
        <v/>
      </c>
      <c r="M6" s="53" t="s">
        <v>158</v>
      </c>
      <c r="N6" s="32">
        <f>IFERROR(DGET($B$2:$H$546,N5,K5:M6),0)</f>
        <v>0</v>
      </c>
      <c r="O6" s="32">
        <f>IFERROR(DGET($B$2:$H$546,O5,K5:M6),0)</f>
        <v>0</v>
      </c>
      <c r="P6" s="30" t="str">
        <f>P4</f>
        <v/>
      </c>
      <c r="Q6" s="30" t="str">
        <f>IF(L6="","",L6)</f>
        <v/>
      </c>
      <c r="R6" s="20" t="s">
        <v>4</v>
      </c>
      <c r="S6" s="32">
        <f>IFERROR(DGET($B$2:$H$546,S5,P5:R6),0)</f>
        <v>0</v>
      </c>
      <c r="T6" s="32">
        <f>IFERROR(DGET($B$2:$H$546,T5,P5:R6),0)</f>
        <v>0</v>
      </c>
      <c r="U6" s="30" t="str">
        <f>U4</f>
        <v/>
      </c>
      <c r="V6" s="30" t="str">
        <f>IF(L6="","",L6)</f>
        <v/>
      </c>
      <c r="W6" s="20" t="s">
        <v>5</v>
      </c>
      <c r="X6" s="32">
        <f>IFERROR(DGET($B$2:$H$546,X5,U5:W6),0)</f>
        <v>0</v>
      </c>
      <c r="Y6" s="32">
        <f>IFERROR(DGET($B$2:$H$546,Y5,U5:W6),0)</f>
        <v>0</v>
      </c>
      <c r="Z6" s="30" t="str">
        <f>Z4</f>
        <v/>
      </c>
      <c r="AA6" s="30" t="str">
        <f>IF(L6="","",L6)</f>
        <v/>
      </c>
      <c r="AB6" s="20" t="s">
        <v>6</v>
      </c>
      <c r="AC6" s="32">
        <f>IFERROR(DGET($B$2:$H$546,AC5,Z5:AB6),0)</f>
        <v>0</v>
      </c>
      <c r="AD6" s="32">
        <f>IFERROR(DGET($B$2:$H$546,AD5,Z5:AB6),0)</f>
        <v>0</v>
      </c>
    </row>
    <row r="7" spans="1:30">
      <c r="B7" s="68" t="s">
        <v>124</v>
      </c>
      <c r="C7" s="68" t="s">
        <v>125</v>
      </c>
      <c r="D7" s="69" t="s">
        <v>158</v>
      </c>
      <c r="E7" s="197">
        <v>95300</v>
      </c>
      <c r="F7" s="197">
        <v>76790</v>
      </c>
      <c r="G7" s="198">
        <v>930</v>
      </c>
      <c r="H7" s="198">
        <v>740</v>
      </c>
      <c r="J7" s="525" t="s">
        <v>21</v>
      </c>
      <c r="K7" s="297" t="s">
        <v>118</v>
      </c>
      <c r="L7" s="297" t="s">
        <v>119</v>
      </c>
      <c r="M7" s="297" t="s">
        <v>120</v>
      </c>
      <c r="N7" s="72" t="s">
        <v>277</v>
      </c>
      <c r="O7" s="72" t="s">
        <v>276</v>
      </c>
      <c r="P7" s="297" t="s">
        <v>118</v>
      </c>
      <c r="Q7" s="297" t="s">
        <v>119</v>
      </c>
      <c r="R7" s="297" t="s">
        <v>120</v>
      </c>
      <c r="S7" s="72" t="s">
        <v>277</v>
      </c>
      <c r="T7" s="72" t="s">
        <v>276</v>
      </c>
      <c r="U7" s="297" t="s">
        <v>118</v>
      </c>
      <c r="V7" s="297" t="s">
        <v>119</v>
      </c>
      <c r="W7" s="297" t="s">
        <v>120</v>
      </c>
      <c r="X7" s="72" t="s">
        <v>277</v>
      </c>
      <c r="Y7" s="72" t="s">
        <v>276</v>
      </c>
      <c r="Z7" s="297" t="s">
        <v>118</v>
      </c>
      <c r="AA7" s="297" t="s">
        <v>119</v>
      </c>
      <c r="AB7" s="297" t="s">
        <v>120</v>
      </c>
      <c r="AC7" s="72" t="s">
        <v>277</v>
      </c>
      <c r="AD7" s="72" t="s">
        <v>276</v>
      </c>
    </row>
    <row r="8" spans="1:30">
      <c r="B8" s="68" t="s">
        <v>124</v>
      </c>
      <c r="C8" s="70" t="s">
        <v>126</v>
      </c>
      <c r="D8" s="69" t="s">
        <v>159</v>
      </c>
      <c r="E8" s="197">
        <v>103590</v>
      </c>
      <c r="F8" s="197">
        <v>85080</v>
      </c>
      <c r="G8" s="198">
        <v>1010</v>
      </c>
      <c r="H8" s="198">
        <v>820</v>
      </c>
      <c r="J8" s="526"/>
      <c r="K8" s="30" t="str">
        <f>K6</f>
        <v/>
      </c>
      <c r="L8" s="30" t="str">
        <f>IF(利用定員!J15="","",利用定員!J15)</f>
        <v/>
      </c>
      <c r="M8" s="53" t="s">
        <v>158</v>
      </c>
      <c r="N8" s="32">
        <f>IFERROR(DGET($B$2:$H$546,N7,K7:M8),0)</f>
        <v>0</v>
      </c>
      <c r="O8" s="32">
        <f>IFERROR(DGET($B$2:$H$546,O7,K7:M8),0)</f>
        <v>0</v>
      </c>
      <c r="P8" s="30" t="str">
        <f>P6</f>
        <v/>
      </c>
      <c r="Q8" s="30" t="str">
        <f>IF(L8="","",L8)</f>
        <v/>
      </c>
      <c r="R8" s="20" t="s">
        <v>4</v>
      </c>
      <c r="S8" s="32">
        <f>IFERROR(DGET($B$2:$H$546,S7,P7:R8),0)</f>
        <v>0</v>
      </c>
      <c r="T8" s="32">
        <f>IFERROR(DGET($B$2:$H$546,T7,P7:R8),0)</f>
        <v>0</v>
      </c>
      <c r="U8" s="30" t="str">
        <f>U6</f>
        <v/>
      </c>
      <c r="V8" s="30" t="str">
        <f>IF(L8="","",L8)</f>
        <v/>
      </c>
      <c r="W8" s="20" t="s">
        <v>5</v>
      </c>
      <c r="X8" s="32">
        <f>IFERROR(DGET($B$2:$H$546,X7,U7:W8),0)</f>
        <v>0</v>
      </c>
      <c r="Y8" s="32">
        <f>IFERROR(DGET($B$2:$H$546,Y7,U7:W8),0)</f>
        <v>0</v>
      </c>
      <c r="Z8" s="30" t="str">
        <f>Z6</f>
        <v/>
      </c>
      <c r="AA8" s="30" t="str">
        <f>IF(L8="","",L8)</f>
        <v/>
      </c>
      <c r="AB8" s="20" t="s">
        <v>6</v>
      </c>
      <c r="AC8" s="32">
        <f>IFERROR(DGET($B$2:$H$546,AC7,Z7:AB8),0)</f>
        <v>0</v>
      </c>
      <c r="AD8" s="32">
        <f>IFERROR(DGET($B$2:$H$546,AD7,Z7:AB8),0)</f>
        <v>0</v>
      </c>
    </row>
    <row r="9" spans="1:30">
      <c r="B9" s="68" t="s">
        <v>124</v>
      </c>
      <c r="C9" s="70" t="s">
        <v>126</v>
      </c>
      <c r="D9" s="69" t="s">
        <v>160</v>
      </c>
      <c r="E9" s="197">
        <v>170210</v>
      </c>
      <c r="F9" s="197">
        <v>151700</v>
      </c>
      <c r="G9" s="198">
        <v>1580</v>
      </c>
      <c r="H9" s="198">
        <v>1400</v>
      </c>
      <c r="J9" s="525" t="s">
        <v>22</v>
      </c>
      <c r="K9" s="297" t="s">
        <v>118</v>
      </c>
      <c r="L9" s="297" t="s">
        <v>119</v>
      </c>
      <c r="M9" s="297" t="s">
        <v>120</v>
      </c>
      <c r="N9" s="72" t="s">
        <v>277</v>
      </c>
      <c r="O9" s="72" t="s">
        <v>276</v>
      </c>
      <c r="P9" s="297" t="s">
        <v>118</v>
      </c>
      <c r="Q9" s="297" t="s">
        <v>119</v>
      </c>
      <c r="R9" s="297" t="s">
        <v>120</v>
      </c>
      <c r="S9" s="72" t="s">
        <v>277</v>
      </c>
      <c r="T9" s="72" t="s">
        <v>276</v>
      </c>
      <c r="U9" s="297" t="s">
        <v>118</v>
      </c>
      <c r="V9" s="297" t="s">
        <v>119</v>
      </c>
      <c r="W9" s="297" t="s">
        <v>120</v>
      </c>
      <c r="X9" s="72" t="s">
        <v>277</v>
      </c>
      <c r="Y9" s="72" t="s">
        <v>276</v>
      </c>
      <c r="Z9" s="297" t="s">
        <v>118</v>
      </c>
      <c r="AA9" s="297" t="s">
        <v>119</v>
      </c>
      <c r="AB9" s="297" t="s">
        <v>120</v>
      </c>
      <c r="AC9" s="72" t="s">
        <v>277</v>
      </c>
      <c r="AD9" s="72" t="s">
        <v>276</v>
      </c>
    </row>
    <row r="10" spans="1:30">
      <c r="B10" s="68" t="s">
        <v>124</v>
      </c>
      <c r="C10" s="70" t="s">
        <v>126</v>
      </c>
      <c r="D10" s="69" t="s">
        <v>161</v>
      </c>
      <c r="E10" s="197">
        <v>253140</v>
      </c>
      <c r="F10" s="197">
        <v>234630</v>
      </c>
      <c r="G10" s="198">
        <v>2410</v>
      </c>
      <c r="H10" s="198">
        <v>2230</v>
      </c>
      <c r="J10" s="526"/>
      <c r="K10" s="30" t="str">
        <f>K8</f>
        <v/>
      </c>
      <c r="L10" s="30" t="str">
        <f>IF(利用定員!J16="","",利用定員!J16)</f>
        <v/>
      </c>
      <c r="M10" s="53" t="s">
        <v>158</v>
      </c>
      <c r="N10" s="32">
        <f>IFERROR(DGET($B$2:$H$546,N9,K9:M10),0)</f>
        <v>0</v>
      </c>
      <c r="O10" s="32">
        <f>IFERROR(DGET($B$2:$H$546,O9,K9:M10),0)</f>
        <v>0</v>
      </c>
      <c r="P10" s="30" t="str">
        <f>P8</f>
        <v/>
      </c>
      <c r="Q10" s="30" t="str">
        <f>IF(L10="","",L10)</f>
        <v/>
      </c>
      <c r="R10" s="20" t="s">
        <v>4</v>
      </c>
      <c r="S10" s="32">
        <f>IFERROR(DGET($B$2:$H$546,S9,P9:R10),0)</f>
        <v>0</v>
      </c>
      <c r="T10" s="32">
        <f>IFERROR(DGET($B$2:$H$546,T9,P9:R10),0)</f>
        <v>0</v>
      </c>
      <c r="U10" s="30" t="str">
        <f>U8</f>
        <v/>
      </c>
      <c r="V10" s="30" t="str">
        <f>IF(L10="","",L10)</f>
        <v/>
      </c>
      <c r="W10" s="20" t="s">
        <v>5</v>
      </c>
      <c r="X10" s="32">
        <f>IFERROR(DGET($B$2:$H$546,X9,U9:W10),0)</f>
        <v>0</v>
      </c>
      <c r="Y10" s="32">
        <f>IFERROR(DGET($B$2:$H$546,Y9,U9:W10),0)</f>
        <v>0</v>
      </c>
      <c r="Z10" s="30" t="str">
        <f>Z8</f>
        <v/>
      </c>
      <c r="AA10" s="30" t="str">
        <f>IF(L10="","",L10)</f>
        <v/>
      </c>
      <c r="AB10" s="20" t="s">
        <v>6</v>
      </c>
      <c r="AC10" s="32">
        <f>IFERROR(DGET($B$2:$H$546,AC9,Z9:AB10),0)</f>
        <v>0</v>
      </c>
      <c r="AD10" s="32">
        <f>IFERROR(DGET($B$2:$H$546,AD9,Z9:AB10),0)</f>
        <v>0</v>
      </c>
    </row>
    <row r="11" spans="1:30">
      <c r="B11" s="68" t="s">
        <v>124</v>
      </c>
      <c r="C11" s="68" t="s">
        <v>127</v>
      </c>
      <c r="D11" s="69" t="s">
        <v>158</v>
      </c>
      <c r="E11" s="197">
        <v>77240</v>
      </c>
      <c r="F11" s="197">
        <v>63360</v>
      </c>
      <c r="G11" s="198">
        <v>750</v>
      </c>
      <c r="H11" s="198">
        <v>610</v>
      </c>
      <c r="J11" s="525" t="s">
        <v>23</v>
      </c>
      <c r="K11" s="297" t="s">
        <v>118</v>
      </c>
      <c r="L11" s="297" t="s">
        <v>119</v>
      </c>
      <c r="M11" s="297" t="s">
        <v>120</v>
      </c>
      <c r="N11" s="72" t="s">
        <v>277</v>
      </c>
      <c r="O11" s="72" t="s">
        <v>276</v>
      </c>
      <c r="P11" s="297" t="s">
        <v>118</v>
      </c>
      <c r="Q11" s="297" t="s">
        <v>119</v>
      </c>
      <c r="R11" s="297" t="s">
        <v>120</v>
      </c>
      <c r="S11" s="72" t="s">
        <v>277</v>
      </c>
      <c r="T11" s="72" t="s">
        <v>276</v>
      </c>
      <c r="U11" s="297" t="s">
        <v>118</v>
      </c>
      <c r="V11" s="297" t="s">
        <v>119</v>
      </c>
      <c r="W11" s="297" t="s">
        <v>120</v>
      </c>
      <c r="X11" s="72" t="s">
        <v>277</v>
      </c>
      <c r="Y11" s="72" t="s">
        <v>276</v>
      </c>
      <c r="Z11" s="297" t="s">
        <v>118</v>
      </c>
      <c r="AA11" s="297" t="s">
        <v>119</v>
      </c>
      <c r="AB11" s="297" t="s">
        <v>120</v>
      </c>
      <c r="AC11" s="72" t="s">
        <v>277</v>
      </c>
      <c r="AD11" s="72" t="s">
        <v>276</v>
      </c>
    </row>
    <row r="12" spans="1:30">
      <c r="B12" s="68" t="s">
        <v>124</v>
      </c>
      <c r="C12" s="70" t="s">
        <v>128</v>
      </c>
      <c r="D12" s="69" t="s">
        <v>159</v>
      </c>
      <c r="E12" s="197">
        <v>85530</v>
      </c>
      <c r="F12" s="197">
        <v>71650</v>
      </c>
      <c r="G12" s="198">
        <v>830</v>
      </c>
      <c r="H12" s="198">
        <v>690</v>
      </c>
      <c r="J12" s="526"/>
      <c r="K12" s="30" t="str">
        <f>K10</f>
        <v/>
      </c>
      <c r="L12" s="30" t="str">
        <f>IF(利用定員!J17="","",利用定員!J17)</f>
        <v/>
      </c>
      <c r="M12" s="53" t="s">
        <v>158</v>
      </c>
      <c r="N12" s="32">
        <f>IFERROR(DGET($B$2:$H$546,N11,K11:M12),0)</f>
        <v>0</v>
      </c>
      <c r="O12" s="32">
        <f>IFERROR(DGET($B$2:$H$546,O11,K11:M12),0)</f>
        <v>0</v>
      </c>
      <c r="P12" s="30" t="str">
        <f>P10</f>
        <v/>
      </c>
      <c r="Q12" s="30" t="str">
        <f>IF(L12="","",L12)</f>
        <v/>
      </c>
      <c r="R12" s="20" t="s">
        <v>4</v>
      </c>
      <c r="S12" s="32">
        <f>IFERROR(DGET($B$2:$H$546,S11,P11:R12),0)</f>
        <v>0</v>
      </c>
      <c r="T12" s="32">
        <f>IFERROR(DGET($B$2:$H$546,T11,P11:R12),0)</f>
        <v>0</v>
      </c>
      <c r="U12" s="30" t="str">
        <f>U10</f>
        <v/>
      </c>
      <c r="V12" s="30" t="str">
        <f>IF(L12="","",L12)</f>
        <v/>
      </c>
      <c r="W12" s="20" t="s">
        <v>5</v>
      </c>
      <c r="X12" s="32">
        <f>IFERROR(DGET($B$2:$H$546,X11,U11:W12),0)</f>
        <v>0</v>
      </c>
      <c r="Y12" s="32">
        <f>IFERROR(DGET($B$2:$H$546,Y11,U11:W12),0)</f>
        <v>0</v>
      </c>
      <c r="Z12" s="30" t="str">
        <f>Z10</f>
        <v/>
      </c>
      <c r="AA12" s="30" t="str">
        <f>IF(L12="","",L12)</f>
        <v/>
      </c>
      <c r="AB12" s="20" t="s">
        <v>6</v>
      </c>
      <c r="AC12" s="32">
        <f>IFERROR(DGET($B$2:$H$546,AC11,Z11:AB12),0)</f>
        <v>0</v>
      </c>
      <c r="AD12" s="32">
        <f>IFERROR(DGET($B$2:$H$546,AD11,Z11:AB12),0)</f>
        <v>0</v>
      </c>
    </row>
    <row r="13" spans="1:30">
      <c r="B13" s="68" t="s">
        <v>124</v>
      </c>
      <c r="C13" s="70" t="s">
        <v>128</v>
      </c>
      <c r="D13" s="69" t="s">
        <v>160</v>
      </c>
      <c r="E13" s="197">
        <v>152150</v>
      </c>
      <c r="F13" s="197">
        <v>138270</v>
      </c>
      <c r="G13" s="198">
        <v>1400</v>
      </c>
      <c r="H13" s="198">
        <v>1260</v>
      </c>
      <c r="J13" s="525" t="s">
        <v>24</v>
      </c>
      <c r="K13" s="297" t="s">
        <v>118</v>
      </c>
      <c r="L13" s="297" t="s">
        <v>119</v>
      </c>
      <c r="M13" s="297" t="s">
        <v>120</v>
      </c>
      <c r="N13" s="72" t="s">
        <v>277</v>
      </c>
      <c r="O13" s="72" t="s">
        <v>276</v>
      </c>
      <c r="P13" s="297" t="s">
        <v>118</v>
      </c>
      <c r="Q13" s="297" t="s">
        <v>119</v>
      </c>
      <c r="R13" s="297" t="s">
        <v>120</v>
      </c>
      <c r="S13" s="72" t="s">
        <v>277</v>
      </c>
      <c r="T13" s="72" t="s">
        <v>276</v>
      </c>
      <c r="U13" s="297" t="s">
        <v>118</v>
      </c>
      <c r="V13" s="297" t="s">
        <v>119</v>
      </c>
      <c r="W13" s="297" t="s">
        <v>120</v>
      </c>
      <c r="X13" s="72" t="s">
        <v>277</v>
      </c>
      <c r="Y13" s="72" t="s">
        <v>276</v>
      </c>
      <c r="Z13" s="297" t="s">
        <v>118</v>
      </c>
      <c r="AA13" s="297" t="s">
        <v>119</v>
      </c>
      <c r="AB13" s="297" t="s">
        <v>120</v>
      </c>
      <c r="AC13" s="72" t="s">
        <v>277</v>
      </c>
      <c r="AD13" s="72" t="s">
        <v>276</v>
      </c>
    </row>
    <row r="14" spans="1:30">
      <c r="B14" s="68" t="s">
        <v>124</v>
      </c>
      <c r="C14" s="70" t="s">
        <v>128</v>
      </c>
      <c r="D14" s="69" t="s">
        <v>161</v>
      </c>
      <c r="E14" s="197">
        <v>235080</v>
      </c>
      <c r="F14" s="197">
        <v>221200</v>
      </c>
      <c r="G14" s="198">
        <v>2230</v>
      </c>
      <c r="H14" s="198">
        <v>2090</v>
      </c>
      <c r="J14" s="526"/>
      <c r="K14" s="30" t="str">
        <f>K12</f>
        <v/>
      </c>
      <c r="L14" s="30" t="str">
        <f>IF(利用定員!J18="","",利用定員!J18)</f>
        <v/>
      </c>
      <c r="M14" s="53" t="s">
        <v>158</v>
      </c>
      <c r="N14" s="32">
        <f>IFERROR(DGET($B$2:$H$546,N13,K13:M14),0)</f>
        <v>0</v>
      </c>
      <c r="O14" s="32">
        <f>IFERROR(DGET($B$2:$H$546,O13,K13:M14),0)</f>
        <v>0</v>
      </c>
      <c r="P14" s="30" t="str">
        <f>P12</f>
        <v/>
      </c>
      <c r="Q14" s="30" t="str">
        <f>IF(L14="","",L14)</f>
        <v/>
      </c>
      <c r="R14" s="20" t="s">
        <v>4</v>
      </c>
      <c r="S14" s="32">
        <f>IFERROR(DGET($B$2:$H$546,S13,P13:R14),0)</f>
        <v>0</v>
      </c>
      <c r="T14" s="32">
        <f>IFERROR(DGET($B$2:$H$546,T13,P13:R14),0)</f>
        <v>0</v>
      </c>
      <c r="U14" s="30" t="str">
        <f>U12</f>
        <v/>
      </c>
      <c r="V14" s="30" t="str">
        <f>IF(L14="","",L14)</f>
        <v/>
      </c>
      <c r="W14" s="20" t="s">
        <v>5</v>
      </c>
      <c r="X14" s="32">
        <f>IFERROR(DGET($B$2:$H$546,X13,U13:W14),0)</f>
        <v>0</v>
      </c>
      <c r="Y14" s="32">
        <f>IFERROR(DGET($B$2:$H$546,Y13,U13:W14),0)</f>
        <v>0</v>
      </c>
      <c r="Z14" s="30" t="str">
        <f>Z12</f>
        <v/>
      </c>
      <c r="AA14" s="30" t="str">
        <f>IF(L14="","",L14)</f>
        <v/>
      </c>
      <c r="AB14" s="20" t="s">
        <v>6</v>
      </c>
      <c r="AC14" s="32">
        <f>IFERROR(DGET($B$2:$H$546,AC13,Z13:AB14),0)</f>
        <v>0</v>
      </c>
      <c r="AD14" s="32">
        <f>IFERROR(DGET($B$2:$H$546,AD13,Z13:AB14),0)</f>
        <v>0</v>
      </c>
    </row>
    <row r="15" spans="1:30">
      <c r="B15" s="68" t="s">
        <v>124</v>
      </c>
      <c r="C15" s="68" t="s">
        <v>129</v>
      </c>
      <c r="D15" s="69" t="s">
        <v>158</v>
      </c>
      <c r="E15" s="197">
        <v>72520</v>
      </c>
      <c r="F15" s="197">
        <v>61410</v>
      </c>
      <c r="G15" s="198">
        <v>700</v>
      </c>
      <c r="H15" s="198">
        <v>590</v>
      </c>
      <c r="J15" s="525" t="s">
        <v>25</v>
      </c>
      <c r="K15" s="297" t="s">
        <v>118</v>
      </c>
      <c r="L15" s="297" t="s">
        <v>119</v>
      </c>
      <c r="M15" s="297" t="s">
        <v>120</v>
      </c>
      <c r="N15" s="72" t="s">
        <v>277</v>
      </c>
      <c r="O15" s="72" t="s">
        <v>276</v>
      </c>
      <c r="P15" s="297" t="s">
        <v>118</v>
      </c>
      <c r="Q15" s="297" t="s">
        <v>119</v>
      </c>
      <c r="R15" s="297" t="s">
        <v>120</v>
      </c>
      <c r="S15" s="72" t="s">
        <v>277</v>
      </c>
      <c r="T15" s="72" t="s">
        <v>276</v>
      </c>
      <c r="U15" s="297" t="s">
        <v>118</v>
      </c>
      <c r="V15" s="297" t="s">
        <v>119</v>
      </c>
      <c r="W15" s="297" t="s">
        <v>120</v>
      </c>
      <c r="X15" s="72" t="s">
        <v>277</v>
      </c>
      <c r="Y15" s="72" t="s">
        <v>276</v>
      </c>
      <c r="Z15" s="297" t="s">
        <v>118</v>
      </c>
      <c r="AA15" s="297" t="s">
        <v>119</v>
      </c>
      <c r="AB15" s="297" t="s">
        <v>120</v>
      </c>
      <c r="AC15" s="72" t="s">
        <v>277</v>
      </c>
      <c r="AD15" s="72" t="s">
        <v>276</v>
      </c>
    </row>
    <row r="16" spans="1:30">
      <c r="B16" s="68" t="s">
        <v>124</v>
      </c>
      <c r="C16" s="70" t="s">
        <v>130</v>
      </c>
      <c r="D16" s="69" t="s">
        <v>159</v>
      </c>
      <c r="E16" s="197">
        <v>80810</v>
      </c>
      <c r="F16" s="197">
        <v>69700</v>
      </c>
      <c r="G16" s="198">
        <v>780</v>
      </c>
      <c r="H16" s="198">
        <v>670</v>
      </c>
      <c r="I16" s="71"/>
      <c r="J16" s="526"/>
      <c r="K16" s="30" t="str">
        <f>K14</f>
        <v/>
      </c>
      <c r="L16" s="30" t="str">
        <f>IF(利用定員!J19="","",利用定員!J19)</f>
        <v/>
      </c>
      <c r="M16" s="53" t="s">
        <v>158</v>
      </c>
      <c r="N16" s="32">
        <f>IFERROR(DGET($B$2:$H$546,N15,K15:M16),0)</f>
        <v>0</v>
      </c>
      <c r="O16" s="32">
        <f>IFERROR(DGET($B$2:$H$546,O15,K15:M16),0)</f>
        <v>0</v>
      </c>
      <c r="P16" s="30" t="str">
        <f>P14</f>
        <v/>
      </c>
      <c r="Q16" s="30" t="str">
        <f>IF(L16="","",L16)</f>
        <v/>
      </c>
      <c r="R16" s="20" t="s">
        <v>4</v>
      </c>
      <c r="S16" s="32">
        <f>IFERROR(DGET($B$2:$H$546,S15,P15:R16),0)</f>
        <v>0</v>
      </c>
      <c r="T16" s="32">
        <f>IFERROR(DGET($B$2:$H$546,T15,P15:R16),0)</f>
        <v>0</v>
      </c>
      <c r="U16" s="30" t="str">
        <f>U14</f>
        <v/>
      </c>
      <c r="V16" s="30" t="str">
        <f>IF(L16="","",L16)</f>
        <v/>
      </c>
      <c r="W16" s="20" t="s">
        <v>5</v>
      </c>
      <c r="X16" s="32">
        <f>IFERROR(DGET($B$2:$H$546,X15,U15:W16),0)</f>
        <v>0</v>
      </c>
      <c r="Y16" s="32">
        <f>IFERROR(DGET($B$2:$H$546,Y15,U15:W16),0)</f>
        <v>0</v>
      </c>
      <c r="Z16" s="30" t="str">
        <f>Z14</f>
        <v/>
      </c>
      <c r="AA16" s="30" t="str">
        <f>IF(L16="","",L16)</f>
        <v/>
      </c>
      <c r="AB16" s="20" t="s">
        <v>6</v>
      </c>
      <c r="AC16" s="32">
        <f>IFERROR(DGET($B$2:$H$546,AC15,Z15:AB16),0)</f>
        <v>0</v>
      </c>
      <c r="AD16" s="32">
        <f>IFERROR(DGET($B$2:$H$546,AD15,Z15:AB16),0)</f>
        <v>0</v>
      </c>
    </row>
    <row r="17" spans="2:30">
      <c r="B17" s="68" t="s">
        <v>124</v>
      </c>
      <c r="C17" s="70" t="s">
        <v>130</v>
      </c>
      <c r="D17" s="69" t="s">
        <v>160</v>
      </c>
      <c r="E17" s="197">
        <v>147430</v>
      </c>
      <c r="F17" s="197">
        <v>136320</v>
      </c>
      <c r="G17" s="198">
        <v>1350</v>
      </c>
      <c r="H17" s="198">
        <v>1240</v>
      </c>
      <c r="I17" s="71"/>
      <c r="J17" s="525" t="s">
        <v>225</v>
      </c>
      <c r="K17" s="297" t="s">
        <v>118</v>
      </c>
      <c r="L17" s="297" t="s">
        <v>119</v>
      </c>
      <c r="M17" s="297" t="s">
        <v>120</v>
      </c>
      <c r="N17" s="72" t="s">
        <v>277</v>
      </c>
      <c r="O17" s="72" t="s">
        <v>276</v>
      </c>
      <c r="P17" s="297" t="s">
        <v>118</v>
      </c>
      <c r="Q17" s="297" t="s">
        <v>119</v>
      </c>
      <c r="R17" s="297" t="s">
        <v>120</v>
      </c>
      <c r="S17" s="72" t="s">
        <v>277</v>
      </c>
      <c r="T17" s="72" t="s">
        <v>276</v>
      </c>
      <c r="U17" s="297" t="s">
        <v>118</v>
      </c>
      <c r="V17" s="297" t="s">
        <v>119</v>
      </c>
      <c r="W17" s="297" t="s">
        <v>120</v>
      </c>
      <c r="X17" s="72" t="s">
        <v>277</v>
      </c>
      <c r="Y17" s="72" t="s">
        <v>276</v>
      </c>
      <c r="Z17" s="297" t="s">
        <v>118</v>
      </c>
      <c r="AA17" s="297" t="s">
        <v>119</v>
      </c>
      <c r="AB17" s="297" t="s">
        <v>120</v>
      </c>
      <c r="AC17" s="72" t="s">
        <v>277</v>
      </c>
      <c r="AD17" s="72" t="s">
        <v>276</v>
      </c>
    </row>
    <row r="18" spans="2:30">
      <c r="B18" s="68" t="s">
        <v>124</v>
      </c>
      <c r="C18" s="70" t="s">
        <v>130</v>
      </c>
      <c r="D18" s="69" t="s">
        <v>161</v>
      </c>
      <c r="E18" s="197">
        <v>230360</v>
      </c>
      <c r="F18" s="197">
        <v>219250</v>
      </c>
      <c r="G18" s="198">
        <v>2180</v>
      </c>
      <c r="H18" s="198">
        <v>2070</v>
      </c>
      <c r="I18" s="71"/>
      <c r="J18" s="526"/>
      <c r="K18" s="30" t="str">
        <f>K16</f>
        <v/>
      </c>
      <c r="L18" s="30" t="str">
        <f>IF(利用定員!J20="","",利用定員!J20)</f>
        <v/>
      </c>
      <c r="M18" s="53" t="s">
        <v>158</v>
      </c>
      <c r="N18" s="32">
        <f>IFERROR(DGET($B$2:$H$546,N17,K17:M18),0)</f>
        <v>0</v>
      </c>
      <c r="O18" s="32">
        <f>IFERROR(DGET($B$2:$H$546,O17,K17:M18),0)</f>
        <v>0</v>
      </c>
      <c r="P18" s="30" t="str">
        <f>P16</f>
        <v/>
      </c>
      <c r="Q18" s="30" t="str">
        <f>IF(L18="","",L18)</f>
        <v/>
      </c>
      <c r="R18" s="20" t="s">
        <v>4</v>
      </c>
      <c r="S18" s="32">
        <f>IFERROR(DGET($B$2:$H$546,S17,P17:R18),0)</f>
        <v>0</v>
      </c>
      <c r="T18" s="32">
        <f>IFERROR(DGET($B$2:$H$546,T17,P17:R18),0)</f>
        <v>0</v>
      </c>
      <c r="U18" s="30" t="str">
        <f>U16</f>
        <v/>
      </c>
      <c r="V18" s="30" t="str">
        <f>IF(L18="","",L18)</f>
        <v/>
      </c>
      <c r="W18" s="20" t="s">
        <v>5</v>
      </c>
      <c r="X18" s="32">
        <f>IFERROR(DGET($B$2:$H$546,X17,U17:W18),0)</f>
        <v>0</v>
      </c>
      <c r="Y18" s="32">
        <f>IFERROR(DGET($B$2:$H$546,Y17,U17:W18),0)</f>
        <v>0</v>
      </c>
      <c r="Z18" s="30" t="str">
        <f>Z16</f>
        <v/>
      </c>
      <c r="AA18" s="30" t="str">
        <f>IF(L18="","",L18)</f>
        <v/>
      </c>
      <c r="AB18" s="20" t="s">
        <v>6</v>
      </c>
      <c r="AC18" s="32">
        <f>IFERROR(DGET($B$2:$H$546,AC17,Z17:AB18),0)</f>
        <v>0</v>
      </c>
      <c r="AD18" s="32">
        <f>IFERROR(DGET($B$2:$H$546,AD17,Z17:AB18),0)</f>
        <v>0</v>
      </c>
    </row>
    <row r="19" spans="2:30">
      <c r="B19" s="68" t="s">
        <v>124</v>
      </c>
      <c r="C19" s="68" t="s">
        <v>131</v>
      </c>
      <c r="D19" s="69" t="s">
        <v>158</v>
      </c>
      <c r="E19" s="197">
        <v>63540</v>
      </c>
      <c r="F19" s="197">
        <v>54290</v>
      </c>
      <c r="G19" s="198">
        <v>610</v>
      </c>
      <c r="H19" s="198">
        <v>520</v>
      </c>
      <c r="I19" s="71"/>
      <c r="J19" s="525" t="s">
        <v>226</v>
      </c>
      <c r="K19" s="297" t="s">
        <v>118</v>
      </c>
      <c r="L19" s="297" t="s">
        <v>119</v>
      </c>
      <c r="M19" s="297" t="s">
        <v>120</v>
      </c>
      <c r="N19" s="72" t="s">
        <v>277</v>
      </c>
      <c r="O19" s="72" t="s">
        <v>276</v>
      </c>
      <c r="P19" s="297" t="s">
        <v>118</v>
      </c>
      <c r="Q19" s="297" t="s">
        <v>119</v>
      </c>
      <c r="R19" s="297" t="s">
        <v>120</v>
      </c>
      <c r="S19" s="72" t="s">
        <v>277</v>
      </c>
      <c r="T19" s="72" t="s">
        <v>276</v>
      </c>
      <c r="U19" s="297" t="s">
        <v>118</v>
      </c>
      <c r="V19" s="297" t="s">
        <v>119</v>
      </c>
      <c r="W19" s="297" t="s">
        <v>120</v>
      </c>
      <c r="X19" s="72" t="s">
        <v>277</v>
      </c>
      <c r="Y19" s="72" t="s">
        <v>276</v>
      </c>
      <c r="Z19" s="297" t="s">
        <v>118</v>
      </c>
      <c r="AA19" s="297" t="s">
        <v>119</v>
      </c>
      <c r="AB19" s="297" t="s">
        <v>120</v>
      </c>
      <c r="AC19" s="72" t="s">
        <v>277</v>
      </c>
      <c r="AD19" s="72" t="s">
        <v>276</v>
      </c>
    </row>
    <row r="20" spans="2:30">
      <c r="B20" s="68" t="s">
        <v>124</v>
      </c>
      <c r="C20" s="68" t="s">
        <v>132</v>
      </c>
      <c r="D20" s="69" t="s">
        <v>159</v>
      </c>
      <c r="E20" s="197">
        <v>71830</v>
      </c>
      <c r="F20" s="197">
        <v>62580</v>
      </c>
      <c r="G20" s="198">
        <v>690</v>
      </c>
      <c r="H20" s="198">
        <v>600</v>
      </c>
      <c r="I20" s="71"/>
      <c r="J20" s="526"/>
      <c r="K20" s="30" t="str">
        <f>K18</f>
        <v/>
      </c>
      <c r="L20" s="30" t="str">
        <f>IF(利用定員!J21="","",利用定員!J21)</f>
        <v/>
      </c>
      <c r="M20" s="53" t="s">
        <v>158</v>
      </c>
      <c r="N20" s="32">
        <f>IFERROR(DGET($B$2:$H$546,N19,K19:M20),0)</f>
        <v>0</v>
      </c>
      <c r="O20" s="32">
        <f>IFERROR(DGET($B$2:$H$546,O19,K19:M20),0)</f>
        <v>0</v>
      </c>
      <c r="P20" s="30" t="str">
        <f>P18</f>
        <v/>
      </c>
      <c r="Q20" s="30" t="str">
        <f>IF(L20="","",L20)</f>
        <v/>
      </c>
      <c r="R20" s="20" t="s">
        <v>4</v>
      </c>
      <c r="S20" s="32">
        <f>IFERROR(DGET($B$2:$H$546,S19,P19:R20),0)</f>
        <v>0</v>
      </c>
      <c r="T20" s="32">
        <f>IFERROR(DGET($B$2:$H$546,T19,P19:R20),0)</f>
        <v>0</v>
      </c>
      <c r="U20" s="30" t="str">
        <f>U18</f>
        <v/>
      </c>
      <c r="V20" s="30" t="str">
        <f>IF(L20="","",L20)</f>
        <v/>
      </c>
      <c r="W20" s="20" t="s">
        <v>5</v>
      </c>
      <c r="X20" s="32">
        <f>IFERROR(DGET($B$2:$H$546,X19,U19:W20),0)</f>
        <v>0</v>
      </c>
      <c r="Y20" s="32">
        <f>IFERROR(DGET($B$2:$H$546,Y19,U19:W20),0)</f>
        <v>0</v>
      </c>
      <c r="Z20" s="30" t="str">
        <f>Z18</f>
        <v/>
      </c>
      <c r="AA20" s="30" t="str">
        <f>IF(L20="","",L20)</f>
        <v/>
      </c>
      <c r="AB20" s="20" t="s">
        <v>6</v>
      </c>
      <c r="AC20" s="32">
        <f>IFERROR(DGET($B$2:$H$546,AC19,Z19:AB20),0)</f>
        <v>0</v>
      </c>
      <c r="AD20" s="32">
        <f>IFERROR(DGET($B$2:$H$546,AD19,Z19:AB20),0)</f>
        <v>0</v>
      </c>
    </row>
    <row r="21" spans="2:30">
      <c r="B21" s="68" t="s">
        <v>124</v>
      </c>
      <c r="C21" s="68" t="s">
        <v>132</v>
      </c>
      <c r="D21" s="69" t="s">
        <v>160</v>
      </c>
      <c r="E21" s="197">
        <v>138450</v>
      </c>
      <c r="F21" s="197">
        <v>129200</v>
      </c>
      <c r="G21" s="198">
        <v>1260</v>
      </c>
      <c r="H21" s="198">
        <v>1170</v>
      </c>
      <c r="I21" s="71"/>
      <c r="J21" s="525" t="s">
        <v>28</v>
      </c>
      <c r="K21" s="297" t="s">
        <v>118</v>
      </c>
      <c r="L21" s="297" t="s">
        <v>119</v>
      </c>
      <c r="M21" s="297" t="s">
        <v>120</v>
      </c>
      <c r="N21" s="72" t="s">
        <v>277</v>
      </c>
      <c r="O21" s="72" t="s">
        <v>276</v>
      </c>
      <c r="P21" s="297" t="s">
        <v>118</v>
      </c>
      <c r="Q21" s="297" t="s">
        <v>119</v>
      </c>
      <c r="R21" s="297" t="s">
        <v>120</v>
      </c>
      <c r="S21" s="72" t="s">
        <v>277</v>
      </c>
      <c r="T21" s="72" t="s">
        <v>276</v>
      </c>
      <c r="U21" s="297" t="s">
        <v>118</v>
      </c>
      <c r="V21" s="297" t="s">
        <v>119</v>
      </c>
      <c r="W21" s="297" t="s">
        <v>120</v>
      </c>
      <c r="X21" s="72" t="s">
        <v>277</v>
      </c>
      <c r="Y21" s="72" t="s">
        <v>276</v>
      </c>
      <c r="Z21" s="297" t="s">
        <v>118</v>
      </c>
      <c r="AA21" s="297" t="s">
        <v>119</v>
      </c>
      <c r="AB21" s="297" t="s">
        <v>120</v>
      </c>
      <c r="AC21" s="72" t="s">
        <v>277</v>
      </c>
      <c r="AD21" s="72" t="s">
        <v>276</v>
      </c>
    </row>
    <row r="22" spans="2:30">
      <c r="B22" s="68" t="s">
        <v>124</v>
      </c>
      <c r="C22" s="68" t="s">
        <v>132</v>
      </c>
      <c r="D22" s="69" t="s">
        <v>161</v>
      </c>
      <c r="E22" s="197">
        <v>221380</v>
      </c>
      <c r="F22" s="197">
        <v>212130</v>
      </c>
      <c r="G22" s="198">
        <v>2090</v>
      </c>
      <c r="H22" s="198">
        <v>2000</v>
      </c>
      <c r="I22" s="71"/>
      <c r="J22" s="526"/>
      <c r="K22" s="30" t="str">
        <f>K20</f>
        <v/>
      </c>
      <c r="L22" s="30" t="str">
        <f>IF(利用定員!J22="","",利用定員!J22)</f>
        <v/>
      </c>
      <c r="M22" s="53" t="s">
        <v>158</v>
      </c>
      <c r="N22" s="32">
        <f>IFERROR(DGET($B$2:$H$546,N21,K21:M22),0)</f>
        <v>0</v>
      </c>
      <c r="O22" s="32">
        <f>IFERROR(DGET($B$2:$H$546,O21,K21:M22),0)</f>
        <v>0</v>
      </c>
      <c r="P22" s="30" t="str">
        <f>P20</f>
        <v/>
      </c>
      <c r="Q22" s="30" t="str">
        <f>IF(L22="","",L22)</f>
        <v/>
      </c>
      <c r="R22" s="20" t="s">
        <v>4</v>
      </c>
      <c r="S22" s="32">
        <f>IFERROR(DGET($B$2:$H$546,S21,P21:R22),0)</f>
        <v>0</v>
      </c>
      <c r="T22" s="32">
        <f>IFERROR(DGET($B$2:$H$546,T21,P21:R22),0)</f>
        <v>0</v>
      </c>
      <c r="U22" s="30" t="str">
        <f>U20</f>
        <v/>
      </c>
      <c r="V22" s="30" t="str">
        <f>IF(L22="","",L22)</f>
        <v/>
      </c>
      <c r="W22" s="20" t="s">
        <v>5</v>
      </c>
      <c r="X22" s="32">
        <f>IFERROR(DGET($B$2:$H$546,X21,U21:W22),0)</f>
        <v>0</v>
      </c>
      <c r="Y22" s="32">
        <f>IFERROR(DGET($B$2:$H$546,Y21,U21:W22),0)</f>
        <v>0</v>
      </c>
      <c r="Z22" s="30" t="str">
        <f>Z20</f>
        <v/>
      </c>
      <c r="AA22" s="30" t="str">
        <f>IF(L22="","",L22)</f>
        <v/>
      </c>
      <c r="AB22" s="20" t="s">
        <v>6</v>
      </c>
      <c r="AC22" s="32">
        <f>IFERROR(DGET($B$2:$H$546,AC21,Z21:AB22),0)</f>
        <v>0</v>
      </c>
      <c r="AD22" s="32">
        <f>IFERROR(DGET($B$2:$H$546,AD21,Z21:AB22),0)</f>
        <v>0</v>
      </c>
    </row>
    <row r="23" spans="2:30">
      <c r="B23" s="68" t="s">
        <v>124</v>
      </c>
      <c r="C23" s="68" t="s">
        <v>133</v>
      </c>
      <c r="D23" s="69" t="s">
        <v>158</v>
      </c>
      <c r="E23" s="197">
        <v>57210</v>
      </c>
      <c r="F23" s="197">
        <v>49280</v>
      </c>
      <c r="G23" s="198">
        <v>550</v>
      </c>
      <c r="H23" s="198">
        <v>470</v>
      </c>
      <c r="I23" s="71"/>
      <c r="J23" s="525" t="s">
        <v>29</v>
      </c>
      <c r="K23" s="297" t="s">
        <v>118</v>
      </c>
      <c r="L23" s="297" t="s">
        <v>119</v>
      </c>
      <c r="M23" s="297" t="s">
        <v>120</v>
      </c>
      <c r="N23" s="72" t="s">
        <v>277</v>
      </c>
      <c r="O23" s="72" t="s">
        <v>276</v>
      </c>
      <c r="P23" s="297" t="s">
        <v>118</v>
      </c>
      <c r="Q23" s="297" t="s">
        <v>119</v>
      </c>
      <c r="R23" s="297" t="s">
        <v>120</v>
      </c>
      <c r="S23" s="72" t="s">
        <v>277</v>
      </c>
      <c r="T23" s="72" t="s">
        <v>276</v>
      </c>
      <c r="U23" s="297" t="s">
        <v>118</v>
      </c>
      <c r="V23" s="297" t="s">
        <v>119</v>
      </c>
      <c r="W23" s="297" t="s">
        <v>120</v>
      </c>
      <c r="X23" s="72" t="s">
        <v>277</v>
      </c>
      <c r="Y23" s="72" t="s">
        <v>276</v>
      </c>
      <c r="Z23" s="297" t="s">
        <v>118</v>
      </c>
      <c r="AA23" s="297" t="s">
        <v>119</v>
      </c>
      <c r="AB23" s="297" t="s">
        <v>120</v>
      </c>
      <c r="AC23" s="72" t="s">
        <v>277</v>
      </c>
      <c r="AD23" s="72" t="s">
        <v>276</v>
      </c>
    </row>
    <row r="24" spans="2:30">
      <c r="B24" s="68" t="s">
        <v>124</v>
      </c>
      <c r="C24" s="70" t="s">
        <v>133</v>
      </c>
      <c r="D24" s="69" t="s">
        <v>159</v>
      </c>
      <c r="E24" s="197">
        <v>65500</v>
      </c>
      <c r="F24" s="197">
        <v>57570</v>
      </c>
      <c r="G24" s="198">
        <v>630</v>
      </c>
      <c r="H24" s="198">
        <v>550</v>
      </c>
      <c r="I24" s="71"/>
      <c r="J24" s="526"/>
      <c r="K24" s="30" t="str">
        <f>K22</f>
        <v/>
      </c>
      <c r="L24" s="30" t="str">
        <f>IF(利用定員!J23="","",利用定員!J23)</f>
        <v/>
      </c>
      <c r="M24" s="53" t="s">
        <v>158</v>
      </c>
      <c r="N24" s="32">
        <f>IFERROR(DGET($B$2:$H$546,N23,K23:M24),0)</f>
        <v>0</v>
      </c>
      <c r="O24" s="32">
        <f>IFERROR(DGET($B$2:$H$546,O23,K23:M24),0)</f>
        <v>0</v>
      </c>
      <c r="P24" s="30" t="str">
        <f>P22</f>
        <v/>
      </c>
      <c r="Q24" s="30" t="str">
        <f>IF(L24="","",L24)</f>
        <v/>
      </c>
      <c r="R24" s="20" t="s">
        <v>4</v>
      </c>
      <c r="S24" s="32">
        <f>IFERROR(DGET($B$2:$H$546,S23,P23:R24),0)</f>
        <v>0</v>
      </c>
      <c r="T24" s="32">
        <f>IFERROR(DGET($B$2:$H$546,T23,P23:R24),0)</f>
        <v>0</v>
      </c>
      <c r="U24" s="30" t="str">
        <f>U22</f>
        <v/>
      </c>
      <c r="V24" s="30" t="str">
        <f>IF(L24="","",L24)</f>
        <v/>
      </c>
      <c r="W24" s="20" t="s">
        <v>5</v>
      </c>
      <c r="X24" s="32">
        <f>IFERROR(DGET($B$2:$H$546,X23,U23:W24),0)</f>
        <v>0</v>
      </c>
      <c r="Y24" s="32">
        <f>IFERROR(DGET($B$2:$H$546,Y23,U23:W24),0)</f>
        <v>0</v>
      </c>
      <c r="Z24" s="30" t="str">
        <f>Z22</f>
        <v/>
      </c>
      <c r="AA24" s="30" t="str">
        <f>IF(L24="","",L24)</f>
        <v/>
      </c>
      <c r="AB24" s="20" t="s">
        <v>6</v>
      </c>
      <c r="AC24" s="32">
        <f>IFERROR(DGET($B$2:$H$546,AC23,Z23:AB24),0)</f>
        <v>0</v>
      </c>
      <c r="AD24" s="32">
        <f>IFERROR(DGET($B$2:$H$546,AD23,Z23:AB24),0)</f>
        <v>0</v>
      </c>
    </row>
    <row r="25" spans="2:30">
      <c r="B25" s="68" t="s">
        <v>124</v>
      </c>
      <c r="C25" s="70" t="s">
        <v>133</v>
      </c>
      <c r="D25" s="69" t="s">
        <v>160</v>
      </c>
      <c r="E25" s="197">
        <v>132120</v>
      </c>
      <c r="F25" s="197">
        <v>124190</v>
      </c>
      <c r="G25" s="198">
        <v>1200</v>
      </c>
      <c r="H25" s="198">
        <v>1120</v>
      </c>
      <c r="I25" s="71"/>
      <c r="J25" s="525" t="s">
        <v>30</v>
      </c>
      <c r="K25" s="297" t="s">
        <v>118</v>
      </c>
      <c r="L25" s="297" t="s">
        <v>119</v>
      </c>
      <c r="M25" s="297" t="s">
        <v>120</v>
      </c>
      <c r="N25" s="72" t="s">
        <v>277</v>
      </c>
      <c r="O25" s="72" t="s">
        <v>276</v>
      </c>
      <c r="P25" s="297" t="s">
        <v>118</v>
      </c>
      <c r="Q25" s="297" t="s">
        <v>119</v>
      </c>
      <c r="R25" s="297" t="s">
        <v>120</v>
      </c>
      <c r="S25" s="72" t="s">
        <v>277</v>
      </c>
      <c r="T25" s="72" t="s">
        <v>276</v>
      </c>
      <c r="U25" s="297" t="s">
        <v>118</v>
      </c>
      <c r="V25" s="297" t="s">
        <v>119</v>
      </c>
      <c r="W25" s="297" t="s">
        <v>120</v>
      </c>
      <c r="X25" s="72" t="s">
        <v>277</v>
      </c>
      <c r="Y25" s="72" t="s">
        <v>276</v>
      </c>
      <c r="Z25" s="297" t="s">
        <v>118</v>
      </c>
      <c r="AA25" s="297" t="s">
        <v>119</v>
      </c>
      <c r="AB25" s="297" t="s">
        <v>120</v>
      </c>
      <c r="AC25" s="72" t="s">
        <v>277</v>
      </c>
      <c r="AD25" s="72" t="s">
        <v>276</v>
      </c>
    </row>
    <row r="26" spans="2:30">
      <c r="B26" s="68" t="s">
        <v>124</v>
      </c>
      <c r="C26" s="70" t="s">
        <v>133</v>
      </c>
      <c r="D26" s="69" t="s">
        <v>161</v>
      </c>
      <c r="E26" s="197">
        <v>215050</v>
      </c>
      <c r="F26" s="197">
        <v>207120</v>
      </c>
      <c r="G26" s="198">
        <v>2030</v>
      </c>
      <c r="H26" s="198">
        <v>1950</v>
      </c>
      <c r="I26" s="71"/>
      <c r="J26" s="526"/>
      <c r="K26" s="30" t="str">
        <f t="shared" ref="K26" si="0">K24</f>
        <v/>
      </c>
      <c r="L26" s="30" t="str">
        <f>IF(利用定員!J24="","",利用定員!J24)</f>
        <v/>
      </c>
      <c r="M26" s="53" t="s">
        <v>158</v>
      </c>
      <c r="N26" s="32">
        <f>IFERROR(DGET($B$2:$H$546,N25,K25:M26),0)</f>
        <v>0</v>
      </c>
      <c r="O26" s="32">
        <f>IFERROR(DGET($B$2:$H$546,O25,K25:M26),0)</f>
        <v>0</v>
      </c>
      <c r="P26" s="30" t="str">
        <f t="shared" ref="P26" si="1">P24</f>
        <v/>
      </c>
      <c r="Q26" s="30" t="str">
        <f>IF(L26="","",L26)</f>
        <v/>
      </c>
      <c r="R26" s="20" t="s">
        <v>4</v>
      </c>
      <c r="S26" s="32">
        <f>IFERROR(DGET($B$2:$H$546,S25,P25:R26),0)</f>
        <v>0</v>
      </c>
      <c r="T26" s="32">
        <f>IFERROR(DGET($B$2:$H$546,T25,P25:R26),0)</f>
        <v>0</v>
      </c>
      <c r="U26" s="30" t="str">
        <f t="shared" ref="U26" si="2">U24</f>
        <v/>
      </c>
      <c r="V26" s="30" t="str">
        <f>IF(L26="","",L26)</f>
        <v/>
      </c>
      <c r="W26" s="20" t="s">
        <v>5</v>
      </c>
      <c r="X26" s="32">
        <f>IFERROR(DGET($B$2:$H$546,X25,U25:W26),0)</f>
        <v>0</v>
      </c>
      <c r="Y26" s="32">
        <f>IFERROR(DGET($B$2:$H$546,Y25,U25:W26),0)</f>
        <v>0</v>
      </c>
      <c r="Z26" s="30" t="str">
        <f t="shared" ref="Z26" si="3">Z24</f>
        <v/>
      </c>
      <c r="AA26" s="30" t="str">
        <f>IF(L26="","",L26)</f>
        <v/>
      </c>
      <c r="AB26" s="20" t="s">
        <v>6</v>
      </c>
      <c r="AC26" s="32">
        <f>IFERROR(DGET($B$2:$H$546,AC25,Z25:AB26),0)</f>
        <v>0</v>
      </c>
      <c r="AD26" s="32">
        <f>IFERROR(DGET($B$2:$H$546,AD25,Z25:AB26),0)</f>
        <v>0</v>
      </c>
    </row>
    <row r="27" spans="2:30">
      <c r="B27" s="68" t="s">
        <v>124</v>
      </c>
      <c r="C27" s="68" t="s">
        <v>134</v>
      </c>
      <c r="D27" s="69" t="s">
        <v>158</v>
      </c>
      <c r="E27" s="197">
        <v>52520</v>
      </c>
      <c r="F27" s="197">
        <v>45580</v>
      </c>
      <c r="G27" s="198">
        <v>500</v>
      </c>
      <c r="H27" s="198">
        <v>430</v>
      </c>
      <c r="I27" s="71"/>
    </row>
    <row r="28" spans="2:30">
      <c r="B28" s="68" t="s">
        <v>124</v>
      </c>
      <c r="C28" s="70" t="s">
        <v>134</v>
      </c>
      <c r="D28" s="69" t="s">
        <v>159</v>
      </c>
      <c r="E28" s="197">
        <v>60810</v>
      </c>
      <c r="F28" s="197">
        <v>53870</v>
      </c>
      <c r="G28" s="198">
        <v>580</v>
      </c>
      <c r="H28" s="198">
        <v>510</v>
      </c>
      <c r="I28" s="71"/>
      <c r="J28" s="298" t="s">
        <v>12</v>
      </c>
      <c r="K28" s="527" t="s">
        <v>240</v>
      </c>
      <c r="L28" s="527"/>
      <c r="M28" s="528"/>
      <c r="N28" s="527"/>
      <c r="O28" s="527"/>
      <c r="P28" s="527" t="s">
        <v>80</v>
      </c>
      <c r="Q28" s="527"/>
      <c r="R28" s="527"/>
      <c r="S28" s="527"/>
      <c r="T28" s="527"/>
      <c r="U28" s="527" t="s">
        <v>282</v>
      </c>
      <c r="V28" s="527"/>
      <c r="W28" s="527"/>
      <c r="X28" s="527"/>
      <c r="Y28" s="527"/>
      <c r="Z28" s="527" t="s">
        <v>283</v>
      </c>
      <c r="AA28" s="527"/>
      <c r="AB28" s="527"/>
      <c r="AC28" s="527"/>
      <c r="AD28" s="527"/>
    </row>
    <row r="29" spans="2:30">
      <c r="B29" s="68" t="s">
        <v>124</v>
      </c>
      <c r="C29" s="70" t="s">
        <v>134</v>
      </c>
      <c r="D29" s="69" t="s">
        <v>160</v>
      </c>
      <c r="E29" s="197">
        <v>127430</v>
      </c>
      <c r="F29" s="197">
        <v>120490</v>
      </c>
      <c r="G29" s="198">
        <v>1150</v>
      </c>
      <c r="H29" s="198">
        <v>1080</v>
      </c>
      <c r="I29" s="71"/>
      <c r="J29" s="525" t="s">
        <v>19</v>
      </c>
      <c r="K29" s="297" t="s">
        <v>118</v>
      </c>
      <c r="L29" s="297" t="s">
        <v>119</v>
      </c>
      <c r="M29" s="297" t="s">
        <v>120</v>
      </c>
      <c r="N29" s="72" t="s">
        <v>278</v>
      </c>
      <c r="O29" s="72" t="s">
        <v>279</v>
      </c>
      <c r="P29" s="297" t="s">
        <v>118</v>
      </c>
      <c r="Q29" s="297" t="s">
        <v>119</v>
      </c>
      <c r="R29" s="297" t="s">
        <v>120</v>
      </c>
      <c r="S29" s="72" t="s">
        <v>278</v>
      </c>
      <c r="T29" s="72" t="s">
        <v>279</v>
      </c>
      <c r="U29" s="297" t="s">
        <v>118</v>
      </c>
      <c r="V29" s="297" t="s">
        <v>119</v>
      </c>
      <c r="W29" s="297" t="s">
        <v>120</v>
      </c>
      <c r="X29" s="72" t="s">
        <v>278</v>
      </c>
      <c r="Y29" s="72" t="s">
        <v>279</v>
      </c>
      <c r="Z29" s="297" t="s">
        <v>118</v>
      </c>
      <c r="AA29" s="297" t="s">
        <v>119</v>
      </c>
      <c r="AB29" s="297" t="s">
        <v>120</v>
      </c>
      <c r="AC29" s="72" t="s">
        <v>278</v>
      </c>
      <c r="AD29" s="72" t="s">
        <v>279</v>
      </c>
    </row>
    <row r="30" spans="2:30">
      <c r="B30" s="68" t="s">
        <v>124</v>
      </c>
      <c r="C30" s="70" t="s">
        <v>134</v>
      </c>
      <c r="D30" s="69" t="s">
        <v>161</v>
      </c>
      <c r="E30" s="197">
        <v>210360</v>
      </c>
      <c r="F30" s="197">
        <v>203420</v>
      </c>
      <c r="G30" s="198">
        <v>1980</v>
      </c>
      <c r="H30" s="198">
        <v>1910</v>
      </c>
      <c r="I30" s="71"/>
      <c r="J30" s="526"/>
      <c r="K30" s="30" t="str">
        <f>IF(K4="","",K4)</f>
        <v/>
      </c>
      <c r="L30" s="20" t="str">
        <f>IF(L4="","",L4)</f>
        <v/>
      </c>
      <c r="M30" s="53" t="s">
        <v>158</v>
      </c>
      <c r="N30" s="32">
        <f>IFERROR(DGET($B$2:$H$546,N29,K29:M30),0)</f>
        <v>0</v>
      </c>
      <c r="O30" s="32">
        <f>IFERROR(DGET($B$2:$H$546,O29,K29:M30),0)</f>
        <v>0</v>
      </c>
      <c r="P30" s="30" t="str">
        <f>IF(K4="","",K4)</f>
        <v/>
      </c>
      <c r="Q30" s="20" t="str">
        <f>IF(Q4="","",Q4)</f>
        <v/>
      </c>
      <c r="R30" s="20" t="s">
        <v>4</v>
      </c>
      <c r="S30" s="32">
        <f>IFERROR(DGET($B$2:$H$546,S29,P29:R30),0)</f>
        <v>0</v>
      </c>
      <c r="T30" s="32">
        <f>IFERROR(DGET($B$2:$H$546,T29,P29:R30),0)</f>
        <v>0</v>
      </c>
      <c r="U30" s="30" t="str">
        <f>IF(K30="","",K30)</f>
        <v/>
      </c>
      <c r="V30" s="20" t="str">
        <f>IF(V4="","",V4)</f>
        <v/>
      </c>
      <c r="W30" s="20" t="s">
        <v>5</v>
      </c>
      <c r="X30" s="32">
        <f>IFERROR(DGET($B$2:$H$546,X29,U29:W30),0)</f>
        <v>0</v>
      </c>
      <c r="Y30" s="32">
        <f>IFERROR(DGET($B$2:$H$546,Y29,U29:W30),0)</f>
        <v>0</v>
      </c>
      <c r="Z30" s="30" t="str">
        <f>IF(K30="","",K30)</f>
        <v/>
      </c>
      <c r="AA30" s="20" t="str">
        <f>IF(AA4="","",AA4)</f>
        <v/>
      </c>
      <c r="AB30" s="20" t="s">
        <v>6</v>
      </c>
      <c r="AC30" s="32">
        <f>IFERROR(DGET($B$2:$H$546,AC29,Z29:AB30),0)</f>
        <v>0</v>
      </c>
      <c r="AD30" s="32">
        <f>IFERROR(DGET($B$2:$H$546,AD29,Z29:AB30),0)</f>
        <v>0</v>
      </c>
    </row>
    <row r="31" spans="2:30">
      <c r="B31" s="68" t="s">
        <v>124</v>
      </c>
      <c r="C31" s="68" t="s">
        <v>135</v>
      </c>
      <c r="D31" s="69" t="s">
        <v>158</v>
      </c>
      <c r="E31" s="197">
        <v>48820</v>
      </c>
      <c r="F31" s="197">
        <v>42650</v>
      </c>
      <c r="G31" s="198">
        <v>460</v>
      </c>
      <c r="H31" s="198">
        <v>400</v>
      </c>
      <c r="I31" s="71"/>
      <c r="J31" s="525" t="s">
        <v>20</v>
      </c>
      <c r="K31" s="297" t="s">
        <v>118</v>
      </c>
      <c r="L31" s="297" t="s">
        <v>119</v>
      </c>
      <c r="M31" s="297" t="s">
        <v>120</v>
      </c>
      <c r="N31" s="72" t="s">
        <v>278</v>
      </c>
      <c r="O31" s="72" t="s">
        <v>279</v>
      </c>
      <c r="P31" s="297" t="s">
        <v>118</v>
      </c>
      <c r="Q31" s="297" t="s">
        <v>119</v>
      </c>
      <c r="R31" s="297" t="s">
        <v>120</v>
      </c>
      <c r="S31" s="72" t="s">
        <v>278</v>
      </c>
      <c r="T31" s="72" t="s">
        <v>279</v>
      </c>
      <c r="U31" s="297" t="s">
        <v>118</v>
      </c>
      <c r="V31" s="297" t="s">
        <v>119</v>
      </c>
      <c r="W31" s="297" t="s">
        <v>120</v>
      </c>
      <c r="X31" s="72" t="s">
        <v>278</v>
      </c>
      <c r="Y31" s="72" t="s">
        <v>279</v>
      </c>
      <c r="Z31" s="297" t="s">
        <v>118</v>
      </c>
      <c r="AA31" s="297" t="s">
        <v>119</v>
      </c>
      <c r="AB31" s="297" t="s">
        <v>120</v>
      </c>
      <c r="AC31" s="72" t="s">
        <v>278</v>
      </c>
      <c r="AD31" s="72" t="s">
        <v>279</v>
      </c>
    </row>
    <row r="32" spans="2:30">
      <c r="B32" s="68" t="s">
        <v>124</v>
      </c>
      <c r="C32" s="70" t="s">
        <v>135</v>
      </c>
      <c r="D32" s="69" t="s">
        <v>159</v>
      </c>
      <c r="E32" s="197">
        <v>57110</v>
      </c>
      <c r="F32" s="197">
        <v>50940</v>
      </c>
      <c r="G32" s="198">
        <v>540</v>
      </c>
      <c r="H32" s="198">
        <v>480</v>
      </c>
      <c r="I32" s="71"/>
      <c r="J32" s="526"/>
      <c r="K32" s="30" t="str">
        <f>K30</f>
        <v/>
      </c>
      <c r="L32" s="20" t="str">
        <f>IF(L6="","",L6)</f>
        <v/>
      </c>
      <c r="M32" s="53" t="s">
        <v>158</v>
      </c>
      <c r="N32" s="32">
        <f>IFERROR(DGET($B$2:$H$546,N31,K31:M32),0)</f>
        <v>0</v>
      </c>
      <c r="O32" s="32">
        <f>IFERROR(DGET($B$2:$H$546,O31,K31:M32),0)</f>
        <v>0</v>
      </c>
      <c r="P32" s="30" t="str">
        <f>P30</f>
        <v/>
      </c>
      <c r="Q32" s="20" t="str">
        <f>IF(Q6="","",Q6)</f>
        <v/>
      </c>
      <c r="R32" s="20" t="s">
        <v>4</v>
      </c>
      <c r="S32" s="32">
        <f>IFERROR(DGET($B$2:$H$546,S31,P31:R32),0)</f>
        <v>0</v>
      </c>
      <c r="T32" s="32">
        <f>IFERROR(DGET($B$2:$H$546,T31,P31:R32),0)</f>
        <v>0</v>
      </c>
      <c r="U32" s="30" t="str">
        <f>U30</f>
        <v/>
      </c>
      <c r="V32" s="20" t="str">
        <f>IF(V6="","",V6)</f>
        <v/>
      </c>
      <c r="W32" s="20" t="s">
        <v>5</v>
      </c>
      <c r="X32" s="32">
        <f>IFERROR(DGET($B$2:$H$546,X31,U31:W32),0)</f>
        <v>0</v>
      </c>
      <c r="Y32" s="32">
        <f>IFERROR(DGET($B$2:$H$546,Y31,U31:W32),0)</f>
        <v>0</v>
      </c>
      <c r="Z32" s="30" t="str">
        <f>Z30</f>
        <v/>
      </c>
      <c r="AA32" s="20" t="str">
        <f>IF(AA6="","",AA6)</f>
        <v/>
      </c>
      <c r="AB32" s="20" t="s">
        <v>6</v>
      </c>
      <c r="AC32" s="32">
        <f>IFERROR(DGET($B$2:$H$546,AC31,Z31:AB32),0)</f>
        <v>0</v>
      </c>
      <c r="AD32" s="32">
        <f>IFERROR(DGET($B$2:$H$546,AD31,Z31:AB32),0)</f>
        <v>0</v>
      </c>
    </row>
    <row r="33" spans="2:30">
      <c r="B33" s="68" t="s">
        <v>124</v>
      </c>
      <c r="C33" s="70" t="s">
        <v>135</v>
      </c>
      <c r="D33" s="69" t="s">
        <v>160</v>
      </c>
      <c r="E33" s="197">
        <v>123730</v>
      </c>
      <c r="F33" s="197">
        <v>117560</v>
      </c>
      <c r="G33" s="198">
        <v>1120</v>
      </c>
      <c r="H33" s="198">
        <v>1060</v>
      </c>
      <c r="J33" s="525" t="s">
        <v>21</v>
      </c>
      <c r="K33" s="297" t="s">
        <v>118</v>
      </c>
      <c r="L33" s="297" t="s">
        <v>119</v>
      </c>
      <c r="M33" s="297" t="s">
        <v>120</v>
      </c>
      <c r="N33" s="72" t="s">
        <v>278</v>
      </c>
      <c r="O33" s="72" t="s">
        <v>279</v>
      </c>
      <c r="P33" s="297" t="s">
        <v>118</v>
      </c>
      <c r="Q33" s="297" t="s">
        <v>119</v>
      </c>
      <c r="R33" s="297" t="s">
        <v>120</v>
      </c>
      <c r="S33" s="72" t="s">
        <v>278</v>
      </c>
      <c r="T33" s="72" t="s">
        <v>279</v>
      </c>
      <c r="U33" s="297" t="s">
        <v>118</v>
      </c>
      <c r="V33" s="297" t="s">
        <v>119</v>
      </c>
      <c r="W33" s="297" t="s">
        <v>120</v>
      </c>
      <c r="X33" s="72" t="s">
        <v>278</v>
      </c>
      <c r="Y33" s="72" t="s">
        <v>279</v>
      </c>
      <c r="Z33" s="297" t="s">
        <v>118</v>
      </c>
      <c r="AA33" s="297" t="s">
        <v>119</v>
      </c>
      <c r="AB33" s="297" t="s">
        <v>120</v>
      </c>
      <c r="AC33" s="72" t="s">
        <v>278</v>
      </c>
      <c r="AD33" s="72" t="s">
        <v>279</v>
      </c>
    </row>
    <row r="34" spans="2:30">
      <c r="B34" s="68" t="s">
        <v>124</v>
      </c>
      <c r="C34" s="70" t="s">
        <v>135</v>
      </c>
      <c r="D34" s="69" t="s">
        <v>161</v>
      </c>
      <c r="E34" s="197">
        <v>206660</v>
      </c>
      <c r="F34" s="197">
        <v>200490</v>
      </c>
      <c r="G34" s="198">
        <v>1950</v>
      </c>
      <c r="H34" s="198">
        <v>1890</v>
      </c>
      <c r="J34" s="526"/>
      <c r="K34" s="30" t="str">
        <f>K32</f>
        <v/>
      </c>
      <c r="L34" s="20" t="str">
        <f>IF(L8="","",L8)</f>
        <v/>
      </c>
      <c r="M34" s="53" t="s">
        <v>158</v>
      </c>
      <c r="N34" s="32">
        <f>IFERROR(DGET($B$2:$H$546,N33,K33:M34),0)</f>
        <v>0</v>
      </c>
      <c r="O34" s="32">
        <f>IFERROR(DGET($B$2:$H$546,O33,K33:M34),0)</f>
        <v>0</v>
      </c>
      <c r="P34" s="30" t="str">
        <f>P32</f>
        <v/>
      </c>
      <c r="Q34" s="20" t="str">
        <f>IF(Q8="","",Q8)</f>
        <v/>
      </c>
      <c r="R34" s="20" t="s">
        <v>4</v>
      </c>
      <c r="S34" s="32">
        <f>IFERROR(DGET($B$2:$H$546,S33,P33:R34),0)</f>
        <v>0</v>
      </c>
      <c r="T34" s="32">
        <f>IFERROR(DGET($B$2:$H$546,T33,P33:R34),0)</f>
        <v>0</v>
      </c>
      <c r="U34" s="30" t="str">
        <f>U32</f>
        <v/>
      </c>
      <c r="V34" s="20" t="str">
        <f>IF(V8="","",V8)</f>
        <v/>
      </c>
      <c r="W34" s="20" t="s">
        <v>5</v>
      </c>
      <c r="X34" s="32">
        <f>IFERROR(DGET($B$2:$H$546,X33,U33:W34),0)</f>
        <v>0</v>
      </c>
      <c r="Y34" s="32">
        <f>IFERROR(DGET($B$2:$H$546,Y33,U33:W34),0)</f>
        <v>0</v>
      </c>
      <c r="Z34" s="30" t="str">
        <f>Z32</f>
        <v/>
      </c>
      <c r="AA34" s="20" t="str">
        <f>IF(AA8="","",AA8)</f>
        <v/>
      </c>
      <c r="AB34" s="20" t="s">
        <v>6</v>
      </c>
      <c r="AC34" s="32">
        <f>IFERROR(DGET($B$2:$H$546,AC33,Z33:AB34),0)</f>
        <v>0</v>
      </c>
      <c r="AD34" s="32">
        <f>IFERROR(DGET($B$2:$H$546,AD33,Z33:AB34),0)</f>
        <v>0</v>
      </c>
    </row>
    <row r="35" spans="2:30">
      <c r="B35" s="68" t="s">
        <v>124</v>
      </c>
      <c r="C35" s="68" t="s">
        <v>136</v>
      </c>
      <c r="D35" s="69" t="s">
        <v>158</v>
      </c>
      <c r="E35" s="197">
        <v>42100</v>
      </c>
      <c r="F35" s="197">
        <v>36550</v>
      </c>
      <c r="G35" s="198">
        <v>400</v>
      </c>
      <c r="H35" s="198">
        <v>340</v>
      </c>
      <c r="J35" s="525" t="s">
        <v>22</v>
      </c>
      <c r="K35" s="297" t="s">
        <v>118</v>
      </c>
      <c r="L35" s="297" t="s">
        <v>119</v>
      </c>
      <c r="M35" s="297" t="s">
        <v>120</v>
      </c>
      <c r="N35" s="72" t="s">
        <v>278</v>
      </c>
      <c r="O35" s="72" t="s">
        <v>279</v>
      </c>
      <c r="P35" s="297" t="s">
        <v>118</v>
      </c>
      <c r="Q35" s="297" t="s">
        <v>119</v>
      </c>
      <c r="R35" s="297" t="s">
        <v>120</v>
      </c>
      <c r="S35" s="72" t="s">
        <v>278</v>
      </c>
      <c r="T35" s="72" t="s">
        <v>279</v>
      </c>
      <c r="U35" s="297" t="s">
        <v>118</v>
      </c>
      <c r="V35" s="297" t="s">
        <v>119</v>
      </c>
      <c r="W35" s="297" t="s">
        <v>120</v>
      </c>
      <c r="X35" s="72" t="s">
        <v>278</v>
      </c>
      <c r="Y35" s="72" t="s">
        <v>279</v>
      </c>
      <c r="Z35" s="297" t="s">
        <v>118</v>
      </c>
      <c r="AA35" s="297" t="s">
        <v>119</v>
      </c>
      <c r="AB35" s="297" t="s">
        <v>120</v>
      </c>
      <c r="AC35" s="72" t="s">
        <v>278</v>
      </c>
      <c r="AD35" s="72" t="s">
        <v>279</v>
      </c>
    </row>
    <row r="36" spans="2:30">
      <c r="B36" s="68" t="s">
        <v>124</v>
      </c>
      <c r="C36" s="70" t="s">
        <v>136</v>
      </c>
      <c r="D36" s="69" t="s">
        <v>159</v>
      </c>
      <c r="E36" s="197">
        <v>50390</v>
      </c>
      <c r="F36" s="197">
        <v>44840</v>
      </c>
      <c r="G36" s="198">
        <v>480</v>
      </c>
      <c r="H36" s="198">
        <v>420</v>
      </c>
      <c r="J36" s="526"/>
      <c r="K36" s="30" t="str">
        <f>K34</f>
        <v/>
      </c>
      <c r="L36" s="20" t="str">
        <f>IF(L10="","",L10)</f>
        <v/>
      </c>
      <c r="M36" s="53" t="s">
        <v>158</v>
      </c>
      <c r="N36" s="32">
        <f>IFERROR(DGET($B$2:$H$546,N35,K35:M36),0)</f>
        <v>0</v>
      </c>
      <c r="O36" s="32">
        <f>IFERROR(DGET($B$2:$H$546,O35,K35:M36),0)</f>
        <v>0</v>
      </c>
      <c r="P36" s="30" t="str">
        <f>P34</f>
        <v/>
      </c>
      <c r="Q36" s="20" t="str">
        <f>IF(Q10="","",Q10)</f>
        <v/>
      </c>
      <c r="R36" s="20" t="s">
        <v>4</v>
      </c>
      <c r="S36" s="32">
        <f>IFERROR(DGET($B$2:$H$546,S35,P35:R36),0)</f>
        <v>0</v>
      </c>
      <c r="T36" s="32">
        <f>IFERROR(DGET($B$2:$H$546,T35,P35:R36),0)</f>
        <v>0</v>
      </c>
      <c r="U36" s="30" t="str">
        <f>U34</f>
        <v/>
      </c>
      <c r="V36" s="20" t="str">
        <f>IF(V10="","",V10)</f>
        <v/>
      </c>
      <c r="W36" s="20" t="s">
        <v>5</v>
      </c>
      <c r="X36" s="32">
        <f>IFERROR(DGET($B$2:$H$546,X35,U35:W36),0)</f>
        <v>0</v>
      </c>
      <c r="Y36" s="32">
        <f>IFERROR(DGET($B$2:$H$546,Y35,U35:W36),0)</f>
        <v>0</v>
      </c>
      <c r="Z36" s="30" t="str">
        <f>Z34</f>
        <v/>
      </c>
      <c r="AA36" s="20" t="str">
        <f>IF(AA10="","",AA10)</f>
        <v/>
      </c>
      <c r="AB36" s="20" t="s">
        <v>6</v>
      </c>
      <c r="AC36" s="32">
        <f>IFERROR(DGET($B$2:$H$546,AC35,Z35:AB36),0)</f>
        <v>0</v>
      </c>
      <c r="AD36" s="32">
        <f>IFERROR(DGET($B$2:$H$546,AD35,Z35:AB36),0)</f>
        <v>0</v>
      </c>
    </row>
    <row r="37" spans="2:30">
      <c r="B37" s="68" t="s">
        <v>124</v>
      </c>
      <c r="C37" s="70" t="s">
        <v>136</v>
      </c>
      <c r="D37" s="69" t="s">
        <v>160</v>
      </c>
      <c r="E37" s="197">
        <v>117010</v>
      </c>
      <c r="F37" s="197">
        <v>111460</v>
      </c>
      <c r="G37" s="198">
        <v>1050</v>
      </c>
      <c r="H37" s="198">
        <v>990</v>
      </c>
      <c r="J37" s="525" t="s">
        <v>23</v>
      </c>
      <c r="K37" s="297" t="s">
        <v>118</v>
      </c>
      <c r="L37" s="297" t="s">
        <v>119</v>
      </c>
      <c r="M37" s="297" t="s">
        <v>120</v>
      </c>
      <c r="N37" s="72" t="s">
        <v>278</v>
      </c>
      <c r="O37" s="72" t="s">
        <v>279</v>
      </c>
      <c r="P37" s="297" t="s">
        <v>118</v>
      </c>
      <c r="Q37" s="297" t="s">
        <v>119</v>
      </c>
      <c r="R37" s="297" t="s">
        <v>120</v>
      </c>
      <c r="S37" s="72" t="s">
        <v>278</v>
      </c>
      <c r="T37" s="72" t="s">
        <v>279</v>
      </c>
      <c r="U37" s="297" t="s">
        <v>118</v>
      </c>
      <c r="V37" s="297" t="s">
        <v>119</v>
      </c>
      <c r="W37" s="297" t="s">
        <v>120</v>
      </c>
      <c r="X37" s="72" t="s">
        <v>278</v>
      </c>
      <c r="Y37" s="72" t="s">
        <v>279</v>
      </c>
      <c r="Z37" s="297" t="s">
        <v>118</v>
      </c>
      <c r="AA37" s="297" t="s">
        <v>119</v>
      </c>
      <c r="AB37" s="297" t="s">
        <v>120</v>
      </c>
      <c r="AC37" s="72" t="s">
        <v>278</v>
      </c>
      <c r="AD37" s="72" t="s">
        <v>279</v>
      </c>
    </row>
    <row r="38" spans="2:30">
      <c r="B38" s="68" t="s">
        <v>124</v>
      </c>
      <c r="C38" s="70" t="s">
        <v>136</v>
      </c>
      <c r="D38" s="69" t="s">
        <v>161</v>
      </c>
      <c r="E38" s="197">
        <v>199940</v>
      </c>
      <c r="F38" s="197">
        <v>194390</v>
      </c>
      <c r="G38" s="198">
        <v>1880</v>
      </c>
      <c r="H38" s="198">
        <v>1820</v>
      </c>
      <c r="J38" s="526"/>
      <c r="K38" s="30" t="str">
        <f>K36</f>
        <v/>
      </c>
      <c r="L38" s="20" t="str">
        <f>IF(L12="","",L12)</f>
        <v/>
      </c>
      <c r="M38" s="53" t="s">
        <v>158</v>
      </c>
      <c r="N38" s="32">
        <f>IFERROR(DGET($B$2:$H$546,N37,K37:M38),0)</f>
        <v>0</v>
      </c>
      <c r="O38" s="32">
        <f>IFERROR(DGET($B$2:$H$546,O37,K37:M38),0)</f>
        <v>0</v>
      </c>
      <c r="P38" s="30" t="str">
        <f>P36</f>
        <v/>
      </c>
      <c r="Q38" s="20" t="str">
        <f>IF(Q12="","",Q12)</f>
        <v/>
      </c>
      <c r="R38" s="20" t="s">
        <v>4</v>
      </c>
      <c r="S38" s="32">
        <f>IFERROR(DGET($B$2:$H$546,S37,P37:R38),0)</f>
        <v>0</v>
      </c>
      <c r="T38" s="32">
        <f>IFERROR(DGET($B$2:$H$546,T37,P37:R38),0)</f>
        <v>0</v>
      </c>
      <c r="U38" s="30" t="str">
        <f>U36</f>
        <v/>
      </c>
      <c r="V38" s="20" t="str">
        <f>IF(V12="","",V12)</f>
        <v/>
      </c>
      <c r="W38" s="20" t="s">
        <v>5</v>
      </c>
      <c r="X38" s="32">
        <f>IFERROR(DGET($B$2:$H$546,X37,U37:W38),0)</f>
        <v>0</v>
      </c>
      <c r="Y38" s="32">
        <f>IFERROR(DGET($B$2:$H$546,Y37,U37:W38),0)</f>
        <v>0</v>
      </c>
      <c r="Z38" s="30" t="str">
        <f>Z36</f>
        <v/>
      </c>
      <c r="AA38" s="20" t="str">
        <f>IF(AA12="","",AA12)</f>
        <v/>
      </c>
      <c r="AB38" s="20" t="s">
        <v>6</v>
      </c>
      <c r="AC38" s="32">
        <f>IFERROR(DGET($B$2:$H$546,AC37,Z37:AB38),0)</f>
        <v>0</v>
      </c>
      <c r="AD38" s="32">
        <f>IFERROR(DGET($B$2:$H$546,AD37,Z37:AB38),0)</f>
        <v>0</v>
      </c>
    </row>
    <row r="39" spans="2:30">
      <c r="B39" s="68" t="s">
        <v>124</v>
      </c>
      <c r="C39" s="68" t="s">
        <v>137</v>
      </c>
      <c r="D39" s="69" t="s">
        <v>158</v>
      </c>
      <c r="E39" s="197">
        <v>40070</v>
      </c>
      <c r="F39" s="197">
        <v>35020</v>
      </c>
      <c r="G39" s="198">
        <v>380</v>
      </c>
      <c r="H39" s="198">
        <v>330</v>
      </c>
      <c r="J39" s="525" t="s">
        <v>24</v>
      </c>
      <c r="K39" s="297" t="s">
        <v>118</v>
      </c>
      <c r="L39" s="297" t="s">
        <v>119</v>
      </c>
      <c r="M39" s="297" t="s">
        <v>120</v>
      </c>
      <c r="N39" s="72" t="s">
        <v>278</v>
      </c>
      <c r="O39" s="72" t="s">
        <v>279</v>
      </c>
      <c r="P39" s="297" t="s">
        <v>118</v>
      </c>
      <c r="Q39" s="297" t="s">
        <v>119</v>
      </c>
      <c r="R39" s="297" t="s">
        <v>120</v>
      </c>
      <c r="S39" s="72" t="s">
        <v>278</v>
      </c>
      <c r="T39" s="72" t="s">
        <v>279</v>
      </c>
      <c r="U39" s="297" t="s">
        <v>118</v>
      </c>
      <c r="V39" s="297" t="s">
        <v>119</v>
      </c>
      <c r="W39" s="297" t="s">
        <v>120</v>
      </c>
      <c r="X39" s="72" t="s">
        <v>278</v>
      </c>
      <c r="Y39" s="72" t="s">
        <v>279</v>
      </c>
      <c r="Z39" s="297" t="s">
        <v>118</v>
      </c>
      <c r="AA39" s="297" t="s">
        <v>119</v>
      </c>
      <c r="AB39" s="297" t="s">
        <v>120</v>
      </c>
      <c r="AC39" s="72" t="s">
        <v>278</v>
      </c>
      <c r="AD39" s="72" t="s">
        <v>279</v>
      </c>
    </row>
    <row r="40" spans="2:30">
      <c r="B40" s="68" t="s">
        <v>124</v>
      </c>
      <c r="C40" s="70" t="s">
        <v>137</v>
      </c>
      <c r="D40" s="69" t="s">
        <v>159</v>
      </c>
      <c r="E40" s="197">
        <v>48360</v>
      </c>
      <c r="F40" s="197">
        <v>43310</v>
      </c>
      <c r="G40" s="198">
        <v>460</v>
      </c>
      <c r="H40" s="198">
        <v>410</v>
      </c>
      <c r="J40" s="526"/>
      <c r="K40" s="30" t="str">
        <f>K38</f>
        <v/>
      </c>
      <c r="L40" s="20" t="str">
        <f>IF(L14="","",L14)</f>
        <v/>
      </c>
      <c r="M40" s="53" t="s">
        <v>158</v>
      </c>
      <c r="N40" s="32">
        <f>IFERROR(DGET($B$2:$H$546,N39,K39:M40),0)</f>
        <v>0</v>
      </c>
      <c r="O40" s="32">
        <f>IFERROR(DGET($B$2:$H$546,O39,K39:M40),0)</f>
        <v>0</v>
      </c>
      <c r="P40" s="30" t="str">
        <f>P38</f>
        <v/>
      </c>
      <c r="Q40" s="20" t="str">
        <f>IF(Q14="","",Q14)</f>
        <v/>
      </c>
      <c r="R40" s="20" t="s">
        <v>4</v>
      </c>
      <c r="S40" s="32">
        <f>IFERROR(DGET($B$2:$H$546,S39,P39:R40),0)</f>
        <v>0</v>
      </c>
      <c r="T40" s="32">
        <f>IFERROR(DGET($B$2:$H$546,T39,P39:R40),0)</f>
        <v>0</v>
      </c>
      <c r="U40" s="30" t="str">
        <f>U38</f>
        <v/>
      </c>
      <c r="V40" s="20" t="str">
        <f>IF(V14="","",V14)</f>
        <v/>
      </c>
      <c r="W40" s="20" t="s">
        <v>5</v>
      </c>
      <c r="X40" s="32">
        <f>IFERROR(DGET($B$2:$H$546,X39,U39:W40),0)</f>
        <v>0</v>
      </c>
      <c r="Y40" s="32">
        <f>IFERROR(DGET($B$2:$H$546,Y39,U39:W40),0)</f>
        <v>0</v>
      </c>
      <c r="Z40" s="30" t="str">
        <f>Z38</f>
        <v/>
      </c>
      <c r="AA40" s="20" t="str">
        <f>IF(AA14="","",AA14)</f>
        <v/>
      </c>
      <c r="AB40" s="20" t="s">
        <v>6</v>
      </c>
      <c r="AC40" s="32">
        <f>IFERROR(DGET($B$2:$H$546,AC39,Z39:AB40),0)</f>
        <v>0</v>
      </c>
      <c r="AD40" s="32">
        <f>IFERROR(DGET($B$2:$H$546,AD39,Z39:AB40),0)</f>
        <v>0</v>
      </c>
    </row>
    <row r="41" spans="2:30">
      <c r="B41" s="68" t="s">
        <v>124</v>
      </c>
      <c r="C41" s="70" t="s">
        <v>137</v>
      </c>
      <c r="D41" s="69" t="s">
        <v>160</v>
      </c>
      <c r="E41" s="197">
        <v>114980</v>
      </c>
      <c r="F41" s="197">
        <v>109930</v>
      </c>
      <c r="G41" s="198">
        <v>1030</v>
      </c>
      <c r="H41" s="198">
        <v>980</v>
      </c>
      <c r="J41" s="525" t="s">
        <v>25</v>
      </c>
      <c r="K41" s="297" t="s">
        <v>118</v>
      </c>
      <c r="L41" s="297" t="s">
        <v>119</v>
      </c>
      <c r="M41" s="297" t="s">
        <v>120</v>
      </c>
      <c r="N41" s="72" t="s">
        <v>278</v>
      </c>
      <c r="O41" s="72" t="s">
        <v>279</v>
      </c>
      <c r="P41" s="297" t="s">
        <v>118</v>
      </c>
      <c r="Q41" s="297" t="s">
        <v>119</v>
      </c>
      <c r="R41" s="297" t="s">
        <v>120</v>
      </c>
      <c r="S41" s="72" t="s">
        <v>278</v>
      </c>
      <c r="T41" s="72" t="s">
        <v>279</v>
      </c>
      <c r="U41" s="297" t="s">
        <v>118</v>
      </c>
      <c r="V41" s="297" t="s">
        <v>119</v>
      </c>
      <c r="W41" s="297" t="s">
        <v>120</v>
      </c>
      <c r="X41" s="72" t="s">
        <v>278</v>
      </c>
      <c r="Y41" s="72" t="s">
        <v>279</v>
      </c>
      <c r="Z41" s="297" t="s">
        <v>118</v>
      </c>
      <c r="AA41" s="297" t="s">
        <v>119</v>
      </c>
      <c r="AB41" s="297" t="s">
        <v>120</v>
      </c>
      <c r="AC41" s="72" t="s">
        <v>278</v>
      </c>
      <c r="AD41" s="72" t="s">
        <v>279</v>
      </c>
    </row>
    <row r="42" spans="2:30">
      <c r="B42" s="68" t="s">
        <v>124</v>
      </c>
      <c r="C42" s="70" t="s">
        <v>137</v>
      </c>
      <c r="D42" s="69" t="s">
        <v>161</v>
      </c>
      <c r="E42" s="197">
        <v>197910</v>
      </c>
      <c r="F42" s="197">
        <v>192860</v>
      </c>
      <c r="G42" s="198">
        <v>1860</v>
      </c>
      <c r="H42" s="198">
        <v>1810</v>
      </c>
      <c r="J42" s="526"/>
      <c r="K42" s="30" t="str">
        <f>K40</f>
        <v/>
      </c>
      <c r="L42" s="20" t="str">
        <f>IF(L16="","",L16)</f>
        <v/>
      </c>
      <c r="M42" s="53" t="s">
        <v>158</v>
      </c>
      <c r="N42" s="32">
        <f>IFERROR(DGET($B$2:$H$546,N41,K41:M42),0)</f>
        <v>0</v>
      </c>
      <c r="O42" s="32">
        <f>IFERROR(DGET($B$2:$H$546,O41,K41:M42),0)</f>
        <v>0</v>
      </c>
      <c r="P42" s="30" t="str">
        <f>P40</f>
        <v/>
      </c>
      <c r="Q42" s="20" t="str">
        <f>IF(Q16="","",Q16)</f>
        <v/>
      </c>
      <c r="R42" s="20" t="s">
        <v>4</v>
      </c>
      <c r="S42" s="32">
        <f>IFERROR(DGET($B$2:$H$546,S41,P41:R42),0)</f>
        <v>0</v>
      </c>
      <c r="T42" s="32">
        <f>IFERROR(DGET($B$2:$H$546,T41,P41:R42),0)</f>
        <v>0</v>
      </c>
      <c r="U42" s="30" t="str">
        <f>U40</f>
        <v/>
      </c>
      <c r="V42" s="20" t="str">
        <f>IF(V16="","",V16)</f>
        <v/>
      </c>
      <c r="W42" s="20" t="s">
        <v>5</v>
      </c>
      <c r="X42" s="32">
        <f>IFERROR(DGET($B$2:$H$546,X41,U41:W42),0)</f>
        <v>0</v>
      </c>
      <c r="Y42" s="32">
        <f>IFERROR(DGET($B$2:$H$546,Y41,U41:W42),0)</f>
        <v>0</v>
      </c>
      <c r="Z42" s="30" t="str">
        <f>Z40</f>
        <v/>
      </c>
      <c r="AA42" s="20" t="str">
        <f>IF(AA16="","",AA16)</f>
        <v/>
      </c>
      <c r="AB42" s="20" t="s">
        <v>6</v>
      </c>
      <c r="AC42" s="32">
        <f>IFERROR(DGET($B$2:$H$546,AC41,Z41:AB42),0)</f>
        <v>0</v>
      </c>
      <c r="AD42" s="32">
        <f>IFERROR(DGET($B$2:$H$546,AD41,Z41:AB42),0)</f>
        <v>0</v>
      </c>
    </row>
    <row r="43" spans="2:30">
      <c r="B43" s="68" t="s">
        <v>124</v>
      </c>
      <c r="C43" s="68" t="s">
        <v>138</v>
      </c>
      <c r="D43" s="69" t="s">
        <v>158</v>
      </c>
      <c r="E43" s="197">
        <v>38330</v>
      </c>
      <c r="F43" s="197">
        <v>33700</v>
      </c>
      <c r="G43" s="198">
        <v>360</v>
      </c>
      <c r="H43" s="198">
        <v>310</v>
      </c>
      <c r="J43" s="525" t="s">
        <v>225</v>
      </c>
      <c r="K43" s="297" t="s">
        <v>118</v>
      </c>
      <c r="L43" s="297" t="s">
        <v>119</v>
      </c>
      <c r="M43" s="297" t="s">
        <v>120</v>
      </c>
      <c r="N43" s="72" t="s">
        <v>278</v>
      </c>
      <c r="O43" s="72" t="s">
        <v>279</v>
      </c>
      <c r="P43" s="297" t="s">
        <v>118</v>
      </c>
      <c r="Q43" s="297" t="s">
        <v>119</v>
      </c>
      <c r="R43" s="297" t="s">
        <v>120</v>
      </c>
      <c r="S43" s="72" t="s">
        <v>278</v>
      </c>
      <c r="T43" s="72" t="s">
        <v>279</v>
      </c>
      <c r="U43" s="297" t="s">
        <v>118</v>
      </c>
      <c r="V43" s="297" t="s">
        <v>119</v>
      </c>
      <c r="W43" s="297" t="s">
        <v>120</v>
      </c>
      <c r="X43" s="72" t="s">
        <v>278</v>
      </c>
      <c r="Y43" s="72" t="s">
        <v>279</v>
      </c>
      <c r="Z43" s="297" t="s">
        <v>118</v>
      </c>
      <c r="AA43" s="297" t="s">
        <v>119</v>
      </c>
      <c r="AB43" s="297" t="s">
        <v>120</v>
      </c>
      <c r="AC43" s="72" t="s">
        <v>278</v>
      </c>
      <c r="AD43" s="72" t="s">
        <v>279</v>
      </c>
    </row>
    <row r="44" spans="2:30">
      <c r="B44" s="68" t="s">
        <v>124</v>
      </c>
      <c r="C44" s="70" t="s">
        <v>138</v>
      </c>
      <c r="D44" s="69" t="s">
        <v>159</v>
      </c>
      <c r="E44" s="197">
        <v>46620</v>
      </c>
      <c r="F44" s="197">
        <v>41990</v>
      </c>
      <c r="G44" s="198">
        <v>440</v>
      </c>
      <c r="H44" s="198">
        <v>390</v>
      </c>
      <c r="J44" s="526"/>
      <c r="K44" s="30" t="str">
        <f>K42</f>
        <v/>
      </c>
      <c r="L44" s="20" t="str">
        <f>IF(L18="","",L18)</f>
        <v/>
      </c>
      <c r="M44" s="53" t="s">
        <v>158</v>
      </c>
      <c r="N44" s="32">
        <f>IFERROR(DGET($B$2:$H$546,N43,K43:M44),0)</f>
        <v>0</v>
      </c>
      <c r="O44" s="32">
        <f>IFERROR(DGET($B$2:$H$546,O43,K43:M44),0)</f>
        <v>0</v>
      </c>
      <c r="P44" s="30" t="str">
        <f>P42</f>
        <v/>
      </c>
      <c r="Q44" s="20" t="str">
        <f>IF(Q18="","",Q18)</f>
        <v/>
      </c>
      <c r="R44" s="20" t="s">
        <v>4</v>
      </c>
      <c r="S44" s="32">
        <f>IFERROR(DGET($B$2:$H$546,S43,P43:R44),0)</f>
        <v>0</v>
      </c>
      <c r="T44" s="32">
        <f>IFERROR(DGET($B$2:$H$546,T43,P43:R44),0)</f>
        <v>0</v>
      </c>
      <c r="U44" s="30" t="str">
        <f>U42</f>
        <v/>
      </c>
      <c r="V44" s="20" t="str">
        <f>IF(V18="","",V18)</f>
        <v/>
      </c>
      <c r="W44" s="20" t="s">
        <v>5</v>
      </c>
      <c r="X44" s="32">
        <f>IFERROR(DGET($B$2:$H$546,X43,U43:W44),0)</f>
        <v>0</v>
      </c>
      <c r="Y44" s="32">
        <f>IFERROR(DGET($B$2:$H$546,Y43,U43:W44),0)</f>
        <v>0</v>
      </c>
      <c r="Z44" s="30" t="str">
        <f>Z42</f>
        <v/>
      </c>
      <c r="AA44" s="20" t="str">
        <f>IF(AA18="","",AA18)</f>
        <v/>
      </c>
      <c r="AB44" s="20" t="s">
        <v>6</v>
      </c>
      <c r="AC44" s="32">
        <f>IFERROR(DGET($B$2:$H$546,AC43,Z43:AB44),0)</f>
        <v>0</v>
      </c>
      <c r="AD44" s="32">
        <f>IFERROR(DGET($B$2:$H$546,AD43,Z43:AB44),0)</f>
        <v>0</v>
      </c>
    </row>
    <row r="45" spans="2:30">
      <c r="B45" s="68" t="s">
        <v>124</v>
      </c>
      <c r="C45" s="70" t="s">
        <v>138</v>
      </c>
      <c r="D45" s="69" t="s">
        <v>160</v>
      </c>
      <c r="E45" s="197">
        <v>113240</v>
      </c>
      <c r="F45" s="197">
        <v>108610</v>
      </c>
      <c r="G45" s="198">
        <v>1010</v>
      </c>
      <c r="H45" s="198">
        <v>970</v>
      </c>
      <c r="J45" s="525" t="s">
        <v>226</v>
      </c>
      <c r="K45" s="297" t="s">
        <v>118</v>
      </c>
      <c r="L45" s="297" t="s">
        <v>119</v>
      </c>
      <c r="M45" s="297" t="s">
        <v>120</v>
      </c>
      <c r="N45" s="72" t="s">
        <v>278</v>
      </c>
      <c r="O45" s="72" t="s">
        <v>279</v>
      </c>
      <c r="P45" s="297" t="s">
        <v>118</v>
      </c>
      <c r="Q45" s="297" t="s">
        <v>119</v>
      </c>
      <c r="R45" s="297" t="s">
        <v>120</v>
      </c>
      <c r="S45" s="72" t="s">
        <v>278</v>
      </c>
      <c r="T45" s="72" t="s">
        <v>279</v>
      </c>
      <c r="U45" s="297" t="s">
        <v>118</v>
      </c>
      <c r="V45" s="297" t="s">
        <v>119</v>
      </c>
      <c r="W45" s="297" t="s">
        <v>120</v>
      </c>
      <c r="X45" s="72" t="s">
        <v>278</v>
      </c>
      <c r="Y45" s="72" t="s">
        <v>279</v>
      </c>
      <c r="Z45" s="297" t="s">
        <v>118</v>
      </c>
      <c r="AA45" s="297" t="s">
        <v>119</v>
      </c>
      <c r="AB45" s="297" t="s">
        <v>120</v>
      </c>
      <c r="AC45" s="72" t="s">
        <v>278</v>
      </c>
      <c r="AD45" s="72" t="s">
        <v>279</v>
      </c>
    </row>
    <row r="46" spans="2:30">
      <c r="B46" s="68" t="s">
        <v>124</v>
      </c>
      <c r="C46" s="70" t="s">
        <v>138</v>
      </c>
      <c r="D46" s="69" t="s">
        <v>161</v>
      </c>
      <c r="E46" s="197">
        <v>196170</v>
      </c>
      <c r="F46" s="197">
        <v>191540</v>
      </c>
      <c r="G46" s="198">
        <v>1840</v>
      </c>
      <c r="H46" s="198">
        <v>1800</v>
      </c>
      <c r="J46" s="526"/>
      <c r="K46" s="30" t="str">
        <f>K44</f>
        <v/>
      </c>
      <c r="L46" s="20" t="str">
        <f>IF(L20="","",L20)</f>
        <v/>
      </c>
      <c r="M46" s="53" t="s">
        <v>158</v>
      </c>
      <c r="N46" s="32">
        <f>IFERROR(DGET($B$2:$H$546,N45,K45:M46),0)</f>
        <v>0</v>
      </c>
      <c r="O46" s="32">
        <f>IFERROR(DGET($B$2:$H$546,O45,K45:M46),0)</f>
        <v>0</v>
      </c>
      <c r="P46" s="30" t="str">
        <f>P44</f>
        <v/>
      </c>
      <c r="Q46" s="20" t="str">
        <f>IF(Q20="","",Q20)</f>
        <v/>
      </c>
      <c r="R46" s="20" t="s">
        <v>4</v>
      </c>
      <c r="S46" s="32">
        <f>IFERROR(DGET($B$2:$H$546,S45,P45:R46),0)</f>
        <v>0</v>
      </c>
      <c r="T46" s="32">
        <f>IFERROR(DGET($B$2:$H$546,T45,P45:R46),0)</f>
        <v>0</v>
      </c>
      <c r="U46" s="30" t="str">
        <f>U44</f>
        <v/>
      </c>
      <c r="V46" s="20" t="str">
        <f>IF(V20="","",V20)</f>
        <v/>
      </c>
      <c r="W46" s="20" t="s">
        <v>5</v>
      </c>
      <c r="X46" s="32">
        <f>IFERROR(DGET($B$2:$H$546,X45,U45:W46),0)</f>
        <v>0</v>
      </c>
      <c r="Y46" s="32">
        <f>IFERROR(DGET($B$2:$H$546,Y45,U45:W46),0)</f>
        <v>0</v>
      </c>
      <c r="Z46" s="30" t="str">
        <f>Z44</f>
        <v/>
      </c>
      <c r="AA46" s="20" t="str">
        <f>IF(AA20="","",AA20)</f>
        <v/>
      </c>
      <c r="AB46" s="20" t="s">
        <v>6</v>
      </c>
      <c r="AC46" s="32">
        <f>IFERROR(DGET($B$2:$H$546,AC45,Z45:AB46),0)</f>
        <v>0</v>
      </c>
      <c r="AD46" s="32">
        <f>IFERROR(DGET($B$2:$H$546,AD45,Z45:AB46),0)</f>
        <v>0</v>
      </c>
    </row>
    <row r="47" spans="2:30">
      <c r="B47" s="68" t="s">
        <v>124</v>
      </c>
      <c r="C47" s="68" t="s">
        <v>139</v>
      </c>
      <c r="D47" s="69" t="s">
        <v>158</v>
      </c>
      <c r="E47" s="197">
        <v>36860</v>
      </c>
      <c r="F47" s="197">
        <v>32580</v>
      </c>
      <c r="G47" s="198">
        <v>340</v>
      </c>
      <c r="H47" s="198">
        <v>300</v>
      </c>
      <c r="J47" s="525" t="s">
        <v>28</v>
      </c>
      <c r="K47" s="297" t="s">
        <v>118</v>
      </c>
      <c r="L47" s="297" t="s">
        <v>119</v>
      </c>
      <c r="M47" s="297" t="s">
        <v>120</v>
      </c>
      <c r="N47" s="72" t="s">
        <v>278</v>
      </c>
      <c r="O47" s="72" t="s">
        <v>279</v>
      </c>
      <c r="P47" s="297" t="s">
        <v>118</v>
      </c>
      <c r="Q47" s="297" t="s">
        <v>119</v>
      </c>
      <c r="R47" s="297" t="s">
        <v>120</v>
      </c>
      <c r="S47" s="72" t="s">
        <v>278</v>
      </c>
      <c r="T47" s="72" t="s">
        <v>279</v>
      </c>
      <c r="U47" s="297" t="s">
        <v>118</v>
      </c>
      <c r="V47" s="297" t="s">
        <v>119</v>
      </c>
      <c r="W47" s="297" t="s">
        <v>120</v>
      </c>
      <c r="X47" s="72" t="s">
        <v>278</v>
      </c>
      <c r="Y47" s="72" t="s">
        <v>279</v>
      </c>
      <c r="Z47" s="297" t="s">
        <v>118</v>
      </c>
      <c r="AA47" s="297" t="s">
        <v>119</v>
      </c>
      <c r="AB47" s="297" t="s">
        <v>120</v>
      </c>
      <c r="AC47" s="72" t="s">
        <v>278</v>
      </c>
      <c r="AD47" s="72" t="s">
        <v>279</v>
      </c>
    </row>
    <row r="48" spans="2:30">
      <c r="B48" s="68" t="s">
        <v>124</v>
      </c>
      <c r="C48" s="70" t="s">
        <v>139</v>
      </c>
      <c r="D48" s="69" t="s">
        <v>159</v>
      </c>
      <c r="E48" s="197">
        <v>45150</v>
      </c>
      <c r="F48" s="197">
        <v>40870</v>
      </c>
      <c r="G48" s="198">
        <v>420</v>
      </c>
      <c r="H48" s="198">
        <v>380</v>
      </c>
      <c r="J48" s="526"/>
      <c r="K48" s="30" t="str">
        <f>K46</f>
        <v/>
      </c>
      <c r="L48" s="20" t="str">
        <f>IF(L22="","",L22)</f>
        <v/>
      </c>
      <c r="M48" s="53" t="s">
        <v>158</v>
      </c>
      <c r="N48" s="32">
        <f>IFERROR(DGET($B$2:$H$546,N47,K47:M48),0)</f>
        <v>0</v>
      </c>
      <c r="O48" s="32">
        <f>IFERROR(DGET($B$2:$H$546,O47,K47:M48),0)</f>
        <v>0</v>
      </c>
      <c r="P48" s="30" t="str">
        <f>P46</f>
        <v/>
      </c>
      <c r="Q48" s="20" t="str">
        <f>IF(Q22="","",Q22)</f>
        <v/>
      </c>
      <c r="R48" s="20" t="s">
        <v>4</v>
      </c>
      <c r="S48" s="32">
        <f>IFERROR(DGET($B$2:$H$546,S47,P47:R48),0)</f>
        <v>0</v>
      </c>
      <c r="T48" s="32">
        <f>IFERROR(DGET($B$2:$H$546,T47,P47:R48),0)</f>
        <v>0</v>
      </c>
      <c r="U48" s="30" t="str">
        <f>U46</f>
        <v/>
      </c>
      <c r="V48" s="20" t="str">
        <f>IF(V22="","",V22)</f>
        <v/>
      </c>
      <c r="W48" s="20" t="s">
        <v>5</v>
      </c>
      <c r="X48" s="32">
        <f>IFERROR(DGET($B$2:$H$546,X47,U47:W48),0)</f>
        <v>0</v>
      </c>
      <c r="Y48" s="32">
        <f>IFERROR(DGET($B$2:$H$546,Y47,U47:W48),0)</f>
        <v>0</v>
      </c>
      <c r="Z48" s="30" t="str">
        <f>Z46</f>
        <v/>
      </c>
      <c r="AA48" s="20" t="str">
        <f>IF(AA22="","",AA22)</f>
        <v/>
      </c>
      <c r="AB48" s="20" t="s">
        <v>6</v>
      </c>
      <c r="AC48" s="32">
        <f>IFERROR(DGET($B$2:$H$546,AC47,Z47:AB48),0)</f>
        <v>0</v>
      </c>
      <c r="AD48" s="32">
        <f>IFERROR(DGET($B$2:$H$546,AD47,Z47:AB48),0)</f>
        <v>0</v>
      </c>
    </row>
    <row r="49" spans="2:30">
      <c r="B49" s="68" t="s">
        <v>124</v>
      </c>
      <c r="C49" s="70" t="s">
        <v>139</v>
      </c>
      <c r="D49" s="69" t="s">
        <v>160</v>
      </c>
      <c r="E49" s="197">
        <v>111770</v>
      </c>
      <c r="F49" s="197">
        <v>107490</v>
      </c>
      <c r="G49" s="198">
        <v>1000</v>
      </c>
      <c r="H49" s="198">
        <v>950</v>
      </c>
      <c r="J49" s="525" t="s">
        <v>29</v>
      </c>
      <c r="K49" s="297" t="s">
        <v>118</v>
      </c>
      <c r="L49" s="297" t="s">
        <v>119</v>
      </c>
      <c r="M49" s="297" t="s">
        <v>120</v>
      </c>
      <c r="N49" s="72" t="s">
        <v>278</v>
      </c>
      <c r="O49" s="72" t="s">
        <v>279</v>
      </c>
      <c r="P49" s="297" t="s">
        <v>118</v>
      </c>
      <c r="Q49" s="297" t="s">
        <v>119</v>
      </c>
      <c r="R49" s="297" t="s">
        <v>120</v>
      </c>
      <c r="S49" s="72" t="s">
        <v>278</v>
      </c>
      <c r="T49" s="72" t="s">
        <v>279</v>
      </c>
      <c r="U49" s="297" t="s">
        <v>118</v>
      </c>
      <c r="V49" s="297" t="s">
        <v>119</v>
      </c>
      <c r="W49" s="297" t="s">
        <v>120</v>
      </c>
      <c r="X49" s="72" t="s">
        <v>278</v>
      </c>
      <c r="Y49" s="72" t="s">
        <v>279</v>
      </c>
      <c r="Z49" s="297" t="s">
        <v>118</v>
      </c>
      <c r="AA49" s="297" t="s">
        <v>119</v>
      </c>
      <c r="AB49" s="297" t="s">
        <v>120</v>
      </c>
      <c r="AC49" s="72" t="s">
        <v>278</v>
      </c>
      <c r="AD49" s="72" t="s">
        <v>279</v>
      </c>
    </row>
    <row r="50" spans="2:30">
      <c r="B50" s="68" t="s">
        <v>124</v>
      </c>
      <c r="C50" s="70" t="s">
        <v>139</v>
      </c>
      <c r="D50" s="69" t="s">
        <v>161</v>
      </c>
      <c r="E50" s="197">
        <v>194700</v>
      </c>
      <c r="F50" s="197">
        <v>190420</v>
      </c>
      <c r="G50" s="198">
        <v>1830</v>
      </c>
      <c r="H50" s="198">
        <v>1780</v>
      </c>
      <c r="J50" s="526"/>
      <c r="K50" s="30" t="str">
        <f>K48</f>
        <v/>
      </c>
      <c r="L50" s="20" t="str">
        <f>IF(L24="","",L24)</f>
        <v/>
      </c>
      <c r="M50" s="53" t="s">
        <v>158</v>
      </c>
      <c r="N50" s="32">
        <f>IFERROR(DGET($B$2:$H$546,N49,K49:M50),0)</f>
        <v>0</v>
      </c>
      <c r="O50" s="32">
        <f>IFERROR(DGET($B$2:$H$546,O49,K49:M50),0)</f>
        <v>0</v>
      </c>
      <c r="P50" s="30" t="str">
        <f>P48</f>
        <v/>
      </c>
      <c r="Q50" s="20" t="str">
        <f>IF(Q24="","",Q24)</f>
        <v/>
      </c>
      <c r="R50" s="20" t="s">
        <v>4</v>
      </c>
      <c r="S50" s="32">
        <f>IFERROR(DGET($B$2:$H$546,S49,P49:R50),0)</f>
        <v>0</v>
      </c>
      <c r="T50" s="32">
        <f>IFERROR(DGET($B$2:$H$546,T49,P49:R50),0)</f>
        <v>0</v>
      </c>
      <c r="U50" s="30" t="str">
        <f>U48</f>
        <v/>
      </c>
      <c r="V50" s="20" t="str">
        <f>IF(V24="","",V24)</f>
        <v/>
      </c>
      <c r="W50" s="20" t="s">
        <v>5</v>
      </c>
      <c r="X50" s="32">
        <f>IFERROR(DGET($B$2:$H$546,X49,U49:W50),0)</f>
        <v>0</v>
      </c>
      <c r="Y50" s="32">
        <f>IFERROR(DGET($B$2:$H$546,Y49,U49:W50),0)</f>
        <v>0</v>
      </c>
      <c r="Z50" s="30" t="str">
        <f>Z48</f>
        <v/>
      </c>
      <c r="AA50" s="20" t="str">
        <f>IF(AA24="","",AA24)</f>
        <v/>
      </c>
      <c r="AB50" s="20" t="s">
        <v>6</v>
      </c>
      <c r="AC50" s="32">
        <f>IFERROR(DGET($B$2:$H$546,AC49,Z49:AB50),0)</f>
        <v>0</v>
      </c>
      <c r="AD50" s="32">
        <f>IFERROR(DGET($B$2:$H$546,AD49,Z49:AB50),0)</f>
        <v>0</v>
      </c>
    </row>
    <row r="51" spans="2:30">
      <c r="B51" s="68" t="s">
        <v>124</v>
      </c>
      <c r="C51" s="68" t="s">
        <v>140</v>
      </c>
      <c r="D51" s="69" t="s">
        <v>158</v>
      </c>
      <c r="E51" s="197">
        <v>35630</v>
      </c>
      <c r="F51" s="197">
        <v>31660</v>
      </c>
      <c r="G51" s="198">
        <v>330</v>
      </c>
      <c r="H51" s="198">
        <v>290</v>
      </c>
      <c r="J51" s="525" t="s">
        <v>30</v>
      </c>
      <c r="K51" s="297" t="s">
        <v>118</v>
      </c>
      <c r="L51" s="297" t="s">
        <v>119</v>
      </c>
      <c r="M51" s="297" t="s">
        <v>120</v>
      </c>
      <c r="N51" s="72" t="s">
        <v>278</v>
      </c>
      <c r="O51" s="72" t="s">
        <v>279</v>
      </c>
      <c r="P51" s="297" t="s">
        <v>118</v>
      </c>
      <c r="Q51" s="297" t="s">
        <v>119</v>
      </c>
      <c r="R51" s="297" t="s">
        <v>120</v>
      </c>
      <c r="S51" s="72" t="s">
        <v>278</v>
      </c>
      <c r="T51" s="72" t="s">
        <v>279</v>
      </c>
      <c r="U51" s="297" t="s">
        <v>118</v>
      </c>
      <c r="V51" s="297" t="s">
        <v>119</v>
      </c>
      <c r="W51" s="297" t="s">
        <v>120</v>
      </c>
      <c r="X51" s="72" t="s">
        <v>278</v>
      </c>
      <c r="Y51" s="72" t="s">
        <v>279</v>
      </c>
      <c r="Z51" s="297" t="s">
        <v>118</v>
      </c>
      <c r="AA51" s="297" t="s">
        <v>119</v>
      </c>
      <c r="AB51" s="297" t="s">
        <v>120</v>
      </c>
      <c r="AC51" s="72" t="s">
        <v>278</v>
      </c>
      <c r="AD51" s="72" t="s">
        <v>279</v>
      </c>
    </row>
    <row r="52" spans="2:30">
      <c r="B52" s="68" t="s">
        <v>124</v>
      </c>
      <c r="C52" s="70" t="s">
        <v>140</v>
      </c>
      <c r="D52" s="69" t="s">
        <v>159</v>
      </c>
      <c r="E52" s="197">
        <v>43920</v>
      </c>
      <c r="F52" s="197">
        <v>39950</v>
      </c>
      <c r="G52" s="198">
        <v>410</v>
      </c>
      <c r="H52" s="198">
        <v>370</v>
      </c>
      <c r="J52" s="526"/>
      <c r="K52" s="30" t="str">
        <f t="shared" ref="K52" si="4">K50</f>
        <v/>
      </c>
      <c r="L52" s="20" t="str">
        <f>IF(L26="","",L26)</f>
        <v/>
      </c>
      <c r="M52" s="53" t="s">
        <v>158</v>
      </c>
      <c r="N52" s="32">
        <f>IFERROR(DGET($B$2:$H$546,N51,K51:M52),0)</f>
        <v>0</v>
      </c>
      <c r="O52" s="32">
        <f>IFERROR(DGET($B$2:$H$546,O51,K51:M52),0)</f>
        <v>0</v>
      </c>
      <c r="P52" s="30" t="str">
        <f t="shared" ref="P52" si="5">P50</f>
        <v/>
      </c>
      <c r="Q52" s="20" t="str">
        <f>IF(Q26="","",Q26)</f>
        <v/>
      </c>
      <c r="R52" s="20" t="s">
        <v>4</v>
      </c>
      <c r="S52" s="32">
        <f>IFERROR(DGET($B$2:$H$546,S51,P51:R52),0)</f>
        <v>0</v>
      </c>
      <c r="T52" s="32">
        <f>IFERROR(DGET($B$2:$H$546,T51,P51:R52),0)</f>
        <v>0</v>
      </c>
      <c r="U52" s="30" t="str">
        <f t="shared" ref="U52" si="6">U50</f>
        <v/>
      </c>
      <c r="V52" s="20" t="str">
        <f>IF(V26="","",V26)</f>
        <v/>
      </c>
      <c r="W52" s="20" t="s">
        <v>5</v>
      </c>
      <c r="X52" s="32">
        <f>IFERROR(DGET($B$2:$H$546,X51,U51:W52),0)</f>
        <v>0</v>
      </c>
      <c r="Y52" s="32">
        <f>IFERROR(DGET($B$2:$H$546,Y51,U51:W52),0)</f>
        <v>0</v>
      </c>
      <c r="Z52" s="30" t="str">
        <f t="shared" ref="Z52" si="7">Z50</f>
        <v/>
      </c>
      <c r="AA52" s="20" t="str">
        <f>IF(AA26="","",AA26)</f>
        <v/>
      </c>
      <c r="AB52" s="20" t="s">
        <v>6</v>
      </c>
      <c r="AC52" s="32">
        <f>IFERROR(DGET($B$2:$H$546,AC51,Z51:AB52),0)</f>
        <v>0</v>
      </c>
      <c r="AD52" s="32">
        <f>IFERROR(DGET($B$2:$H$546,AD51,Z51:AB52),0)</f>
        <v>0</v>
      </c>
    </row>
    <row r="53" spans="2:30">
      <c r="B53" s="68" t="s">
        <v>124</v>
      </c>
      <c r="C53" s="70" t="s">
        <v>140</v>
      </c>
      <c r="D53" s="69" t="s">
        <v>160</v>
      </c>
      <c r="E53" s="197">
        <v>110540</v>
      </c>
      <c r="F53" s="197">
        <v>106570</v>
      </c>
      <c r="G53" s="198">
        <v>990</v>
      </c>
      <c r="H53" s="198">
        <v>950</v>
      </c>
    </row>
    <row r="54" spans="2:30">
      <c r="B54" s="68" t="s">
        <v>124</v>
      </c>
      <c r="C54" s="70" t="s">
        <v>140</v>
      </c>
      <c r="D54" s="69" t="s">
        <v>161</v>
      </c>
      <c r="E54" s="197">
        <v>193470</v>
      </c>
      <c r="F54" s="197">
        <v>189500</v>
      </c>
      <c r="G54" s="198">
        <v>1820</v>
      </c>
      <c r="H54" s="198">
        <v>1780</v>
      </c>
    </row>
    <row r="55" spans="2:30">
      <c r="B55" s="68" t="s">
        <v>124</v>
      </c>
      <c r="C55" s="68" t="s">
        <v>141</v>
      </c>
      <c r="D55" s="69" t="s">
        <v>158</v>
      </c>
      <c r="E55" s="197">
        <v>34540</v>
      </c>
      <c r="F55" s="197">
        <v>30840</v>
      </c>
      <c r="G55" s="198">
        <v>320</v>
      </c>
      <c r="H55" s="198">
        <v>280</v>
      </c>
    </row>
    <row r="56" spans="2:30">
      <c r="B56" s="68" t="s">
        <v>124</v>
      </c>
      <c r="C56" s="70" t="s">
        <v>141</v>
      </c>
      <c r="D56" s="69" t="s">
        <v>159</v>
      </c>
      <c r="E56" s="197">
        <v>42830</v>
      </c>
      <c r="F56" s="197">
        <v>39130</v>
      </c>
      <c r="G56" s="198">
        <v>400</v>
      </c>
      <c r="H56" s="198">
        <v>360</v>
      </c>
    </row>
    <row r="57" spans="2:30">
      <c r="B57" s="68" t="s">
        <v>124</v>
      </c>
      <c r="C57" s="70" t="s">
        <v>141</v>
      </c>
      <c r="D57" s="69" t="s">
        <v>160</v>
      </c>
      <c r="E57" s="197">
        <v>109450</v>
      </c>
      <c r="F57" s="197">
        <v>105750</v>
      </c>
      <c r="G57" s="198">
        <v>970</v>
      </c>
      <c r="H57" s="198">
        <v>940</v>
      </c>
    </row>
    <row r="58" spans="2:30">
      <c r="B58" s="68" t="s">
        <v>124</v>
      </c>
      <c r="C58" s="70" t="s">
        <v>141</v>
      </c>
      <c r="D58" s="69" t="s">
        <v>161</v>
      </c>
      <c r="E58" s="197">
        <v>192380</v>
      </c>
      <c r="F58" s="197">
        <v>188680</v>
      </c>
      <c r="G58" s="198">
        <v>1800</v>
      </c>
      <c r="H58" s="198">
        <v>1770</v>
      </c>
    </row>
    <row r="59" spans="2:30">
      <c r="B59" s="68" t="s">
        <v>124</v>
      </c>
      <c r="C59" s="68" t="s">
        <v>142</v>
      </c>
      <c r="D59" s="69" t="s">
        <v>158</v>
      </c>
      <c r="E59" s="197">
        <v>34490</v>
      </c>
      <c r="F59" s="197">
        <v>31020</v>
      </c>
      <c r="G59" s="198">
        <v>320</v>
      </c>
      <c r="H59" s="198">
        <v>290</v>
      </c>
    </row>
    <row r="60" spans="2:30">
      <c r="B60" s="68" t="s">
        <v>124</v>
      </c>
      <c r="C60" s="70" t="s">
        <v>142</v>
      </c>
      <c r="D60" s="69" t="s">
        <v>159</v>
      </c>
      <c r="E60" s="197">
        <v>42780</v>
      </c>
      <c r="F60" s="197">
        <v>39310</v>
      </c>
      <c r="G60" s="198">
        <v>400</v>
      </c>
      <c r="H60" s="198">
        <v>370</v>
      </c>
    </row>
    <row r="61" spans="2:30">
      <c r="B61" s="68" t="s">
        <v>124</v>
      </c>
      <c r="C61" s="70" t="s">
        <v>142</v>
      </c>
      <c r="D61" s="69" t="s">
        <v>160</v>
      </c>
      <c r="E61" s="197">
        <v>109400</v>
      </c>
      <c r="F61" s="197">
        <v>105930</v>
      </c>
      <c r="G61" s="198">
        <v>970</v>
      </c>
      <c r="H61" s="198">
        <v>940</v>
      </c>
    </row>
    <row r="62" spans="2:30">
      <c r="B62" s="68" t="s">
        <v>124</v>
      </c>
      <c r="C62" s="70" t="s">
        <v>142</v>
      </c>
      <c r="D62" s="69" t="s">
        <v>161</v>
      </c>
      <c r="E62" s="197">
        <v>192330</v>
      </c>
      <c r="F62" s="197">
        <v>188860</v>
      </c>
      <c r="G62" s="198">
        <v>1800</v>
      </c>
      <c r="H62" s="198">
        <v>1770</v>
      </c>
    </row>
    <row r="63" spans="2:30">
      <c r="B63" s="68" t="s">
        <v>124</v>
      </c>
      <c r="C63" s="68" t="s">
        <v>143</v>
      </c>
      <c r="D63" s="69" t="s">
        <v>158</v>
      </c>
      <c r="E63" s="197">
        <v>33620</v>
      </c>
      <c r="F63" s="197">
        <v>30350</v>
      </c>
      <c r="G63" s="198">
        <v>310</v>
      </c>
      <c r="H63" s="198">
        <v>280</v>
      </c>
    </row>
    <row r="64" spans="2:30">
      <c r="B64" s="68" t="s">
        <v>124</v>
      </c>
      <c r="C64" s="70" t="s">
        <v>143</v>
      </c>
      <c r="D64" s="69" t="s">
        <v>159</v>
      </c>
      <c r="E64" s="197">
        <v>41910</v>
      </c>
      <c r="F64" s="197">
        <v>38640</v>
      </c>
      <c r="G64" s="198">
        <v>390</v>
      </c>
      <c r="H64" s="198">
        <v>360</v>
      </c>
    </row>
    <row r="65" spans="2:8">
      <c r="B65" s="68" t="s">
        <v>124</v>
      </c>
      <c r="C65" s="70" t="s">
        <v>143</v>
      </c>
      <c r="D65" s="69" t="s">
        <v>160</v>
      </c>
      <c r="E65" s="197">
        <v>108530</v>
      </c>
      <c r="F65" s="197">
        <v>105260</v>
      </c>
      <c r="G65" s="198">
        <v>970</v>
      </c>
      <c r="H65" s="198">
        <v>930</v>
      </c>
    </row>
    <row r="66" spans="2:8">
      <c r="B66" s="68" t="s">
        <v>124</v>
      </c>
      <c r="C66" s="70" t="s">
        <v>143</v>
      </c>
      <c r="D66" s="69" t="s">
        <v>161</v>
      </c>
      <c r="E66" s="197">
        <v>191460</v>
      </c>
      <c r="F66" s="197">
        <v>188190</v>
      </c>
      <c r="G66" s="198">
        <v>1800</v>
      </c>
      <c r="H66" s="198">
        <v>1760</v>
      </c>
    </row>
    <row r="67" spans="2:8">
      <c r="B67" s="68" t="s">
        <v>124</v>
      </c>
      <c r="C67" s="68" t="s">
        <v>144</v>
      </c>
      <c r="D67" s="69" t="s">
        <v>158</v>
      </c>
      <c r="E67" s="197">
        <v>32820</v>
      </c>
      <c r="F67" s="197">
        <v>29740</v>
      </c>
      <c r="G67" s="198">
        <v>300</v>
      </c>
      <c r="H67" s="198">
        <v>270</v>
      </c>
    </row>
    <row r="68" spans="2:8">
      <c r="B68" s="68" t="s">
        <v>124</v>
      </c>
      <c r="C68" s="70" t="s">
        <v>145</v>
      </c>
      <c r="D68" s="69" t="s">
        <v>159</v>
      </c>
      <c r="E68" s="197">
        <v>41110</v>
      </c>
      <c r="F68" s="197">
        <v>38030</v>
      </c>
      <c r="G68" s="198">
        <v>380</v>
      </c>
      <c r="H68" s="198">
        <v>350</v>
      </c>
    </row>
    <row r="69" spans="2:8">
      <c r="B69" s="68" t="s">
        <v>124</v>
      </c>
      <c r="C69" s="70" t="s">
        <v>144</v>
      </c>
      <c r="D69" s="69" t="s">
        <v>160</v>
      </c>
      <c r="E69" s="197">
        <v>107730</v>
      </c>
      <c r="F69" s="197">
        <v>104650</v>
      </c>
      <c r="G69" s="198">
        <v>960</v>
      </c>
      <c r="H69" s="198">
        <v>930</v>
      </c>
    </row>
    <row r="70" spans="2:8">
      <c r="B70" s="68" t="s">
        <v>124</v>
      </c>
      <c r="C70" s="70" t="s">
        <v>144</v>
      </c>
      <c r="D70" s="69" t="s">
        <v>161</v>
      </c>
      <c r="E70" s="197">
        <v>190660</v>
      </c>
      <c r="F70" s="197">
        <v>187580</v>
      </c>
      <c r="G70" s="198">
        <v>1790</v>
      </c>
      <c r="H70" s="198">
        <v>1760</v>
      </c>
    </row>
    <row r="71" spans="2:8">
      <c r="B71" s="68" t="s">
        <v>146</v>
      </c>
      <c r="C71" s="68" t="s">
        <v>123</v>
      </c>
      <c r="D71" s="69" t="s">
        <v>158</v>
      </c>
      <c r="E71" s="197">
        <v>128580</v>
      </c>
      <c r="F71" s="197">
        <v>101560</v>
      </c>
      <c r="G71" s="198">
        <v>1260</v>
      </c>
      <c r="H71" s="198">
        <v>990</v>
      </c>
    </row>
    <row r="72" spans="2:8">
      <c r="B72" s="68" t="s">
        <v>146</v>
      </c>
      <c r="C72" s="70" t="s">
        <v>123</v>
      </c>
      <c r="D72" s="69" t="s">
        <v>159</v>
      </c>
      <c r="E72" s="197">
        <v>136620</v>
      </c>
      <c r="F72" s="197">
        <v>109600</v>
      </c>
      <c r="G72" s="198">
        <v>1340</v>
      </c>
      <c r="H72" s="198">
        <v>1070</v>
      </c>
    </row>
    <row r="73" spans="2:8">
      <c r="B73" s="68" t="s">
        <v>146</v>
      </c>
      <c r="C73" s="70" t="s">
        <v>123</v>
      </c>
      <c r="D73" s="69" t="s">
        <v>160</v>
      </c>
      <c r="E73" s="197">
        <v>201490</v>
      </c>
      <c r="F73" s="197">
        <v>174470</v>
      </c>
      <c r="G73" s="198">
        <v>1890</v>
      </c>
      <c r="H73" s="198">
        <v>1620</v>
      </c>
    </row>
    <row r="74" spans="2:8">
      <c r="B74" s="68" t="s">
        <v>146</v>
      </c>
      <c r="C74" s="70" t="s">
        <v>123</v>
      </c>
      <c r="D74" s="69" t="s">
        <v>161</v>
      </c>
      <c r="E74" s="197">
        <v>281930</v>
      </c>
      <c r="F74" s="197">
        <v>254910</v>
      </c>
      <c r="G74" s="198">
        <v>2690</v>
      </c>
      <c r="H74" s="198">
        <v>2420</v>
      </c>
    </row>
    <row r="75" spans="2:8">
      <c r="B75" s="68" t="s">
        <v>146</v>
      </c>
      <c r="C75" s="68" t="s">
        <v>125</v>
      </c>
      <c r="D75" s="69" t="s">
        <v>158</v>
      </c>
      <c r="E75" s="197">
        <v>92670</v>
      </c>
      <c r="F75" s="197">
        <v>74660</v>
      </c>
      <c r="G75" s="198">
        <v>900</v>
      </c>
      <c r="H75" s="198">
        <v>720</v>
      </c>
    </row>
    <row r="76" spans="2:8">
      <c r="B76" s="68" t="s">
        <v>146</v>
      </c>
      <c r="C76" s="70" t="s">
        <v>126</v>
      </c>
      <c r="D76" s="69" t="s">
        <v>159</v>
      </c>
      <c r="E76" s="197">
        <v>100710</v>
      </c>
      <c r="F76" s="197">
        <v>82700</v>
      </c>
      <c r="G76" s="198">
        <v>980</v>
      </c>
      <c r="H76" s="198">
        <v>800</v>
      </c>
    </row>
    <row r="77" spans="2:8">
      <c r="B77" s="68" t="s">
        <v>146</v>
      </c>
      <c r="C77" s="70" t="s">
        <v>126</v>
      </c>
      <c r="D77" s="69" t="s">
        <v>160</v>
      </c>
      <c r="E77" s="197">
        <v>165580</v>
      </c>
      <c r="F77" s="197">
        <v>147570</v>
      </c>
      <c r="G77" s="198">
        <v>1540</v>
      </c>
      <c r="H77" s="198">
        <v>1360</v>
      </c>
    </row>
    <row r="78" spans="2:8">
      <c r="B78" s="68" t="s">
        <v>146</v>
      </c>
      <c r="C78" s="70" t="s">
        <v>126</v>
      </c>
      <c r="D78" s="69" t="s">
        <v>161</v>
      </c>
      <c r="E78" s="197">
        <v>246020</v>
      </c>
      <c r="F78" s="197">
        <v>228010</v>
      </c>
      <c r="G78" s="198">
        <v>2340</v>
      </c>
      <c r="H78" s="198">
        <v>2160</v>
      </c>
    </row>
    <row r="79" spans="2:8">
      <c r="B79" s="68" t="s">
        <v>146</v>
      </c>
      <c r="C79" s="68" t="s">
        <v>127</v>
      </c>
      <c r="D79" s="69" t="s">
        <v>158</v>
      </c>
      <c r="E79" s="197">
        <v>75080</v>
      </c>
      <c r="F79" s="197">
        <v>61570</v>
      </c>
      <c r="G79" s="198">
        <v>730</v>
      </c>
      <c r="H79" s="198">
        <v>590</v>
      </c>
    </row>
    <row r="80" spans="2:8">
      <c r="B80" s="68" t="s">
        <v>146</v>
      </c>
      <c r="C80" s="70" t="s">
        <v>128</v>
      </c>
      <c r="D80" s="69" t="s">
        <v>159</v>
      </c>
      <c r="E80" s="197">
        <v>83120</v>
      </c>
      <c r="F80" s="197">
        <v>69610</v>
      </c>
      <c r="G80" s="198">
        <v>810</v>
      </c>
      <c r="H80" s="198">
        <v>670</v>
      </c>
    </row>
    <row r="81" spans="2:8">
      <c r="B81" s="68" t="s">
        <v>146</v>
      </c>
      <c r="C81" s="70" t="s">
        <v>128</v>
      </c>
      <c r="D81" s="69" t="s">
        <v>160</v>
      </c>
      <c r="E81" s="197">
        <v>147990</v>
      </c>
      <c r="F81" s="197">
        <v>134480</v>
      </c>
      <c r="G81" s="198">
        <v>1360</v>
      </c>
      <c r="H81" s="198">
        <v>1220</v>
      </c>
    </row>
    <row r="82" spans="2:8">
      <c r="B82" s="68" t="s">
        <v>146</v>
      </c>
      <c r="C82" s="70" t="s">
        <v>128</v>
      </c>
      <c r="D82" s="69" t="s">
        <v>161</v>
      </c>
      <c r="E82" s="197">
        <v>228430</v>
      </c>
      <c r="F82" s="197">
        <v>214920</v>
      </c>
      <c r="G82" s="198">
        <v>2160</v>
      </c>
      <c r="H82" s="198">
        <v>2020</v>
      </c>
    </row>
    <row r="83" spans="2:8">
      <c r="B83" s="68" t="s">
        <v>146</v>
      </c>
      <c r="C83" s="68" t="s">
        <v>129</v>
      </c>
      <c r="D83" s="69" t="s">
        <v>158</v>
      </c>
      <c r="E83" s="197">
        <v>70490</v>
      </c>
      <c r="F83" s="197">
        <v>59680</v>
      </c>
      <c r="G83" s="198">
        <v>680</v>
      </c>
      <c r="H83" s="198">
        <v>570</v>
      </c>
    </row>
    <row r="84" spans="2:8">
      <c r="B84" s="68" t="s">
        <v>146</v>
      </c>
      <c r="C84" s="70" t="s">
        <v>130</v>
      </c>
      <c r="D84" s="69" t="s">
        <v>159</v>
      </c>
      <c r="E84" s="197">
        <v>78530</v>
      </c>
      <c r="F84" s="197">
        <v>67720</v>
      </c>
      <c r="G84" s="198">
        <v>760</v>
      </c>
      <c r="H84" s="198">
        <v>650</v>
      </c>
    </row>
    <row r="85" spans="2:8">
      <c r="B85" s="68" t="s">
        <v>146</v>
      </c>
      <c r="C85" s="70" t="s">
        <v>130</v>
      </c>
      <c r="D85" s="69" t="s">
        <v>160</v>
      </c>
      <c r="E85" s="197">
        <v>143400</v>
      </c>
      <c r="F85" s="197">
        <v>132590</v>
      </c>
      <c r="G85" s="198">
        <v>1310</v>
      </c>
      <c r="H85" s="198">
        <v>1210</v>
      </c>
    </row>
    <row r="86" spans="2:8">
      <c r="B86" s="68" t="s">
        <v>146</v>
      </c>
      <c r="C86" s="70" t="s">
        <v>130</v>
      </c>
      <c r="D86" s="69" t="s">
        <v>161</v>
      </c>
      <c r="E86" s="197">
        <v>223840</v>
      </c>
      <c r="F86" s="197">
        <v>213030</v>
      </c>
      <c r="G86" s="198">
        <v>2110</v>
      </c>
      <c r="H86" s="198">
        <v>2010</v>
      </c>
    </row>
    <row r="87" spans="2:8">
      <c r="B87" s="68" t="s">
        <v>146</v>
      </c>
      <c r="C87" s="68" t="s">
        <v>132</v>
      </c>
      <c r="D87" s="69" t="s">
        <v>158</v>
      </c>
      <c r="E87" s="197">
        <v>61770</v>
      </c>
      <c r="F87" s="197">
        <v>52760</v>
      </c>
      <c r="G87" s="198">
        <v>590</v>
      </c>
      <c r="H87" s="198">
        <v>500</v>
      </c>
    </row>
    <row r="88" spans="2:8">
      <c r="B88" s="68" t="s">
        <v>146</v>
      </c>
      <c r="C88" s="68" t="s">
        <v>132</v>
      </c>
      <c r="D88" s="69" t="s">
        <v>159</v>
      </c>
      <c r="E88" s="197">
        <v>69810</v>
      </c>
      <c r="F88" s="197">
        <v>60800</v>
      </c>
      <c r="G88" s="198">
        <v>670</v>
      </c>
      <c r="H88" s="198">
        <v>580</v>
      </c>
    </row>
    <row r="89" spans="2:8">
      <c r="B89" s="68" t="s">
        <v>146</v>
      </c>
      <c r="C89" s="68" t="s">
        <v>132</v>
      </c>
      <c r="D89" s="69" t="s">
        <v>160</v>
      </c>
      <c r="E89" s="197">
        <v>134680</v>
      </c>
      <c r="F89" s="197">
        <v>125670</v>
      </c>
      <c r="G89" s="198">
        <v>1230</v>
      </c>
      <c r="H89" s="198">
        <v>1140</v>
      </c>
    </row>
    <row r="90" spans="2:8">
      <c r="B90" s="68" t="s">
        <v>146</v>
      </c>
      <c r="C90" s="68" t="s">
        <v>132</v>
      </c>
      <c r="D90" s="69" t="s">
        <v>161</v>
      </c>
      <c r="E90" s="197">
        <v>215120</v>
      </c>
      <c r="F90" s="197">
        <v>206110</v>
      </c>
      <c r="G90" s="198">
        <v>2030</v>
      </c>
      <c r="H90" s="198">
        <v>1940</v>
      </c>
    </row>
    <row r="91" spans="2:8">
      <c r="B91" s="68" t="s">
        <v>146</v>
      </c>
      <c r="C91" s="68" t="s">
        <v>133</v>
      </c>
      <c r="D91" s="69" t="s">
        <v>158</v>
      </c>
      <c r="E91" s="197">
        <v>55610</v>
      </c>
      <c r="F91" s="197">
        <v>47900</v>
      </c>
      <c r="G91" s="198">
        <v>530</v>
      </c>
      <c r="H91" s="198">
        <v>450</v>
      </c>
    </row>
    <row r="92" spans="2:8">
      <c r="B92" s="68" t="s">
        <v>146</v>
      </c>
      <c r="C92" s="70" t="s">
        <v>133</v>
      </c>
      <c r="D92" s="69" t="s">
        <v>159</v>
      </c>
      <c r="E92" s="197">
        <v>63650</v>
      </c>
      <c r="F92" s="197">
        <v>55940</v>
      </c>
      <c r="G92" s="198">
        <v>610</v>
      </c>
      <c r="H92" s="198">
        <v>530</v>
      </c>
    </row>
    <row r="93" spans="2:8">
      <c r="B93" s="68" t="s">
        <v>146</v>
      </c>
      <c r="C93" s="70" t="s">
        <v>133</v>
      </c>
      <c r="D93" s="69" t="s">
        <v>160</v>
      </c>
      <c r="E93" s="197">
        <v>128520</v>
      </c>
      <c r="F93" s="197">
        <v>120810</v>
      </c>
      <c r="G93" s="198">
        <v>1170</v>
      </c>
      <c r="H93" s="198">
        <v>1090</v>
      </c>
    </row>
    <row r="94" spans="2:8">
      <c r="B94" s="68" t="s">
        <v>146</v>
      </c>
      <c r="C94" s="70" t="s">
        <v>133</v>
      </c>
      <c r="D94" s="69" t="s">
        <v>161</v>
      </c>
      <c r="E94" s="197">
        <v>208960</v>
      </c>
      <c r="F94" s="197">
        <v>201250</v>
      </c>
      <c r="G94" s="198">
        <v>1970</v>
      </c>
      <c r="H94" s="198">
        <v>1890</v>
      </c>
    </row>
    <row r="95" spans="2:8">
      <c r="B95" s="68" t="s">
        <v>146</v>
      </c>
      <c r="C95" s="68" t="s">
        <v>134</v>
      </c>
      <c r="D95" s="69" t="s">
        <v>158</v>
      </c>
      <c r="E95" s="197">
        <v>51060</v>
      </c>
      <c r="F95" s="197">
        <v>44310</v>
      </c>
      <c r="G95" s="198">
        <v>490</v>
      </c>
      <c r="H95" s="198">
        <v>420</v>
      </c>
    </row>
    <row r="96" spans="2:8">
      <c r="B96" s="68" t="s">
        <v>146</v>
      </c>
      <c r="C96" s="70" t="s">
        <v>134</v>
      </c>
      <c r="D96" s="69" t="s">
        <v>159</v>
      </c>
      <c r="E96" s="197">
        <v>59100</v>
      </c>
      <c r="F96" s="197">
        <v>52350</v>
      </c>
      <c r="G96" s="198">
        <v>570</v>
      </c>
      <c r="H96" s="198">
        <v>500</v>
      </c>
    </row>
    <row r="97" spans="2:8">
      <c r="B97" s="68" t="s">
        <v>146</v>
      </c>
      <c r="C97" s="70" t="s">
        <v>134</v>
      </c>
      <c r="D97" s="69" t="s">
        <v>160</v>
      </c>
      <c r="E97" s="197">
        <v>123970</v>
      </c>
      <c r="F97" s="197">
        <v>117220</v>
      </c>
      <c r="G97" s="198">
        <v>1120</v>
      </c>
      <c r="H97" s="198">
        <v>1050</v>
      </c>
    </row>
    <row r="98" spans="2:8">
      <c r="B98" s="68" t="s">
        <v>146</v>
      </c>
      <c r="C98" s="70" t="s">
        <v>134</v>
      </c>
      <c r="D98" s="69" t="s">
        <v>161</v>
      </c>
      <c r="E98" s="197">
        <v>204410</v>
      </c>
      <c r="F98" s="197">
        <v>197660</v>
      </c>
      <c r="G98" s="198">
        <v>1920</v>
      </c>
      <c r="H98" s="198">
        <v>1850</v>
      </c>
    </row>
    <row r="99" spans="2:8">
      <c r="B99" s="68" t="s">
        <v>146</v>
      </c>
      <c r="C99" s="68" t="s">
        <v>135</v>
      </c>
      <c r="D99" s="69" t="s">
        <v>158</v>
      </c>
      <c r="E99" s="197">
        <v>47470</v>
      </c>
      <c r="F99" s="197">
        <v>41460</v>
      </c>
      <c r="G99" s="198">
        <v>450</v>
      </c>
      <c r="H99" s="198">
        <v>390</v>
      </c>
    </row>
    <row r="100" spans="2:8">
      <c r="B100" s="68" t="s">
        <v>146</v>
      </c>
      <c r="C100" s="70" t="s">
        <v>135</v>
      </c>
      <c r="D100" s="69" t="s">
        <v>159</v>
      </c>
      <c r="E100" s="197">
        <v>55510</v>
      </c>
      <c r="F100" s="197">
        <v>49500</v>
      </c>
      <c r="G100" s="198">
        <v>530</v>
      </c>
      <c r="H100" s="198">
        <v>470</v>
      </c>
    </row>
    <row r="101" spans="2:8">
      <c r="B101" s="68" t="s">
        <v>146</v>
      </c>
      <c r="C101" s="70" t="s">
        <v>135</v>
      </c>
      <c r="D101" s="69" t="s">
        <v>160</v>
      </c>
      <c r="E101" s="197">
        <v>120380</v>
      </c>
      <c r="F101" s="197">
        <v>114370</v>
      </c>
      <c r="G101" s="198">
        <v>1080</v>
      </c>
      <c r="H101" s="198">
        <v>1020</v>
      </c>
    </row>
    <row r="102" spans="2:8">
      <c r="B102" s="68" t="s">
        <v>146</v>
      </c>
      <c r="C102" s="70" t="s">
        <v>135</v>
      </c>
      <c r="D102" s="69" t="s">
        <v>161</v>
      </c>
      <c r="E102" s="197">
        <v>200820</v>
      </c>
      <c r="F102" s="197">
        <v>194810</v>
      </c>
      <c r="G102" s="198">
        <v>1880</v>
      </c>
      <c r="H102" s="198">
        <v>1820</v>
      </c>
    </row>
    <row r="103" spans="2:8">
      <c r="B103" s="68" t="s">
        <v>146</v>
      </c>
      <c r="C103" s="68" t="s">
        <v>136</v>
      </c>
      <c r="D103" s="69" t="s">
        <v>158</v>
      </c>
      <c r="E103" s="197">
        <v>40990</v>
      </c>
      <c r="F103" s="197">
        <v>35590</v>
      </c>
      <c r="G103" s="198">
        <v>390</v>
      </c>
      <c r="H103" s="198">
        <v>330</v>
      </c>
    </row>
    <row r="104" spans="2:8">
      <c r="B104" s="68" t="s">
        <v>146</v>
      </c>
      <c r="C104" s="70" t="s">
        <v>136</v>
      </c>
      <c r="D104" s="69" t="s">
        <v>159</v>
      </c>
      <c r="E104" s="197">
        <v>49030</v>
      </c>
      <c r="F104" s="197">
        <v>43630</v>
      </c>
      <c r="G104" s="198">
        <v>470</v>
      </c>
      <c r="H104" s="198">
        <v>410</v>
      </c>
    </row>
    <row r="105" spans="2:8">
      <c r="B105" s="68" t="s">
        <v>146</v>
      </c>
      <c r="C105" s="70" t="s">
        <v>136</v>
      </c>
      <c r="D105" s="69" t="s">
        <v>160</v>
      </c>
      <c r="E105" s="197">
        <v>113900</v>
      </c>
      <c r="F105" s="197">
        <v>108500</v>
      </c>
      <c r="G105" s="198">
        <v>1020</v>
      </c>
      <c r="H105" s="198">
        <v>960</v>
      </c>
    </row>
    <row r="106" spans="2:8">
      <c r="B106" s="68" t="s">
        <v>146</v>
      </c>
      <c r="C106" s="70" t="s">
        <v>136</v>
      </c>
      <c r="D106" s="69" t="s">
        <v>161</v>
      </c>
      <c r="E106" s="197">
        <v>194340</v>
      </c>
      <c r="F106" s="197">
        <v>188940</v>
      </c>
      <c r="G106" s="198">
        <v>1820</v>
      </c>
      <c r="H106" s="198">
        <v>1760</v>
      </c>
    </row>
    <row r="107" spans="2:8">
      <c r="B107" s="68" t="s">
        <v>146</v>
      </c>
      <c r="C107" s="68" t="s">
        <v>137</v>
      </c>
      <c r="D107" s="69" t="s">
        <v>158</v>
      </c>
      <c r="E107" s="197">
        <v>39010</v>
      </c>
      <c r="F107" s="197">
        <v>34090</v>
      </c>
      <c r="G107" s="198">
        <v>370</v>
      </c>
      <c r="H107" s="198">
        <v>320</v>
      </c>
    </row>
    <row r="108" spans="2:8">
      <c r="B108" s="68" t="s">
        <v>146</v>
      </c>
      <c r="C108" s="70" t="s">
        <v>137</v>
      </c>
      <c r="D108" s="69" t="s">
        <v>159</v>
      </c>
      <c r="E108" s="197">
        <v>47050</v>
      </c>
      <c r="F108" s="197">
        <v>42130</v>
      </c>
      <c r="G108" s="198">
        <v>450</v>
      </c>
      <c r="H108" s="198">
        <v>400</v>
      </c>
    </row>
    <row r="109" spans="2:8">
      <c r="B109" s="68" t="s">
        <v>146</v>
      </c>
      <c r="C109" s="70" t="s">
        <v>137</v>
      </c>
      <c r="D109" s="69" t="s">
        <v>160</v>
      </c>
      <c r="E109" s="197">
        <v>111920</v>
      </c>
      <c r="F109" s="197">
        <v>107000</v>
      </c>
      <c r="G109" s="198">
        <v>1000</v>
      </c>
      <c r="H109" s="198">
        <v>950</v>
      </c>
    </row>
    <row r="110" spans="2:8">
      <c r="B110" s="68" t="s">
        <v>146</v>
      </c>
      <c r="C110" s="70" t="s">
        <v>137</v>
      </c>
      <c r="D110" s="69" t="s">
        <v>161</v>
      </c>
      <c r="E110" s="197">
        <v>192360</v>
      </c>
      <c r="F110" s="197">
        <v>187440</v>
      </c>
      <c r="G110" s="198">
        <v>1800</v>
      </c>
      <c r="H110" s="198">
        <v>1750</v>
      </c>
    </row>
    <row r="111" spans="2:8">
      <c r="B111" s="68" t="s">
        <v>146</v>
      </c>
      <c r="C111" s="68" t="s">
        <v>138</v>
      </c>
      <c r="D111" s="69" t="s">
        <v>158</v>
      </c>
      <c r="E111" s="197">
        <v>37310</v>
      </c>
      <c r="F111" s="197">
        <v>32810</v>
      </c>
      <c r="G111" s="198">
        <v>350</v>
      </c>
      <c r="H111" s="198">
        <v>300</v>
      </c>
    </row>
    <row r="112" spans="2:8">
      <c r="B112" s="68" t="s">
        <v>146</v>
      </c>
      <c r="C112" s="70" t="s">
        <v>138</v>
      </c>
      <c r="D112" s="69" t="s">
        <v>159</v>
      </c>
      <c r="E112" s="197">
        <v>45350</v>
      </c>
      <c r="F112" s="197">
        <v>40850</v>
      </c>
      <c r="G112" s="198">
        <v>430</v>
      </c>
      <c r="H112" s="198">
        <v>380</v>
      </c>
    </row>
    <row r="113" spans="2:8">
      <c r="B113" s="68" t="s">
        <v>146</v>
      </c>
      <c r="C113" s="70" t="s">
        <v>138</v>
      </c>
      <c r="D113" s="69" t="s">
        <v>160</v>
      </c>
      <c r="E113" s="197">
        <v>110220</v>
      </c>
      <c r="F113" s="197">
        <v>105720</v>
      </c>
      <c r="G113" s="198">
        <v>980</v>
      </c>
      <c r="H113" s="198">
        <v>940</v>
      </c>
    </row>
    <row r="114" spans="2:8">
      <c r="B114" s="68" t="s">
        <v>146</v>
      </c>
      <c r="C114" s="70" t="s">
        <v>138</v>
      </c>
      <c r="D114" s="69" t="s">
        <v>161</v>
      </c>
      <c r="E114" s="197">
        <v>190660</v>
      </c>
      <c r="F114" s="197">
        <v>186160</v>
      </c>
      <c r="G114" s="198">
        <v>1780</v>
      </c>
      <c r="H114" s="198">
        <v>1740</v>
      </c>
    </row>
    <row r="115" spans="2:8">
      <c r="B115" s="68" t="s">
        <v>146</v>
      </c>
      <c r="C115" s="68" t="s">
        <v>139</v>
      </c>
      <c r="D115" s="69" t="s">
        <v>158</v>
      </c>
      <c r="E115" s="197">
        <v>35880</v>
      </c>
      <c r="F115" s="197">
        <v>31730</v>
      </c>
      <c r="G115" s="198">
        <v>330</v>
      </c>
      <c r="H115" s="198">
        <v>290</v>
      </c>
    </row>
    <row r="116" spans="2:8">
      <c r="B116" s="68" t="s">
        <v>146</v>
      </c>
      <c r="C116" s="70" t="s">
        <v>139</v>
      </c>
      <c r="D116" s="69" t="s">
        <v>159</v>
      </c>
      <c r="E116" s="197">
        <v>43920</v>
      </c>
      <c r="F116" s="197">
        <v>39770</v>
      </c>
      <c r="G116" s="198">
        <v>410</v>
      </c>
      <c r="H116" s="198">
        <v>370</v>
      </c>
    </row>
    <row r="117" spans="2:8">
      <c r="B117" s="68" t="s">
        <v>146</v>
      </c>
      <c r="C117" s="70" t="s">
        <v>139</v>
      </c>
      <c r="D117" s="69" t="s">
        <v>160</v>
      </c>
      <c r="E117" s="197">
        <v>108790</v>
      </c>
      <c r="F117" s="197">
        <v>104640</v>
      </c>
      <c r="G117" s="198">
        <v>970</v>
      </c>
      <c r="H117" s="198">
        <v>930</v>
      </c>
    </row>
    <row r="118" spans="2:8">
      <c r="B118" s="68" t="s">
        <v>146</v>
      </c>
      <c r="C118" s="70" t="s">
        <v>139</v>
      </c>
      <c r="D118" s="69" t="s">
        <v>161</v>
      </c>
      <c r="E118" s="197">
        <v>189230</v>
      </c>
      <c r="F118" s="197">
        <v>185080</v>
      </c>
      <c r="G118" s="198">
        <v>1770</v>
      </c>
      <c r="H118" s="198">
        <v>1730</v>
      </c>
    </row>
    <row r="119" spans="2:8">
      <c r="B119" s="68" t="s">
        <v>146</v>
      </c>
      <c r="C119" s="68" t="s">
        <v>140</v>
      </c>
      <c r="D119" s="69" t="s">
        <v>158</v>
      </c>
      <c r="E119" s="197">
        <v>34690</v>
      </c>
      <c r="F119" s="197">
        <v>30830</v>
      </c>
      <c r="G119" s="198">
        <v>320</v>
      </c>
      <c r="H119" s="198">
        <v>280</v>
      </c>
    </row>
    <row r="120" spans="2:8">
      <c r="B120" s="68" t="s">
        <v>146</v>
      </c>
      <c r="C120" s="70" t="s">
        <v>140</v>
      </c>
      <c r="D120" s="69" t="s">
        <v>159</v>
      </c>
      <c r="E120" s="197">
        <v>42730</v>
      </c>
      <c r="F120" s="197">
        <v>38870</v>
      </c>
      <c r="G120" s="198">
        <v>400</v>
      </c>
      <c r="H120" s="198">
        <v>360</v>
      </c>
    </row>
    <row r="121" spans="2:8">
      <c r="B121" s="68" t="s">
        <v>146</v>
      </c>
      <c r="C121" s="70" t="s">
        <v>140</v>
      </c>
      <c r="D121" s="69" t="s">
        <v>160</v>
      </c>
      <c r="E121" s="197">
        <v>107600</v>
      </c>
      <c r="F121" s="197">
        <v>103740</v>
      </c>
      <c r="G121" s="198">
        <v>960</v>
      </c>
      <c r="H121" s="198">
        <v>920</v>
      </c>
    </row>
    <row r="122" spans="2:8">
      <c r="B122" s="68" t="s">
        <v>146</v>
      </c>
      <c r="C122" s="70" t="s">
        <v>140</v>
      </c>
      <c r="D122" s="69" t="s">
        <v>161</v>
      </c>
      <c r="E122" s="197">
        <v>188040</v>
      </c>
      <c r="F122" s="197">
        <v>184180</v>
      </c>
      <c r="G122" s="198">
        <v>1760</v>
      </c>
      <c r="H122" s="198">
        <v>1720</v>
      </c>
    </row>
    <row r="123" spans="2:8">
      <c r="B123" s="68" t="s">
        <v>146</v>
      </c>
      <c r="C123" s="68" t="s">
        <v>141</v>
      </c>
      <c r="D123" s="69" t="s">
        <v>158</v>
      </c>
      <c r="E123" s="197">
        <v>33630</v>
      </c>
      <c r="F123" s="197">
        <v>30030</v>
      </c>
      <c r="G123" s="198">
        <v>310</v>
      </c>
      <c r="H123" s="198">
        <v>280</v>
      </c>
    </row>
    <row r="124" spans="2:8">
      <c r="B124" s="68" t="s">
        <v>146</v>
      </c>
      <c r="C124" s="70" t="s">
        <v>141</v>
      </c>
      <c r="D124" s="69" t="s">
        <v>159</v>
      </c>
      <c r="E124" s="197">
        <v>41670</v>
      </c>
      <c r="F124" s="197">
        <v>38070</v>
      </c>
      <c r="G124" s="198">
        <v>390</v>
      </c>
      <c r="H124" s="198">
        <v>360</v>
      </c>
    </row>
    <row r="125" spans="2:8">
      <c r="B125" s="68" t="s">
        <v>146</v>
      </c>
      <c r="C125" s="70" t="s">
        <v>141</v>
      </c>
      <c r="D125" s="69" t="s">
        <v>160</v>
      </c>
      <c r="E125" s="197">
        <v>106540</v>
      </c>
      <c r="F125" s="197">
        <v>102940</v>
      </c>
      <c r="G125" s="198">
        <v>950</v>
      </c>
      <c r="H125" s="198">
        <v>910</v>
      </c>
    </row>
    <row r="126" spans="2:8">
      <c r="B126" s="68" t="s">
        <v>146</v>
      </c>
      <c r="C126" s="70" t="s">
        <v>141</v>
      </c>
      <c r="D126" s="69" t="s">
        <v>161</v>
      </c>
      <c r="E126" s="197">
        <v>186980</v>
      </c>
      <c r="F126" s="197">
        <v>183380</v>
      </c>
      <c r="G126" s="198">
        <v>1750</v>
      </c>
      <c r="H126" s="198">
        <v>1710</v>
      </c>
    </row>
    <row r="127" spans="2:8">
      <c r="B127" s="68" t="s">
        <v>146</v>
      </c>
      <c r="C127" s="68" t="s">
        <v>142</v>
      </c>
      <c r="D127" s="69" t="s">
        <v>158</v>
      </c>
      <c r="E127" s="197">
        <v>33610</v>
      </c>
      <c r="F127" s="197">
        <v>30230</v>
      </c>
      <c r="G127" s="198">
        <v>310</v>
      </c>
      <c r="H127" s="198">
        <v>280</v>
      </c>
    </row>
    <row r="128" spans="2:8">
      <c r="B128" s="68" t="s">
        <v>146</v>
      </c>
      <c r="C128" s="70" t="s">
        <v>142</v>
      </c>
      <c r="D128" s="69" t="s">
        <v>159</v>
      </c>
      <c r="E128" s="197">
        <v>41650</v>
      </c>
      <c r="F128" s="197">
        <v>38270</v>
      </c>
      <c r="G128" s="198">
        <v>390</v>
      </c>
      <c r="H128" s="198">
        <v>360</v>
      </c>
    </row>
    <row r="129" spans="2:8">
      <c r="B129" s="68" t="s">
        <v>146</v>
      </c>
      <c r="C129" s="70" t="s">
        <v>142</v>
      </c>
      <c r="D129" s="69" t="s">
        <v>160</v>
      </c>
      <c r="E129" s="197">
        <v>106520</v>
      </c>
      <c r="F129" s="197">
        <v>103140</v>
      </c>
      <c r="G129" s="198">
        <v>940</v>
      </c>
      <c r="H129" s="198">
        <v>910</v>
      </c>
    </row>
    <row r="130" spans="2:8">
      <c r="B130" s="68" t="s">
        <v>146</v>
      </c>
      <c r="C130" s="70" t="s">
        <v>142</v>
      </c>
      <c r="D130" s="69" t="s">
        <v>161</v>
      </c>
      <c r="E130" s="197">
        <v>186960</v>
      </c>
      <c r="F130" s="197">
        <v>183580</v>
      </c>
      <c r="G130" s="198">
        <v>1740</v>
      </c>
      <c r="H130" s="198">
        <v>1710</v>
      </c>
    </row>
    <row r="131" spans="2:8">
      <c r="B131" s="68" t="s">
        <v>146</v>
      </c>
      <c r="C131" s="68" t="s">
        <v>143</v>
      </c>
      <c r="D131" s="69" t="s">
        <v>158</v>
      </c>
      <c r="E131" s="197">
        <v>32760</v>
      </c>
      <c r="F131" s="197">
        <v>29580</v>
      </c>
      <c r="G131" s="198">
        <v>300</v>
      </c>
      <c r="H131" s="198">
        <v>270</v>
      </c>
    </row>
    <row r="132" spans="2:8">
      <c r="B132" s="68" t="s">
        <v>146</v>
      </c>
      <c r="C132" s="70" t="s">
        <v>143</v>
      </c>
      <c r="D132" s="69" t="s">
        <v>159</v>
      </c>
      <c r="E132" s="197">
        <v>40800</v>
      </c>
      <c r="F132" s="197">
        <v>37620</v>
      </c>
      <c r="G132" s="198">
        <v>380</v>
      </c>
      <c r="H132" s="198">
        <v>350</v>
      </c>
    </row>
    <row r="133" spans="2:8">
      <c r="B133" s="68" t="s">
        <v>146</v>
      </c>
      <c r="C133" s="70" t="s">
        <v>143</v>
      </c>
      <c r="D133" s="69" t="s">
        <v>160</v>
      </c>
      <c r="E133" s="197">
        <v>105670</v>
      </c>
      <c r="F133" s="197">
        <v>102490</v>
      </c>
      <c r="G133" s="198">
        <v>940</v>
      </c>
      <c r="H133" s="198">
        <v>900</v>
      </c>
    </row>
    <row r="134" spans="2:8">
      <c r="B134" s="68" t="s">
        <v>146</v>
      </c>
      <c r="C134" s="70" t="s">
        <v>143</v>
      </c>
      <c r="D134" s="69" t="s">
        <v>161</v>
      </c>
      <c r="E134" s="197">
        <v>186110</v>
      </c>
      <c r="F134" s="197">
        <v>182930</v>
      </c>
      <c r="G134" s="198">
        <v>1740</v>
      </c>
      <c r="H134" s="198">
        <v>1700</v>
      </c>
    </row>
    <row r="135" spans="2:8">
      <c r="B135" s="68" t="s">
        <v>146</v>
      </c>
      <c r="C135" s="68" t="s">
        <v>144</v>
      </c>
      <c r="D135" s="69" t="s">
        <v>158</v>
      </c>
      <c r="E135" s="197">
        <v>31980</v>
      </c>
      <c r="F135" s="197">
        <v>28980</v>
      </c>
      <c r="G135" s="198">
        <v>300</v>
      </c>
      <c r="H135" s="198">
        <v>270</v>
      </c>
    </row>
    <row r="136" spans="2:8">
      <c r="B136" s="68" t="s">
        <v>146</v>
      </c>
      <c r="C136" s="70" t="s">
        <v>145</v>
      </c>
      <c r="D136" s="69" t="s">
        <v>159</v>
      </c>
      <c r="E136" s="197">
        <v>40020</v>
      </c>
      <c r="F136" s="197">
        <v>37020</v>
      </c>
      <c r="G136" s="198">
        <v>380</v>
      </c>
      <c r="H136" s="198">
        <v>350</v>
      </c>
    </row>
    <row r="137" spans="2:8">
      <c r="B137" s="68" t="s">
        <v>146</v>
      </c>
      <c r="C137" s="70" t="s">
        <v>144</v>
      </c>
      <c r="D137" s="69" t="s">
        <v>160</v>
      </c>
      <c r="E137" s="197">
        <v>104890</v>
      </c>
      <c r="F137" s="197">
        <v>101890</v>
      </c>
      <c r="G137" s="198">
        <v>930</v>
      </c>
      <c r="H137" s="198">
        <v>900</v>
      </c>
    </row>
    <row r="138" spans="2:8">
      <c r="B138" s="68" t="s">
        <v>146</v>
      </c>
      <c r="C138" s="70" t="s">
        <v>144</v>
      </c>
      <c r="D138" s="69" t="s">
        <v>161</v>
      </c>
      <c r="E138" s="197">
        <v>185330</v>
      </c>
      <c r="F138" s="197">
        <v>182330</v>
      </c>
      <c r="G138" s="198">
        <v>1730</v>
      </c>
      <c r="H138" s="198">
        <v>1700</v>
      </c>
    </row>
    <row r="139" spans="2:8">
      <c r="B139" s="68" t="s">
        <v>147</v>
      </c>
      <c r="C139" s="68" t="s">
        <v>123</v>
      </c>
      <c r="D139" s="69" t="s">
        <v>158</v>
      </c>
      <c r="E139" s="197">
        <v>127660</v>
      </c>
      <c r="F139" s="197">
        <v>100840</v>
      </c>
      <c r="G139" s="198">
        <v>1250</v>
      </c>
      <c r="H139" s="198">
        <v>980</v>
      </c>
    </row>
    <row r="140" spans="2:8">
      <c r="B140" s="68" t="s">
        <v>147</v>
      </c>
      <c r="C140" s="70" t="s">
        <v>123</v>
      </c>
      <c r="D140" s="69" t="s">
        <v>159</v>
      </c>
      <c r="E140" s="197">
        <v>135640</v>
      </c>
      <c r="F140" s="197">
        <v>108820</v>
      </c>
      <c r="G140" s="198">
        <v>1320</v>
      </c>
      <c r="H140" s="198">
        <v>1050</v>
      </c>
    </row>
    <row r="141" spans="2:8">
      <c r="B141" s="68" t="s">
        <v>147</v>
      </c>
      <c r="C141" s="70" t="s">
        <v>123</v>
      </c>
      <c r="D141" s="69" t="s">
        <v>160</v>
      </c>
      <c r="E141" s="197">
        <v>200070</v>
      </c>
      <c r="F141" s="197">
        <v>173250</v>
      </c>
      <c r="G141" s="198">
        <v>1880</v>
      </c>
      <c r="H141" s="198">
        <v>1610</v>
      </c>
    </row>
    <row r="142" spans="2:8">
      <c r="B142" s="68" t="s">
        <v>147</v>
      </c>
      <c r="C142" s="70" t="s">
        <v>123</v>
      </c>
      <c r="D142" s="69" t="s">
        <v>161</v>
      </c>
      <c r="E142" s="197">
        <v>279890</v>
      </c>
      <c r="F142" s="197">
        <v>253070</v>
      </c>
      <c r="G142" s="198">
        <v>2680</v>
      </c>
      <c r="H142" s="198">
        <v>2410</v>
      </c>
    </row>
    <row r="143" spans="2:8">
      <c r="B143" s="68" t="s">
        <v>147</v>
      </c>
      <c r="C143" s="68" t="s">
        <v>125</v>
      </c>
      <c r="D143" s="69" t="s">
        <v>158</v>
      </c>
      <c r="E143" s="197">
        <v>92010</v>
      </c>
      <c r="F143" s="197">
        <v>74130</v>
      </c>
      <c r="G143" s="198">
        <v>900</v>
      </c>
      <c r="H143" s="198">
        <v>720</v>
      </c>
    </row>
    <row r="144" spans="2:8">
      <c r="B144" s="68" t="s">
        <v>147</v>
      </c>
      <c r="C144" s="70" t="s">
        <v>126</v>
      </c>
      <c r="D144" s="69" t="s">
        <v>159</v>
      </c>
      <c r="E144" s="197">
        <v>99990</v>
      </c>
      <c r="F144" s="197">
        <v>82110</v>
      </c>
      <c r="G144" s="198">
        <v>970</v>
      </c>
      <c r="H144" s="198">
        <v>790</v>
      </c>
    </row>
    <row r="145" spans="2:8">
      <c r="B145" s="68" t="s">
        <v>147</v>
      </c>
      <c r="C145" s="70" t="s">
        <v>126</v>
      </c>
      <c r="D145" s="69" t="s">
        <v>160</v>
      </c>
      <c r="E145" s="197">
        <v>164420</v>
      </c>
      <c r="F145" s="197">
        <v>146540</v>
      </c>
      <c r="G145" s="198">
        <v>1520</v>
      </c>
      <c r="H145" s="198">
        <v>1340</v>
      </c>
    </row>
    <row r="146" spans="2:8">
      <c r="B146" s="68" t="s">
        <v>147</v>
      </c>
      <c r="C146" s="70" t="s">
        <v>126</v>
      </c>
      <c r="D146" s="69" t="s">
        <v>161</v>
      </c>
      <c r="E146" s="197">
        <v>244240</v>
      </c>
      <c r="F146" s="197">
        <v>226360</v>
      </c>
      <c r="G146" s="198">
        <v>2320</v>
      </c>
      <c r="H146" s="198">
        <v>2140</v>
      </c>
    </row>
    <row r="147" spans="2:8">
      <c r="B147" s="68" t="s">
        <v>147</v>
      </c>
      <c r="C147" s="68" t="s">
        <v>127</v>
      </c>
      <c r="D147" s="69" t="s">
        <v>158</v>
      </c>
      <c r="E147" s="197">
        <v>74540</v>
      </c>
      <c r="F147" s="197">
        <v>61130</v>
      </c>
      <c r="G147" s="198">
        <v>720</v>
      </c>
      <c r="H147" s="198">
        <v>590</v>
      </c>
    </row>
    <row r="148" spans="2:8">
      <c r="B148" s="68" t="s">
        <v>147</v>
      </c>
      <c r="C148" s="70" t="s">
        <v>128</v>
      </c>
      <c r="D148" s="69" t="s">
        <v>159</v>
      </c>
      <c r="E148" s="197">
        <v>82520</v>
      </c>
      <c r="F148" s="197">
        <v>69110</v>
      </c>
      <c r="G148" s="198">
        <v>790</v>
      </c>
      <c r="H148" s="198">
        <v>660</v>
      </c>
    </row>
    <row r="149" spans="2:8">
      <c r="B149" s="68" t="s">
        <v>147</v>
      </c>
      <c r="C149" s="70" t="s">
        <v>128</v>
      </c>
      <c r="D149" s="69" t="s">
        <v>160</v>
      </c>
      <c r="E149" s="197">
        <v>146950</v>
      </c>
      <c r="F149" s="197">
        <v>133540</v>
      </c>
      <c r="G149" s="198">
        <v>1340</v>
      </c>
      <c r="H149" s="198">
        <v>1210</v>
      </c>
    </row>
    <row r="150" spans="2:8">
      <c r="B150" s="68" t="s">
        <v>147</v>
      </c>
      <c r="C150" s="70" t="s">
        <v>128</v>
      </c>
      <c r="D150" s="69" t="s">
        <v>161</v>
      </c>
      <c r="E150" s="197">
        <v>226770</v>
      </c>
      <c r="F150" s="197">
        <v>213360</v>
      </c>
      <c r="G150" s="198">
        <v>2140</v>
      </c>
      <c r="H150" s="198">
        <v>2010</v>
      </c>
    </row>
    <row r="151" spans="2:8">
      <c r="B151" s="68" t="s">
        <v>147</v>
      </c>
      <c r="C151" s="68" t="s">
        <v>129</v>
      </c>
      <c r="D151" s="69" t="s">
        <v>158</v>
      </c>
      <c r="E151" s="197">
        <v>69980</v>
      </c>
      <c r="F151" s="197">
        <v>59250</v>
      </c>
      <c r="G151" s="198">
        <v>680</v>
      </c>
      <c r="H151" s="198">
        <v>570</v>
      </c>
    </row>
    <row r="152" spans="2:8">
      <c r="B152" s="68" t="s">
        <v>147</v>
      </c>
      <c r="C152" s="70" t="s">
        <v>130</v>
      </c>
      <c r="D152" s="69" t="s">
        <v>159</v>
      </c>
      <c r="E152" s="197">
        <v>77960</v>
      </c>
      <c r="F152" s="197">
        <v>67230</v>
      </c>
      <c r="G152" s="198">
        <v>750</v>
      </c>
      <c r="H152" s="198">
        <v>640</v>
      </c>
    </row>
    <row r="153" spans="2:8">
      <c r="B153" s="68" t="s">
        <v>147</v>
      </c>
      <c r="C153" s="70" t="s">
        <v>130</v>
      </c>
      <c r="D153" s="69" t="s">
        <v>160</v>
      </c>
      <c r="E153" s="197">
        <v>142390</v>
      </c>
      <c r="F153" s="197">
        <v>131660</v>
      </c>
      <c r="G153" s="198">
        <v>1300</v>
      </c>
      <c r="H153" s="198">
        <v>1190</v>
      </c>
    </row>
    <row r="154" spans="2:8">
      <c r="B154" s="68" t="s">
        <v>147</v>
      </c>
      <c r="C154" s="70" t="s">
        <v>130</v>
      </c>
      <c r="D154" s="69" t="s">
        <v>161</v>
      </c>
      <c r="E154" s="197">
        <v>222210</v>
      </c>
      <c r="F154" s="197">
        <v>211480</v>
      </c>
      <c r="G154" s="198">
        <v>2100</v>
      </c>
      <c r="H154" s="198">
        <v>1990</v>
      </c>
    </row>
    <row r="155" spans="2:8">
      <c r="B155" s="68" t="s">
        <v>147</v>
      </c>
      <c r="C155" s="68" t="s">
        <v>132</v>
      </c>
      <c r="D155" s="69" t="s">
        <v>158</v>
      </c>
      <c r="E155" s="197">
        <v>61320</v>
      </c>
      <c r="F155" s="197">
        <v>52380</v>
      </c>
      <c r="G155" s="198">
        <v>590</v>
      </c>
      <c r="H155" s="198">
        <v>500</v>
      </c>
    </row>
    <row r="156" spans="2:8">
      <c r="B156" s="68" t="s">
        <v>147</v>
      </c>
      <c r="C156" s="68" t="s">
        <v>132</v>
      </c>
      <c r="D156" s="69" t="s">
        <v>159</v>
      </c>
      <c r="E156" s="197">
        <v>69300</v>
      </c>
      <c r="F156" s="197">
        <v>60360</v>
      </c>
      <c r="G156" s="198">
        <v>660</v>
      </c>
      <c r="H156" s="198">
        <v>570</v>
      </c>
    </row>
    <row r="157" spans="2:8">
      <c r="B157" s="68" t="s">
        <v>147</v>
      </c>
      <c r="C157" s="68" t="s">
        <v>132</v>
      </c>
      <c r="D157" s="69" t="s">
        <v>160</v>
      </c>
      <c r="E157" s="197">
        <v>133730</v>
      </c>
      <c r="F157" s="197">
        <v>124790</v>
      </c>
      <c r="G157" s="198">
        <v>1210</v>
      </c>
      <c r="H157" s="198">
        <v>1120</v>
      </c>
    </row>
    <row r="158" spans="2:8">
      <c r="B158" s="68" t="s">
        <v>147</v>
      </c>
      <c r="C158" s="68" t="s">
        <v>132</v>
      </c>
      <c r="D158" s="69" t="s">
        <v>161</v>
      </c>
      <c r="E158" s="197">
        <v>213550</v>
      </c>
      <c r="F158" s="197">
        <v>204610</v>
      </c>
      <c r="G158" s="198">
        <v>2010</v>
      </c>
      <c r="H158" s="198">
        <v>1920</v>
      </c>
    </row>
    <row r="159" spans="2:8">
      <c r="B159" s="68" t="s">
        <v>147</v>
      </c>
      <c r="C159" s="68" t="s">
        <v>133</v>
      </c>
      <c r="D159" s="69" t="s">
        <v>158</v>
      </c>
      <c r="E159" s="197">
        <v>55220</v>
      </c>
      <c r="F159" s="197">
        <v>47550</v>
      </c>
      <c r="G159" s="198">
        <v>530</v>
      </c>
      <c r="H159" s="198">
        <v>450</v>
      </c>
    </row>
    <row r="160" spans="2:8">
      <c r="B160" s="68" t="s">
        <v>147</v>
      </c>
      <c r="C160" s="70" t="s">
        <v>133</v>
      </c>
      <c r="D160" s="69" t="s">
        <v>159</v>
      </c>
      <c r="E160" s="197">
        <v>63200</v>
      </c>
      <c r="F160" s="197">
        <v>55530</v>
      </c>
      <c r="G160" s="198">
        <v>600</v>
      </c>
      <c r="H160" s="198">
        <v>520</v>
      </c>
    </row>
    <row r="161" spans="2:8">
      <c r="B161" s="68" t="s">
        <v>147</v>
      </c>
      <c r="C161" s="70" t="s">
        <v>133</v>
      </c>
      <c r="D161" s="69" t="s">
        <v>160</v>
      </c>
      <c r="E161" s="197">
        <v>127630</v>
      </c>
      <c r="F161" s="197">
        <v>119960</v>
      </c>
      <c r="G161" s="198">
        <v>1150</v>
      </c>
      <c r="H161" s="198">
        <v>1070</v>
      </c>
    </row>
    <row r="162" spans="2:8">
      <c r="B162" s="68" t="s">
        <v>147</v>
      </c>
      <c r="C162" s="70" t="s">
        <v>133</v>
      </c>
      <c r="D162" s="69" t="s">
        <v>161</v>
      </c>
      <c r="E162" s="197">
        <v>207450</v>
      </c>
      <c r="F162" s="197">
        <v>199780</v>
      </c>
      <c r="G162" s="198">
        <v>1950</v>
      </c>
      <c r="H162" s="198">
        <v>1870</v>
      </c>
    </row>
    <row r="163" spans="2:8">
      <c r="B163" s="68" t="s">
        <v>147</v>
      </c>
      <c r="C163" s="68" t="s">
        <v>134</v>
      </c>
      <c r="D163" s="69" t="s">
        <v>158</v>
      </c>
      <c r="E163" s="197">
        <v>50700</v>
      </c>
      <c r="F163" s="197">
        <v>43990</v>
      </c>
      <c r="G163" s="198">
        <v>480</v>
      </c>
      <c r="H163" s="198">
        <v>420</v>
      </c>
    </row>
    <row r="164" spans="2:8">
      <c r="B164" s="68" t="s">
        <v>147</v>
      </c>
      <c r="C164" s="70" t="s">
        <v>134</v>
      </c>
      <c r="D164" s="69" t="s">
        <v>159</v>
      </c>
      <c r="E164" s="197">
        <v>58680</v>
      </c>
      <c r="F164" s="197">
        <v>51970</v>
      </c>
      <c r="G164" s="198">
        <v>550</v>
      </c>
      <c r="H164" s="198">
        <v>490</v>
      </c>
    </row>
    <row r="165" spans="2:8">
      <c r="B165" s="68" t="s">
        <v>147</v>
      </c>
      <c r="C165" s="70" t="s">
        <v>134</v>
      </c>
      <c r="D165" s="69" t="s">
        <v>160</v>
      </c>
      <c r="E165" s="197">
        <v>123110</v>
      </c>
      <c r="F165" s="197">
        <v>116400</v>
      </c>
      <c r="G165" s="198">
        <v>1110</v>
      </c>
      <c r="H165" s="198">
        <v>1040</v>
      </c>
    </row>
    <row r="166" spans="2:8">
      <c r="B166" s="68" t="s">
        <v>147</v>
      </c>
      <c r="C166" s="70" t="s">
        <v>134</v>
      </c>
      <c r="D166" s="69" t="s">
        <v>161</v>
      </c>
      <c r="E166" s="197">
        <v>202930</v>
      </c>
      <c r="F166" s="197">
        <v>196220</v>
      </c>
      <c r="G166" s="198">
        <v>1910</v>
      </c>
      <c r="H166" s="198">
        <v>1840</v>
      </c>
    </row>
    <row r="167" spans="2:8">
      <c r="B167" s="68" t="s">
        <v>147</v>
      </c>
      <c r="C167" s="68" t="s">
        <v>135</v>
      </c>
      <c r="D167" s="69" t="s">
        <v>158</v>
      </c>
      <c r="E167" s="197">
        <v>47130</v>
      </c>
      <c r="F167" s="197">
        <v>41170</v>
      </c>
      <c r="G167" s="198">
        <v>450</v>
      </c>
      <c r="H167" s="198">
        <v>390</v>
      </c>
    </row>
    <row r="168" spans="2:8">
      <c r="B168" s="68" t="s">
        <v>147</v>
      </c>
      <c r="C168" s="70" t="s">
        <v>135</v>
      </c>
      <c r="D168" s="69" t="s">
        <v>159</v>
      </c>
      <c r="E168" s="197">
        <v>55110</v>
      </c>
      <c r="F168" s="197">
        <v>49150</v>
      </c>
      <c r="G168" s="198">
        <v>520</v>
      </c>
      <c r="H168" s="198">
        <v>460</v>
      </c>
    </row>
    <row r="169" spans="2:8">
      <c r="B169" s="68" t="s">
        <v>147</v>
      </c>
      <c r="C169" s="70" t="s">
        <v>135</v>
      </c>
      <c r="D169" s="69" t="s">
        <v>160</v>
      </c>
      <c r="E169" s="197">
        <v>119540</v>
      </c>
      <c r="F169" s="197">
        <v>113580</v>
      </c>
      <c r="G169" s="198">
        <v>1070</v>
      </c>
      <c r="H169" s="198">
        <v>1010</v>
      </c>
    </row>
    <row r="170" spans="2:8">
      <c r="B170" s="68" t="s">
        <v>147</v>
      </c>
      <c r="C170" s="70" t="s">
        <v>135</v>
      </c>
      <c r="D170" s="69" t="s">
        <v>161</v>
      </c>
      <c r="E170" s="197">
        <v>199360</v>
      </c>
      <c r="F170" s="197">
        <v>193400</v>
      </c>
      <c r="G170" s="198">
        <v>1870</v>
      </c>
      <c r="H170" s="198">
        <v>1810</v>
      </c>
    </row>
    <row r="171" spans="2:8">
      <c r="B171" s="68" t="s">
        <v>147</v>
      </c>
      <c r="C171" s="68" t="s">
        <v>136</v>
      </c>
      <c r="D171" s="69" t="s">
        <v>158</v>
      </c>
      <c r="E171" s="197">
        <v>40710</v>
      </c>
      <c r="F171" s="197">
        <v>35340</v>
      </c>
      <c r="G171" s="198">
        <v>380</v>
      </c>
      <c r="H171" s="198">
        <v>330</v>
      </c>
    </row>
    <row r="172" spans="2:8">
      <c r="B172" s="68" t="s">
        <v>147</v>
      </c>
      <c r="C172" s="70" t="s">
        <v>136</v>
      </c>
      <c r="D172" s="69" t="s">
        <v>159</v>
      </c>
      <c r="E172" s="197">
        <v>48690</v>
      </c>
      <c r="F172" s="197">
        <v>43320</v>
      </c>
      <c r="G172" s="198">
        <v>450</v>
      </c>
      <c r="H172" s="198">
        <v>400</v>
      </c>
    </row>
    <row r="173" spans="2:8">
      <c r="B173" s="68" t="s">
        <v>147</v>
      </c>
      <c r="C173" s="70" t="s">
        <v>136</v>
      </c>
      <c r="D173" s="69" t="s">
        <v>160</v>
      </c>
      <c r="E173" s="197">
        <v>113120</v>
      </c>
      <c r="F173" s="197">
        <v>107750</v>
      </c>
      <c r="G173" s="198">
        <v>1010</v>
      </c>
      <c r="H173" s="198">
        <v>950</v>
      </c>
    </row>
    <row r="174" spans="2:8">
      <c r="B174" s="68" t="s">
        <v>147</v>
      </c>
      <c r="C174" s="70" t="s">
        <v>136</v>
      </c>
      <c r="D174" s="69" t="s">
        <v>161</v>
      </c>
      <c r="E174" s="197">
        <v>192940</v>
      </c>
      <c r="F174" s="197">
        <v>187570</v>
      </c>
      <c r="G174" s="198">
        <v>1810</v>
      </c>
      <c r="H174" s="198">
        <v>1750</v>
      </c>
    </row>
    <row r="175" spans="2:8">
      <c r="B175" s="68" t="s">
        <v>147</v>
      </c>
      <c r="C175" s="68" t="s">
        <v>137</v>
      </c>
      <c r="D175" s="69" t="s">
        <v>158</v>
      </c>
      <c r="E175" s="197">
        <v>38740</v>
      </c>
      <c r="F175" s="197">
        <v>33860</v>
      </c>
      <c r="G175" s="198">
        <v>360</v>
      </c>
      <c r="H175" s="198">
        <v>310</v>
      </c>
    </row>
    <row r="176" spans="2:8">
      <c r="B176" s="68" t="s">
        <v>147</v>
      </c>
      <c r="C176" s="70" t="s">
        <v>137</v>
      </c>
      <c r="D176" s="69" t="s">
        <v>159</v>
      </c>
      <c r="E176" s="197">
        <v>46720</v>
      </c>
      <c r="F176" s="197">
        <v>41840</v>
      </c>
      <c r="G176" s="198">
        <v>430</v>
      </c>
      <c r="H176" s="198">
        <v>380</v>
      </c>
    </row>
    <row r="177" spans="2:8">
      <c r="B177" s="68" t="s">
        <v>147</v>
      </c>
      <c r="C177" s="70" t="s">
        <v>137</v>
      </c>
      <c r="D177" s="69" t="s">
        <v>160</v>
      </c>
      <c r="E177" s="197">
        <v>111150</v>
      </c>
      <c r="F177" s="197">
        <v>106270</v>
      </c>
      <c r="G177" s="198">
        <v>990</v>
      </c>
      <c r="H177" s="198">
        <v>940</v>
      </c>
    </row>
    <row r="178" spans="2:8">
      <c r="B178" s="68" t="s">
        <v>147</v>
      </c>
      <c r="C178" s="70" t="s">
        <v>137</v>
      </c>
      <c r="D178" s="69" t="s">
        <v>161</v>
      </c>
      <c r="E178" s="197">
        <v>190970</v>
      </c>
      <c r="F178" s="197">
        <v>186090</v>
      </c>
      <c r="G178" s="198">
        <v>1790</v>
      </c>
      <c r="H178" s="198">
        <v>1740</v>
      </c>
    </row>
    <row r="179" spans="2:8">
      <c r="B179" s="68" t="s">
        <v>147</v>
      </c>
      <c r="C179" s="68" t="s">
        <v>138</v>
      </c>
      <c r="D179" s="69" t="s">
        <v>158</v>
      </c>
      <c r="E179" s="197">
        <v>37060</v>
      </c>
      <c r="F179" s="197">
        <v>32590</v>
      </c>
      <c r="G179" s="198">
        <v>350</v>
      </c>
      <c r="H179" s="198">
        <v>300</v>
      </c>
    </row>
    <row r="180" spans="2:8">
      <c r="B180" s="68" t="s">
        <v>147</v>
      </c>
      <c r="C180" s="70" t="s">
        <v>138</v>
      </c>
      <c r="D180" s="69" t="s">
        <v>159</v>
      </c>
      <c r="E180" s="197">
        <v>45040</v>
      </c>
      <c r="F180" s="197">
        <v>40570</v>
      </c>
      <c r="G180" s="198">
        <v>420</v>
      </c>
      <c r="H180" s="198">
        <v>370</v>
      </c>
    </row>
    <row r="181" spans="2:8">
      <c r="B181" s="68" t="s">
        <v>147</v>
      </c>
      <c r="C181" s="70" t="s">
        <v>138</v>
      </c>
      <c r="D181" s="69" t="s">
        <v>160</v>
      </c>
      <c r="E181" s="197">
        <v>109470</v>
      </c>
      <c r="F181" s="197">
        <v>105000</v>
      </c>
      <c r="G181" s="198">
        <v>970</v>
      </c>
      <c r="H181" s="198">
        <v>920</v>
      </c>
    </row>
    <row r="182" spans="2:8">
      <c r="B182" s="68" t="s">
        <v>147</v>
      </c>
      <c r="C182" s="70" t="s">
        <v>138</v>
      </c>
      <c r="D182" s="69" t="s">
        <v>161</v>
      </c>
      <c r="E182" s="197">
        <v>189290</v>
      </c>
      <c r="F182" s="197">
        <v>184820</v>
      </c>
      <c r="G182" s="198">
        <v>1770</v>
      </c>
      <c r="H182" s="198">
        <v>1720</v>
      </c>
    </row>
    <row r="183" spans="2:8">
      <c r="B183" s="68" t="s">
        <v>147</v>
      </c>
      <c r="C183" s="68" t="s">
        <v>139</v>
      </c>
      <c r="D183" s="69" t="s">
        <v>158</v>
      </c>
      <c r="E183" s="197">
        <v>35640</v>
      </c>
      <c r="F183" s="197">
        <v>31510</v>
      </c>
      <c r="G183" s="198">
        <v>330</v>
      </c>
      <c r="H183" s="198">
        <v>290</v>
      </c>
    </row>
    <row r="184" spans="2:8">
      <c r="B184" s="68" t="s">
        <v>147</v>
      </c>
      <c r="C184" s="70" t="s">
        <v>139</v>
      </c>
      <c r="D184" s="69" t="s">
        <v>159</v>
      </c>
      <c r="E184" s="197">
        <v>43620</v>
      </c>
      <c r="F184" s="197">
        <v>39490</v>
      </c>
      <c r="G184" s="198">
        <v>400</v>
      </c>
      <c r="H184" s="198">
        <v>360</v>
      </c>
    </row>
    <row r="185" spans="2:8">
      <c r="B185" s="68" t="s">
        <v>147</v>
      </c>
      <c r="C185" s="70" t="s">
        <v>139</v>
      </c>
      <c r="D185" s="69" t="s">
        <v>160</v>
      </c>
      <c r="E185" s="197">
        <v>108050</v>
      </c>
      <c r="F185" s="197">
        <v>103920</v>
      </c>
      <c r="G185" s="198">
        <v>960</v>
      </c>
      <c r="H185" s="198">
        <v>910</v>
      </c>
    </row>
    <row r="186" spans="2:8">
      <c r="B186" s="68" t="s">
        <v>147</v>
      </c>
      <c r="C186" s="70" t="s">
        <v>139</v>
      </c>
      <c r="D186" s="69" t="s">
        <v>161</v>
      </c>
      <c r="E186" s="197">
        <v>187870</v>
      </c>
      <c r="F186" s="197">
        <v>183740</v>
      </c>
      <c r="G186" s="198">
        <v>1760</v>
      </c>
      <c r="H186" s="198">
        <v>1710</v>
      </c>
    </row>
    <row r="187" spans="2:8">
      <c r="B187" s="68" t="s">
        <v>147</v>
      </c>
      <c r="C187" s="68" t="s">
        <v>140</v>
      </c>
      <c r="D187" s="69" t="s">
        <v>158</v>
      </c>
      <c r="E187" s="197">
        <v>34450</v>
      </c>
      <c r="F187" s="197">
        <v>30620</v>
      </c>
      <c r="G187" s="198">
        <v>320</v>
      </c>
      <c r="H187" s="198">
        <v>280</v>
      </c>
    </row>
    <row r="188" spans="2:8">
      <c r="B188" s="68" t="s">
        <v>147</v>
      </c>
      <c r="C188" s="70" t="s">
        <v>140</v>
      </c>
      <c r="D188" s="69" t="s">
        <v>159</v>
      </c>
      <c r="E188" s="197">
        <v>42430</v>
      </c>
      <c r="F188" s="197">
        <v>38600</v>
      </c>
      <c r="G188" s="198">
        <v>390</v>
      </c>
      <c r="H188" s="198">
        <v>350</v>
      </c>
    </row>
    <row r="189" spans="2:8">
      <c r="B189" s="68" t="s">
        <v>147</v>
      </c>
      <c r="C189" s="70" t="s">
        <v>140</v>
      </c>
      <c r="D189" s="69" t="s">
        <v>160</v>
      </c>
      <c r="E189" s="197">
        <v>106860</v>
      </c>
      <c r="F189" s="197">
        <v>103030</v>
      </c>
      <c r="G189" s="198">
        <v>940</v>
      </c>
      <c r="H189" s="198">
        <v>910</v>
      </c>
    </row>
    <row r="190" spans="2:8">
      <c r="B190" s="68" t="s">
        <v>147</v>
      </c>
      <c r="C190" s="70" t="s">
        <v>140</v>
      </c>
      <c r="D190" s="69" t="s">
        <v>161</v>
      </c>
      <c r="E190" s="197">
        <v>186680</v>
      </c>
      <c r="F190" s="197">
        <v>182850</v>
      </c>
      <c r="G190" s="198">
        <v>1740</v>
      </c>
      <c r="H190" s="198">
        <v>1710</v>
      </c>
    </row>
    <row r="191" spans="2:8">
      <c r="B191" s="68" t="s">
        <v>147</v>
      </c>
      <c r="C191" s="68" t="s">
        <v>141</v>
      </c>
      <c r="D191" s="69" t="s">
        <v>158</v>
      </c>
      <c r="E191" s="197">
        <v>33400</v>
      </c>
      <c r="F191" s="197">
        <v>29830</v>
      </c>
      <c r="G191" s="198">
        <v>310</v>
      </c>
      <c r="H191" s="198">
        <v>270</v>
      </c>
    </row>
    <row r="192" spans="2:8">
      <c r="B192" s="68" t="s">
        <v>147</v>
      </c>
      <c r="C192" s="70" t="s">
        <v>141</v>
      </c>
      <c r="D192" s="69" t="s">
        <v>159</v>
      </c>
      <c r="E192" s="197">
        <v>41380</v>
      </c>
      <c r="F192" s="197">
        <v>37810</v>
      </c>
      <c r="G192" s="198">
        <v>380</v>
      </c>
      <c r="H192" s="198">
        <v>340</v>
      </c>
    </row>
    <row r="193" spans="2:8">
      <c r="B193" s="68" t="s">
        <v>147</v>
      </c>
      <c r="C193" s="70" t="s">
        <v>141</v>
      </c>
      <c r="D193" s="69" t="s">
        <v>160</v>
      </c>
      <c r="E193" s="197">
        <v>105810</v>
      </c>
      <c r="F193" s="197">
        <v>102240</v>
      </c>
      <c r="G193" s="198">
        <v>930</v>
      </c>
      <c r="H193" s="198">
        <v>900</v>
      </c>
    </row>
    <row r="194" spans="2:8">
      <c r="B194" s="68" t="s">
        <v>147</v>
      </c>
      <c r="C194" s="70" t="s">
        <v>141</v>
      </c>
      <c r="D194" s="69" t="s">
        <v>161</v>
      </c>
      <c r="E194" s="197">
        <v>185630</v>
      </c>
      <c r="F194" s="197">
        <v>182060</v>
      </c>
      <c r="G194" s="198">
        <v>1730</v>
      </c>
      <c r="H194" s="198">
        <v>1700</v>
      </c>
    </row>
    <row r="195" spans="2:8">
      <c r="B195" s="68" t="s">
        <v>147</v>
      </c>
      <c r="C195" s="68" t="s">
        <v>142</v>
      </c>
      <c r="D195" s="69" t="s">
        <v>158</v>
      </c>
      <c r="E195" s="197">
        <v>33380</v>
      </c>
      <c r="F195" s="197">
        <v>30030</v>
      </c>
      <c r="G195" s="198">
        <v>310</v>
      </c>
      <c r="H195" s="198">
        <v>280</v>
      </c>
    </row>
    <row r="196" spans="2:8">
      <c r="B196" s="68" t="s">
        <v>147</v>
      </c>
      <c r="C196" s="70" t="s">
        <v>142</v>
      </c>
      <c r="D196" s="69" t="s">
        <v>159</v>
      </c>
      <c r="E196" s="197">
        <v>41360</v>
      </c>
      <c r="F196" s="197">
        <v>38010</v>
      </c>
      <c r="G196" s="198">
        <v>380</v>
      </c>
      <c r="H196" s="198">
        <v>350</v>
      </c>
    </row>
    <row r="197" spans="2:8">
      <c r="B197" s="68" t="s">
        <v>147</v>
      </c>
      <c r="C197" s="70" t="s">
        <v>142</v>
      </c>
      <c r="D197" s="69" t="s">
        <v>160</v>
      </c>
      <c r="E197" s="197">
        <v>105790</v>
      </c>
      <c r="F197" s="197">
        <v>102440</v>
      </c>
      <c r="G197" s="198">
        <v>930</v>
      </c>
      <c r="H197" s="198">
        <v>900</v>
      </c>
    </row>
    <row r="198" spans="2:8">
      <c r="B198" s="68" t="s">
        <v>147</v>
      </c>
      <c r="C198" s="70" t="s">
        <v>142</v>
      </c>
      <c r="D198" s="69" t="s">
        <v>161</v>
      </c>
      <c r="E198" s="197">
        <v>185610</v>
      </c>
      <c r="F198" s="197">
        <v>182260</v>
      </c>
      <c r="G198" s="198">
        <v>1730</v>
      </c>
      <c r="H198" s="198">
        <v>1700</v>
      </c>
    </row>
    <row r="199" spans="2:8">
      <c r="B199" s="68" t="s">
        <v>147</v>
      </c>
      <c r="C199" s="68" t="s">
        <v>143</v>
      </c>
      <c r="D199" s="69" t="s">
        <v>158</v>
      </c>
      <c r="E199" s="197">
        <v>32540</v>
      </c>
      <c r="F199" s="197">
        <v>29390</v>
      </c>
      <c r="G199" s="198">
        <v>300</v>
      </c>
      <c r="H199" s="198">
        <v>270</v>
      </c>
    </row>
    <row r="200" spans="2:8">
      <c r="B200" s="68" t="s">
        <v>147</v>
      </c>
      <c r="C200" s="70" t="s">
        <v>143</v>
      </c>
      <c r="D200" s="69" t="s">
        <v>159</v>
      </c>
      <c r="E200" s="197">
        <v>40520</v>
      </c>
      <c r="F200" s="197">
        <v>37370</v>
      </c>
      <c r="G200" s="198">
        <v>370</v>
      </c>
      <c r="H200" s="198">
        <v>340</v>
      </c>
    </row>
    <row r="201" spans="2:8">
      <c r="B201" s="68" t="s">
        <v>147</v>
      </c>
      <c r="C201" s="70" t="s">
        <v>143</v>
      </c>
      <c r="D201" s="69" t="s">
        <v>160</v>
      </c>
      <c r="E201" s="197">
        <v>104950</v>
      </c>
      <c r="F201" s="197">
        <v>101800</v>
      </c>
      <c r="G201" s="198">
        <v>920</v>
      </c>
      <c r="H201" s="198">
        <v>890</v>
      </c>
    </row>
    <row r="202" spans="2:8">
      <c r="B202" s="68" t="s">
        <v>147</v>
      </c>
      <c r="C202" s="70" t="s">
        <v>143</v>
      </c>
      <c r="D202" s="69" t="s">
        <v>161</v>
      </c>
      <c r="E202" s="197">
        <v>184770</v>
      </c>
      <c r="F202" s="197">
        <v>181620</v>
      </c>
      <c r="G202" s="198">
        <v>1720</v>
      </c>
      <c r="H202" s="198">
        <v>1690</v>
      </c>
    </row>
    <row r="203" spans="2:8">
      <c r="B203" s="68" t="s">
        <v>147</v>
      </c>
      <c r="C203" s="68" t="s">
        <v>144</v>
      </c>
      <c r="D203" s="69" t="s">
        <v>158</v>
      </c>
      <c r="E203" s="197">
        <v>31770</v>
      </c>
      <c r="F203" s="197">
        <v>28790</v>
      </c>
      <c r="G203" s="198">
        <v>290</v>
      </c>
      <c r="H203" s="198">
        <v>260</v>
      </c>
    </row>
    <row r="204" spans="2:8">
      <c r="B204" s="68" t="s">
        <v>147</v>
      </c>
      <c r="C204" s="70" t="s">
        <v>145</v>
      </c>
      <c r="D204" s="69" t="s">
        <v>159</v>
      </c>
      <c r="E204" s="197">
        <v>39750</v>
      </c>
      <c r="F204" s="197">
        <v>36770</v>
      </c>
      <c r="G204" s="198">
        <v>360</v>
      </c>
      <c r="H204" s="198">
        <v>330</v>
      </c>
    </row>
    <row r="205" spans="2:8">
      <c r="B205" s="68" t="s">
        <v>147</v>
      </c>
      <c r="C205" s="70" t="s">
        <v>144</v>
      </c>
      <c r="D205" s="69" t="s">
        <v>160</v>
      </c>
      <c r="E205" s="197">
        <v>104180</v>
      </c>
      <c r="F205" s="197">
        <v>101200</v>
      </c>
      <c r="G205" s="198">
        <v>920</v>
      </c>
      <c r="H205" s="198">
        <v>890</v>
      </c>
    </row>
    <row r="206" spans="2:8">
      <c r="B206" s="68" t="s">
        <v>147</v>
      </c>
      <c r="C206" s="70" t="s">
        <v>144</v>
      </c>
      <c r="D206" s="69" t="s">
        <v>161</v>
      </c>
      <c r="E206" s="197">
        <v>184000</v>
      </c>
      <c r="F206" s="197">
        <v>181020</v>
      </c>
      <c r="G206" s="198">
        <v>1720</v>
      </c>
      <c r="H206" s="198">
        <v>1690</v>
      </c>
    </row>
    <row r="207" spans="2:8">
      <c r="B207" s="68" t="s">
        <v>148</v>
      </c>
      <c r="C207" s="68" t="s">
        <v>123</v>
      </c>
      <c r="D207" s="69" t="s">
        <v>158</v>
      </c>
      <c r="E207" s="197">
        <v>124920</v>
      </c>
      <c r="F207" s="197">
        <v>98650</v>
      </c>
      <c r="G207" s="198">
        <v>1220</v>
      </c>
      <c r="H207" s="198">
        <v>960</v>
      </c>
    </row>
    <row r="208" spans="2:8">
      <c r="B208" s="68" t="s">
        <v>148</v>
      </c>
      <c r="C208" s="70" t="s">
        <v>123</v>
      </c>
      <c r="D208" s="69" t="s">
        <v>159</v>
      </c>
      <c r="E208" s="197">
        <v>132710</v>
      </c>
      <c r="F208" s="197">
        <v>106440</v>
      </c>
      <c r="G208" s="198">
        <v>1290</v>
      </c>
      <c r="H208" s="198">
        <v>1030</v>
      </c>
    </row>
    <row r="209" spans="2:8">
      <c r="B209" s="68" t="s">
        <v>148</v>
      </c>
      <c r="C209" s="70" t="s">
        <v>123</v>
      </c>
      <c r="D209" s="69" t="s">
        <v>160</v>
      </c>
      <c r="E209" s="197">
        <v>195840</v>
      </c>
      <c r="F209" s="197">
        <v>169570</v>
      </c>
      <c r="G209" s="198">
        <v>1840</v>
      </c>
      <c r="H209" s="198">
        <v>1580</v>
      </c>
    </row>
    <row r="210" spans="2:8">
      <c r="B210" s="68" t="s">
        <v>148</v>
      </c>
      <c r="C210" s="70" t="s">
        <v>123</v>
      </c>
      <c r="D210" s="69" t="s">
        <v>161</v>
      </c>
      <c r="E210" s="197">
        <v>273780</v>
      </c>
      <c r="F210" s="197">
        <v>247510</v>
      </c>
      <c r="G210" s="198">
        <v>2620</v>
      </c>
      <c r="H210" s="198">
        <v>2360</v>
      </c>
    </row>
    <row r="211" spans="2:8">
      <c r="B211" s="68" t="s">
        <v>148</v>
      </c>
      <c r="C211" s="68" t="s">
        <v>125</v>
      </c>
      <c r="D211" s="69" t="s">
        <v>158</v>
      </c>
      <c r="E211" s="197">
        <v>90040</v>
      </c>
      <c r="F211" s="197">
        <v>72530</v>
      </c>
      <c r="G211" s="198">
        <v>880</v>
      </c>
      <c r="H211" s="198">
        <v>700</v>
      </c>
    </row>
    <row r="212" spans="2:8">
      <c r="B212" s="68" t="s">
        <v>148</v>
      </c>
      <c r="C212" s="70" t="s">
        <v>126</v>
      </c>
      <c r="D212" s="69" t="s">
        <v>159</v>
      </c>
      <c r="E212" s="197">
        <v>97830</v>
      </c>
      <c r="F212" s="197">
        <v>80320</v>
      </c>
      <c r="G212" s="198">
        <v>950</v>
      </c>
      <c r="H212" s="198">
        <v>770</v>
      </c>
    </row>
    <row r="213" spans="2:8">
      <c r="B213" s="68" t="s">
        <v>148</v>
      </c>
      <c r="C213" s="70" t="s">
        <v>126</v>
      </c>
      <c r="D213" s="69" t="s">
        <v>160</v>
      </c>
      <c r="E213" s="197">
        <v>160960</v>
      </c>
      <c r="F213" s="197">
        <v>143450</v>
      </c>
      <c r="G213" s="198">
        <v>1490</v>
      </c>
      <c r="H213" s="198">
        <v>1310</v>
      </c>
    </row>
    <row r="214" spans="2:8">
      <c r="B214" s="68" t="s">
        <v>148</v>
      </c>
      <c r="C214" s="70" t="s">
        <v>126</v>
      </c>
      <c r="D214" s="69" t="s">
        <v>161</v>
      </c>
      <c r="E214" s="197">
        <v>238900</v>
      </c>
      <c r="F214" s="197">
        <v>221390</v>
      </c>
      <c r="G214" s="198">
        <v>2270</v>
      </c>
      <c r="H214" s="198">
        <v>2090</v>
      </c>
    </row>
    <row r="215" spans="2:8">
      <c r="B215" s="68" t="s">
        <v>148</v>
      </c>
      <c r="C215" s="68" t="s">
        <v>127</v>
      </c>
      <c r="D215" s="69" t="s">
        <v>158</v>
      </c>
      <c r="E215" s="197">
        <v>72920</v>
      </c>
      <c r="F215" s="197">
        <v>59790</v>
      </c>
      <c r="G215" s="198">
        <v>700</v>
      </c>
      <c r="H215" s="198">
        <v>570</v>
      </c>
    </row>
    <row r="216" spans="2:8">
      <c r="B216" s="68" t="s">
        <v>148</v>
      </c>
      <c r="C216" s="70" t="s">
        <v>128</v>
      </c>
      <c r="D216" s="69" t="s">
        <v>159</v>
      </c>
      <c r="E216" s="197">
        <v>80710</v>
      </c>
      <c r="F216" s="197">
        <v>67580</v>
      </c>
      <c r="G216" s="198">
        <v>770</v>
      </c>
      <c r="H216" s="198">
        <v>640</v>
      </c>
    </row>
    <row r="217" spans="2:8">
      <c r="B217" s="68" t="s">
        <v>148</v>
      </c>
      <c r="C217" s="70" t="s">
        <v>128</v>
      </c>
      <c r="D217" s="69" t="s">
        <v>160</v>
      </c>
      <c r="E217" s="197">
        <v>143840</v>
      </c>
      <c r="F217" s="197">
        <v>130710</v>
      </c>
      <c r="G217" s="198">
        <v>1320</v>
      </c>
      <c r="H217" s="198">
        <v>1190</v>
      </c>
    </row>
    <row r="218" spans="2:8">
      <c r="B218" s="68" t="s">
        <v>148</v>
      </c>
      <c r="C218" s="70" t="s">
        <v>128</v>
      </c>
      <c r="D218" s="69" t="s">
        <v>161</v>
      </c>
      <c r="E218" s="197">
        <v>221780</v>
      </c>
      <c r="F218" s="197">
        <v>208650</v>
      </c>
      <c r="G218" s="198">
        <v>2100</v>
      </c>
      <c r="H218" s="198">
        <v>1970</v>
      </c>
    </row>
    <row r="219" spans="2:8">
      <c r="B219" s="68" t="s">
        <v>148</v>
      </c>
      <c r="C219" s="68" t="s">
        <v>129</v>
      </c>
      <c r="D219" s="69" t="s">
        <v>158</v>
      </c>
      <c r="E219" s="197">
        <v>68450</v>
      </c>
      <c r="F219" s="197">
        <v>57950</v>
      </c>
      <c r="G219" s="198">
        <v>660</v>
      </c>
      <c r="H219" s="198">
        <v>560</v>
      </c>
    </row>
    <row r="220" spans="2:8">
      <c r="B220" s="68" t="s">
        <v>148</v>
      </c>
      <c r="C220" s="70" t="s">
        <v>130</v>
      </c>
      <c r="D220" s="69" t="s">
        <v>159</v>
      </c>
      <c r="E220" s="197">
        <v>76240</v>
      </c>
      <c r="F220" s="197">
        <v>65740</v>
      </c>
      <c r="G220" s="198">
        <v>730</v>
      </c>
      <c r="H220" s="198">
        <v>630</v>
      </c>
    </row>
    <row r="221" spans="2:8">
      <c r="B221" s="68" t="s">
        <v>148</v>
      </c>
      <c r="C221" s="70" t="s">
        <v>130</v>
      </c>
      <c r="D221" s="69" t="s">
        <v>160</v>
      </c>
      <c r="E221" s="197">
        <v>139370</v>
      </c>
      <c r="F221" s="197">
        <v>128870</v>
      </c>
      <c r="G221" s="198">
        <v>1270</v>
      </c>
      <c r="H221" s="198">
        <v>1170</v>
      </c>
    </row>
    <row r="222" spans="2:8">
      <c r="B222" s="68" t="s">
        <v>148</v>
      </c>
      <c r="C222" s="70" t="s">
        <v>130</v>
      </c>
      <c r="D222" s="69" t="s">
        <v>161</v>
      </c>
      <c r="E222" s="197">
        <v>217310</v>
      </c>
      <c r="F222" s="197">
        <v>206810</v>
      </c>
      <c r="G222" s="198">
        <v>2050</v>
      </c>
      <c r="H222" s="198">
        <v>1950</v>
      </c>
    </row>
    <row r="223" spans="2:8">
      <c r="B223" s="68" t="s">
        <v>148</v>
      </c>
      <c r="C223" s="68" t="s">
        <v>132</v>
      </c>
      <c r="D223" s="69" t="s">
        <v>158</v>
      </c>
      <c r="E223" s="197">
        <v>59990</v>
      </c>
      <c r="F223" s="197">
        <v>51230</v>
      </c>
      <c r="G223" s="198">
        <v>580</v>
      </c>
      <c r="H223" s="198">
        <v>490</v>
      </c>
    </row>
    <row r="224" spans="2:8">
      <c r="B224" s="68" t="s">
        <v>148</v>
      </c>
      <c r="C224" s="68" t="s">
        <v>132</v>
      </c>
      <c r="D224" s="69" t="s">
        <v>159</v>
      </c>
      <c r="E224" s="197">
        <v>67780</v>
      </c>
      <c r="F224" s="197">
        <v>59020</v>
      </c>
      <c r="G224" s="198">
        <v>650</v>
      </c>
      <c r="H224" s="198">
        <v>560</v>
      </c>
    </row>
    <row r="225" spans="2:8">
      <c r="B225" s="68" t="s">
        <v>148</v>
      </c>
      <c r="C225" s="68" t="s">
        <v>132</v>
      </c>
      <c r="D225" s="69" t="s">
        <v>160</v>
      </c>
      <c r="E225" s="197">
        <v>130910</v>
      </c>
      <c r="F225" s="197">
        <v>122150</v>
      </c>
      <c r="G225" s="198">
        <v>1190</v>
      </c>
      <c r="H225" s="198">
        <v>1100</v>
      </c>
    </row>
    <row r="226" spans="2:8">
      <c r="B226" s="68" t="s">
        <v>148</v>
      </c>
      <c r="C226" s="68" t="s">
        <v>132</v>
      </c>
      <c r="D226" s="69" t="s">
        <v>161</v>
      </c>
      <c r="E226" s="197">
        <v>208850</v>
      </c>
      <c r="F226" s="197">
        <v>200090</v>
      </c>
      <c r="G226" s="198">
        <v>1970</v>
      </c>
      <c r="H226" s="198">
        <v>1880</v>
      </c>
    </row>
    <row r="227" spans="2:8">
      <c r="B227" s="68" t="s">
        <v>148</v>
      </c>
      <c r="C227" s="68" t="s">
        <v>133</v>
      </c>
      <c r="D227" s="69" t="s">
        <v>158</v>
      </c>
      <c r="E227" s="197">
        <v>54020</v>
      </c>
      <c r="F227" s="197">
        <v>46520</v>
      </c>
      <c r="G227" s="198">
        <v>520</v>
      </c>
      <c r="H227" s="198">
        <v>440</v>
      </c>
    </row>
    <row r="228" spans="2:8">
      <c r="B228" s="68" t="s">
        <v>148</v>
      </c>
      <c r="C228" s="70" t="s">
        <v>133</v>
      </c>
      <c r="D228" s="69" t="s">
        <v>159</v>
      </c>
      <c r="E228" s="197">
        <v>61810</v>
      </c>
      <c r="F228" s="197">
        <v>54310</v>
      </c>
      <c r="G228" s="198">
        <v>590</v>
      </c>
      <c r="H228" s="198">
        <v>510</v>
      </c>
    </row>
    <row r="229" spans="2:8">
      <c r="B229" s="68" t="s">
        <v>148</v>
      </c>
      <c r="C229" s="70" t="s">
        <v>133</v>
      </c>
      <c r="D229" s="69" t="s">
        <v>160</v>
      </c>
      <c r="E229" s="197">
        <v>124940</v>
      </c>
      <c r="F229" s="197">
        <v>117440</v>
      </c>
      <c r="G229" s="198">
        <v>1130</v>
      </c>
      <c r="H229" s="198">
        <v>1050</v>
      </c>
    </row>
    <row r="230" spans="2:8">
      <c r="B230" s="68" t="s">
        <v>148</v>
      </c>
      <c r="C230" s="70" t="s">
        <v>133</v>
      </c>
      <c r="D230" s="69" t="s">
        <v>161</v>
      </c>
      <c r="E230" s="197">
        <v>202880</v>
      </c>
      <c r="F230" s="197">
        <v>195380</v>
      </c>
      <c r="G230" s="198">
        <v>1910</v>
      </c>
      <c r="H230" s="198">
        <v>1830</v>
      </c>
    </row>
    <row r="231" spans="2:8">
      <c r="B231" s="68" t="s">
        <v>148</v>
      </c>
      <c r="C231" s="68" t="s">
        <v>134</v>
      </c>
      <c r="D231" s="69" t="s">
        <v>158</v>
      </c>
      <c r="E231" s="197">
        <v>49600</v>
      </c>
      <c r="F231" s="197">
        <v>43040</v>
      </c>
      <c r="G231" s="198">
        <v>470</v>
      </c>
      <c r="H231" s="198">
        <v>410</v>
      </c>
    </row>
    <row r="232" spans="2:8">
      <c r="B232" s="68" t="s">
        <v>148</v>
      </c>
      <c r="C232" s="70" t="s">
        <v>134</v>
      </c>
      <c r="D232" s="69" t="s">
        <v>159</v>
      </c>
      <c r="E232" s="197">
        <v>57390</v>
      </c>
      <c r="F232" s="197">
        <v>50830</v>
      </c>
      <c r="G232" s="198">
        <v>540</v>
      </c>
      <c r="H232" s="198">
        <v>480</v>
      </c>
    </row>
    <row r="233" spans="2:8">
      <c r="B233" s="68" t="s">
        <v>148</v>
      </c>
      <c r="C233" s="70" t="s">
        <v>134</v>
      </c>
      <c r="D233" s="69" t="s">
        <v>160</v>
      </c>
      <c r="E233" s="197">
        <v>120520</v>
      </c>
      <c r="F233" s="197">
        <v>113960</v>
      </c>
      <c r="G233" s="198">
        <v>1080</v>
      </c>
      <c r="H233" s="198">
        <v>1020</v>
      </c>
    </row>
    <row r="234" spans="2:8">
      <c r="B234" s="68" t="s">
        <v>148</v>
      </c>
      <c r="C234" s="70" t="s">
        <v>134</v>
      </c>
      <c r="D234" s="69" t="s">
        <v>161</v>
      </c>
      <c r="E234" s="197">
        <v>198460</v>
      </c>
      <c r="F234" s="197">
        <v>191900</v>
      </c>
      <c r="G234" s="198">
        <v>1860</v>
      </c>
      <c r="H234" s="198">
        <v>1800</v>
      </c>
    </row>
    <row r="235" spans="2:8">
      <c r="B235" s="68" t="s">
        <v>148</v>
      </c>
      <c r="C235" s="68" t="s">
        <v>135</v>
      </c>
      <c r="D235" s="69" t="s">
        <v>158</v>
      </c>
      <c r="E235" s="197">
        <v>46120</v>
      </c>
      <c r="F235" s="197">
        <v>40280</v>
      </c>
      <c r="G235" s="198">
        <v>440</v>
      </c>
      <c r="H235" s="198">
        <v>380</v>
      </c>
    </row>
    <row r="236" spans="2:8">
      <c r="B236" s="68" t="s">
        <v>148</v>
      </c>
      <c r="C236" s="70" t="s">
        <v>135</v>
      </c>
      <c r="D236" s="69" t="s">
        <v>159</v>
      </c>
      <c r="E236" s="197">
        <v>53910</v>
      </c>
      <c r="F236" s="197">
        <v>48070</v>
      </c>
      <c r="G236" s="198">
        <v>510</v>
      </c>
      <c r="H236" s="198">
        <v>450</v>
      </c>
    </row>
    <row r="237" spans="2:8">
      <c r="B237" s="68" t="s">
        <v>148</v>
      </c>
      <c r="C237" s="70" t="s">
        <v>135</v>
      </c>
      <c r="D237" s="69" t="s">
        <v>160</v>
      </c>
      <c r="E237" s="197">
        <v>117040</v>
      </c>
      <c r="F237" s="197">
        <v>111200</v>
      </c>
      <c r="G237" s="198">
        <v>1050</v>
      </c>
      <c r="H237" s="198">
        <v>990</v>
      </c>
    </row>
    <row r="238" spans="2:8">
      <c r="B238" s="68" t="s">
        <v>148</v>
      </c>
      <c r="C238" s="70" t="s">
        <v>135</v>
      </c>
      <c r="D238" s="69" t="s">
        <v>161</v>
      </c>
      <c r="E238" s="197">
        <v>194980</v>
      </c>
      <c r="F238" s="197">
        <v>189140</v>
      </c>
      <c r="G238" s="198">
        <v>1830</v>
      </c>
      <c r="H238" s="198">
        <v>1770</v>
      </c>
    </row>
    <row r="239" spans="2:8">
      <c r="B239" s="68" t="s">
        <v>148</v>
      </c>
      <c r="C239" s="68" t="s">
        <v>136</v>
      </c>
      <c r="D239" s="69" t="s">
        <v>158</v>
      </c>
      <c r="E239" s="197">
        <v>39870</v>
      </c>
      <c r="F239" s="197">
        <v>34620</v>
      </c>
      <c r="G239" s="198">
        <v>370</v>
      </c>
      <c r="H239" s="198">
        <v>320</v>
      </c>
    </row>
    <row r="240" spans="2:8">
      <c r="B240" s="68" t="s">
        <v>148</v>
      </c>
      <c r="C240" s="70" t="s">
        <v>136</v>
      </c>
      <c r="D240" s="69" t="s">
        <v>159</v>
      </c>
      <c r="E240" s="197">
        <v>47660</v>
      </c>
      <c r="F240" s="197">
        <v>42410</v>
      </c>
      <c r="G240" s="198">
        <v>440</v>
      </c>
      <c r="H240" s="198">
        <v>390</v>
      </c>
    </row>
    <row r="241" spans="2:8">
      <c r="B241" s="68" t="s">
        <v>148</v>
      </c>
      <c r="C241" s="70" t="s">
        <v>136</v>
      </c>
      <c r="D241" s="69" t="s">
        <v>160</v>
      </c>
      <c r="E241" s="197">
        <v>110790</v>
      </c>
      <c r="F241" s="197">
        <v>105540</v>
      </c>
      <c r="G241" s="198">
        <v>990</v>
      </c>
      <c r="H241" s="198">
        <v>940</v>
      </c>
    </row>
    <row r="242" spans="2:8">
      <c r="B242" s="68" t="s">
        <v>148</v>
      </c>
      <c r="C242" s="70" t="s">
        <v>136</v>
      </c>
      <c r="D242" s="69" t="s">
        <v>161</v>
      </c>
      <c r="E242" s="197">
        <v>188730</v>
      </c>
      <c r="F242" s="197">
        <v>183480</v>
      </c>
      <c r="G242" s="198">
        <v>1770</v>
      </c>
      <c r="H242" s="198">
        <v>1720</v>
      </c>
    </row>
    <row r="243" spans="2:8">
      <c r="B243" s="68" t="s">
        <v>148</v>
      </c>
      <c r="C243" s="68" t="s">
        <v>137</v>
      </c>
      <c r="D243" s="69" t="s">
        <v>158</v>
      </c>
      <c r="E243" s="197">
        <v>37950</v>
      </c>
      <c r="F243" s="197">
        <v>33170</v>
      </c>
      <c r="G243" s="198">
        <v>360</v>
      </c>
      <c r="H243" s="198">
        <v>310</v>
      </c>
    </row>
    <row r="244" spans="2:8">
      <c r="B244" s="68" t="s">
        <v>148</v>
      </c>
      <c r="C244" s="70" t="s">
        <v>137</v>
      </c>
      <c r="D244" s="69" t="s">
        <v>159</v>
      </c>
      <c r="E244" s="197">
        <v>45740</v>
      </c>
      <c r="F244" s="197">
        <v>40960</v>
      </c>
      <c r="G244" s="198">
        <v>430</v>
      </c>
      <c r="H244" s="198">
        <v>380</v>
      </c>
    </row>
    <row r="245" spans="2:8">
      <c r="B245" s="68" t="s">
        <v>148</v>
      </c>
      <c r="C245" s="70" t="s">
        <v>137</v>
      </c>
      <c r="D245" s="69" t="s">
        <v>160</v>
      </c>
      <c r="E245" s="197">
        <v>108870</v>
      </c>
      <c r="F245" s="197">
        <v>104090</v>
      </c>
      <c r="G245" s="198">
        <v>970</v>
      </c>
      <c r="H245" s="198">
        <v>920</v>
      </c>
    </row>
    <row r="246" spans="2:8">
      <c r="B246" s="68" t="s">
        <v>148</v>
      </c>
      <c r="C246" s="70" t="s">
        <v>137</v>
      </c>
      <c r="D246" s="69" t="s">
        <v>161</v>
      </c>
      <c r="E246" s="197">
        <v>186810</v>
      </c>
      <c r="F246" s="197">
        <v>182030</v>
      </c>
      <c r="G246" s="198">
        <v>1750</v>
      </c>
      <c r="H246" s="198">
        <v>1700</v>
      </c>
    </row>
    <row r="247" spans="2:8">
      <c r="B247" s="68" t="s">
        <v>148</v>
      </c>
      <c r="C247" s="68" t="s">
        <v>138</v>
      </c>
      <c r="D247" s="69" t="s">
        <v>158</v>
      </c>
      <c r="E247" s="197">
        <v>36300</v>
      </c>
      <c r="F247" s="197">
        <v>31920</v>
      </c>
      <c r="G247" s="198">
        <v>340</v>
      </c>
      <c r="H247" s="198">
        <v>290</v>
      </c>
    </row>
    <row r="248" spans="2:8">
      <c r="B248" s="68" t="s">
        <v>148</v>
      </c>
      <c r="C248" s="70" t="s">
        <v>138</v>
      </c>
      <c r="D248" s="69" t="s">
        <v>159</v>
      </c>
      <c r="E248" s="197">
        <v>44090</v>
      </c>
      <c r="F248" s="197">
        <v>39710</v>
      </c>
      <c r="G248" s="198">
        <v>410</v>
      </c>
      <c r="H248" s="198">
        <v>360</v>
      </c>
    </row>
    <row r="249" spans="2:8">
      <c r="B249" s="68" t="s">
        <v>148</v>
      </c>
      <c r="C249" s="70" t="s">
        <v>138</v>
      </c>
      <c r="D249" s="69" t="s">
        <v>160</v>
      </c>
      <c r="E249" s="197">
        <v>107220</v>
      </c>
      <c r="F249" s="197">
        <v>102840</v>
      </c>
      <c r="G249" s="198">
        <v>950</v>
      </c>
      <c r="H249" s="198">
        <v>910</v>
      </c>
    </row>
    <row r="250" spans="2:8">
      <c r="B250" s="68" t="s">
        <v>148</v>
      </c>
      <c r="C250" s="70" t="s">
        <v>138</v>
      </c>
      <c r="D250" s="69" t="s">
        <v>161</v>
      </c>
      <c r="E250" s="197">
        <v>185160</v>
      </c>
      <c r="F250" s="197">
        <v>180780</v>
      </c>
      <c r="G250" s="198">
        <v>1730</v>
      </c>
      <c r="H250" s="198">
        <v>1690</v>
      </c>
    </row>
    <row r="251" spans="2:8">
      <c r="B251" s="68" t="s">
        <v>148</v>
      </c>
      <c r="C251" s="68" t="s">
        <v>139</v>
      </c>
      <c r="D251" s="69" t="s">
        <v>158</v>
      </c>
      <c r="E251" s="197">
        <v>34910</v>
      </c>
      <c r="F251" s="197">
        <v>30870</v>
      </c>
      <c r="G251" s="198">
        <v>320</v>
      </c>
      <c r="H251" s="198">
        <v>280</v>
      </c>
    </row>
    <row r="252" spans="2:8">
      <c r="B252" s="68" t="s">
        <v>148</v>
      </c>
      <c r="C252" s="70" t="s">
        <v>139</v>
      </c>
      <c r="D252" s="69" t="s">
        <v>159</v>
      </c>
      <c r="E252" s="197">
        <v>42700</v>
      </c>
      <c r="F252" s="197">
        <v>38660</v>
      </c>
      <c r="G252" s="198">
        <v>390</v>
      </c>
      <c r="H252" s="198">
        <v>350</v>
      </c>
    </row>
    <row r="253" spans="2:8">
      <c r="B253" s="68" t="s">
        <v>148</v>
      </c>
      <c r="C253" s="70" t="s">
        <v>139</v>
      </c>
      <c r="D253" s="69" t="s">
        <v>160</v>
      </c>
      <c r="E253" s="197">
        <v>105830</v>
      </c>
      <c r="F253" s="197">
        <v>101790</v>
      </c>
      <c r="G253" s="198">
        <v>940</v>
      </c>
      <c r="H253" s="198">
        <v>900</v>
      </c>
    </row>
    <row r="254" spans="2:8">
      <c r="B254" s="68" t="s">
        <v>148</v>
      </c>
      <c r="C254" s="70" t="s">
        <v>139</v>
      </c>
      <c r="D254" s="69" t="s">
        <v>161</v>
      </c>
      <c r="E254" s="197">
        <v>183770</v>
      </c>
      <c r="F254" s="197">
        <v>179730</v>
      </c>
      <c r="G254" s="198">
        <v>1720</v>
      </c>
      <c r="H254" s="198">
        <v>1680</v>
      </c>
    </row>
    <row r="255" spans="2:8">
      <c r="B255" s="68" t="s">
        <v>148</v>
      </c>
      <c r="C255" s="68" t="s">
        <v>140</v>
      </c>
      <c r="D255" s="69" t="s">
        <v>158</v>
      </c>
      <c r="E255" s="197">
        <v>33750</v>
      </c>
      <c r="F255" s="197">
        <v>30000</v>
      </c>
      <c r="G255" s="198">
        <v>310</v>
      </c>
      <c r="H255" s="198">
        <v>280</v>
      </c>
    </row>
    <row r="256" spans="2:8">
      <c r="B256" s="68" t="s">
        <v>148</v>
      </c>
      <c r="C256" s="70" t="s">
        <v>140</v>
      </c>
      <c r="D256" s="69" t="s">
        <v>159</v>
      </c>
      <c r="E256" s="197">
        <v>41540</v>
      </c>
      <c r="F256" s="197">
        <v>37790</v>
      </c>
      <c r="G256" s="198">
        <v>380</v>
      </c>
      <c r="H256" s="198">
        <v>350</v>
      </c>
    </row>
    <row r="257" spans="2:8">
      <c r="B257" s="68" t="s">
        <v>148</v>
      </c>
      <c r="C257" s="70" t="s">
        <v>140</v>
      </c>
      <c r="D257" s="69" t="s">
        <v>160</v>
      </c>
      <c r="E257" s="197">
        <v>104670</v>
      </c>
      <c r="F257" s="197">
        <v>100920</v>
      </c>
      <c r="G257" s="198">
        <v>930</v>
      </c>
      <c r="H257" s="198">
        <v>890</v>
      </c>
    </row>
    <row r="258" spans="2:8">
      <c r="B258" s="68" t="s">
        <v>148</v>
      </c>
      <c r="C258" s="70" t="s">
        <v>140</v>
      </c>
      <c r="D258" s="69" t="s">
        <v>161</v>
      </c>
      <c r="E258" s="197">
        <v>182610</v>
      </c>
      <c r="F258" s="197">
        <v>178860</v>
      </c>
      <c r="G258" s="198">
        <v>1710</v>
      </c>
      <c r="H258" s="198">
        <v>1670</v>
      </c>
    </row>
    <row r="259" spans="2:8">
      <c r="B259" s="68" t="s">
        <v>148</v>
      </c>
      <c r="C259" s="68" t="s">
        <v>141</v>
      </c>
      <c r="D259" s="69" t="s">
        <v>158</v>
      </c>
      <c r="E259" s="197">
        <v>32720</v>
      </c>
      <c r="F259" s="197">
        <v>29220</v>
      </c>
      <c r="G259" s="198">
        <v>300</v>
      </c>
      <c r="H259" s="198">
        <v>270</v>
      </c>
    </row>
    <row r="260" spans="2:8">
      <c r="B260" s="68" t="s">
        <v>148</v>
      </c>
      <c r="C260" s="70" t="s">
        <v>141</v>
      </c>
      <c r="D260" s="69" t="s">
        <v>159</v>
      </c>
      <c r="E260" s="197">
        <v>40510</v>
      </c>
      <c r="F260" s="197">
        <v>37010</v>
      </c>
      <c r="G260" s="198">
        <v>370</v>
      </c>
      <c r="H260" s="198">
        <v>340</v>
      </c>
    </row>
    <row r="261" spans="2:8">
      <c r="B261" s="68" t="s">
        <v>148</v>
      </c>
      <c r="C261" s="70" t="s">
        <v>141</v>
      </c>
      <c r="D261" s="69" t="s">
        <v>160</v>
      </c>
      <c r="E261" s="197">
        <v>103640</v>
      </c>
      <c r="F261" s="197">
        <v>100140</v>
      </c>
      <c r="G261" s="198">
        <v>920</v>
      </c>
      <c r="H261" s="198">
        <v>880</v>
      </c>
    </row>
    <row r="262" spans="2:8">
      <c r="B262" s="68" t="s">
        <v>148</v>
      </c>
      <c r="C262" s="70" t="s">
        <v>141</v>
      </c>
      <c r="D262" s="69" t="s">
        <v>161</v>
      </c>
      <c r="E262" s="197">
        <v>181580</v>
      </c>
      <c r="F262" s="197">
        <v>178080</v>
      </c>
      <c r="G262" s="198">
        <v>1700</v>
      </c>
      <c r="H262" s="198">
        <v>1660</v>
      </c>
    </row>
    <row r="263" spans="2:8">
      <c r="B263" s="68" t="s">
        <v>148</v>
      </c>
      <c r="C263" s="68" t="s">
        <v>142</v>
      </c>
      <c r="D263" s="69" t="s">
        <v>158</v>
      </c>
      <c r="E263" s="197">
        <v>32720</v>
      </c>
      <c r="F263" s="197">
        <v>29440</v>
      </c>
      <c r="G263" s="198">
        <v>300</v>
      </c>
      <c r="H263" s="198">
        <v>270</v>
      </c>
    </row>
    <row r="264" spans="2:8">
      <c r="B264" s="68" t="s">
        <v>148</v>
      </c>
      <c r="C264" s="70" t="s">
        <v>142</v>
      </c>
      <c r="D264" s="69" t="s">
        <v>159</v>
      </c>
      <c r="E264" s="197">
        <v>40510</v>
      </c>
      <c r="F264" s="197">
        <v>37230</v>
      </c>
      <c r="G264" s="198">
        <v>370</v>
      </c>
      <c r="H264" s="198">
        <v>340</v>
      </c>
    </row>
    <row r="265" spans="2:8">
      <c r="B265" s="68" t="s">
        <v>148</v>
      </c>
      <c r="C265" s="70" t="s">
        <v>142</v>
      </c>
      <c r="D265" s="69" t="s">
        <v>160</v>
      </c>
      <c r="E265" s="197">
        <v>103640</v>
      </c>
      <c r="F265" s="197">
        <v>100360</v>
      </c>
      <c r="G265" s="198">
        <v>920</v>
      </c>
      <c r="H265" s="198">
        <v>880</v>
      </c>
    </row>
    <row r="266" spans="2:8">
      <c r="B266" s="68" t="s">
        <v>148</v>
      </c>
      <c r="C266" s="70" t="s">
        <v>142</v>
      </c>
      <c r="D266" s="69" t="s">
        <v>161</v>
      </c>
      <c r="E266" s="197">
        <v>181580</v>
      </c>
      <c r="F266" s="197">
        <v>178300</v>
      </c>
      <c r="G266" s="198">
        <v>1700</v>
      </c>
      <c r="H266" s="198">
        <v>1660</v>
      </c>
    </row>
    <row r="267" spans="2:8">
      <c r="B267" s="68" t="s">
        <v>148</v>
      </c>
      <c r="C267" s="68" t="s">
        <v>143</v>
      </c>
      <c r="D267" s="69" t="s">
        <v>158</v>
      </c>
      <c r="E267" s="197">
        <v>31900</v>
      </c>
      <c r="F267" s="197">
        <v>28810</v>
      </c>
      <c r="G267" s="198">
        <v>290</v>
      </c>
      <c r="H267" s="198">
        <v>260</v>
      </c>
    </row>
    <row r="268" spans="2:8">
      <c r="B268" s="68" t="s">
        <v>148</v>
      </c>
      <c r="C268" s="70" t="s">
        <v>143</v>
      </c>
      <c r="D268" s="69" t="s">
        <v>159</v>
      </c>
      <c r="E268" s="197">
        <v>39690</v>
      </c>
      <c r="F268" s="197">
        <v>36600</v>
      </c>
      <c r="G268" s="198">
        <v>360</v>
      </c>
      <c r="H268" s="198">
        <v>330</v>
      </c>
    </row>
    <row r="269" spans="2:8">
      <c r="B269" s="68" t="s">
        <v>148</v>
      </c>
      <c r="C269" s="70" t="s">
        <v>143</v>
      </c>
      <c r="D269" s="69" t="s">
        <v>160</v>
      </c>
      <c r="E269" s="197">
        <v>102820</v>
      </c>
      <c r="F269" s="197">
        <v>99730</v>
      </c>
      <c r="G269" s="198">
        <v>910</v>
      </c>
      <c r="H269" s="198">
        <v>880</v>
      </c>
    </row>
    <row r="270" spans="2:8">
      <c r="B270" s="68" t="s">
        <v>148</v>
      </c>
      <c r="C270" s="70" t="s">
        <v>143</v>
      </c>
      <c r="D270" s="69" t="s">
        <v>161</v>
      </c>
      <c r="E270" s="197">
        <v>180760</v>
      </c>
      <c r="F270" s="197">
        <v>177670</v>
      </c>
      <c r="G270" s="198">
        <v>1690</v>
      </c>
      <c r="H270" s="198">
        <v>1660</v>
      </c>
    </row>
    <row r="271" spans="2:8">
      <c r="B271" s="68" t="s">
        <v>148</v>
      </c>
      <c r="C271" s="68" t="s">
        <v>144</v>
      </c>
      <c r="D271" s="69" t="s">
        <v>158</v>
      </c>
      <c r="E271" s="197">
        <v>31140</v>
      </c>
      <c r="F271" s="197">
        <v>28220</v>
      </c>
      <c r="G271" s="198">
        <v>290</v>
      </c>
      <c r="H271" s="198">
        <v>260</v>
      </c>
    </row>
    <row r="272" spans="2:8">
      <c r="B272" s="68" t="s">
        <v>148</v>
      </c>
      <c r="C272" s="70" t="s">
        <v>145</v>
      </c>
      <c r="D272" s="69" t="s">
        <v>159</v>
      </c>
      <c r="E272" s="197">
        <v>38930</v>
      </c>
      <c r="F272" s="197">
        <v>36010</v>
      </c>
      <c r="G272" s="198">
        <v>360</v>
      </c>
      <c r="H272" s="198">
        <v>330</v>
      </c>
    </row>
    <row r="273" spans="2:8">
      <c r="B273" s="68" t="s">
        <v>148</v>
      </c>
      <c r="C273" s="70" t="s">
        <v>144</v>
      </c>
      <c r="D273" s="69" t="s">
        <v>160</v>
      </c>
      <c r="E273" s="197">
        <v>102060</v>
      </c>
      <c r="F273" s="197">
        <v>99140</v>
      </c>
      <c r="G273" s="198">
        <v>900</v>
      </c>
      <c r="H273" s="198">
        <v>870</v>
      </c>
    </row>
    <row r="274" spans="2:8">
      <c r="B274" s="68" t="s">
        <v>148</v>
      </c>
      <c r="C274" s="70" t="s">
        <v>144</v>
      </c>
      <c r="D274" s="69" t="s">
        <v>161</v>
      </c>
      <c r="E274" s="197">
        <v>180000</v>
      </c>
      <c r="F274" s="197">
        <v>177080</v>
      </c>
      <c r="G274" s="198">
        <v>1680</v>
      </c>
      <c r="H274" s="198">
        <v>1650</v>
      </c>
    </row>
    <row r="275" spans="2:8">
      <c r="B275" s="68" t="s">
        <v>149</v>
      </c>
      <c r="C275" s="68" t="s">
        <v>123</v>
      </c>
      <c r="D275" s="69" t="s">
        <v>158</v>
      </c>
      <c r="E275" s="197">
        <v>123090</v>
      </c>
      <c r="F275" s="197">
        <v>97200</v>
      </c>
      <c r="G275" s="198">
        <v>1210</v>
      </c>
      <c r="H275" s="198">
        <v>950</v>
      </c>
    </row>
    <row r="276" spans="2:8">
      <c r="B276" s="68" t="s">
        <v>149</v>
      </c>
      <c r="C276" s="70" t="s">
        <v>123</v>
      </c>
      <c r="D276" s="69" t="s">
        <v>159</v>
      </c>
      <c r="E276" s="197">
        <v>130750</v>
      </c>
      <c r="F276" s="197">
        <v>104860</v>
      </c>
      <c r="G276" s="198">
        <v>1280</v>
      </c>
      <c r="H276" s="198">
        <v>1020</v>
      </c>
    </row>
    <row r="277" spans="2:8">
      <c r="B277" s="68" t="s">
        <v>149</v>
      </c>
      <c r="C277" s="70" t="s">
        <v>123</v>
      </c>
      <c r="D277" s="69" t="s">
        <v>160</v>
      </c>
      <c r="E277" s="197">
        <v>193010</v>
      </c>
      <c r="F277" s="197">
        <v>167120</v>
      </c>
      <c r="G277" s="198">
        <v>1810</v>
      </c>
      <c r="H277" s="198">
        <v>1550</v>
      </c>
    </row>
    <row r="278" spans="2:8">
      <c r="B278" s="68" t="s">
        <v>149</v>
      </c>
      <c r="C278" s="70" t="s">
        <v>123</v>
      </c>
      <c r="D278" s="69" t="s">
        <v>161</v>
      </c>
      <c r="E278" s="197">
        <v>269700</v>
      </c>
      <c r="F278" s="197">
        <v>243810</v>
      </c>
      <c r="G278" s="198">
        <v>2580</v>
      </c>
      <c r="H278" s="198">
        <v>2320</v>
      </c>
    </row>
    <row r="279" spans="2:8">
      <c r="B279" s="68" t="s">
        <v>149</v>
      </c>
      <c r="C279" s="68" t="s">
        <v>125</v>
      </c>
      <c r="D279" s="69" t="s">
        <v>158</v>
      </c>
      <c r="E279" s="197">
        <v>88730</v>
      </c>
      <c r="F279" s="197">
        <v>71470</v>
      </c>
      <c r="G279" s="198">
        <v>860</v>
      </c>
      <c r="H279" s="198">
        <v>690</v>
      </c>
    </row>
    <row r="280" spans="2:8">
      <c r="B280" s="68" t="s">
        <v>149</v>
      </c>
      <c r="C280" s="70" t="s">
        <v>126</v>
      </c>
      <c r="D280" s="69" t="s">
        <v>159</v>
      </c>
      <c r="E280" s="197">
        <v>96390</v>
      </c>
      <c r="F280" s="197">
        <v>79130</v>
      </c>
      <c r="G280" s="198">
        <v>930</v>
      </c>
      <c r="H280" s="198">
        <v>760</v>
      </c>
    </row>
    <row r="281" spans="2:8">
      <c r="B281" s="68" t="s">
        <v>149</v>
      </c>
      <c r="C281" s="70" t="s">
        <v>126</v>
      </c>
      <c r="D281" s="69" t="s">
        <v>160</v>
      </c>
      <c r="E281" s="197">
        <v>158650</v>
      </c>
      <c r="F281" s="197">
        <v>141390</v>
      </c>
      <c r="G281" s="198">
        <v>1470</v>
      </c>
      <c r="H281" s="198">
        <v>1290</v>
      </c>
    </row>
    <row r="282" spans="2:8">
      <c r="B282" s="68" t="s">
        <v>149</v>
      </c>
      <c r="C282" s="70" t="s">
        <v>126</v>
      </c>
      <c r="D282" s="69" t="s">
        <v>161</v>
      </c>
      <c r="E282" s="197">
        <v>235340</v>
      </c>
      <c r="F282" s="197">
        <v>218080</v>
      </c>
      <c r="G282" s="198">
        <v>2240</v>
      </c>
      <c r="H282" s="198">
        <v>2060</v>
      </c>
    </row>
    <row r="283" spans="2:8">
      <c r="B283" s="68" t="s">
        <v>149</v>
      </c>
      <c r="C283" s="68" t="s">
        <v>127</v>
      </c>
      <c r="D283" s="69" t="s">
        <v>158</v>
      </c>
      <c r="E283" s="197">
        <v>71840</v>
      </c>
      <c r="F283" s="197">
        <v>58890</v>
      </c>
      <c r="G283" s="198">
        <v>690</v>
      </c>
      <c r="H283" s="198">
        <v>560</v>
      </c>
    </row>
    <row r="284" spans="2:8">
      <c r="B284" s="68" t="s">
        <v>149</v>
      </c>
      <c r="C284" s="70" t="s">
        <v>128</v>
      </c>
      <c r="D284" s="69" t="s">
        <v>159</v>
      </c>
      <c r="E284" s="197">
        <v>79500</v>
      </c>
      <c r="F284" s="197">
        <v>66550</v>
      </c>
      <c r="G284" s="198">
        <v>760</v>
      </c>
      <c r="H284" s="198">
        <v>630</v>
      </c>
    </row>
    <row r="285" spans="2:8">
      <c r="B285" s="68" t="s">
        <v>149</v>
      </c>
      <c r="C285" s="70" t="s">
        <v>128</v>
      </c>
      <c r="D285" s="69" t="s">
        <v>160</v>
      </c>
      <c r="E285" s="197">
        <v>141760</v>
      </c>
      <c r="F285" s="197">
        <v>128810</v>
      </c>
      <c r="G285" s="198">
        <v>1300</v>
      </c>
      <c r="H285" s="198">
        <v>1170</v>
      </c>
    </row>
    <row r="286" spans="2:8">
      <c r="B286" s="68" t="s">
        <v>149</v>
      </c>
      <c r="C286" s="70" t="s">
        <v>128</v>
      </c>
      <c r="D286" s="69" t="s">
        <v>161</v>
      </c>
      <c r="E286" s="197">
        <v>218450</v>
      </c>
      <c r="F286" s="197">
        <v>205500</v>
      </c>
      <c r="G286" s="198">
        <v>2070</v>
      </c>
      <c r="H286" s="198">
        <v>1940</v>
      </c>
    </row>
    <row r="287" spans="2:8">
      <c r="B287" s="68" t="s">
        <v>149</v>
      </c>
      <c r="C287" s="68" t="s">
        <v>129</v>
      </c>
      <c r="D287" s="69" t="s">
        <v>158</v>
      </c>
      <c r="E287" s="197">
        <v>67440</v>
      </c>
      <c r="F287" s="197">
        <v>57080</v>
      </c>
      <c r="G287" s="198">
        <v>650</v>
      </c>
      <c r="H287" s="198">
        <v>550</v>
      </c>
    </row>
    <row r="288" spans="2:8">
      <c r="B288" s="68" t="s">
        <v>149</v>
      </c>
      <c r="C288" s="70" t="s">
        <v>130</v>
      </c>
      <c r="D288" s="69" t="s">
        <v>159</v>
      </c>
      <c r="E288" s="197">
        <v>75100</v>
      </c>
      <c r="F288" s="197">
        <v>64740</v>
      </c>
      <c r="G288" s="198">
        <v>720</v>
      </c>
      <c r="H288" s="198">
        <v>620</v>
      </c>
    </row>
    <row r="289" spans="2:8">
      <c r="B289" s="68" t="s">
        <v>149</v>
      </c>
      <c r="C289" s="70" t="s">
        <v>130</v>
      </c>
      <c r="D289" s="69" t="s">
        <v>160</v>
      </c>
      <c r="E289" s="197">
        <v>137360</v>
      </c>
      <c r="F289" s="197">
        <v>127000</v>
      </c>
      <c r="G289" s="198">
        <v>1250</v>
      </c>
      <c r="H289" s="198">
        <v>1150</v>
      </c>
    </row>
    <row r="290" spans="2:8">
      <c r="B290" s="68" t="s">
        <v>149</v>
      </c>
      <c r="C290" s="70" t="s">
        <v>130</v>
      </c>
      <c r="D290" s="69" t="s">
        <v>161</v>
      </c>
      <c r="E290" s="197">
        <v>214050</v>
      </c>
      <c r="F290" s="197">
        <v>203690</v>
      </c>
      <c r="G290" s="198">
        <v>2020</v>
      </c>
      <c r="H290" s="198">
        <v>1920</v>
      </c>
    </row>
    <row r="291" spans="2:8">
      <c r="B291" s="68" t="s">
        <v>149</v>
      </c>
      <c r="C291" s="68" t="s">
        <v>132</v>
      </c>
      <c r="D291" s="69" t="s">
        <v>158</v>
      </c>
      <c r="E291" s="197">
        <v>59100</v>
      </c>
      <c r="F291" s="197">
        <v>50470</v>
      </c>
      <c r="G291" s="198">
        <v>570</v>
      </c>
      <c r="H291" s="198">
        <v>480</v>
      </c>
    </row>
    <row r="292" spans="2:8">
      <c r="B292" s="68" t="s">
        <v>149</v>
      </c>
      <c r="C292" s="68" t="s">
        <v>132</v>
      </c>
      <c r="D292" s="69" t="s">
        <v>159</v>
      </c>
      <c r="E292" s="197">
        <v>66760</v>
      </c>
      <c r="F292" s="197">
        <v>58130</v>
      </c>
      <c r="G292" s="198">
        <v>640</v>
      </c>
      <c r="H292" s="198">
        <v>550</v>
      </c>
    </row>
    <row r="293" spans="2:8">
      <c r="B293" s="68" t="s">
        <v>149</v>
      </c>
      <c r="C293" s="68" t="s">
        <v>132</v>
      </c>
      <c r="D293" s="69" t="s">
        <v>160</v>
      </c>
      <c r="E293" s="197">
        <v>129020</v>
      </c>
      <c r="F293" s="197">
        <v>120390</v>
      </c>
      <c r="G293" s="198">
        <v>1170</v>
      </c>
      <c r="H293" s="198">
        <v>1080</v>
      </c>
    </row>
    <row r="294" spans="2:8">
      <c r="B294" s="68" t="s">
        <v>149</v>
      </c>
      <c r="C294" s="68" t="s">
        <v>132</v>
      </c>
      <c r="D294" s="69" t="s">
        <v>161</v>
      </c>
      <c r="E294" s="197">
        <v>205710</v>
      </c>
      <c r="F294" s="197">
        <v>197080</v>
      </c>
      <c r="G294" s="198">
        <v>1940</v>
      </c>
      <c r="H294" s="198">
        <v>1850</v>
      </c>
    </row>
    <row r="295" spans="2:8">
      <c r="B295" s="68" t="s">
        <v>149</v>
      </c>
      <c r="C295" s="68" t="s">
        <v>133</v>
      </c>
      <c r="D295" s="69" t="s">
        <v>158</v>
      </c>
      <c r="E295" s="197">
        <v>53230</v>
      </c>
      <c r="F295" s="197">
        <v>45830</v>
      </c>
      <c r="G295" s="198">
        <v>510</v>
      </c>
      <c r="H295" s="198">
        <v>430</v>
      </c>
    </row>
    <row r="296" spans="2:8">
      <c r="B296" s="68" t="s">
        <v>149</v>
      </c>
      <c r="C296" s="70" t="s">
        <v>133</v>
      </c>
      <c r="D296" s="69" t="s">
        <v>159</v>
      </c>
      <c r="E296" s="197">
        <v>60890</v>
      </c>
      <c r="F296" s="197">
        <v>53490</v>
      </c>
      <c r="G296" s="198">
        <v>580</v>
      </c>
      <c r="H296" s="198">
        <v>500</v>
      </c>
    </row>
    <row r="297" spans="2:8">
      <c r="B297" s="68" t="s">
        <v>149</v>
      </c>
      <c r="C297" s="70" t="s">
        <v>133</v>
      </c>
      <c r="D297" s="69" t="s">
        <v>160</v>
      </c>
      <c r="E297" s="197">
        <v>123150</v>
      </c>
      <c r="F297" s="197">
        <v>115750</v>
      </c>
      <c r="G297" s="198">
        <v>1110</v>
      </c>
      <c r="H297" s="198">
        <v>1040</v>
      </c>
    </row>
    <row r="298" spans="2:8">
      <c r="B298" s="68" t="s">
        <v>149</v>
      </c>
      <c r="C298" s="70" t="s">
        <v>133</v>
      </c>
      <c r="D298" s="69" t="s">
        <v>161</v>
      </c>
      <c r="E298" s="197">
        <v>199840</v>
      </c>
      <c r="F298" s="197">
        <v>192440</v>
      </c>
      <c r="G298" s="198">
        <v>1880</v>
      </c>
      <c r="H298" s="198">
        <v>1810</v>
      </c>
    </row>
    <row r="299" spans="2:8">
      <c r="B299" s="68" t="s">
        <v>149</v>
      </c>
      <c r="C299" s="68" t="s">
        <v>134</v>
      </c>
      <c r="D299" s="69" t="s">
        <v>158</v>
      </c>
      <c r="E299" s="197">
        <v>48870</v>
      </c>
      <c r="F299" s="197">
        <v>42400</v>
      </c>
      <c r="G299" s="198">
        <v>460</v>
      </c>
      <c r="H299" s="198">
        <v>400</v>
      </c>
    </row>
    <row r="300" spans="2:8">
      <c r="B300" s="68" t="s">
        <v>149</v>
      </c>
      <c r="C300" s="70" t="s">
        <v>134</v>
      </c>
      <c r="D300" s="69" t="s">
        <v>159</v>
      </c>
      <c r="E300" s="197">
        <v>56530</v>
      </c>
      <c r="F300" s="197">
        <v>50060</v>
      </c>
      <c r="G300" s="198">
        <v>530</v>
      </c>
      <c r="H300" s="198">
        <v>470</v>
      </c>
    </row>
    <row r="301" spans="2:8">
      <c r="B301" s="68" t="s">
        <v>149</v>
      </c>
      <c r="C301" s="70" t="s">
        <v>134</v>
      </c>
      <c r="D301" s="69" t="s">
        <v>160</v>
      </c>
      <c r="E301" s="197">
        <v>118790</v>
      </c>
      <c r="F301" s="197">
        <v>112320</v>
      </c>
      <c r="G301" s="198">
        <v>1070</v>
      </c>
      <c r="H301" s="198">
        <v>1000</v>
      </c>
    </row>
    <row r="302" spans="2:8">
      <c r="B302" s="68" t="s">
        <v>149</v>
      </c>
      <c r="C302" s="70" t="s">
        <v>134</v>
      </c>
      <c r="D302" s="69" t="s">
        <v>161</v>
      </c>
      <c r="E302" s="197">
        <v>195480</v>
      </c>
      <c r="F302" s="197">
        <v>189010</v>
      </c>
      <c r="G302" s="198">
        <v>1840</v>
      </c>
      <c r="H302" s="198">
        <v>1770</v>
      </c>
    </row>
    <row r="303" spans="2:8">
      <c r="B303" s="68" t="s">
        <v>149</v>
      </c>
      <c r="C303" s="68" t="s">
        <v>135</v>
      </c>
      <c r="D303" s="69" t="s">
        <v>158</v>
      </c>
      <c r="E303" s="197">
        <v>45440</v>
      </c>
      <c r="F303" s="197">
        <v>39690</v>
      </c>
      <c r="G303" s="198">
        <v>430</v>
      </c>
      <c r="H303" s="198">
        <v>370</v>
      </c>
    </row>
    <row r="304" spans="2:8">
      <c r="B304" s="68" t="s">
        <v>149</v>
      </c>
      <c r="C304" s="70" t="s">
        <v>135</v>
      </c>
      <c r="D304" s="69" t="s">
        <v>159</v>
      </c>
      <c r="E304" s="197">
        <v>53100</v>
      </c>
      <c r="F304" s="197">
        <v>47350</v>
      </c>
      <c r="G304" s="198">
        <v>500</v>
      </c>
      <c r="H304" s="198">
        <v>440</v>
      </c>
    </row>
    <row r="305" spans="2:8">
      <c r="B305" s="68" t="s">
        <v>149</v>
      </c>
      <c r="C305" s="70" t="s">
        <v>135</v>
      </c>
      <c r="D305" s="69" t="s">
        <v>160</v>
      </c>
      <c r="E305" s="197">
        <v>115360</v>
      </c>
      <c r="F305" s="197">
        <v>109610</v>
      </c>
      <c r="G305" s="198">
        <v>1030</v>
      </c>
      <c r="H305" s="198">
        <v>980</v>
      </c>
    </row>
    <row r="306" spans="2:8">
      <c r="B306" s="68" t="s">
        <v>149</v>
      </c>
      <c r="C306" s="70" t="s">
        <v>135</v>
      </c>
      <c r="D306" s="69" t="s">
        <v>161</v>
      </c>
      <c r="E306" s="197">
        <v>192050</v>
      </c>
      <c r="F306" s="197">
        <v>186300</v>
      </c>
      <c r="G306" s="198">
        <v>1800</v>
      </c>
      <c r="H306" s="198">
        <v>1750</v>
      </c>
    </row>
    <row r="307" spans="2:8">
      <c r="B307" s="68" t="s">
        <v>149</v>
      </c>
      <c r="C307" s="68" t="s">
        <v>136</v>
      </c>
      <c r="D307" s="69" t="s">
        <v>158</v>
      </c>
      <c r="E307" s="197">
        <v>39320</v>
      </c>
      <c r="F307" s="197">
        <v>34140</v>
      </c>
      <c r="G307" s="198">
        <v>370</v>
      </c>
      <c r="H307" s="198">
        <v>320</v>
      </c>
    </row>
    <row r="308" spans="2:8">
      <c r="B308" s="68" t="s">
        <v>149</v>
      </c>
      <c r="C308" s="70" t="s">
        <v>136</v>
      </c>
      <c r="D308" s="69" t="s">
        <v>159</v>
      </c>
      <c r="E308" s="197">
        <v>46980</v>
      </c>
      <c r="F308" s="197">
        <v>41800</v>
      </c>
      <c r="G308" s="198">
        <v>440</v>
      </c>
      <c r="H308" s="198">
        <v>390</v>
      </c>
    </row>
    <row r="309" spans="2:8">
      <c r="B309" s="68" t="s">
        <v>149</v>
      </c>
      <c r="C309" s="70" t="s">
        <v>136</v>
      </c>
      <c r="D309" s="69" t="s">
        <v>160</v>
      </c>
      <c r="E309" s="197">
        <v>109240</v>
      </c>
      <c r="F309" s="197">
        <v>104060</v>
      </c>
      <c r="G309" s="198">
        <v>970</v>
      </c>
      <c r="H309" s="198">
        <v>920</v>
      </c>
    </row>
    <row r="310" spans="2:8">
      <c r="B310" s="68" t="s">
        <v>149</v>
      </c>
      <c r="C310" s="70" t="s">
        <v>136</v>
      </c>
      <c r="D310" s="69" t="s">
        <v>161</v>
      </c>
      <c r="E310" s="197">
        <v>185930</v>
      </c>
      <c r="F310" s="197">
        <v>180750</v>
      </c>
      <c r="G310" s="198">
        <v>1740</v>
      </c>
      <c r="H310" s="198">
        <v>1690</v>
      </c>
    </row>
    <row r="311" spans="2:8">
      <c r="B311" s="68" t="s">
        <v>149</v>
      </c>
      <c r="C311" s="68" t="s">
        <v>137</v>
      </c>
      <c r="D311" s="69" t="s">
        <v>158</v>
      </c>
      <c r="E311" s="197">
        <v>37420</v>
      </c>
      <c r="F311" s="197">
        <v>32710</v>
      </c>
      <c r="G311" s="198">
        <v>350</v>
      </c>
      <c r="H311" s="198">
        <v>300</v>
      </c>
    </row>
    <row r="312" spans="2:8">
      <c r="B312" s="68" t="s">
        <v>149</v>
      </c>
      <c r="C312" s="70" t="s">
        <v>137</v>
      </c>
      <c r="D312" s="69" t="s">
        <v>159</v>
      </c>
      <c r="E312" s="197">
        <v>45080</v>
      </c>
      <c r="F312" s="197">
        <v>40370</v>
      </c>
      <c r="G312" s="198">
        <v>420</v>
      </c>
      <c r="H312" s="198">
        <v>370</v>
      </c>
    </row>
    <row r="313" spans="2:8">
      <c r="B313" s="68" t="s">
        <v>149</v>
      </c>
      <c r="C313" s="70" t="s">
        <v>137</v>
      </c>
      <c r="D313" s="69" t="s">
        <v>160</v>
      </c>
      <c r="E313" s="197">
        <v>107340</v>
      </c>
      <c r="F313" s="197">
        <v>102630</v>
      </c>
      <c r="G313" s="198">
        <v>950</v>
      </c>
      <c r="H313" s="198">
        <v>910</v>
      </c>
    </row>
    <row r="314" spans="2:8">
      <c r="B314" s="68" t="s">
        <v>149</v>
      </c>
      <c r="C314" s="70" t="s">
        <v>137</v>
      </c>
      <c r="D314" s="69" t="s">
        <v>161</v>
      </c>
      <c r="E314" s="197">
        <v>184030</v>
      </c>
      <c r="F314" s="197">
        <v>179320</v>
      </c>
      <c r="G314" s="198">
        <v>1720</v>
      </c>
      <c r="H314" s="198">
        <v>1680</v>
      </c>
    </row>
    <row r="315" spans="2:8">
      <c r="B315" s="68" t="s">
        <v>149</v>
      </c>
      <c r="C315" s="68" t="s">
        <v>138</v>
      </c>
      <c r="D315" s="69" t="s">
        <v>158</v>
      </c>
      <c r="E315" s="197">
        <v>35790</v>
      </c>
      <c r="F315" s="197">
        <v>31480</v>
      </c>
      <c r="G315" s="198">
        <v>330</v>
      </c>
      <c r="H315" s="198">
        <v>290</v>
      </c>
    </row>
    <row r="316" spans="2:8">
      <c r="B316" s="68" t="s">
        <v>149</v>
      </c>
      <c r="C316" s="70" t="s">
        <v>138</v>
      </c>
      <c r="D316" s="69" t="s">
        <v>159</v>
      </c>
      <c r="E316" s="197">
        <v>43450</v>
      </c>
      <c r="F316" s="197">
        <v>39140</v>
      </c>
      <c r="G316" s="198">
        <v>400</v>
      </c>
      <c r="H316" s="198">
        <v>360</v>
      </c>
    </row>
    <row r="317" spans="2:8">
      <c r="B317" s="68" t="s">
        <v>149</v>
      </c>
      <c r="C317" s="70" t="s">
        <v>138</v>
      </c>
      <c r="D317" s="69" t="s">
        <v>160</v>
      </c>
      <c r="E317" s="197">
        <v>105710</v>
      </c>
      <c r="F317" s="197">
        <v>101400</v>
      </c>
      <c r="G317" s="198">
        <v>940</v>
      </c>
      <c r="H317" s="198">
        <v>890</v>
      </c>
    </row>
    <row r="318" spans="2:8">
      <c r="B318" s="68" t="s">
        <v>149</v>
      </c>
      <c r="C318" s="70" t="s">
        <v>138</v>
      </c>
      <c r="D318" s="69" t="s">
        <v>161</v>
      </c>
      <c r="E318" s="197">
        <v>182400</v>
      </c>
      <c r="F318" s="197">
        <v>178090</v>
      </c>
      <c r="G318" s="198">
        <v>1710</v>
      </c>
      <c r="H318" s="198">
        <v>1660</v>
      </c>
    </row>
    <row r="319" spans="2:8">
      <c r="B319" s="68" t="s">
        <v>149</v>
      </c>
      <c r="C319" s="68" t="s">
        <v>139</v>
      </c>
      <c r="D319" s="69" t="s">
        <v>158</v>
      </c>
      <c r="E319" s="197">
        <v>34420</v>
      </c>
      <c r="F319" s="197">
        <v>30440</v>
      </c>
      <c r="G319" s="198">
        <v>320</v>
      </c>
      <c r="H319" s="198">
        <v>280</v>
      </c>
    </row>
    <row r="320" spans="2:8">
      <c r="B320" s="68" t="s">
        <v>149</v>
      </c>
      <c r="C320" s="70" t="s">
        <v>139</v>
      </c>
      <c r="D320" s="69" t="s">
        <v>159</v>
      </c>
      <c r="E320" s="197">
        <v>42080</v>
      </c>
      <c r="F320" s="197">
        <v>38100</v>
      </c>
      <c r="G320" s="198">
        <v>390</v>
      </c>
      <c r="H320" s="198">
        <v>350</v>
      </c>
    </row>
    <row r="321" spans="2:8">
      <c r="B321" s="68" t="s">
        <v>149</v>
      </c>
      <c r="C321" s="70" t="s">
        <v>139</v>
      </c>
      <c r="D321" s="69" t="s">
        <v>160</v>
      </c>
      <c r="E321" s="197">
        <v>104340</v>
      </c>
      <c r="F321" s="197">
        <v>100360</v>
      </c>
      <c r="G321" s="198">
        <v>920</v>
      </c>
      <c r="H321" s="198">
        <v>880</v>
      </c>
    </row>
    <row r="322" spans="2:8">
      <c r="B322" s="68" t="s">
        <v>149</v>
      </c>
      <c r="C322" s="70" t="s">
        <v>139</v>
      </c>
      <c r="D322" s="69" t="s">
        <v>161</v>
      </c>
      <c r="E322" s="197">
        <v>181030</v>
      </c>
      <c r="F322" s="197">
        <v>177050</v>
      </c>
      <c r="G322" s="198">
        <v>1690</v>
      </c>
      <c r="H322" s="198">
        <v>1650</v>
      </c>
    </row>
    <row r="323" spans="2:8">
      <c r="B323" s="68" t="s">
        <v>149</v>
      </c>
      <c r="C323" s="68" t="s">
        <v>140</v>
      </c>
      <c r="D323" s="69" t="s">
        <v>158</v>
      </c>
      <c r="E323" s="197">
        <v>33280</v>
      </c>
      <c r="F323" s="197">
        <v>29580</v>
      </c>
      <c r="G323" s="198">
        <v>310</v>
      </c>
      <c r="H323" s="198">
        <v>270</v>
      </c>
    </row>
    <row r="324" spans="2:8">
      <c r="B324" s="68" t="s">
        <v>149</v>
      </c>
      <c r="C324" s="70" t="s">
        <v>140</v>
      </c>
      <c r="D324" s="69" t="s">
        <v>159</v>
      </c>
      <c r="E324" s="197">
        <v>40940</v>
      </c>
      <c r="F324" s="197">
        <v>37240</v>
      </c>
      <c r="G324" s="198">
        <v>380</v>
      </c>
      <c r="H324" s="198">
        <v>340</v>
      </c>
    </row>
    <row r="325" spans="2:8">
      <c r="B325" s="68" t="s">
        <v>149</v>
      </c>
      <c r="C325" s="70" t="s">
        <v>140</v>
      </c>
      <c r="D325" s="69" t="s">
        <v>160</v>
      </c>
      <c r="E325" s="197">
        <v>103200</v>
      </c>
      <c r="F325" s="197">
        <v>99500</v>
      </c>
      <c r="G325" s="198">
        <v>910</v>
      </c>
      <c r="H325" s="198">
        <v>870</v>
      </c>
    </row>
    <row r="326" spans="2:8">
      <c r="B326" s="68" t="s">
        <v>149</v>
      </c>
      <c r="C326" s="70" t="s">
        <v>140</v>
      </c>
      <c r="D326" s="69" t="s">
        <v>161</v>
      </c>
      <c r="E326" s="197">
        <v>179890</v>
      </c>
      <c r="F326" s="197">
        <v>176190</v>
      </c>
      <c r="G326" s="198">
        <v>1680</v>
      </c>
      <c r="H326" s="198">
        <v>1640</v>
      </c>
    </row>
    <row r="327" spans="2:8">
      <c r="B327" s="68" t="s">
        <v>149</v>
      </c>
      <c r="C327" s="68" t="s">
        <v>141</v>
      </c>
      <c r="D327" s="69" t="s">
        <v>158</v>
      </c>
      <c r="E327" s="197">
        <v>32270</v>
      </c>
      <c r="F327" s="197">
        <v>28810</v>
      </c>
      <c r="G327" s="198">
        <v>300</v>
      </c>
      <c r="H327" s="198">
        <v>260</v>
      </c>
    </row>
    <row r="328" spans="2:8">
      <c r="B328" s="68" t="s">
        <v>149</v>
      </c>
      <c r="C328" s="70" t="s">
        <v>141</v>
      </c>
      <c r="D328" s="69" t="s">
        <v>159</v>
      </c>
      <c r="E328" s="197">
        <v>39930</v>
      </c>
      <c r="F328" s="197">
        <v>36470</v>
      </c>
      <c r="G328" s="198">
        <v>370</v>
      </c>
      <c r="H328" s="198">
        <v>330</v>
      </c>
    </row>
    <row r="329" spans="2:8">
      <c r="B329" s="68" t="s">
        <v>149</v>
      </c>
      <c r="C329" s="70" t="s">
        <v>141</v>
      </c>
      <c r="D329" s="69" t="s">
        <v>160</v>
      </c>
      <c r="E329" s="197">
        <v>102190</v>
      </c>
      <c r="F329" s="197">
        <v>98730</v>
      </c>
      <c r="G329" s="198">
        <v>900</v>
      </c>
      <c r="H329" s="198">
        <v>870</v>
      </c>
    </row>
    <row r="330" spans="2:8">
      <c r="B330" s="68" t="s">
        <v>149</v>
      </c>
      <c r="C330" s="70" t="s">
        <v>141</v>
      </c>
      <c r="D330" s="69" t="s">
        <v>161</v>
      </c>
      <c r="E330" s="197">
        <v>178880</v>
      </c>
      <c r="F330" s="197">
        <v>175420</v>
      </c>
      <c r="G330" s="198">
        <v>1670</v>
      </c>
      <c r="H330" s="198">
        <v>1640</v>
      </c>
    </row>
    <row r="331" spans="2:8">
      <c r="B331" s="68" t="s">
        <v>149</v>
      </c>
      <c r="C331" s="68" t="s">
        <v>142</v>
      </c>
      <c r="D331" s="69" t="s">
        <v>158</v>
      </c>
      <c r="E331" s="197">
        <v>32280</v>
      </c>
      <c r="F331" s="197">
        <v>29040</v>
      </c>
      <c r="G331" s="198">
        <v>300</v>
      </c>
      <c r="H331" s="198">
        <v>270</v>
      </c>
    </row>
    <row r="332" spans="2:8">
      <c r="B332" s="68" t="s">
        <v>149</v>
      </c>
      <c r="C332" s="70" t="s">
        <v>142</v>
      </c>
      <c r="D332" s="69" t="s">
        <v>159</v>
      </c>
      <c r="E332" s="197">
        <v>39940</v>
      </c>
      <c r="F332" s="197">
        <v>36700</v>
      </c>
      <c r="G332" s="198">
        <v>370</v>
      </c>
      <c r="H332" s="198">
        <v>340</v>
      </c>
    </row>
    <row r="333" spans="2:8">
      <c r="B333" s="68" t="s">
        <v>149</v>
      </c>
      <c r="C333" s="70" t="s">
        <v>142</v>
      </c>
      <c r="D333" s="69" t="s">
        <v>160</v>
      </c>
      <c r="E333" s="197">
        <v>102200</v>
      </c>
      <c r="F333" s="197">
        <v>98960</v>
      </c>
      <c r="G333" s="198">
        <v>900</v>
      </c>
      <c r="H333" s="198">
        <v>870</v>
      </c>
    </row>
    <row r="334" spans="2:8">
      <c r="B334" s="68" t="s">
        <v>149</v>
      </c>
      <c r="C334" s="70" t="s">
        <v>142</v>
      </c>
      <c r="D334" s="69" t="s">
        <v>161</v>
      </c>
      <c r="E334" s="197">
        <v>178890</v>
      </c>
      <c r="F334" s="197">
        <v>175650</v>
      </c>
      <c r="G334" s="198">
        <v>1670</v>
      </c>
      <c r="H334" s="198">
        <v>1640</v>
      </c>
    </row>
    <row r="335" spans="2:8">
      <c r="B335" s="68" t="s">
        <v>149</v>
      </c>
      <c r="C335" s="68" t="s">
        <v>143</v>
      </c>
      <c r="D335" s="69" t="s">
        <v>158</v>
      </c>
      <c r="E335" s="197">
        <v>31460</v>
      </c>
      <c r="F335" s="197">
        <v>28420</v>
      </c>
      <c r="G335" s="198">
        <v>290</v>
      </c>
      <c r="H335" s="198">
        <v>260</v>
      </c>
    </row>
    <row r="336" spans="2:8">
      <c r="B336" s="68" t="s">
        <v>149</v>
      </c>
      <c r="C336" s="70" t="s">
        <v>143</v>
      </c>
      <c r="D336" s="69" t="s">
        <v>159</v>
      </c>
      <c r="E336" s="197">
        <v>39120</v>
      </c>
      <c r="F336" s="197">
        <v>36080</v>
      </c>
      <c r="G336" s="198">
        <v>360</v>
      </c>
      <c r="H336" s="198">
        <v>330</v>
      </c>
    </row>
    <row r="337" spans="2:8">
      <c r="B337" s="68" t="s">
        <v>149</v>
      </c>
      <c r="C337" s="70" t="s">
        <v>143</v>
      </c>
      <c r="D337" s="69" t="s">
        <v>160</v>
      </c>
      <c r="E337" s="197">
        <v>101380</v>
      </c>
      <c r="F337" s="197">
        <v>98340</v>
      </c>
      <c r="G337" s="198">
        <v>890</v>
      </c>
      <c r="H337" s="198">
        <v>860</v>
      </c>
    </row>
    <row r="338" spans="2:8">
      <c r="B338" s="68" t="s">
        <v>149</v>
      </c>
      <c r="C338" s="70" t="s">
        <v>143</v>
      </c>
      <c r="D338" s="69" t="s">
        <v>161</v>
      </c>
      <c r="E338" s="197">
        <v>178070</v>
      </c>
      <c r="F338" s="197">
        <v>175030</v>
      </c>
      <c r="G338" s="198">
        <v>1660</v>
      </c>
      <c r="H338" s="198">
        <v>1630</v>
      </c>
    </row>
    <row r="339" spans="2:8">
      <c r="B339" s="68" t="s">
        <v>149</v>
      </c>
      <c r="C339" s="68" t="s">
        <v>144</v>
      </c>
      <c r="D339" s="69" t="s">
        <v>158</v>
      </c>
      <c r="E339" s="197">
        <v>30720</v>
      </c>
      <c r="F339" s="197">
        <v>27840</v>
      </c>
      <c r="G339" s="198">
        <v>280</v>
      </c>
      <c r="H339" s="198">
        <v>250</v>
      </c>
    </row>
    <row r="340" spans="2:8">
      <c r="B340" s="68" t="s">
        <v>149</v>
      </c>
      <c r="C340" s="70" t="s">
        <v>145</v>
      </c>
      <c r="D340" s="69" t="s">
        <v>159</v>
      </c>
      <c r="E340" s="197">
        <v>38380</v>
      </c>
      <c r="F340" s="197">
        <v>35500</v>
      </c>
      <c r="G340" s="198">
        <v>350</v>
      </c>
      <c r="H340" s="198">
        <v>320</v>
      </c>
    </row>
    <row r="341" spans="2:8">
      <c r="B341" s="68" t="s">
        <v>149</v>
      </c>
      <c r="C341" s="70" t="s">
        <v>144</v>
      </c>
      <c r="D341" s="69" t="s">
        <v>160</v>
      </c>
      <c r="E341" s="197">
        <v>100640</v>
      </c>
      <c r="F341" s="197">
        <v>97760</v>
      </c>
      <c r="G341" s="198">
        <v>890</v>
      </c>
      <c r="H341" s="198">
        <v>860</v>
      </c>
    </row>
    <row r="342" spans="2:8">
      <c r="B342" s="68" t="s">
        <v>149</v>
      </c>
      <c r="C342" s="70" t="s">
        <v>144</v>
      </c>
      <c r="D342" s="69" t="s">
        <v>161</v>
      </c>
      <c r="E342" s="197">
        <v>177330</v>
      </c>
      <c r="F342" s="197">
        <v>174450</v>
      </c>
      <c r="G342" s="198">
        <v>1660</v>
      </c>
      <c r="H342" s="198">
        <v>1630</v>
      </c>
    </row>
    <row r="343" spans="2:8">
      <c r="B343" s="68" t="s">
        <v>150</v>
      </c>
      <c r="C343" s="68" t="s">
        <v>123</v>
      </c>
      <c r="D343" s="69" t="s">
        <v>158</v>
      </c>
      <c r="E343" s="197">
        <v>119430</v>
      </c>
      <c r="F343" s="197">
        <v>94290</v>
      </c>
      <c r="G343" s="198">
        <v>1170</v>
      </c>
      <c r="H343" s="198">
        <v>920</v>
      </c>
    </row>
    <row r="344" spans="2:8">
      <c r="B344" s="68" t="s">
        <v>150</v>
      </c>
      <c r="C344" s="70" t="s">
        <v>123</v>
      </c>
      <c r="D344" s="69" t="s">
        <v>159</v>
      </c>
      <c r="E344" s="197">
        <v>126850</v>
      </c>
      <c r="F344" s="197">
        <v>101710</v>
      </c>
      <c r="G344" s="198">
        <v>1240</v>
      </c>
      <c r="H344" s="198">
        <v>990</v>
      </c>
    </row>
    <row r="345" spans="2:8">
      <c r="B345" s="68" t="s">
        <v>150</v>
      </c>
      <c r="C345" s="70" t="s">
        <v>123</v>
      </c>
      <c r="D345" s="69" t="s">
        <v>160</v>
      </c>
      <c r="E345" s="197">
        <v>187350</v>
      </c>
      <c r="F345" s="197">
        <v>162210</v>
      </c>
      <c r="G345" s="198">
        <v>1750</v>
      </c>
      <c r="H345" s="198">
        <v>1500</v>
      </c>
    </row>
    <row r="346" spans="2:8">
      <c r="B346" s="68" t="s">
        <v>150</v>
      </c>
      <c r="C346" s="70" t="s">
        <v>123</v>
      </c>
      <c r="D346" s="69" t="s">
        <v>161</v>
      </c>
      <c r="E346" s="197">
        <v>261550</v>
      </c>
      <c r="F346" s="197">
        <v>236410</v>
      </c>
      <c r="G346" s="198">
        <v>2490</v>
      </c>
      <c r="H346" s="198">
        <v>2240</v>
      </c>
    </row>
    <row r="347" spans="2:8">
      <c r="B347" s="68" t="s">
        <v>150</v>
      </c>
      <c r="C347" s="68" t="s">
        <v>125</v>
      </c>
      <c r="D347" s="69" t="s">
        <v>158</v>
      </c>
      <c r="E347" s="197">
        <v>86100</v>
      </c>
      <c r="F347" s="197">
        <v>69340</v>
      </c>
      <c r="G347" s="198">
        <v>840</v>
      </c>
      <c r="H347" s="198">
        <v>670</v>
      </c>
    </row>
    <row r="348" spans="2:8">
      <c r="B348" s="68" t="s">
        <v>150</v>
      </c>
      <c r="C348" s="70" t="s">
        <v>126</v>
      </c>
      <c r="D348" s="69" t="s">
        <v>159</v>
      </c>
      <c r="E348" s="197">
        <v>93520</v>
      </c>
      <c r="F348" s="197">
        <v>76760</v>
      </c>
      <c r="G348" s="198">
        <v>910</v>
      </c>
      <c r="H348" s="198">
        <v>740</v>
      </c>
    </row>
    <row r="349" spans="2:8">
      <c r="B349" s="68" t="s">
        <v>150</v>
      </c>
      <c r="C349" s="70" t="s">
        <v>126</v>
      </c>
      <c r="D349" s="69" t="s">
        <v>160</v>
      </c>
      <c r="E349" s="197">
        <v>154020</v>
      </c>
      <c r="F349" s="197">
        <v>137260</v>
      </c>
      <c r="G349" s="198">
        <v>1420</v>
      </c>
      <c r="H349" s="198">
        <v>1250</v>
      </c>
    </row>
    <row r="350" spans="2:8">
      <c r="B350" s="68" t="s">
        <v>150</v>
      </c>
      <c r="C350" s="70" t="s">
        <v>126</v>
      </c>
      <c r="D350" s="69" t="s">
        <v>161</v>
      </c>
      <c r="E350" s="197">
        <v>228220</v>
      </c>
      <c r="F350" s="197">
        <v>211460</v>
      </c>
      <c r="G350" s="198">
        <v>2160</v>
      </c>
      <c r="H350" s="198">
        <v>1990</v>
      </c>
    </row>
    <row r="351" spans="2:8">
      <c r="B351" s="68" t="s">
        <v>150</v>
      </c>
      <c r="C351" s="68" t="s">
        <v>127</v>
      </c>
      <c r="D351" s="69" t="s">
        <v>158</v>
      </c>
      <c r="E351" s="197">
        <v>69680</v>
      </c>
      <c r="F351" s="197">
        <v>57110</v>
      </c>
      <c r="G351" s="198">
        <v>670</v>
      </c>
      <c r="H351" s="198">
        <v>550</v>
      </c>
    </row>
    <row r="352" spans="2:8">
      <c r="B352" s="68" t="s">
        <v>150</v>
      </c>
      <c r="C352" s="70" t="s">
        <v>128</v>
      </c>
      <c r="D352" s="69" t="s">
        <v>159</v>
      </c>
      <c r="E352" s="197">
        <v>77100</v>
      </c>
      <c r="F352" s="197">
        <v>64530</v>
      </c>
      <c r="G352" s="198">
        <v>740</v>
      </c>
      <c r="H352" s="198">
        <v>620</v>
      </c>
    </row>
    <row r="353" spans="2:8">
      <c r="B353" s="68" t="s">
        <v>150</v>
      </c>
      <c r="C353" s="70" t="s">
        <v>128</v>
      </c>
      <c r="D353" s="69" t="s">
        <v>160</v>
      </c>
      <c r="E353" s="197">
        <v>137600</v>
      </c>
      <c r="F353" s="197">
        <v>125030</v>
      </c>
      <c r="G353" s="198">
        <v>1260</v>
      </c>
      <c r="H353" s="198">
        <v>1130</v>
      </c>
    </row>
    <row r="354" spans="2:8">
      <c r="B354" s="68" t="s">
        <v>150</v>
      </c>
      <c r="C354" s="70" t="s">
        <v>128</v>
      </c>
      <c r="D354" s="69" t="s">
        <v>161</v>
      </c>
      <c r="E354" s="197">
        <v>211800</v>
      </c>
      <c r="F354" s="197">
        <v>199230</v>
      </c>
      <c r="G354" s="198">
        <v>2000</v>
      </c>
      <c r="H354" s="198">
        <v>1870</v>
      </c>
    </row>
    <row r="355" spans="2:8">
      <c r="B355" s="68" t="s">
        <v>150</v>
      </c>
      <c r="C355" s="68" t="s">
        <v>129</v>
      </c>
      <c r="D355" s="69" t="s">
        <v>158</v>
      </c>
      <c r="E355" s="197">
        <v>65400</v>
      </c>
      <c r="F355" s="197">
        <v>55350</v>
      </c>
      <c r="G355" s="198">
        <v>630</v>
      </c>
      <c r="H355" s="198">
        <v>530</v>
      </c>
    </row>
    <row r="356" spans="2:8">
      <c r="B356" s="68" t="s">
        <v>150</v>
      </c>
      <c r="C356" s="70" t="s">
        <v>130</v>
      </c>
      <c r="D356" s="69" t="s">
        <v>159</v>
      </c>
      <c r="E356" s="197">
        <v>72820</v>
      </c>
      <c r="F356" s="197">
        <v>62770</v>
      </c>
      <c r="G356" s="198">
        <v>700</v>
      </c>
      <c r="H356" s="198">
        <v>600</v>
      </c>
    </row>
    <row r="357" spans="2:8">
      <c r="B357" s="68" t="s">
        <v>150</v>
      </c>
      <c r="C357" s="70" t="s">
        <v>130</v>
      </c>
      <c r="D357" s="69" t="s">
        <v>160</v>
      </c>
      <c r="E357" s="197">
        <v>133320</v>
      </c>
      <c r="F357" s="197">
        <v>123270</v>
      </c>
      <c r="G357" s="198">
        <v>1210</v>
      </c>
      <c r="H357" s="198">
        <v>1110</v>
      </c>
    </row>
    <row r="358" spans="2:8">
      <c r="B358" s="68" t="s">
        <v>150</v>
      </c>
      <c r="C358" s="70" t="s">
        <v>130</v>
      </c>
      <c r="D358" s="69" t="s">
        <v>161</v>
      </c>
      <c r="E358" s="197">
        <v>207520</v>
      </c>
      <c r="F358" s="197">
        <v>197470</v>
      </c>
      <c r="G358" s="198">
        <v>1950</v>
      </c>
      <c r="H358" s="198">
        <v>1850</v>
      </c>
    </row>
    <row r="359" spans="2:8">
      <c r="B359" s="68" t="s">
        <v>150</v>
      </c>
      <c r="C359" s="68" t="s">
        <v>132</v>
      </c>
      <c r="D359" s="69" t="s">
        <v>158</v>
      </c>
      <c r="E359" s="197">
        <v>57330</v>
      </c>
      <c r="F359" s="197">
        <v>48940</v>
      </c>
      <c r="G359" s="198">
        <v>550</v>
      </c>
      <c r="H359" s="198">
        <v>470</v>
      </c>
    </row>
    <row r="360" spans="2:8">
      <c r="B360" s="68" t="s">
        <v>150</v>
      </c>
      <c r="C360" s="68" t="s">
        <v>132</v>
      </c>
      <c r="D360" s="69" t="s">
        <v>159</v>
      </c>
      <c r="E360" s="197">
        <v>64750</v>
      </c>
      <c r="F360" s="197">
        <v>56360</v>
      </c>
      <c r="G360" s="198">
        <v>620</v>
      </c>
      <c r="H360" s="198">
        <v>540</v>
      </c>
    </row>
    <row r="361" spans="2:8">
      <c r="B361" s="68" t="s">
        <v>150</v>
      </c>
      <c r="C361" s="68" t="s">
        <v>132</v>
      </c>
      <c r="D361" s="69" t="s">
        <v>160</v>
      </c>
      <c r="E361" s="197">
        <v>125250</v>
      </c>
      <c r="F361" s="197">
        <v>116860</v>
      </c>
      <c r="G361" s="198">
        <v>1130</v>
      </c>
      <c r="H361" s="198">
        <v>1050</v>
      </c>
    </row>
    <row r="362" spans="2:8">
      <c r="B362" s="68" t="s">
        <v>150</v>
      </c>
      <c r="C362" s="68" t="s">
        <v>132</v>
      </c>
      <c r="D362" s="69" t="s">
        <v>161</v>
      </c>
      <c r="E362" s="197">
        <v>199450</v>
      </c>
      <c r="F362" s="197">
        <v>191060</v>
      </c>
      <c r="G362" s="198">
        <v>1870</v>
      </c>
      <c r="H362" s="198">
        <v>1790</v>
      </c>
    </row>
    <row r="363" spans="2:8">
      <c r="B363" s="68" t="s">
        <v>150</v>
      </c>
      <c r="C363" s="68" t="s">
        <v>133</v>
      </c>
      <c r="D363" s="69" t="s">
        <v>158</v>
      </c>
      <c r="E363" s="197">
        <v>51630</v>
      </c>
      <c r="F363" s="197">
        <v>44450</v>
      </c>
      <c r="G363" s="198">
        <v>490</v>
      </c>
      <c r="H363" s="198">
        <v>420</v>
      </c>
    </row>
    <row r="364" spans="2:8">
      <c r="B364" s="68" t="s">
        <v>150</v>
      </c>
      <c r="C364" s="70" t="s">
        <v>133</v>
      </c>
      <c r="D364" s="69" t="s">
        <v>159</v>
      </c>
      <c r="E364" s="197">
        <v>59050</v>
      </c>
      <c r="F364" s="197">
        <v>51870</v>
      </c>
      <c r="G364" s="198">
        <v>560</v>
      </c>
      <c r="H364" s="198">
        <v>490</v>
      </c>
    </row>
    <row r="365" spans="2:8">
      <c r="B365" s="68" t="s">
        <v>150</v>
      </c>
      <c r="C365" s="70" t="s">
        <v>133</v>
      </c>
      <c r="D365" s="69" t="s">
        <v>160</v>
      </c>
      <c r="E365" s="197">
        <v>119550</v>
      </c>
      <c r="F365" s="197">
        <v>112370</v>
      </c>
      <c r="G365" s="198">
        <v>1080</v>
      </c>
      <c r="H365" s="198">
        <v>1000</v>
      </c>
    </row>
    <row r="366" spans="2:8">
      <c r="B366" s="68" t="s">
        <v>150</v>
      </c>
      <c r="C366" s="70" t="s">
        <v>133</v>
      </c>
      <c r="D366" s="69" t="s">
        <v>161</v>
      </c>
      <c r="E366" s="197">
        <v>193750</v>
      </c>
      <c r="F366" s="197">
        <v>186570</v>
      </c>
      <c r="G366" s="198">
        <v>1820</v>
      </c>
      <c r="H366" s="198">
        <v>1740</v>
      </c>
    </row>
    <row r="367" spans="2:8">
      <c r="B367" s="68" t="s">
        <v>150</v>
      </c>
      <c r="C367" s="68" t="s">
        <v>134</v>
      </c>
      <c r="D367" s="69" t="s">
        <v>158</v>
      </c>
      <c r="E367" s="197">
        <v>47420</v>
      </c>
      <c r="F367" s="197">
        <v>41130</v>
      </c>
      <c r="G367" s="198">
        <v>450</v>
      </c>
      <c r="H367" s="198">
        <v>390</v>
      </c>
    </row>
    <row r="368" spans="2:8">
      <c r="B368" s="68" t="s">
        <v>150</v>
      </c>
      <c r="C368" s="70" t="s">
        <v>134</v>
      </c>
      <c r="D368" s="69" t="s">
        <v>159</v>
      </c>
      <c r="E368" s="197">
        <v>54840</v>
      </c>
      <c r="F368" s="197">
        <v>48550</v>
      </c>
      <c r="G368" s="198">
        <v>520</v>
      </c>
      <c r="H368" s="198">
        <v>460</v>
      </c>
    </row>
    <row r="369" spans="2:8">
      <c r="B369" s="68" t="s">
        <v>150</v>
      </c>
      <c r="C369" s="70" t="s">
        <v>134</v>
      </c>
      <c r="D369" s="69" t="s">
        <v>160</v>
      </c>
      <c r="E369" s="197">
        <v>115340</v>
      </c>
      <c r="F369" s="197">
        <v>109050</v>
      </c>
      <c r="G369" s="198">
        <v>1030</v>
      </c>
      <c r="H369" s="198">
        <v>970</v>
      </c>
    </row>
    <row r="370" spans="2:8">
      <c r="B370" s="68" t="s">
        <v>150</v>
      </c>
      <c r="C370" s="70" t="s">
        <v>134</v>
      </c>
      <c r="D370" s="69" t="s">
        <v>161</v>
      </c>
      <c r="E370" s="197">
        <v>189540</v>
      </c>
      <c r="F370" s="197">
        <v>183250</v>
      </c>
      <c r="G370" s="198">
        <v>1770</v>
      </c>
      <c r="H370" s="198">
        <v>1710</v>
      </c>
    </row>
    <row r="371" spans="2:8">
      <c r="B371" s="68" t="s">
        <v>150</v>
      </c>
      <c r="C371" s="68" t="s">
        <v>135</v>
      </c>
      <c r="D371" s="69" t="s">
        <v>158</v>
      </c>
      <c r="E371" s="197">
        <v>44090</v>
      </c>
      <c r="F371" s="197">
        <v>38500</v>
      </c>
      <c r="G371" s="198">
        <v>420</v>
      </c>
      <c r="H371" s="198">
        <v>360</v>
      </c>
    </row>
    <row r="372" spans="2:8">
      <c r="B372" s="68" t="s">
        <v>150</v>
      </c>
      <c r="C372" s="70" t="s">
        <v>135</v>
      </c>
      <c r="D372" s="69" t="s">
        <v>159</v>
      </c>
      <c r="E372" s="197">
        <v>51510</v>
      </c>
      <c r="F372" s="197">
        <v>45920</v>
      </c>
      <c r="G372" s="198">
        <v>490</v>
      </c>
      <c r="H372" s="198">
        <v>430</v>
      </c>
    </row>
    <row r="373" spans="2:8">
      <c r="B373" s="68" t="s">
        <v>150</v>
      </c>
      <c r="C373" s="70" t="s">
        <v>135</v>
      </c>
      <c r="D373" s="69" t="s">
        <v>160</v>
      </c>
      <c r="E373" s="197">
        <v>112010</v>
      </c>
      <c r="F373" s="197">
        <v>106420</v>
      </c>
      <c r="G373" s="198">
        <v>1000</v>
      </c>
      <c r="H373" s="198">
        <v>940</v>
      </c>
    </row>
    <row r="374" spans="2:8">
      <c r="B374" s="68" t="s">
        <v>150</v>
      </c>
      <c r="C374" s="70" t="s">
        <v>135</v>
      </c>
      <c r="D374" s="69" t="s">
        <v>161</v>
      </c>
      <c r="E374" s="197">
        <v>186210</v>
      </c>
      <c r="F374" s="197">
        <v>180620</v>
      </c>
      <c r="G374" s="198">
        <v>1740</v>
      </c>
      <c r="H374" s="198">
        <v>1680</v>
      </c>
    </row>
    <row r="375" spans="2:8">
      <c r="B375" s="68" t="s">
        <v>150</v>
      </c>
      <c r="C375" s="68" t="s">
        <v>136</v>
      </c>
      <c r="D375" s="69" t="s">
        <v>158</v>
      </c>
      <c r="E375" s="197">
        <v>38200</v>
      </c>
      <c r="F375" s="197">
        <v>33170</v>
      </c>
      <c r="G375" s="198">
        <v>360</v>
      </c>
      <c r="H375" s="198">
        <v>310</v>
      </c>
    </row>
    <row r="376" spans="2:8">
      <c r="B376" s="68" t="s">
        <v>150</v>
      </c>
      <c r="C376" s="70" t="s">
        <v>136</v>
      </c>
      <c r="D376" s="69" t="s">
        <v>159</v>
      </c>
      <c r="E376" s="197">
        <v>45620</v>
      </c>
      <c r="F376" s="197">
        <v>40590</v>
      </c>
      <c r="G376" s="198">
        <v>430</v>
      </c>
      <c r="H376" s="198">
        <v>380</v>
      </c>
    </row>
    <row r="377" spans="2:8">
      <c r="B377" s="68" t="s">
        <v>150</v>
      </c>
      <c r="C377" s="70" t="s">
        <v>136</v>
      </c>
      <c r="D377" s="69" t="s">
        <v>160</v>
      </c>
      <c r="E377" s="197">
        <v>106120</v>
      </c>
      <c r="F377" s="197">
        <v>101090</v>
      </c>
      <c r="G377" s="198">
        <v>940</v>
      </c>
      <c r="H377" s="198">
        <v>890</v>
      </c>
    </row>
    <row r="378" spans="2:8">
      <c r="B378" s="68" t="s">
        <v>150</v>
      </c>
      <c r="C378" s="70" t="s">
        <v>136</v>
      </c>
      <c r="D378" s="69" t="s">
        <v>161</v>
      </c>
      <c r="E378" s="197">
        <v>180320</v>
      </c>
      <c r="F378" s="197">
        <v>175290</v>
      </c>
      <c r="G378" s="198">
        <v>1680</v>
      </c>
      <c r="H378" s="198">
        <v>1630</v>
      </c>
    </row>
    <row r="379" spans="2:8">
      <c r="B379" s="68" t="s">
        <v>150</v>
      </c>
      <c r="C379" s="68" t="s">
        <v>137</v>
      </c>
      <c r="D379" s="69" t="s">
        <v>158</v>
      </c>
      <c r="E379" s="197">
        <v>36360</v>
      </c>
      <c r="F379" s="197">
        <v>31780</v>
      </c>
      <c r="G379" s="198">
        <v>340</v>
      </c>
      <c r="H379" s="198">
        <v>290</v>
      </c>
    </row>
    <row r="380" spans="2:8">
      <c r="B380" s="68" t="s">
        <v>150</v>
      </c>
      <c r="C380" s="70" t="s">
        <v>137</v>
      </c>
      <c r="D380" s="69" t="s">
        <v>159</v>
      </c>
      <c r="E380" s="197">
        <v>43780</v>
      </c>
      <c r="F380" s="197">
        <v>39200</v>
      </c>
      <c r="G380" s="198">
        <v>410</v>
      </c>
      <c r="H380" s="198">
        <v>360</v>
      </c>
    </row>
    <row r="381" spans="2:8">
      <c r="B381" s="68" t="s">
        <v>150</v>
      </c>
      <c r="C381" s="70" t="s">
        <v>137</v>
      </c>
      <c r="D381" s="69" t="s">
        <v>160</v>
      </c>
      <c r="E381" s="197">
        <v>104280</v>
      </c>
      <c r="F381" s="197">
        <v>99700</v>
      </c>
      <c r="G381" s="198">
        <v>920</v>
      </c>
      <c r="H381" s="198">
        <v>880</v>
      </c>
    </row>
    <row r="382" spans="2:8">
      <c r="B382" s="68" t="s">
        <v>150</v>
      </c>
      <c r="C382" s="70" t="s">
        <v>137</v>
      </c>
      <c r="D382" s="69" t="s">
        <v>161</v>
      </c>
      <c r="E382" s="197">
        <v>178480</v>
      </c>
      <c r="F382" s="197">
        <v>173900</v>
      </c>
      <c r="G382" s="198">
        <v>1660</v>
      </c>
      <c r="H382" s="198">
        <v>1620</v>
      </c>
    </row>
    <row r="383" spans="2:8">
      <c r="B383" s="68" t="s">
        <v>150</v>
      </c>
      <c r="C383" s="68" t="s">
        <v>138</v>
      </c>
      <c r="D383" s="69" t="s">
        <v>158</v>
      </c>
      <c r="E383" s="197">
        <v>34780</v>
      </c>
      <c r="F383" s="197">
        <v>30590</v>
      </c>
      <c r="G383" s="198">
        <v>320</v>
      </c>
      <c r="H383" s="198">
        <v>280</v>
      </c>
    </row>
    <row r="384" spans="2:8">
      <c r="B384" s="68" t="s">
        <v>150</v>
      </c>
      <c r="C384" s="70" t="s">
        <v>138</v>
      </c>
      <c r="D384" s="69" t="s">
        <v>159</v>
      </c>
      <c r="E384" s="197">
        <v>42200</v>
      </c>
      <c r="F384" s="197">
        <v>38010</v>
      </c>
      <c r="G384" s="198">
        <v>390</v>
      </c>
      <c r="H384" s="198">
        <v>350</v>
      </c>
    </row>
    <row r="385" spans="2:8">
      <c r="B385" s="68" t="s">
        <v>150</v>
      </c>
      <c r="C385" s="70" t="s">
        <v>138</v>
      </c>
      <c r="D385" s="69" t="s">
        <v>160</v>
      </c>
      <c r="E385" s="197">
        <v>102700</v>
      </c>
      <c r="F385" s="197">
        <v>98510</v>
      </c>
      <c r="G385" s="198">
        <v>910</v>
      </c>
      <c r="H385" s="198">
        <v>860</v>
      </c>
    </row>
    <row r="386" spans="2:8">
      <c r="B386" s="68" t="s">
        <v>150</v>
      </c>
      <c r="C386" s="70" t="s">
        <v>138</v>
      </c>
      <c r="D386" s="69" t="s">
        <v>161</v>
      </c>
      <c r="E386" s="197">
        <v>176900</v>
      </c>
      <c r="F386" s="197">
        <v>172710</v>
      </c>
      <c r="G386" s="198">
        <v>1650</v>
      </c>
      <c r="H386" s="198">
        <v>1600</v>
      </c>
    </row>
    <row r="387" spans="2:8">
      <c r="B387" s="68" t="s">
        <v>150</v>
      </c>
      <c r="C387" s="68" t="s">
        <v>139</v>
      </c>
      <c r="D387" s="69" t="s">
        <v>158</v>
      </c>
      <c r="E387" s="197">
        <v>33450</v>
      </c>
      <c r="F387" s="197">
        <v>29580</v>
      </c>
      <c r="G387" s="198">
        <v>310</v>
      </c>
      <c r="H387" s="198">
        <v>270</v>
      </c>
    </row>
    <row r="388" spans="2:8">
      <c r="B388" s="68" t="s">
        <v>150</v>
      </c>
      <c r="C388" s="70" t="s">
        <v>139</v>
      </c>
      <c r="D388" s="69" t="s">
        <v>159</v>
      </c>
      <c r="E388" s="197">
        <v>40870</v>
      </c>
      <c r="F388" s="197">
        <v>37000</v>
      </c>
      <c r="G388" s="198">
        <v>380</v>
      </c>
      <c r="H388" s="198">
        <v>340</v>
      </c>
    </row>
    <row r="389" spans="2:8">
      <c r="B389" s="68" t="s">
        <v>150</v>
      </c>
      <c r="C389" s="70" t="s">
        <v>139</v>
      </c>
      <c r="D389" s="69" t="s">
        <v>160</v>
      </c>
      <c r="E389" s="197">
        <v>101370</v>
      </c>
      <c r="F389" s="197">
        <v>97500</v>
      </c>
      <c r="G389" s="198">
        <v>890</v>
      </c>
      <c r="H389" s="198">
        <v>850</v>
      </c>
    </row>
    <row r="390" spans="2:8">
      <c r="B390" s="68" t="s">
        <v>150</v>
      </c>
      <c r="C390" s="70" t="s">
        <v>139</v>
      </c>
      <c r="D390" s="69" t="s">
        <v>161</v>
      </c>
      <c r="E390" s="197">
        <v>175570</v>
      </c>
      <c r="F390" s="197">
        <v>171700</v>
      </c>
      <c r="G390" s="198">
        <v>1630</v>
      </c>
      <c r="H390" s="198">
        <v>1590</v>
      </c>
    </row>
    <row r="391" spans="2:8">
      <c r="B391" s="68" t="s">
        <v>150</v>
      </c>
      <c r="C391" s="68" t="s">
        <v>140</v>
      </c>
      <c r="D391" s="69" t="s">
        <v>158</v>
      </c>
      <c r="E391" s="197">
        <v>32340</v>
      </c>
      <c r="F391" s="197">
        <v>28750</v>
      </c>
      <c r="G391" s="198">
        <v>300</v>
      </c>
      <c r="H391" s="198">
        <v>260</v>
      </c>
    </row>
    <row r="392" spans="2:8">
      <c r="B392" s="68" t="s">
        <v>150</v>
      </c>
      <c r="C392" s="70" t="s">
        <v>140</v>
      </c>
      <c r="D392" s="69" t="s">
        <v>159</v>
      </c>
      <c r="E392" s="197">
        <v>39760</v>
      </c>
      <c r="F392" s="197">
        <v>36170</v>
      </c>
      <c r="G392" s="198">
        <v>370</v>
      </c>
      <c r="H392" s="198">
        <v>330</v>
      </c>
    </row>
    <row r="393" spans="2:8">
      <c r="B393" s="68" t="s">
        <v>150</v>
      </c>
      <c r="C393" s="70" t="s">
        <v>140</v>
      </c>
      <c r="D393" s="69" t="s">
        <v>160</v>
      </c>
      <c r="E393" s="197">
        <v>100260</v>
      </c>
      <c r="F393" s="197">
        <v>96670</v>
      </c>
      <c r="G393" s="198">
        <v>880</v>
      </c>
      <c r="H393" s="198">
        <v>850</v>
      </c>
    </row>
    <row r="394" spans="2:8">
      <c r="B394" s="68" t="s">
        <v>150</v>
      </c>
      <c r="C394" s="70" t="s">
        <v>140</v>
      </c>
      <c r="D394" s="69" t="s">
        <v>161</v>
      </c>
      <c r="E394" s="197">
        <v>174460</v>
      </c>
      <c r="F394" s="197">
        <v>170870</v>
      </c>
      <c r="G394" s="198">
        <v>1620</v>
      </c>
      <c r="H394" s="198">
        <v>1590</v>
      </c>
    </row>
    <row r="395" spans="2:8">
      <c r="B395" s="68" t="s">
        <v>150</v>
      </c>
      <c r="C395" s="68" t="s">
        <v>141</v>
      </c>
      <c r="D395" s="69" t="s">
        <v>158</v>
      </c>
      <c r="E395" s="197">
        <v>31360</v>
      </c>
      <c r="F395" s="197">
        <v>28000</v>
      </c>
      <c r="G395" s="198">
        <v>290</v>
      </c>
      <c r="H395" s="198">
        <v>260</v>
      </c>
    </row>
    <row r="396" spans="2:8">
      <c r="B396" s="68" t="s">
        <v>150</v>
      </c>
      <c r="C396" s="70" t="s">
        <v>141</v>
      </c>
      <c r="D396" s="69" t="s">
        <v>159</v>
      </c>
      <c r="E396" s="197">
        <v>38780</v>
      </c>
      <c r="F396" s="197">
        <v>35420</v>
      </c>
      <c r="G396" s="198">
        <v>360</v>
      </c>
      <c r="H396" s="198">
        <v>330</v>
      </c>
    </row>
    <row r="397" spans="2:8">
      <c r="B397" s="68" t="s">
        <v>150</v>
      </c>
      <c r="C397" s="70" t="s">
        <v>141</v>
      </c>
      <c r="D397" s="69" t="s">
        <v>160</v>
      </c>
      <c r="E397" s="197">
        <v>99280</v>
      </c>
      <c r="F397" s="197">
        <v>95920</v>
      </c>
      <c r="G397" s="198">
        <v>870</v>
      </c>
      <c r="H397" s="198">
        <v>840</v>
      </c>
    </row>
    <row r="398" spans="2:8">
      <c r="B398" s="68" t="s">
        <v>150</v>
      </c>
      <c r="C398" s="70" t="s">
        <v>141</v>
      </c>
      <c r="D398" s="69" t="s">
        <v>161</v>
      </c>
      <c r="E398" s="197">
        <v>173480</v>
      </c>
      <c r="F398" s="197">
        <v>170120</v>
      </c>
      <c r="G398" s="198">
        <v>1610</v>
      </c>
      <c r="H398" s="198">
        <v>1580</v>
      </c>
    </row>
    <row r="399" spans="2:8">
      <c r="B399" s="68" t="s">
        <v>150</v>
      </c>
      <c r="C399" s="68" t="s">
        <v>142</v>
      </c>
      <c r="D399" s="69" t="s">
        <v>158</v>
      </c>
      <c r="E399" s="197">
        <v>31400</v>
      </c>
      <c r="F399" s="197">
        <v>28250</v>
      </c>
      <c r="G399" s="198">
        <v>290</v>
      </c>
      <c r="H399" s="198">
        <v>260</v>
      </c>
    </row>
    <row r="400" spans="2:8">
      <c r="B400" s="68" t="s">
        <v>150</v>
      </c>
      <c r="C400" s="70" t="s">
        <v>142</v>
      </c>
      <c r="D400" s="69" t="s">
        <v>159</v>
      </c>
      <c r="E400" s="197">
        <v>38820</v>
      </c>
      <c r="F400" s="197">
        <v>35670</v>
      </c>
      <c r="G400" s="198">
        <v>360</v>
      </c>
      <c r="H400" s="198">
        <v>330</v>
      </c>
    </row>
    <row r="401" spans="2:8">
      <c r="B401" s="68" t="s">
        <v>150</v>
      </c>
      <c r="C401" s="70" t="s">
        <v>142</v>
      </c>
      <c r="D401" s="69" t="s">
        <v>160</v>
      </c>
      <c r="E401" s="197">
        <v>99320</v>
      </c>
      <c r="F401" s="197">
        <v>96170</v>
      </c>
      <c r="G401" s="198">
        <v>870</v>
      </c>
      <c r="H401" s="198">
        <v>840</v>
      </c>
    </row>
    <row r="402" spans="2:8">
      <c r="B402" s="68" t="s">
        <v>150</v>
      </c>
      <c r="C402" s="70" t="s">
        <v>142</v>
      </c>
      <c r="D402" s="69" t="s">
        <v>161</v>
      </c>
      <c r="E402" s="197">
        <v>173520</v>
      </c>
      <c r="F402" s="197">
        <v>170370</v>
      </c>
      <c r="G402" s="198">
        <v>1610</v>
      </c>
      <c r="H402" s="198">
        <v>1580</v>
      </c>
    </row>
    <row r="403" spans="2:8">
      <c r="B403" s="68" t="s">
        <v>150</v>
      </c>
      <c r="C403" s="68" t="s">
        <v>143</v>
      </c>
      <c r="D403" s="69" t="s">
        <v>158</v>
      </c>
      <c r="E403" s="197">
        <v>30600</v>
      </c>
      <c r="F403" s="197">
        <v>27640</v>
      </c>
      <c r="G403" s="198">
        <v>280</v>
      </c>
      <c r="H403" s="198">
        <v>250</v>
      </c>
    </row>
    <row r="404" spans="2:8">
      <c r="B404" s="68" t="s">
        <v>150</v>
      </c>
      <c r="C404" s="70" t="s">
        <v>143</v>
      </c>
      <c r="D404" s="69" t="s">
        <v>159</v>
      </c>
      <c r="E404" s="197">
        <v>38020</v>
      </c>
      <c r="F404" s="197">
        <v>35060</v>
      </c>
      <c r="G404" s="198">
        <v>350</v>
      </c>
      <c r="H404" s="198">
        <v>320</v>
      </c>
    </row>
    <row r="405" spans="2:8">
      <c r="B405" s="68" t="s">
        <v>150</v>
      </c>
      <c r="C405" s="70" t="s">
        <v>143</v>
      </c>
      <c r="D405" s="69" t="s">
        <v>160</v>
      </c>
      <c r="E405" s="197">
        <v>98520</v>
      </c>
      <c r="F405" s="197">
        <v>95560</v>
      </c>
      <c r="G405" s="198">
        <v>860</v>
      </c>
      <c r="H405" s="198">
        <v>840</v>
      </c>
    </row>
    <row r="406" spans="2:8">
      <c r="B406" s="68" t="s">
        <v>150</v>
      </c>
      <c r="C406" s="70" t="s">
        <v>143</v>
      </c>
      <c r="D406" s="69" t="s">
        <v>161</v>
      </c>
      <c r="E406" s="197">
        <v>172720</v>
      </c>
      <c r="F406" s="197">
        <v>169760</v>
      </c>
      <c r="G406" s="198">
        <v>1600</v>
      </c>
      <c r="H406" s="198">
        <v>1580</v>
      </c>
    </row>
    <row r="407" spans="2:8">
      <c r="B407" s="68" t="s">
        <v>150</v>
      </c>
      <c r="C407" s="68" t="s">
        <v>144</v>
      </c>
      <c r="D407" s="69" t="s">
        <v>158</v>
      </c>
      <c r="E407" s="197">
        <v>29880</v>
      </c>
      <c r="F407" s="197">
        <v>27080</v>
      </c>
      <c r="G407" s="198">
        <v>270</v>
      </c>
      <c r="H407" s="198">
        <v>250</v>
      </c>
    </row>
    <row r="408" spans="2:8">
      <c r="B408" s="68" t="s">
        <v>150</v>
      </c>
      <c r="C408" s="70" t="s">
        <v>145</v>
      </c>
      <c r="D408" s="69" t="s">
        <v>159</v>
      </c>
      <c r="E408" s="197">
        <v>37300</v>
      </c>
      <c r="F408" s="197">
        <v>34500</v>
      </c>
      <c r="G408" s="198">
        <v>340</v>
      </c>
      <c r="H408" s="198">
        <v>320</v>
      </c>
    </row>
    <row r="409" spans="2:8">
      <c r="B409" s="68" t="s">
        <v>150</v>
      </c>
      <c r="C409" s="70" t="s">
        <v>144</v>
      </c>
      <c r="D409" s="69" t="s">
        <v>160</v>
      </c>
      <c r="E409" s="197">
        <v>97800</v>
      </c>
      <c r="F409" s="197">
        <v>95000</v>
      </c>
      <c r="G409" s="198">
        <v>860</v>
      </c>
      <c r="H409" s="198">
        <v>830</v>
      </c>
    </row>
    <row r="410" spans="2:8">
      <c r="B410" s="68" t="s">
        <v>150</v>
      </c>
      <c r="C410" s="70" t="s">
        <v>144</v>
      </c>
      <c r="D410" s="69" t="s">
        <v>161</v>
      </c>
      <c r="E410" s="197">
        <v>172000</v>
      </c>
      <c r="F410" s="197">
        <v>169200</v>
      </c>
      <c r="G410" s="198">
        <v>1600</v>
      </c>
      <c r="H410" s="198">
        <v>1570</v>
      </c>
    </row>
    <row r="411" spans="2:8">
      <c r="B411" s="68" t="s">
        <v>151</v>
      </c>
      <c r="C411" s="68" t="s">
        <v>123</v>
      </c>
      <c r="D411" s="69" t="s">
        <v>158</v>
      </c>
      <c r="E411" s="197">
        <v>116690</v>
      </c>
      <c r="F411" s="197">
        <v>92110</v>
      </c>
      <c r="G411" s="198">
        <v>1140</v>
      </c>
      <c r="H411" s="198">
        <v>900</v>
      </c>
    </row>
    <row r="412" spans="2:8">
      <c r="B412" s="68" t="s">
        <v>151</v>
      </c>
      <c r="C412" s="70" t="s">
        <v>123</v>
      </c>
      <c r="D412" s="69" t="s">
        <v>159</v>
      </c>
      <c r="E412" s="197">
        <v>123920</v>
      </c>
      <c r="F412" s="197">
        <v>99340</v>
      </c>
      <c r="G412" s="198">
        <v>1210</v>
      </c>
      <c r="H412" s="198">
        <v>970</v>
      </c>
    </row>
    <row r="413" spans="2:8">
      <c r="B413" s="68" t="s">
        <v>151</v>
      </c>
      <c r="C413" s="70" t="s">
        <v>123</v>
      </c>
      <c r="D413" s="69" t="s">
        <v>160</v>
      </c>
      <c r="E413" s="197">
        <v>183110</v>
      </c>
      <c r="F413" s="197">
        <v>158530</v>
      </c>
      <c r="G413" s="198">
        <v>1710</v>
      </c>
      <c r="H413" s="198">
        <v>1460</v>
      </c>
    </row>
    <row r="414" spans="2:8">
      <c r="B414" s="68" t="s">
        <v>151</v>
      </c>
      <c r="C414" s="70" t="s">
        <v>123</v>
      </c>
      <c r="D414" s="69" t="s">
        <v>161</v>
      </c>
      <c r="E414" s="197">
        <v>255440</v>
      </c>
      <c r="F414" s="197">
        <v>230860</v>
      </c>
      <c r="G414" s="198">
        <v>2440</v>
      </c>
      <c r="H414" s="198">
        <v>2190</v>
      </c>
    </row>
    <row r="415" spans="2:8">
      <c r="B415" s="68" t="s">
        <v>151</v>
      </c>
      <c r="C415" s="68" t="s">
        <v>125</v>
      </c>
      <c r="D415" s="69" t="s">
        <v>158</v>
      </c>
      <c r="E415" s="197">
        <v>84130</v>
      </c>
      <c r="F415" s="197">
        <v>67740</v>
      </c>
      <c r="G415" s="198">
        <v>820</v>
      </c>
      <c r="H415" s="198">
        <v>650</v>
      </c>
    </row>
    <row r="416" spans="2:8">
      <c r="B416" s="68" t="s">
        <v>151</v>
      </c>
      <c r="C416" s="70" t="s">
        <v>126</v>
      </c>
      <c r="D416" s="69" t="s">
        <v>159</v>
      </c>
      <c r="E416" s="197">
        <v>91360</v>
      </c>
      <c r="F416" s="197">
        <v>74970</v>
      </c>
      <c r="G416" s="198">
        <v>890</v>
      </c>
      <c r="H416" s="198">
        <v>720</v>
      </c>
    </row>
    <row r="417" spans="2:8">
      <c r="B417" s="68" t="s">
        <v>151</v>
      </c>
      <c r="C417" s="70" t="s">
        <v>126</v>
      </c>
      <c r="D417" s="69" t="s">
        <v>160</v>
      </c>
      <c r="E417" s="197">
        <v>150550</v>
      </c>
      <c r="F417" s="197">
        <v>134160</v>
      </c>
      <c r="G417" s="198">
        <v>1380</v>
      </c>
      <c r="H417" s="198">
        <v>1220</v>
      </c>
    </row>
    <row r="418" spans="2:8">
      <c r="B418" s="68" t="s">
        <v>151</v>
      </c>
      <c r="C418" s="70" t="s">
        <v>126</v>
      </c>
      <c r="D418" s="69" t="s">
        <v>161</v>
      </c>
      <c r="E418" s="197">
        <v>222880</v>
      </c>
      <c r="F418" s="197">
        <v>206490</v>
      </c>
      <c r="G418" s="198">
        <v>2110</v>
      </c>
      <c r="H418" s="198">
        <v>1950</v>
      </c>
    </row>
    <row r="419" spans="2:8">
      <c r="B419" s="68" t="s">
        <v>151</v>
      </c>
      <c r="C419" s="68" t="s">
        <v>127</v>
      </c>
      <c r="D419" s="69" t="s">
        <v>158</v>
      </c>
      <c r="E419" s="197">
        <v>68050</v>
      </c>
      <c r="F419" s="197">
        <v>55760</v>
      </c>
      <c r="G419" s="198">
        <v>660</v>
      </c>
      <c r="H419" s="198">
        <v>530</v>
      </c>
    </row>
    <row r="420" spans="2:8">
      <c r="B420" s="68" t="s">
        <v>151</v>
      </c>
      <c r="C420" s="70" t="s">
        <v>128</v>
      </c>
      <c r="D420" s="69" t="s">
        <v>159</v>
      </c>
      <c r="E420" s="197">
        <v>75280</v>
      </c>
      <c r="F420" s="197">
        <v>62990</v>
      </c>
      <c r="G420" s="198">
        <v>730</v>
      </c>
      <c r="H420" s="198">
        <v>600</v>
      </c>
    </row>
    <row r="421" spans="2:8">
      <c r="B421" s="68" t="s">
        <v>151</v>
      </c>
      <c r="C421" s="70" t="s">
        <v>128</v>
      </c>
      <c r="D421" s="69" t="s">
        <v>160</v>
      </c>
      <c r="E421" s="197">
        <v>134470</v>
      </c>
      <c r="F421" s="197">
        <v>122180</v>
      </c>
      <c r="G421" s="198">
        <v>1220</v>
      </c>
      <c r="H421" s="198">
        <v>1100</v>
      </c>
    </row>
    <row r="422" spans="2:8">
      <c r="B422" s="68" t="s">
        <v>151</v>
      </c>
      <c r="C422" s="70" t="s">
        <v>128</v>
      </c>
      <c r="D422" s="69" t="s">
        <v>161</v>
      </c>
      <c r="E422" s="197">
        <v>206800</v>
      </c>
      <c r="F422" s="197">
        <v>194510</v>
      </c>
      <c r="G422" s="198">
        <v>1950</v>
      </c>
      <c r="H422" s="198">
        <v>1830</v>
      </c>
    </row>
    <row r="423" spans="2:8">
      <c r="B423" s="68" t="s">
        <v>151</v>
      </c>
      <c r="C423" s="68" t="s">
        <v>129</v>
      </c>
      <c r="D423" s="69" t="s">
        <v>158</v>
      </c>
      <c r="E423" s="197">
        <v>63880</v>
      </c>
      <c r="F423" s="197">
        <v>54050</v>
      </c>
      <c r="G423" s="198">
        <v>610</v>
      </c>
      <c r="H423" s="198">
        <v>520</v>
      </c>
    </row>
    <row r="424" spans="2:8">
      <c r="B424" s="68" t="s">
        <v>151</v>
      </c>
      <c r="C424" s="70" t="s">
        <v>130</v>
      </c>
      <c r="D424" s="69" t="s">
        <v>159</v>
      </c>
      <c r="E424" s="197">
        <v>71110</v>
      </c>
      <c r="F424" s="197">
        <v>61280</v>
      </c>
      <c r="G424" s="198">
        <v>680</v>
      </c>
      <c r="H424" s="198">
        <v>590</v>
      </c>
    </row>
    <row r="425" spans="2:8">
      <c r="B425" s="68" t="s">
        <v>151</v>
      </c>
      <c r="C425" s="70" t="s">
        <v>130</v>
      </c>
      <c r="D425" s="69" t="s">
        <v>160</v>
      </c>
      <c r="E425" s="197">
        <v>130300</v>
      </c>
      <c r="F425" s="197">
        <v>120470</v>
      </c>
      <c r="G425" s="198">
        <v>1180</v>
      </c>
      <c r="H425" s="198">
        <v>1080</v>
      </c>
    </row>
    <row r="426" spans="2:8">
      <c r="B426" s="68" t="s">
        <v>151</v>
      </c>
      <c r="C426" s="70" t="s">
        <v>130</v>
      </c>
      <c r="D426" s="69" t="s">
        <v>161</v>
      </c>
      <c r="E426" s="197">
        <v>202630</v>
      </c>
      <c r="F426" s="197">
        <v>192800</v>
      </c>
      <c r="G426" s="198">
        <v>1910</v>
      </c>
      <c r="H426" s="198">
        <v>1810</v>
      </c>
    </row>
    <row r="427" spans="2:8">
      <c r="B427" s="68" t="s">
        <v>151</v>
      </c>
      <c r="C427" s="68" t="s">
        <v>132</v>
      </c>
      <c r="D427" s="69" t="s">
        <v>158</v>
      </c>
      <c r="E427" s="197">
        <v>55990</v>
      </c>
      <c r="F427" s="197">
        <v>47800</v>
      </c>
      <c r="G427" s="198">
        <v>540</v>
      </c>
      <c r="H427" s="198">
        <v>450</v>
      </c>
    </row>
    <row r="428" spans="2:8">
      <c r="B428" s="68" t="s">
        <v>151</v>
      </c>
      <c r="C428" s="68" t="s">
        <v>132</v>
      </c>
      <c r="D428" s="69" t="s">
        <v>159</v>
      </c>
      <c r="E428" s="197">
        <v>63220</v>
      </c>
      <c r="F428" s="197">
        <v>55030</v>
      </c>
      <c r="G428" s="198">
        <v>610</v>
      </c>
      <c r="H428" s="198">
        <v>520</v>
      </c>
    </row>
    <row r="429" spans="2:8">
      <c r="B429" s="68" t="s">
        <v>151</v>
      </c>
      <c r="C429" s="68" t="s">
        <v>132</v>
      </c>
      <c r="D429" s="69" t="s">
        <v>160</v>
      </c>
      <c r="E429" s="197">
        <v>122410</v>
      </c>
      <c r="F429" s="197">
        <v>114220</v>
      </c>
      <c r="G429" s="198">
        <v>1100</v>
      </c>
      <c r="H429" s="198">
        <v>1020</v>
      </c>
    </row>
    <row r="430" spans="2:8">
      <c r="B430" s="68" t="s">
        <v>151</v>
      </c>
      <c r="C430" s="68" t="s">
        <v>132</v>
      </c>
      <c r="D430" s="69" t="s">
        <v>161</v>
      </c>
      <c r="E430" s="197">
        <v>194740</v>
      </c>
      <c r="F430" s="197">
        <v>186550</v>
      </c>
      <c r="G430" s="198">
        <v>1830</v>
      </c>
      <c r="H430" s="198">
        <v>1750</v>
      </c>
    </row>
    <row r="431" spans="2:8">
      <c r="B431" s="68" t="s">
        <v>151</v>
      </c>
      <c r="C431" s="68" t="s">
        <v>133</v>
      </c>
      <c r="D431" s="69" t="s">
        <v>158</v>
      </c>
      <c r="E431" s="197">
        <v>50440</v>
      </c>
      <c r="F431" s="197">
        <v>43410</v>
      </c>
      <c r="G431" s="198">
        <v>480</v>
      </c>
      <c r="H431" s="198">
        <v>410</v>
      </c>
    </row>
    <row r="432" spans="2:8">
      <c r="B432" s="68" t="s">
        <v>151</v>
      </c>
      <c r="C432" s="70" t="s">
        <v>133</v>
      </c>
      <c r="D432" s="69" t="s">
        <v>159</v>
      </c>
      <c r="E432" s="197">
        <v>57670</v>
      </c>
      <c r="F432" s="197">
        <v>50640</v>
      </c>
      <c r="G432" s="198">
        <v>550</v>
      </c>
      <c r="H432" s="198">
        <v>480</v>
      </c>
    </row>
    <row r="433" spans="2:8">
      <c r="B433" s="68" t="s">
        <v>151</v>
      </c>
      <c r="C433" s="70" t="s">
        <v>133</v>
      </c>
      <c r="D433" s="69" t="s">
        <v>160</v>
      </c>
      <c r="E433" s="197">
        <v>116860</v>
      </c>
      <c r="F433" s="197">
        <v>109830</v>
      </c>
      <c r="G433" s="198">
        <v>1040</v>
      </c>
      <c r="H433" s="198">
        <v>970</v>
      </c>
    </row>
    <row r="434" spans="2:8">
      <c r="B434" s="68" t="s">
        <v>151</v>
      </c>
      <c r="C434" s="70" t="s">
        <v>133</v>
      </c>
      <c r="D434" s="69" t="s">
        <v>161</v>
      </c>
      <c r="E434" s="197">
        <v>189190</v>
      </c>
      <c r="F434" s="197">
        <v>182160</v>
      </c>
      <c r="G434" s="198">
        <v>1770</v>
      </c>
      <c r="H434" s="198">
        <v>1700</v>
      </c>
    </row>
    <row r="435" spans="2:8">
      <c r="B435" s="68" t="s">
        <v>151</v>
      </c>
      <c r="C435" s="68" t="s">
        <v>134</v>
      </c>
      <c r="D435" s="69" t="s">
        <v>158</v>
      </c>
      <c r="E435" s="197">
        <v>46320</v>
      </c>
      <c r="F435" s="197">
        <v>40180</v>
      </c>
      <c r="G435" s="198">
        <v>440</v>
      </c>
      <c r="H435" s="198">
        <v>380</v>
      </c>
    </row>
    <row r="436" spans="2:8">
      <c r="B436" s="68" t="s">
        <v>151</v>
      </c>
      <c r="C436" s="70" t="s">
        <v>134</v>
      </c>
      <c r="D436" s="69" t="s">
        <v>159</v>
      </c>
      <c r="E436" s="197">
        <v>53550</v>
      </c>
      <c r="F436" s="197">
        <v>47410</v>
      </c>
      <c r="G436" s="198">
        <v>510</v>
      </c>
      <c r="H436" s="198">
        <v>450</v>
      </c>
    </row>
    <row r="437" spans="2:8">
      <c r="B437" s="68" t="s">
        <v>151</v>
      </c>
      <c r="C437" s="70" t="s">
        <v>134</v>
      </c>
      <c r="D437" s="69" t="s">
        <v>160</v>
      </c>
      <c r="E437" s="197">
        <v>112740</v>
      </c>
      <c r="F437" s="197">
        <v>106600</v>
      </c>
      <c r="G437" s="198">
        <v>1000</v>
      </c>
      <c r="H437" s="198">
        <v>940</v>
      </c>
    </row>
    <row r="438" spans="2:8">
      <c r="B438" s="68" t="s">
        <v>151</v>
      </c>
      <c r="C438" s="70" t="s">
        <v>134</v>
      </c>
      <c r="D438" s="69" t="s">
        <v>161</v>
      </c>
      <c r="E438" s="197">
        <v>185070</v>
      </c>
      <c r="F438" s="197">
        <v>178930</v>
      </c>
      <c r="G438" s="198">
        <v>1730</v>
      </c>
      <c r="H438" s="198">
        <v>1670</v>
      </c>
    </row>
    <row r="439" spans="2:8">
      <c r="B439" s="68" t="s">
        <v>151</v>
      </c>
      <c r="C439" s="68" t="s">
        <v>135</v>
      </c>
      <c r="D439" s="69" t="s">
        <v>158</v>
      </c>
      <c r="E439" s="197">
        <v>43080</v>
      </c>
      <c r="F439" s="197">
        <v>37610</v>
      </c>
      <c r="G439" s="198">
        <v>410</v>
      </c>
      <c r="H439" s="198">
        <v>350</v>
      </c>
    </row>
    <row r="440" spans="2:8">
      <c r="B440" s="68" t="s">
        <v>151</v>
      </c>
      <c r="C440" s="70" t="s">
        <v>135</v>
      </c>
      <c r="D440" s="69" t="s">
        <v>159</v>
      </c>
      <c r="E440" s="197">
        <v>50310</v>
      </c>
      <c r="F440" s="197">
        <v>44840</v>
      </c>
      <c r="G440" s="198">
        <v>480</v>
      </c>
      <c r="H440" s="198">
        <v>420</v>
      </c>
    </row>
    <row r="441" spans="2:8">
      <c r="B441" s="68" t="s">
        <v>151</v>
      </c>
      <c r="C441" s="70" t="s">
        <v>135</v>
      </c>
      <c r="D441" s="69" t="s">
        <v>160</v>
      </c>
      <c r="E441" s="197">
        <v>109500</v>
      </c>
      <c r="F441" s="197">
        <v>104030</v>
      </c>
      <c r="G441" s="198">
        <v>970</v>
      </c>
      <c r="H441" s="198">
        <v>920</v>
      </c>
    </row>
    <row r="442" spans="2:8">
      <c r="B442" s="68" t="s">
        <v>151</v>
      </c>
      <c r="C442" s="70" t="s">
        <v>135</v>
      </c>
      <c r="D442" s="69" t="s">
        <v>161</v>
      </c>
      <c r="E442" s="197">
        <v>181830</v>
      </c>
      <c r="F442" s="197">
        <v>176360</v>
      </c>
      <c r="G442" s="198">
        <v>1700</v>
      </c>
      <c r="H442" s="198">
        <v>1650</v>
      </c>
    </row>
    <row r="443" spans="2:8">
      <c r="B443" s="68" t="s">
        <v>151</v>
      </c>
      <c r="C443" s="68" t="s">
        <v>136</v>
      </c>
      <c r="D443" s="69" t="s">
        <v>158</v>
      </c>
      <c r="E443" s="197">
        <v>37360</v>
      </c>
      <c r="F443" s="197">
        <v>32450</v>
      </c>
      <c r="G443" s="198">
        <v>350</v>
      </c>
      <c r="H443" s="198">
        <v>300</v>
      </c>
    </row>
    <row r="444" spans="2:8">
      <c r="B444" s="68" t="s">
        <v>151</v>
      </c>
      <c r="C444" s="70" t="s">
        <v>136</v>
      </c>
      <c r="D444" s="69" t="s">
        <v>159</v>
      </c>
      <c r="E444" s="197">
        <v>44590</v>
      </c>
      <c r="F444" s="197">
        <v>39680</v>
      </c>
      <c r="G444" s="198">
        <v>420</v>
      </c>
      <c r="H444" s="198">
        <v>370</v>
      </c>
    </row>
    <row r="445" spans="2:8">
      <c r="B445" s="68" t="s">
        <v>151</v>
      </c>
      <c r="C445" s="70" t="s">
        <v>136</v>
      </c>
      <c r="D445" s="69" t="s">
        <v>160</v>
      </c>
      <c r="E445" s="197">
        <v>103780</v>
      </c>
      <c r="F445" s="197">
        <v>98870</v>
      </c>
      <c r="G445" s="198">
        <v>910</v>
      </c>
      <c r="H445" s="198">
        <v>860</v>
      </c>
    </row>
    <row r="446" spans="2:8">
      <c r="B446" s="68" t="s">
        <v>151</v>
      </c>
      <c r="C446" s="70" t="s">
        <v>136</v>
      </c>
      <c r="D446" s="69" t="s">
        <v>161</v>
      </c>
      <c r="E446" s="197">
        <v>176110</v>
      </c>
      <c r="F446" s="197">
        <v>171200</v>
      </c>
      <c r="G446" s="198">
        <v>1640</v>
      </c>
      <c r="H446" s="198">
        <v>1590</v>
      </c>
    </row>
    <row r="447" spans="2:8">
      <c r="B447" s="68" t="s">
        <v>151</v>
      </c>
      <c r="C447" s="68" t="s">
        <v>137</v>
      </c>
      <c r="D447" s="69" t="s">
        <v>158</v>
      </c>
      <c r="E447" s="197">
        <v>35560</v>
      </c>
      <c r="F447" s="197">
        <v>31090</v>
      </c>
      <c r="G447" s="198">
        <v>330</v>
      </c>
      <c r="H447" s="198">
        <v>290</v>
      </c>
    </row>
    <row r="448" spans="2:8">
      <c r="B448" s="68" t="s">
        <v>151</v>
      </c>
      <c r="C448" s="70" t="s">
        <v>137</v>
      </c>
      <c r="D448" s="69" t="s">
        <v>159</v>
      </c>
      <c r="E448" s="197">
        <v>42790</v>
      </c>
      <c r="F448" s="197">
        <v>38320</v>
      </c>
      <c r="G448" s="198">
        <v>400</v>
      </c>
      <c r="H448" s="198">
        <v>360</v>
      </c>
    </row>
    <row r="449" spans="2:8">
      <c r="B449" s="68" t="s">
        <v>151</v>
      </c>
      <c r="C449" s="70" t="s">
        <v>137</v>
      </c>
      <c r="D449" s="69" t="s">
        <v>160</v>
      </c>
      <c r="E449" s="197">
        <v>101980</v>
      </c>
      <c r="F449" s="197">
        <v>97510</v>
      </c>
      <c r="G449" s="198">
        <v>890</v>
      </c>
      <c r="H449" s="198">
        <v>850</v>
      </c>
    </row>
    <row r="450" spans="2:8">
      <c r="B450" s="68" t="s">
        <v>151</v>
      </c>
      <c r="C450" s="70" t="s">
        <v>137</v>
      </c>
      <c r="D450" s="69" t="s">
        <v>161</v>
      </c>
      <c r="E450" s="197">
        <v>174310</v>
      </c>
      <c r="F450" s="197">
        <v>169840</v>
      </c>
      <c r="G450" s="198">
        <v>1620</v>
      </c>
      <c r="H450" s="198">
        <v>1580</v>
      </c>
    </row>
    <row r="451" spans="2:8">
      <c r="B451" s="68" t="s">
        <v>151</v>
      </c>
      <c r="C451" s="68" t="s">
        <v>138</v>
      </c>
      <c r="D451" s="69" t="s">
        <v>158</v>
      </c>
      <c r="E451" s="197">
        <v>34020</v>
      </c>
      <c r="F451" s="197">
        <v>29920</v>
      </c>
      <c r="G451" s="198">
        <v>320</v>
      </c>
      <c r="H451" s="198">
        <v>270</v>
      </c>
    </row>
    <row r="452" spans="2:8">
      <c r="B452" s="68" t="s">
        <v>151</v>
      </c>
      <c r="C452" s="70" t="s">
        <v>138</v>
      </c>
      <c r="D452" s="69" t="s">
        <v>159</v>
      </c>
      <c r="E452" s="197">
        <v>41250</v>
      </c>
      <c r="F452" s="197">
        <v>37150</v>
      </c>
      <c r="G452" s="198">
        <v>390</v>
      </c>
      <c r="H452" s="198">
        <v>340</v>
      </c>
    </row>
    <row r="453" spans="2:8">
      <c r="B453" s="68" t="s">
        <v>151</v>
      </c>
      <c r="C453" s="70" t="s">
        <v>138</v>
      </c>
      <c r="D453" s="69" t="s">
        <v>160</v>
      </c>
      <c r="E453" s="197">
        <v>100440</v>
      </c>
      <c r="F453" s="197">
        <v>96340</v>
      </c>
      <c r="G453" s="198">
        <v>880</v>
      </c>
      <c r="H453" s="198">
        <v>840</v>
      </c>
    </row>
    <row r="454" spans="2:8">
      <c r="B454" s="68" t="s">
        <v>151</v>
      </c>
      <c r="C454" s="70" t="s">
        <v>138</v>
      </c>
      <c r="D454" s="69" t="s">
        <v>161</v>
      </c>
      <c r="E454" s="197">
        <v>172770</v>
      </c>
      <c r="F454" s="197">
        <v>168670</v>
      </c>
      <c r="G454" s="198">
        <v>1610</v>
      </c>
      <c r="H454" s="198">
        <v>1570</v>
      </c>
    </row>
    <row r="455" spans="2:8">
      <c r="B455" s="68" t="s">
        <v>151</v>
      </c>
      <c r="C455" s="68" t="s">
        <v>139</v>
      </c>
      <c r="D455" s="69" t="s">
        <v>158</v>
      </c>
      <c r="E455" s="197">
        <v>32720</v>
      </c>
      <c r="F455" s="197">
        <v>28940</v>
      </c>
      <c r="G455" s="198">
        <v>300</v>
      </c>
      <c r="H455" s="198">
        <v>270</v>
      </c>
    </row>
    <row r="456" spans="2:8">
      <c r="B456" s="68" t="s">
        <v>151</v>
      </c>
      <c r="C456" s="70" t="s">
        <v>139</v>
      </c>
      <c r="D456" s="69" t="s">
        <v>159</v>
      </c>
      <c r="E456" s="197">
        <v>39950</v>
      </c>
      <c r="F456" s="197">
        <v>36170</v>
      </c>
      <c r="G456" s="198">
        <v>370</v>
      </c>
      <c r="H456" s="198">
        <v>340</v>
      </c>
    </row>
    <row r="457" spans="2:8">
      <c r="B457" s="68" t="s">
        <v>151</v>
      </c>
      <c r="C457" s="70" t="s">
        <v>139</v>
      </c>
      <c r="D457" s="69" t="s">
        <v>160</v>
      </c>
      <c r="E457" s="197">
        <v>99140</v>
      </c>
      <c r="F457" s="197">
        <v>95360</v>
      </c>
      <c r="G457" s="198">
        <v>870</v>
      </c>
      <c r="H457" s="198">
        <v>830</v>
      </c>
    </row>
    <row r="458" spans="2:8">
      <c r="B458" s="68" t="s">
        <v>151</v>
      </c>
      <c r="C458" s="70" t="s">
        <v>139</v>
      </c>
      <c r="D458" s="69" t="s">
        <v>161</v>
      </c>
      <c r="E458" s="197">
        <v>171470</v>
      </c>
      <c r="F458" s="197">
        <v>167690</v>
      </c>
      <c r="G458" s="198">
        <v>1600</v>
      </c>
      <c r="H458" s="198">
        <v>1560</v>
      </c>
    </row>
    <row r="459" spans="2:8">
      <c r="B459" s="68" t="s">
        <v>151</v>
      </c>
      <c r="C459" s="68" t="s">
        <v>140</v>
      </c>
      <c r="D459" s="69" t="s">
        <v>158</v>
      </c>
      <c r="E459" s="197">
        <v>31630</v>
      </c>
      <c r="F459" s="197">
        <v>28120</v>
      </c>
      <c r="G459" s="198">
        <v>290</v>
      </c>
      <c r="H459" s="198">
        <v>260</v>
      </c>
    </row>
    <row r="460" spans="2:8">
      <c r="B460" s="68" t="s">
        <v>151</v>
      </c>
      <c r="C460" s="70" t="s">
        <v>140</v>
      </c>
      <c r="D460" s="69" t="s">
        <v>159</v>
      </c>
      <c r="E460" s="197">
        <v>38860</v>
      </c>
      <c r="F460" s="197">
        <v>35350</v>
      </c>
      <c r="G460" s="198">
        <v>360</v>
      </c>
      <c r="H460" s="198">
        <v>330</v>
      </c>
    </row>
    <row r="461" spans="2:8">
      <c r="B461" s="68" t="s">
        <v>151</v>
      </c>
      <c r="C461" s="70" t="s">
        <v>140</v>
      </c>
      <c r="D461" s="69" t="s">
        <v>160</v>
      </c>
      <c r="E461" s="197">
        <v>98050</v>
      </c>
      <c r="F461" s="197">
        <v>94540</v>
      </c>
      <c r="G461" s="198">
        <v>860</v>
      </c>
      <c r="H461" s="198">
        <v>820</v>
      </c>
    </row>
    <row r="462" spans="2:8">
      <c r="B462" s="68" t="s">
        <v>151</v>
      </c>
      <c r="C462" s="70" t="s">
        <v>140</v>
      </c>
      <c r="D462" s="69" t="s">
        <v>161</v>
      </c>
      <c r="E462" s="197">
        <v>170380</v>
      </c>
      <c r="F462" s="197">
        <v>166870</v>
      </c>
      <c r="G462" s="198">
        <v>1590</v>
      </c>
      <c r="H462" s="198">
        <v>1550</v>
      </c>
    </row>
    <row r="463" spans="2:8">
      <c r="B463" s="68" t="s">
        <v>151</v>
      </c>
      <c r="C463" s="68" t="s">
        <v>141</v>
      </c>
      <c r="D463" s="69" t="s">
        <v>158</v>
      </c>
      <c r="E463" s="197">
        <v>30670</v>
      </c>
      <c r="F463" s="197">
        <v>27400</v>
      </c>
      <c r="G463" s="198">
        <v>280</v>
      </c>
      <c r="H463" s="198">
        <v>250</v>
      </c>
    </row>
    <row r="464" spans="2:8">
      <c r="B464" s="68" t="s">
        <v>151</v>
      </c>
      <c r="C464" s="70" t="s">
        <v>141</v>
      </c>
      <c r="D464" s="69" t="s">
        <v>159</v>
      </c>
      <c r="E464" s="197">
        <v>37900</v>
      </c>
      <c r="F464" s="197">
        <v>34630</v>
      </c>
      <c r="G464" s="198">
        <v>350</v>
      </c>
      <c r="H464" s="198">
        <v>320</v>
      </c>
    </row>
    <row r="465" spans="2:8">
      <c r="B465" s="68" t="s">
        <v>151</v>
      </c>
      <c r="C465" s="70" t="s">
        <v>141</v>
      </c>
      <c r="D465" s="69" t="s">
        <v>160</v>
      </c>
      <c r="E465" s="197">
        <v>97090</v>
      </c>
      <c r="F465" s="197">
        <v>93820</v>
      </c>
      <c r="G465" s="198">
        <v>850</v>
      </c>
      <c r="H465" s="198">
        <v>810</v>
      </c>
    </row>
    <row r="466" spans="2:8">
      <c r="B466" s="68" t="s">
        <v>151</v>
      </c>
      <c r="C466" s="70" t="s">
        <v>141</v>
      </c>
      <c r="D466" s="69" t="s">
        <v>161</v>
      </c>
      <c r="E466" s="197">
        <v>169420</v>
      </c>
      <c r="F466" s="197">
        <v>166150</v>
      </c>
      <c r="G466" s="198">
        <v>1580</v>
      </c>
      <c r="H466" s="198">
        <v>1540</v>
      </c>
    </row>
    <row r="467" spans="2:8">
      <c r="B467" s="68" t="s">
        <v>151</v>
      </c>
      <c r="C467" s="68" t="s">
        <v>142</v>
      </c>
      <c r="D467" s="69" t="s">
        <v>158</v>
      </c>
      <c r="E467" s="197">
        <v>30730</v>
      </c>
      <c r="F467" s="197">
        <v>27660</v>
      </c>
      <c r="G467" s="198">
        <v>280</v>
      </c>
      <c r="H467" s="198">
        <v>250</v>
      </c>
    </row>
    <row r="468" spans="2:8">
      <c r="B468" s="68" t="s">
        <v>151</v>
      </c>
      <c r="C468" s="70" t="s">
        <v>142</v>
      </c>
      <c r="D468" s="69" t="s">
        <v>159</v>
      </c>
      <c r="E468" s="197">
        <v>37960</v>
      </c>
      <c r="F468" s="197">
        <v>34890</v>
      </c>
      <c r="G468" s="198">
        <v>350</v>
      </c>
      <c r="H468" s="198">
        <v>320</v>
      </c>
    </row>
    <row r="469" spans="2:8">
      <c r="B469" s="68" t="s">
        <v>151</v>
      </c>
      <c r="C469" s="70" t="s">
        <v>142</v>
      </c>
      <c r="D469" s="69" t="s">
        <v>160</v>
      </c>
      <c r="E469" s="197">
        <v>97150</v>
      </c>
      <c r="F469" s="197">
        <v>94080</v>
      </c>
      <c r="G469" s="198">
        <v>850</v>
      </c>
      <c r="H469" s="198">
        <v>820</v>
      </c>
    </row>
    <row r="470" spans="2:8">
      <c r="B470" s="68" t="s">
        <v>151</v>
      </c>
      <c r="C470" s="70" t="s">
        <v>142</v>
      </c>
      <c r="D470" s="69" t="s">
        <v>161</v>
      </c>
      <c r="E470" s="197">
        <v>169480</v>
      </c>
      <c r="F470" s="197">
        <v>166410</v>
      </c>
      <c r="G470" s="198">
        <v>1580</v>
      </c>
      <c r="H470" s="198">
        <v>1550</v>
      </c>
    </row>
    <row r="471" spans="2:8">
      <c r="B471" s="68" t="s">
        <v>151</v>
      </c>
      <c r="C471" s="68" t="s">
        <v>143</v>
      </c>
      <c r="D471" s="69" t="s">
        <v>158</v>
      </c>
      <c r="E471" s="197">
        <v>29960</v>
      </c>
      <c r="F471" s="197">
        <v>27060</v>
      </c>
      <c r="G471" s="198">
        <v>280</v>
      </c>
      <c r="H471" s="198">
        <v>250</v>
      </c>
    </row>
    <row r="472" spans="2:8">
      <c r="B472" s="68" t="s">
        <v>151</v>
      </c>
      <c r="C472" s="70" t="s">
        <v>143</v>
      </c>
      <c r="D472" s="69" t="s">
        <v>159</v>
      </c>
      <c r="E472" s="197">
        <v>37190</v>
      </c>
      <c r="F472" s="197">
        <v>34290</v>
      </c>
      <c r="G472" s="198">
        <v>350</v>
      </c>
      <c r="H472" s="198">
        <v>320</v>
      </c>
    </row>
    <row r="473" spans="2:8">
      <c r="B473" s="68" t="s">
        <v>151</v>
      </c>
      <c r="C473" s="70" t="s">
        <v>143</v>
      </c>
      <c r="D473" s="69" t="s">
        <v>160</v>
      </c>
      <c r="E473" s="197">
        <v>96380</v>
      </c>
      <c r="F473" s="197">
        <v>93480</v>
      </c>
      <c r="G473" s="198">
        <v>840</v>
      </c>
      <c r="H473" s="198">
        <v>810</v>
      </c>
    </row>
    <row r="474" spans="2:8">
      <c r="B474" s="68" t="s">
        <v>151</v>
      </c>
      <c r="C474" s="70" t="s">
        <v>143</v>
      </c>
      <c r="D474" s="69" t="s">
        <v>161</v>
      </c>
      <c r="E474" s="197">
        <v>168710</v>
      </c>
      <c r="F474" s="197">
        <v>165810</v>
      </c>
      <c r="G474" s="198">
        <v>1570</v>
      </c>
      <c r="H474" s="198">
        <v>1540</v>
      </c>
    </row>
    <row r="475" spans="2:8">
      <c r="B475" s="68" t="s">
        <v>151</v>
      </c>
      <c r="C475" s="68" t="s">
        <v>144</v>
      </c>
      <c r="D475" s="69" t="s">
        <v>158</v>
      </c>
      <c r="E475" s="197">
        <v>29250</v>
      </c>
      <c r="F475" s="197">
        <v>26510</v>
      </c>
      <c r="G475" s="198">
        <v>270</v>
      </c>
      <c r="H475" s="198">
        <v>240</v>
      </c>
    </row>
    <row r="476" spans="2:8">
      <c r="B476" s="68" t="s">
        <v>151</v>
      </c>
      <c r="C476" s="70" t="s">
        <v>145</v>
      </c>
      <c r="D476" s="69" t="s">
        <v>159</v>
      </c>
      <c r="E476" s="197">
        <v>36480</v>
      </c>
      <c r="F476" s="197">
        <v>33740</v>
      </c>
      <c r="G476" s="198">
        <v>340</v>
      </c>
      <c r="H476" s="198">
        <v>310</v>
      </c>
    </row>
    <row r="477" spans="2:8">
      <c r="B477" s="68" t="s">
        <v>151</v>
      </c>
      <c r="C477" s="70" t="s">
        <v>144</v>
      </c>
      <c r="D477" s="69" t="s">
        <v>160</v>
      </c>
      <c r="E477" s="197">
        <v>95670</v>
      </c>
      <c r="F477" s="197">
        <v>92930</v>
      </c>
      <c r="G477" s="198">
        <v>830</v>
      </c>
      <c r="H477" s="198">
        <v>800</v>
      </c>
    </row>
    <row r="478" spans="2:8">
      <c r="B478" s="68" t="s">
        <v>151</v>
      </c>
      <c r="C478" s="70" t="s">
        <v>144</v>
      </c>
      <c r="D478" s="69" t="s">
        <v>161</v>
      </c>
      <c r="E478" s="197">
        <v>168000</v>
      </c>
      <c r="F478" s="197">
        <v>165260</v>
      </c>
      <c r="G478" s="198">
        <v>1560</v>
      </c>
      <c r="H478" s="198">
        <v>1530</v>
      </c>
    </row>
    <row r="479" spans="2:8">
      <c r="B479" s="68" t="s">
        <v>152</v>
      </c>
      <c r="C479" s="68" t="s">
        <v>123</v>
      </c>
      <c r="D479" s="69" t="s">
        <v>158</v>
      </c>
      <c r="E479" s="197">
        <v>113950</v>
      </c>
      <c r="F479" s="197">
        <v>89930</v>
      </c>
      <c r="G479" s="198">
        <v>1120</v>
      </c>
      <c r="H479" s="198">
        <v>880</v>
      </c>
    </row>
    <row r="480" spans="2:8">
      <c r="B480" s="68" t="s">
        <v>152</v>
      </c>
      <c r="C480" s="70" t="s">
        <v>123</v>
      </c>
      <c r="D480" s="69" t="s">
        <v>159</v>
      </c>
      <c r="E480" s="197">
        <v>120990</v>
      </c>
      <c r="F480" s="197">
        <v>96970</v>
      </c>
      <c r="G480" s="198">
        <v>1190</v>
      </c>
      <c r="H480" s="198">
        <v>950</v>
      </c>
    </row>
    <row r="481" spans="2:8">
      <c r="B481" s="68" t="s">
        <v>152</v>
      </c>
      <c r="C481" s="70" t="s">
        <v>123</v>
      </c>
      <c r="D481" s="69" t="s">
        <v>160</v>
      </c>
      <c r="E481" s="197">
        <v>178870</v>
      </c>
      <c r="F481" s="197">
        <v>154850</v>
      </c>
      <c r="G481" s="198">
        <v>1670</v>
      </c>
      <c r="H481" s="198">
        <v>1430</v>
      </c>
    </row>
    <row r="482" spans="2:8">
      <c r="B482" s="68" t="s">
        <v>152</v>
      </c>
      <c r="C482" s="70" t="s">
        <v>123</v>
      </c>
      <c r="D482" s="69" t="s">
        <v>161</v>
      </c>
      <c r="E482" s="197">
        <v>249330</v>
      </c>
      <c r="F482" s="197">
        <v>225310</v>
      </c>
      <c r="G482" s="198">
        <v>2370</v>
      </c>
      <c r="H482" s="198">
        <v>2130</v>
      </c>
    </row>
    <row r="483" spans="2:8">
      <c r="B483" s="68" t="s">
        <v>152</v>
      </c>
      <c r="C483" s="68" t="s">
        <v>125</v>
      </c>
      <c r="D483" s="69" t="s">
        <v>158</v>
      </c>
      <c r="E483" s="197">
        <v>82160</v>
      </c>
      <c r="F483" s="197">
        <v>66150</v>
      </c>
      <c r="G483" s="198">
        <v>800</v>
      </c>
      <c r="H483" s="198">
        <v>640</v>
      </c>
    </row>
    <row r="484" spans="2:8">
      <c r="B484" s="68" t="s">
        <v>152</v>
      </c>
      <c r="C484" s="70" t="s">
        <v>126</v>
      </c>
      <c r="D484" s="69" t="s">
        <v>159</v>
      </c>
      <c r="E484" s="197">
        <v>89200</v>
      </c>
      <c r="F484" s="197">
        <v>73190</v>
      </c>
      <c r="G484" s="198">
        <v>870</v>
      </c>
      <c r="H484" s="198">
        <v>710</v>
      </c>
    </row>
    <row r="485" spans="2:8">
      <c r="B485" s="68" t="s">
        <v>152</v>
      </c>
      <c r="C485" s="70" t="s">
        <v>126</v>
      </c>
      <c r="D485" s="69" t="s">
        <v>160</v>
      </c>
      <c r="E485" s="197">
        <v>147080</v>
      </c>
      <c r="F485" s="197">
        <v>131070</v>
      </c>
      <c r="G485" s="198">
        <v>1350</v>
      </c>
      <c r="H485" s="198">
        <v>1190</v>
      </c>
    </row>
    <row r="486" spans="2:8">
      <c r="B486" s="68" t="s">
        <v>152</v>
      </c>
      <c r="C486" s="70" t="s">
        <v>126</v>
      </c>
      <c r="D486" s="69" t="s">
        <v>161</v>
      </c>
      <c r="E486" s="197">
        <v>217540</v>
      </c>
      <c r="F486" s="197">
        <v>201530</v>
      </c>
      <c r="G486" s="198">
        <v>2050</v>
      </c>
      <c r="H486" s="198">
        <v>1890</v>
      </c>
    </row>
    <row r="487" spans="2:8">
      <c r="B487" s="68" t="s">
        <v>152</v>
      </c>
      <c r="C487" s="68" t="s">
        <v>127</v>
      </c>
      <c r="D487" s="69" t="s">
        <v>158</v>
      </c>
      <c r="E487" s="197">
        <v>66430</v>
      </c>
      <c r="F487" s="197">
        <v>54420</v>
      </c>
      <c r="G487" s="198">
        <v>640</v>
      </c>
      <c r="H487" s="198">
        <v>520</v>
      </c>
    </row>
    <row r="488" spans="2:8">
      <c r="B488" s="68" t="s">
        <v>152</v>
      </c>
      <c r="C488" s="70" t="s">
        <v>128</v>
      </c>
      <c r="D488" s="69" t="s">
        <v>159</v>
      </c>
      <c r="E488" s="197">
        <v>73470</v>
      </c>
      <c r="F488" s="197">
        <v>61460</v>
      </c>
      <c r="G488" s="198">
        <v>710</v>
      </c>
      <c r="H488" s="198">
        <v>590</v>
      </c>
    </row>
    <row r="489" spans="2:8">
      <c r="B489" s="68" t="s">
        <v>152</v>
      </c>
      <c r="C489" s="70" t="s">
        <v>128</v>
      </c>
      <c r="D489" s="69" t="s">
        <v>160</v>
      </c>
      <c r="E489" s="197">
        <v>131350</v>
      </c>
      <c r="F489" s="197">
        <v>119340</v>
      </c>
      <c r="G489" s="198">
        <v>1190</v>
      </c>
      <c r="H489" s="198">
        <v>1070</v>
      </c>
    </row>
    <row r="490" spans="2:8">
      <c r="B490" s="68" t="s">
        <v>152</v>
      </c>
      <c r="C490" s="70" t="s">
        <v>128</v>
      </c>
      <c r="D490" s="69" t="s">
        <v>161</v>
      </c>
      <c r="E490" s="197">
        <v>201810</v>
      </c>
      <c r="F490" s="197">
        <v>189800</v>
      </c>
      <c r="G490" s="198">
        <v>1890</v>
      </c>
      <c r="H490" s="198">
        <v>1770</v>
      </c>
    </row>
    <row r="491" spans="2:8">
      <c r="B491" s="68" t="s">
        <v>152</v>
      </c>
      <c r="C491" s="68" t="s">
        <v>129</v>
      </c>
      <c r="D491" s="69" t="s">
        <v>158</v>
      </c>
      <c r="E491" s="197">
        <v>62350</v>
      </c>
      <c r="F491" s="197">
        <v>52750</v>
      </c>
      <c r="G491" s="198">
        <v>600</v>
      </c>
      <c r="H491" s="198">
        <v>500</v>
      </c>
    </row>
    <row r="492" spans="2:8">
      <c r="B492" s="68" t="s">
        <v>152</v>
      </c>
      <c r="C492" s="70" t="s">
        <v>130</v>
      </c>
      <c r="D492" s="69" t="s">
        <v>159</v>
      </c>
      <c r="E492" s="197">
        <v>69390</v>
      </c>
      <c r="F492" s="197">
        <v>59790</v>
      </c>
      <c r="G492" s="198">
        <v>670</v>
      </c>
      <c r="H492" s="198">
        <v>570</v>
      </c>
    </row>
    <row r="493" spans="2:8">
      <c r="B493" s="68" t="s">
        <v>152</v>
      </c>
      <c r="C493" s="70" t="s">
        <v>130</v>
      </c>
      <c r="D493" s="69" t="s">
        <v>160</v>
      </c>
      <c r="E493" s="197">
        <v>127270</v>
      </c>
      <c r="F493" s="197">
        <v>117670</v>
      </c>
      <c r="G493" s="198">
        <v>1150</v>
      </c>
      <c r="H493" s="198">
        <v>1060</v>
      </c>
    </row>
    <row r="494" spans="2:8">
      <c r="B494" s="68" t="s">
        <v>152</v>
      </c>
      <c r="C494" s="70" t="s">
        <v>130</v>
      </c>
      <c r="D494" s="69" t="s">
        <v>161</v>
      </c>
      <c r="E494" s="197">
        <v>197730</v>
      </c>
      <c r="F494" s="197">
        <v>188130</v>
      </c>
      <c r="G494" s="198">
        <v>1850</v>
      </c>
      <c r="H494" s="198">
        <v>1760</v>
      </c>
    </row>
    <row r="495" spans="2:8">
      <c r="B495" s="68" t="s">
        <v>152</v>
      </c>
      <c r="C495" s="68" t="s">
        <v>132</v>
      </c>
      <c r="D495" s="69" t="s">
        <v>158</v>
      </c>
      <c r="E495" s="197">
        <v>54660</v>
      </c>
      <c r="F495" s="197">
        <v>46650</v>
      </c>
      <c r="G495" s="198">
        <v>520</v>
      </c>
      <c r="H495" s="198">
        <v>440</v>
      </c>
    </row>
    <row r="496" spans="2:8">
      <c r="B496" s="68" t="s">
        <v>152</v>
      </c>
      <c r="C496" s="68" t="s">
        <v>132</v>
      </c>
      <c r="D496" s="69" t="s">
        <v>159</v>
      </c>
      <c r="E496" s="197">
        <v>61700</v>
      </c>
      <c r="F496" s="197">
        <v>53690</v>
      </c>
      <c r="G496" s="198">
        <v>590</v>
      </c>
      <c r="H496" s="198">
        <v>510</v>
      </c>
    </row>
    <row r="497" spans="2:8">
      <c r="B497" s="68" t="s">
        <v>152</v>
      </c>
      <c r="C497" s="68" t="s">
        <v>132</v>
      </c>
      <c r="D497" s="69" t="s">
        <v>160</v>
      </c>
      <c r="E497" s="197">
        <v>119580</v>
      </c>
      <c r="F497" s="197">
        <v>111570</v>
      </c>
      <c r="G497" s="198">
        <v>1080</v>
      </c>
      <c r="H497" s="198">
        <v>1000</v>
      </c>
    </row>
    <row r="498" spans="2:8">
      <c r="B498" s="68" t="s">
        <v>152</v>
      </c>
      <c r="C498" s="68" t="s">
        <v>132</v>
      </c>
      <c r="D498" s="69" t="s">
        <v>161</v>
      </c>
      <c r="E498" s="197">
        <v>190040</v>
      </c>
      <c r="F498" s="197">
        <v>182030</v>
      </c>
      <c r="G498" s="198">
        <v>1780</v>
      </c>
      <c r="H498" s="198">
        <v>1700</v>
      </c>
    </row>
    <row r="499" spans="2:8">
      <c r="B499" s="68" t="s">
        <v>152</v>
      </c>
      <c r="C499" s="68" t="s">
        <v>133</v>
      </c>
      <c r="D499" s="69" t="s">
        <v>158</v>
      </c>
      <c r="E499" s="197">
        <v>49240</v>
      </c>
      <c r="F499" s="197">
        <v>42380</v>
      </c>
      <c r="G499" s="198">
        <v>470</v>
      </c>
      <c r="H499" s="198">
        <v>400</v>
      </c>
    </row>
    <row r="500" spans="2:8">
      <c r="B500" s="68" t="s">
        <v>152</v>
      </c>
      <c r="C500" s="70" t="s">
        <v>133</v>
      </c>
      <c r="D500" s="69" t="s">
        <v>159</v>
      </c>
      <c r="E500" s="197">
        <v>56280</v>
      </c>
      <c r="F500" s="197">
        <v>49420</v>
      </c>
      <c r="G500" s="198">
        <v>540</v>
      </c>
      <c r="H500" s="198">
        <v>470</v>
      </c>
    </row>
    <row r="501" spans="2:8">
      <c r="B501" s="68" t="s">
        <v>152</v>
      </c>
      <c r="C501" s="70" t="s">
        <v>133</v>
      </c>
      <c r="D501" s="69" t="s">
        <v>160</v>
      </c>
      <c r="E501" s="197">
        <v>114160</v>
      </c>
      <c r="F501" s="197">
        <v>107300</v>
      </c>
      <c r="G501" s="198">
        <v>1020</v>
      </c>
      <c r="H501" s="198">
        <v>950</v>
      </c>
    </row>
    <row r="502" spans="2:8">
      <c r="B502" s="68" t="s">
        <v>152</v>
      </c>
      <c r="C502" s="70" t="s">
        <v>133</v>
      </c>
      <c r="D502" s="69" t="s">
        <v>161</v>
      </c>
      <c r="E502" s="197">
        <v>184620</v>
      </c>
      <c r="F502" s="197">
        <v>177760</v>
      </c>
      <c r="G502" s="198">
        <v>1720</v>
      </c>
      <c r="H502" s="198">
        <v>1650</v>
      </c>
    </row>
    <row r="503" spans="2:8">
      <c r="B503" s="68" t="s">
        <v>152</v>
      </c>
      <c r="C503" s="68" t="s">
        <v>134</v>
      </c>
      <c r="D503" s="69" t="s">
        <v>158</v>
      </c>
      <c r="E503" s="197">
        <v>45230</v>
      </c>
      <c r="F503" s="197">
        <v>39230</v>
      </c>
      <c r="G503" s="198">
        <v>430</v>
      </c>
      <c r="H503" s="198">
        <v>370</v>
      </c>
    </row>
    <row r="504" spans="2:8">
      <c r="B504" s="68" t="s">
        <v>152</v>
      </c>
      <c r="C504" s="70" t="s">
        <v>134</v>
      </c>
      <c r="D504" s="69" t="s">
        <v>159</v>
      </c>
      <c r="E504" s="197">
        <v>52270</v>
      </c>
      <c r="F504" s="197">
        <v>46270</v>
      </c>
      <c r="G504" s="198">
        <v>500</v>
      </c>
      <c r="H504" s="198">
        <v>440</v>
      </c>
    </row>
    <row r="505" spans="2:8">
      <c r="B505" s="68" t="s">
        <v>152</v>
      </c>
      <c r="C505" s="70" t="s">
        <v>134</v>
      </c>
      <c r="D505" s="69" t="s">
        <v>160</v>
      </c>
      <c r="E505" s="197">
        <v>110150</v>
      </c>
      <c r="F505" s="197">
        <v>104150</v>
      </c>
      <c r="G505" s="198">
        <v>980</v>
      </c>
      <c r="H505" s="198">
        <v>920</v>
      </c>
    </row>
    <row r="506" spans="2:8">
      <c r="B506" s="68" t="s">
        <v>152</v>
      </c>
      <c r="C506" s="70" t="s">
        <v>134</v>
      </c>
      <c r="D506" s="69" t="s">
        <v>161</v>
      </c>
      <c r="E506" s="197">
        <v>180610</v>
      </c>
      <c r="F506" s="197">
        <v>174610</v>
      </c>
      <c r="G506" s="198">
        <v>1680</v>
      </c>
      <c r="H506" s="198">
        <v>1620</v>
      </c>
    </row>
    <row r="507" spans="2:8">
      <c r="B507" s="68" t="s">
        <v>152</v>
      </c>
      <c r="C507" s="68" t="s">
        <v>135</v>
      </c>
      <c r="D507" s="69" t="s">
        <v>158</v>
      </c>
      <c r="E507" s="197">
        <v>42060</v>
      </c>
      <c r="F507" s="197">
        <v>36730</v>
      </c>
      <c r="G507" s="198">
        <v>400</v>
      </c>
      <c r="H507" s="198">
        <v>340</v>
      </c>
    </row>
    <row r="508" spans="2:8">
      <c r="B508" s="68" t="s">
        <v>152</v>
      </c>
      <c r="C508" s="70" t="s">
        <v>135</v>
      </c>
      <c r="D508" s="69" t="s">
        <v>159</v>
      </c>
      <c r="E508" s="197">
        <v>49100</v>
      </c>
      <c r="F508" s="197">
        <v>43770</v>
      </c>
      <c r="G508" s="198">
        <v>470</v>
      </c>
      <c r="H508" s="198">
        <v>410</v>
      </c>
    </row>
    <row r="509" spans="2:8">
      <c r="B509" s="68" t="s">
        <v>152</v>
      </c>
      <c r="C509" s="70" t="s">
        <v>135</v>
      </c>
      <c r="D509" s="69" t="s">
        <v>160</v>
      </c>
      <c r="E509" s="197">
        <v>106980</v>
      </c>
      <c r="F509" s="197">
        <v>101650</v>
      </c>
      <c r="G509" s="198">
        <v>950</v>
      </c>
      <c r="H509" s="198">
        <v>900</v>
      </c>
    </row>
    <row r="510" spans="2:8">
      <c r="B510" s="68" t="s">
        <v>152</v>
      </c>
      <c r="C510" s="70" t="s">
        <v>135</v>
      </c>
      <c r="D510" s="69" t="s">
        <v>161</v>
      </c>
      <c r="E510" s="197">
        <v>177440</v>
      </c>
      <c r="F510" s="197">
        <v>172110</v>
      </c>
      <c r="G510" s="198">
        <v>1650</v>
      </c>
      <c r="H510" s="198">
        <v>1600</v>
      </c>
    </row>
    <row r="511" spans="2:8">
      <c r="B511" s="68" t="s">
        <v>152</v>
      </c>
      <c r="C511" s="68" t="s">
        <v>136</v>
      </c>
      <c r="D511" s="69" t="s">
        <v>158</v>
      </c>
      <c r="E511" s="197">
        <v>36530</v>
      </c>
      <c r="F511" s="197">
        <v>31720</v>
      </c>
      <c r="G511" s="198">
        <v>340</v>
      </c>
      <c r="H511" s="198">
        <v>290</v>
      </c>
    </row>
    <row r="512" spans="2:8">
      <c r="B512" s="68" t="s">
        <v>152</v>
      </c>
      <c r="C512" s="70" t="s">
        <v>136</v>
      </c>
      <c r="D512" s="69" t="s">
        <v>159</v>
      </c>
      <c r="E512" s="197">
        <v>43570</v>
      </c>
      <c r="F512" s="197">
        <v>38760</v>
      </c>
      <c r="G512" s="198">
        <v>410</v>
      </c>
      <c r="H512" s="198">
        <v>360</v>
      </c>
    </row>
    <row r="513" spans="2:8">
      <c r="B513" s="68" t="s">
        <v>152</v>
      </c>
      <c r="C513" s="70" t="s">
        <v>136</v>
      </c>
      <c r="D513" s="69" t="s">
        <v>160</v>
      </c>
      <c r="E513" s="197">
        <v>101450</v>
      </c>
      <c r="F513" s="197">
        <v>96640</v>
      </c>
      <c r="G513" s="198">
        <v>890</v>
      </c>
      <c r="H513" s="198">
        <v>850</v>
      </c>
    </row>
    <row r="514" spans="2:8">
      <c r="B514" s="68" t="s">
        <v>152</v>
      </c>
      <c r="C514" s="70" t="s">
        <v>136</v>
      </c>
      <c r="D514" s="69" t="s">
        <v>161</v>
      </c>
      <c r="E514" s="197">
        <v>171910</v>
      </c>
      <c r="F514" s="197">
        <v>167100</v>
      </c>
      <c r="G514" s="198">
        <v>1590</v>
      </c>
      <c r="H514" s="198">
        <v>1550</v>
      </c>
    </row>
    <row r="515" spans="2:8">
      <c r="B515" s="68" t="s">
        <v>152</v>
      </c>
      <c r="C515" s="68" t="s">
        <v>137</v>
      </c>
      <c r="D515" s="69" t="s">
        <v>158</v>
      </c>
      <c r="E515" s="197">
        <v>34770</v>
      </c>
      <c r="F515" s="197">
        <v>30400</v>
      </c>
      <c r="G515" s="198">
        <v>320</v>
      </c>
      <c r="H515" s="198">
        <v>280</v>
      </c>
    </row>
    <row r="516" spans="2:8">
      <c r="B516" s="68" t="s">
        <v>152</v>
      </c>
      <c r="C516" s="70" t="s">
        <v>137</v>
      </c>
      <c r="D516" s="69" t="s">
        <v>159</v>
      </c>
      <c r="E516" s="197">
        <v>41810</v>
      </c>
      <c r="F516" s="197">
        <v>37440</v>
      </c>
      <c r="G516" s="198">
        <v>390</v>
      </c>
      <c r="H516" s="198">
        <v>350</v>
      </c>
    </row>
    <row r="517" spans="2:8">
      <c r="B517" s="68" t="s">
        <v>152</v>
      </c>
      <c r="C517" s="70" t="s">
        <v>137</v>
      </c>
      <c r="D517" s="69" t="s">
        <v>160</v>
      </c>
      <c r="E517" s="197">
        <v>99690</v>
      </c>
      <c r="F517" s="197">
        <v>95320</v>
      </c>
      <c r="G517" s="198">
        <v>880</v>
      </c>
      <c r="H517" s="198">
        <v>830</v>
      </c>
    </row>
    <row r="518" spans="2:8">
      <c r="B518" s="68" t="s">
        <v>152</v>
      </c>
      <c r="C518" s="70" t="s">
        <v>137</v>
      </c>
      <c r="D518" s="69" t="s">
        <v>161</v>
      </c>
      <c r="E518" s="197">
        <v>170150</v>
      </c>
      <c r="F518" s="197">
        <v>165780</v>
      </c>
      <c r="G518" s="198">
        <v>1580</v>
      </c>
      <c r="H518" s="198">
        <v>1530</v>
      </c>
    </row>
    <row r="519" spans="2:8">
      <c r="B519" s="68" t="s">
        <v>152</v>
      </c>
      <c r="C519" s="68" t="s">
        <v>138</v>
      </c>
      <c r="D519" s="69" t="s">
        <v>158</v>
      </c>
      <c r="E519" s="197">
        <v>33260</v>
      </c>
      <c r="F519" s="197">
        <v>29260</v>
      </c>
      <c r="G519" s="198">
        <v>310</v>
      </c>
      <c r="H519" s="198">
        <v>270</v>
      </c>
    </row>
    <row r="520" spans="2:8">
      <c r="B520" s="68" t="s">
        <v>152</v>
      </c>
      <c r="C520" s="70" t="s">
        <v>138</v>
      </c>
      <c r="D520" s="69" t="s">
        <v>159</v>
      </c>
      <c r="E520" s="197">
        <v>40300</v>
      </c>
      <c r="F520" s="197">
        <v>36300</v>
      </c>
      <c r="G520" s="198">
        <v>380</v>
      </c>
      <c r="H520" s="198">
        <v>340</v>
      </c>
    </row>
    <row r="521" spans="2:8">
      <c r="B521" s="68" t="s">
        <v>152</v>
      </c>
      <c r="C521" s="70" t="s">
        <v>138</v>
      </c>
      <c r="D521" s="69" t="s">
        <v>160</v>
      </c>
      <c r="E521" s="197">
        <v>98180</v>
      </c>
      <c r="F521" s="197">
        <v>94180</v>
      </c>
      <c r="G521" s="198">
        <v>860</v>
      </c>
      <c r="H521" s="198">
        <v>820</v>
      </c>
    </row>
    <row r="522" spans="2:8">
      <c r="B522" s="68" t="s">
        <v>152</v>
      </c>
      <c r="C522" s="70" t="s">
        <v>138</v>
      </c>
      <c r="D522" s="69" t="s">
        <v>161</v>
      </c>
      <c r="E522" s="197">
        <v>168640</v>
      </c>
      <c r="F522" s="197">
        <v>164640</v>
      </c>
      <c r="G522" s="198">
        <v>1560</v>
      </c>
      <c r="H522" s="198">
        <v>1520</v>
      </c>
    </row>
    <row r="523" spans="2:8">
      <c r="B523" s="68" t="s">
        <v>152</v>
      </c>
      <c r="C523" s="68" t="s">
        <v>139</v>
      </c>
      <c r="D523" s="69" t="s">
        <v>158</v>
      </c>
      <c r="E523" s="197">
        <v>31990</v>
      </c>
      <c r="F523" s="197">
        <v>28300</v>
      </c>
      <c r="G523" s="198">
        <v>300</v>
      </c>
      <c r="H523" s="198">
        <v>260</v>
      </c>
    </row>
    <row r="524" spans="2:8">
      <c r="B524" s="68" t="s">
        <v>152</v>
      </c>
      <c r="C524" s="70" t="s">
        <v>139</v>
      </c>
      <c r="D524" s="69" t="s">
        <v>159</v>
      </c>
      <c r="E524" s="197">
        <v>39030</v>
      </c>
      <c r="F524" s="197">
        <v>35340</v>
      </c>
      <c r="G524" s="198">
        <v>370</v>
      </c>
      <c r="H524" s="198">
        <v>330</v>
      </c>
    </row>
    <row r="525" spans="2:8">
      <c r="B525" s="68" t="s">
        <v>152</v>
      </c>
      <c r="C525" s="70" t="s">
        <v>139</v>
      </c>
      <c r="D525" s="69" t="s">
        <v>160</v>
      </c>
      <c r="E525" s="197">
        <v>96910</v>
      </c>
      <c r="F525" s="197">
        <v>93220</v>
      </c>
      <c r="G525" s="198">
        <v>850</v>
      </c>
      <c r="H525" s="198">
        <v>810</v>
      </c>
    </row>
    <row r="526" spans="2:8">
      <c r="B526" s="68" t="s">
        <v>152</v>
      </c>
      <c r="C526" s="70" t="s">
        <v>139</v>
      </c>
      <c r="D526" s="69" t="s">
        <v>161</v>
      </c>
      <c r="E526" s="197">
        <v>167370</v>
      </c>
      <c r="F526" s="197">
        <v>163680</v>
      </c>
      <c r="G526" s="198">
        <v>1550</v>
      </c>
      <c r="H526" s="198">
        <v>1510</v>
      </c>
    </row>
    <row r="527" spans="2:8">
      <c r="B527" s="68" t="s">
        <v>152</v>
      </c>
      <c r="C527" s="68" t="s">
        <v>140</v>
      </c>
      <c r="D527" s="69" t="s">
        <v>158</v>
      </c>
      <c r="E527" s="197">
        <v>30930</v>
      </c>
      <c r="F527" s="197">
        <v>27500</v>
      </c>
      <c r="G527" s="198">
        <v>290</v>
      </c>
      <c r="H527" s="198">
        <v>250</v>
      </c>
    </row>
    <row r="528" spans="2:8">
      <c r="B528" s="68" t="s">
        <v>152</v>
      </c>
      <c r="C528" s="70" t="s">
        <v>140</v>
      </c>
      <c r="D528" s="69" t="s">
        <v>159</v>
      </c>
      <c r="E528" s="197">
        <v>37970</v>
      </c>
      <c r="F528" s="197">
        <v>34540</v>
      </c>
      <c r="G528" s="198">
        <v>360</v>
      </c>
      <c r="H528" s="198">
        <v>320</v>
      </c>
    </row>
    <row r="529" spans="2:8">
      <c r="B529" s="68" t="s">
        <v>152</v>
      </c>
      <c r="C529" s="70" t="s">
        <v>140</v>
      </c>
      <c r="D529" s="69" t="s">
        <v>160</v>
      </c>
      <c r="E529" s="197">
        <v>95850</v>
      </c>
      <c r="F529" s="197">
        <v>92420</v>
      </c>
      <c r="G529" s="198">
        <v>840</v>
      </c>
      <c r="H529" s="198">
        <v>800</v>
      </c>
    </row>
    <row r="530" spans="2:8">
      <c r="B530" s="68" t="s">
        <v>152</v>
      </c>
      <c r="C530" s="70" t="s">
        <v>140</v>
      </c>
      <c r="D530" s="69" t="s">
        <v>161</v>
      </c>
      <c r="E530" s="197">
        <v>166310</v>
      </c>
      <c r="F530" s="197">
        <v>162880</v>
      </c>
      <c r="G530" s="198">
        <v>1540</v>
      </c>
      <c r="H530" s="198">
        <v>1500</v>
      </c>
    </row>
    <row r="531" spans="2:8">
      <c r="B531" s="68" t="s">
        <v>152</v>
      </c>
      <c r="C531" s="68" t="s">
        <v>141</v>
      </c>
      <c r="D531" s="69" t="s">
        <v>158</v>
      </c>
      <c r="E531" s="197">
        <v>29990</v>
      </c>
      <c r="F531" s="197">
        <v>26790</v>
      </c>
      <c r="G531" s="198">
        <v>280</v>
      </c>
      <c r="H531" s="198">
        <v>240</v>
      </c>
    </row>
    <row r="532" spans="2:8">
      <c r="B532" s="68" t="s">
        <v>152</v>
      </c>
      <c r="C532" s="70" t="s">
        <v>141</v>
      </c>
      <c r="D532" s="69" t="s">
        <v>159</v>
      </c>
      <c r="E532" s="197">
        <v>37030</v>
      </c>
      <c r="F532" s="197">
        <v>33830</v>
      </c>
      <c r="G532" s="198">
        <v>350</v>
      </c>
      <c r="H532" s="198">
        <v>310</v>
      </c>
    </row>
    <row r="533" spans="2:8">
      <c r="B533" s="68" t="s">
        <v>152</v>
      </c>
      <c r="C533" s="70" t="s">
        <v>141</v>
      </c>
      <c r="D533" s="69" t="s">
        <v>160</v>
      </c>
      <c r="E533" s="197">
        <v>94910</v>
      </c>
      <c r="F533" s="197">
        <v>91710</v>
      </c>
      <c r="G533" s="198">
        <v>830</v>
      </c>
      <c r="H533" s="198">
        <v>800</v>
      </c>
    </row>
    <row r="534" spans="2:8">
      <c r="B534" s="68" t="s">
        <v>152</v>
      </c>
      <c r="C534" s="70" t="s">
        <v>141</v>
      </c>
      <c r="D534" s="69" t="s">
        <v>161</v>
      </c>
      <c r="E534" s="197">
        <v>165370</v>
      </c>
      <c r="F534" s="197">
        <v>162170</v>
      </c>
      <c r="G534" s="198">
        <v>1530</v>
      </c>
      <c r="H534" s="198">
        <v>1500</v>
      </c>
    </row>
    <row r="535" spans="2:8">
      <c r="B535" s="68" t="s">
        <v>152</v>
      </c>
      <c r="C535" s="68" t="s">
        <v>142</v>
      </c>
      <c r="D535" s="69" t="s">
        <v>158</v>
      </c>
      <c r="E535" s="197">
        <v>30070</v>
      </c>
      <c r="F535" s="197">
        <v>27070</v>
      </c>
      <c r="G535" s="198">
        <v>280</v>
      </c>
      <c r="H535" s="198">
        <v>250</v>
      </c>
    </row>
    <row r="536" spans="2:8">
      <c r="B536" s="68" t="s">
        <v>152</v>
      </c>
      <c r="C536" s="70" t="s">
        <v>142</v>
      </c>
      <c r="D536" s="69" t="s">
        <v>159</v>
      </c>
      <c r="E536" s="197">
        <v>37110</v>
      </c>
      <c r="F536" s="197">
        <v>34110</v>
      </c>
      <c r="G536" s="198">
        <v>350</v>
      </c>
      <c r="H536" s="198">
        <v>320</v>
      </c>
    </row>
    <row r="537" spans="2:8">
      <c r="B537" s="68" t="s">
        <v>152</v>
      </c>
      <c r="C537" s="70" t="s">
        <v>142</v>
      </c>
      <c r="D537" s="69" t="s">
        <v>160</v>
      </c>
      <c r="E537" s="197">
        <v>94990</v>
      </c>
      <c r="F537" s="197">
        <v>91990</v>
      </c>
      <c r="G537" s="198">
        <v>830</v>
      </c>
      <c r="H537" s="198">
        <v>800</v>
      </c>
    </row>
    <row r="538" spans="2:8">
      <c r="B538" s="68" t="s">
        <v>152</v>
      </c>
      <c r="C538" s="70" t="s">
        <v>142</v>
      </c>
      <c r="D538" s="69" t="s">
        <v>161</v>
      </c>
      <c r="E538" s="197">
        <v>165450</v>
      </c>
      <c r="F538" s="197">
        <v>162450</v>
      </c>
      <c r="G538" s="198">
        <v>1530</v>
      </c>
      <c r="H538" s="198">
        <v>1500</v>
      </c>
    </row>
    <row r="539" spans="2:8">
      <c r="B539" s="68" t="s">
        <v>152</v>
      </c>
      <c r="C539" s="68" t="s">
        <v>143</v>
      </c>
      <c r="D539" s="69" t="s">
        <v>158</v>
      </c>
      <c r="E539" s="197">
        <v>29310</v>
      </c>
      <c r="F539" s="197">
        <v>26480</v>
      </c>
      <c r="G539" s="198">
        <v>270</v>
      </c>
      <c r="H539" s="198">
        <v>240</v>
      </c>
    </row>
    <row r="540" spans="2:8">
      <c r="B540" s="68" t="s">
        <v>152</v>
      </c>
      <c r="C540" s="70" t="s">
        <v>143</v>
      </c>
      <c r="D540" s="69" t="s">
        <v>159</v>
      </c>
      <c r="E540" s="197">
        <v>36350</v>
      </c>
      <c r="F540" s="197">
        <v>33520</v>
      </c>
      <c r="G540" s="198">
        <v>340</v>
      </c>
      <c r="H540" s="198">
        <v>310</v>
      </c>
    </row>
    <row r="541" spans="2:8">
      <c r="B541" s="68" t="s">
        <v>152</v>
      </c>
      <c r="C541" s="70" t="s">
        <v>143</v>
      </c>
      <c r="D541" s="69" t="s">
        <v>160</v>
      </c>
      <c r="E541" s="197">
        <v>94230</v>
      </c>
      <c r="F541" s="197">
        <v>91400</v>
      </c>
      <c r="G541" s="198">
        <v>820</v>
      </c>
      <c r="H541" s="198">
        <v>790</v>
      </c>
    </row>
    <row r="542" spans="2:8">
      <c r="B542" s="68" t="s">
        <v>152</v>
      </c>
      <c r="C542" s="70" t="s">
        <v>143</v>
      </c>
      <c r="D542" s="69" t="s">
        <v>161</v>
      </c>
      <c r="E542" s="197">
        <v>164690</v>
      </c>
      <c r="F542" s="197">
        <v>161860</v>
      </c>
      <c r="G542" s="198">
        <v>1520</v>
      </c>
      <c r="H542" s="198">
        <v>1490</v>
      </c>
    </row>
    <row r="543" spans="2:8">
      <c r="B543" s="68" t="s">
        <v>152</v>
      </c>
      <c r="C543" s="68" t="s">
        <v>144</v>
      </c>
      <c r="D543" s="69" t="s">
        <v>158</v>
      </c>
      <c r="E543" s="197">
        <v>28610</v>
      </c>
      <c r="F543" s="197">
        <v>25950</v>
      </c>
      <c r="G543" s="198">
        <v>260</v>
      </c>
      <c r="H543" s="198">
        <v>240</v>
      </c>
    </row>
    <row r="544" spans="2:8">
      <c r="B544" s="68" t="s">
        <v>152</v>
      </c>
      <c r="C544" s="70" t="s">
        <v>145</v>
      </c>
      <c r="D544" s="69" t="s">
        <v>159</v>
      </c>
      <c r="E544" s="197">
        <v>35650</v>
      </c>
      <c r="F544" s="197">
        <v>32990</v>
      </c>
      <c r="G544" s="198">
        <v>330</v>
      </c>
      <c r="H544" s="198">
        <v>310</v>
      </c>
    </row>
    <row r="545" spans="2:8">
      <c r="B545" s="68" t="s">
        <v>152</v>
      </c>
      <c r="C545" s="70" t="s">
        <v>144</v>
      </c>
      <c r="D545" s="69" t="s">
        <v>160</v>
      </c>
      <c r="E545" s="197">
        <v>93530</v>
      </c>
      <c r="F545" s="197">
        <v>90870</v>
      </c>
      <c r="G545" s="198">
        <v>820</v>
      </c>
      <c r="H545" s="198">
        <v>790</v>
      </c>
    </row>
    <row r="546" spans="2:8">
      <c r="B546" s="68" t="s">
        <v>152</v>
      </c>
      <c r="C546" s="70" t="s">
        <v>144</v>
      </c>
      <c r="D546" s="69" t="s">
        <v>161</v>
      </c>
      <c r="E546" s="197">
        <v>163990</v>
      </c>
      <c r="F546" s="197">
        <v>161330</v>
      </c>
      <c r="G546" s="198">
        <v>1520</v>
      </c>
      <c r="H546" s="198">
        <v>1490</v>
      </c>
    </row>
  </sheetData>
  <sheetProtection algorithmName="SHA-512" hashValue="FfhKh0rHDfYaeRUaP9D5Dw/yLa80W1SbL0A6g48rGdF/Y8NGxqgfudBhVvxPj8cjbwdxfUzRVBysbIKkEXZbeg==" saltValue="ckhIJzmGUoJPajwwBElfuw==" spinCount="100000" sheet="1" objects="1" scenarios="1"/>
  <mergeCells count="32">
    <mergeCell ref="J49:J50"/>
    <mergeCell ref="J51:J52"/>
    <mergeCell ref="J39:J40"/>
    <mergeCell ref="J41:J42"/>
    <mergeCell ref="J43:J44"/>
    <mergeCell ref="J45:J46"/>
    <mergeCell ref="J47:J48"/>
    <mergeCell ref="J29:J30"/>
    <mergeCell ref="J31:J32"/>
    <mergeCell ref="J33:J34"/>
    <mergeCell ref="J35:J36"/>
    <mergeCell ref="J37:J38"/>
    <mergeCell ref="J25:J26"/>
    <mergeCell ref="K28:O28"/>
    <mergeCell ref="P28:T28"/>
    <mergeCell ref="U28:Y28"/>
    <mergeCell ref="Z28:AD28"/>
    <mergeCell ref="J15:J16"/>
    <mergeCell ref="J17:J18"/>
    <mergeCell ref="J19:J20"/>
    <mergeCell ref="J21:J22"/>
    <mergeCell ref="J23:J24"/>
    <mergeCell ref="K2:O2"/>
    <mergeCell ref="P2:T2"/>
    <mergeCell ref="U2:Y2"/>
    <mergeCell ref="Z2:AD2"/>
    <mergeCell ref="J3:J4"/>
    <mergeCell ref="J5:J6"/>
    <mergeCell ref="J7:J8"/>
    <mergeCell ref="J9:J10"/>
    <mergeCell ref="J11:J12"/>
    <mergeCell ref="J13:J1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495E0-B488-4E80-B5B1-4266BE9A2D03}">
  <sheetPr>
    <tabColor theme="9" tint="0.59999389629810485"/>
  </sheetPr>
  <dimension ref="B1:AF33"/>
  <sheetViews>
    <sheetView zoomScale="90" zoomScaleNormal="90" workbookViewId="0">
      <selection activeCell="N26" sqref="N26"/>
    </sheetView>
  </sheetViews>
  <sheetFormatPr defaultColWidth="9" defaultRowHeight="15" customHeight="1"/>
  <cols>
    <col min="1" max="1" width="1.09765625" style="2" customWidth="1"/>
    <col min="2" max="2" width="5.59765625" style="2" customWidth="1"/>
    <col min="3" max="11" width="8.09765625" style="2" customWidth="1"/>
    <col min="12" max="12" width="1.09765625" style="2" customWidth="1"/>
    <col min="13" max="13" width="5.59765625" style="2" customWidth="1"/>
    <col min="14" max="21" width="8.09765625" style="2" customWidth="1"/>
    <col min="22" max="22" width="1.09765625" style="2" customWidth="1"/>
    <col min="23" max="23" width="5.59765625" style="2" customWidth="1"/>
    <col min="24" max="31" width="8.09765625" style="2" customWidth="1"/>
    <col min="32" max="32" width="10.09765625" style="2" customWidth="1"/>
    <col min="33" max="16384" width="9" style="2"/>
  </cols>
  <sheetData>
    <row r="1" spans="2:32" ht="8.25" customHeight="1"/>
    <row r="2" spans="2:32" ht="15" customHeight="1">
      <c r="M2" s="2" t="s">
        <v>285</v>
      </c>
    </row>
    <row r="3" spans="2:32" ht="15" customHeight="1">
      <c r="B3" s="2" t="s">
        <v>611</v>
      </c>
      <c r="M3" s="537"/>
      <c r="N3" s="536" t="s">
        <v>165</v>
      </c>
      <c r="O3" s="536"/>
      <c r="P3" s="536"/>
      <c r="Q3" s="536"/>
      <c r="R3" s="536"/>
      <c r="S3" s="536"/>
      <c r="T3" s="536"/>
      <c r="U3" s="536"/>
      <c r="W3" s="531" t="s">
        <v>541</v>
      </c>
      <c r="X3" s="532"/>
      <c r="Y3" s="532"/>
      <c r="Z3" s="532"/>
      <c r="AA3" s="532"/>
      <c r="AB3" s="532"/>
      <c r="AC3" s="532"/>
      <c r="AD3" s="532"/>
      <c r="AE3" s="533"/>
    </row>
    <row r="4" spans="2:32" ht="15" customHeight="1">
      <c r="B4" s="527"/>
      <c r="C4" s="527" t="s">
        <v>11</v>
      </c>
      <c r="D4" s="527"/>
      <c r="E4" s="527"/>
      <c r="F4" s="527"/>
      <c r="G4" s="527" t="s">
        <v>12</v>
      </c>
      <c r="H4" s="527"/>
      <c r="I4" s="527"/>
      <c r="J4" s="527"/>
      <c r="M4" s="534"/>
      <c r="N4" s="536" t="s">
        <v>11</v>
      </c>
      <c r="O4" s="536"/>
      <c r="P4" s="536"/>
      <c r="Q4" s="536"/>
      <c r="R4" s="536" t="s">
        <v>12</v>
      </c>
      <c r="S4" s="536"/>
      <c r="T4" s="536"/>
      <c r="U4" s="536"/>
      <c r="W4" s="534"/>
      <c r="X4" s="536" t="s">
        <v>11</v>
      </c>
      <c r="Y4" s="536"/>
      <c r="Z4" s="536"/>
      <c r="AA4" s="536"/>
      <c r="AB4" s="536" t="s">
        <v>12</v>
      </c>
      <c r="AC4" s="536"/>
      <c r="AD4" s="536"/>
      <c r="AE4" s="536"/>
    </row>
    <row r="5" spans="2:32" ht="15" customHeight="1">
      <c r="B5" s="527"/>
      <c r="C5" s="69" t="s">
        <v>158</v>
      </c>
      <c r="D5" s="69" t="s">
        <v>159</v>
      </c>
      <c r="E5" s="69" t="s">
        <v>160</v>
      </c>
      <c r="F5" s="69" t="s">
        <v>161</v>
      </c>
      <c r="G5" s="69" t="s">
        <v>158</v>
      </c>
      <c r="H5" s="69" t="s">
        <v>159</v>
      </c>
      <c r="I5" s="69" t="s">
        <v>160</v>
      </c>
      <c r="J5" s="69" t="s">
        <v>161</v>
      </c>
      <c r="M5" s="535"/>
      <c r="N5" s="74" t="s">
        <v>158</v>
      </c>
      <c r="O5" s="74" t="s">
        <v>159</v>
      </c>
      <c r="P5" s="74" t="s">
        <v>160</v>
      </c>
      <c r="Q5" s="74" t="s">
        <v>161</v>
      </c>
      <c r="R5" s="74" t="s">
        <v>158</v>
      </c>
      <c r="S5" s="74" t="s">
        <v>159</v>
      </c>
      <c r="T5" s="74" t="s">
        <v>160</v>
      </c>
      <c r="U5" s="74" t="s">
        <v>161</v>
      </c>
      <c r="W5" s="535"/>
      <c r="X5" s="74" t="s">
        <v>158</v>
      </c>
      <c r="Y5" s="74" t="s">
        <v>159</v>
      </c>
      <c r="Z5" s="74" t="s">
        <v>160</v>
      </c>
      <c r="AA5" s="74" t="s">
        <v>161</v>
      </c>
      <c r="AB5" s="74" t="s">
        <v>158</v>
      </c>
      <c r="AC5" s="74" t="s">
        <v>159</v>
      </c>
      <c r="AD5" s="74" t="s">
        <v>160</v>
      </c>
      <c r="AE5" s="74" t="s">
        <v>161</v>
      </c>
    </row>
    <row r="6" spans="2:32" ht="15" customHeight="1">
      <c r="B6" s="1" t="s">
        <v>19</v>
      </c>
      <c r="C6" s="33">
        <f>児童数!E8</f>
        <v>0</v>
      </c>
      <c r="D6" s="33">
        <f>児童数!F8</f>
        <v>0</v>
      </c>
      <c r="E6" s="33">
        <f>児童数!G8</f>
        <v>0</v>
      </c>
      <c r="F6" s="33">
        <f>児童数!H8</f>
        <v>0</v>
      </c>
      <c r="G6" s="33">
        <f>児童数!J8</f>
        <v>0</v>
      </c>
      <c r="H6" s="33">
        <f>児童数!K8</f>
        <v>0</v>
      </c>
      <c r="I6" s="33">
        <f>児童数!L8</f>
        <v>0</v>
      </c>
      <c r="J6" s="33">
        <f>児童数!M8</f>
        <v>0</v>
      </c>
      <c r="M6" s="1" t="s">
        <v>19</v>
      </c>
      <c r="N6" s="32">
        <f>'基本単価抽出（本園）'!N4</f>
        <v>0</v>
      </c>
      <c r="O6" s="32">
        <f>'基本単価抽出（本園）'!S4</f>
        <v>0</v>
      </c>
      <c r="P6" s="32">
        <f>'基本単価抽出（本園）'!X4</f>
        <v>0</v>
      </c>
      <c r="Q6" s="32">
        <f>'基本単価抽出（本園）'!AC4</f>
        <v>0</v>
      </c>
      <c r="R6" s="32">
        <f>'基本単価抽出（本園）'!N30</f>
        <v>0</v>
      </c>
      <c r="S6" s="32">
        <f>'基本単価抽出（本園）'!S30</f>
        <v>0</v>
      </c>
      <c r="T6" s="32">
        <f>'基本単価抽出（本園）'!X30</f>
        <v>0</v>
      </c>
      <c r="U6" s="32">
        <f>'基本単価抽出（本園）'!AC30</f>
        <v>0</v>
      </c>
      <c r="W6" s="1" t="s">
        <v>19</v>
      </c>
      <c r="X6" s="264">
        <f t="shared" ref="X6:X17" si="0">IFERROR(C6*N6,0)</f>
        <v>0</v>
      </c>
      <c r="Y6" s="264">
        <f t="shared" ref="Y6:Y17" si="1">IFERROR(D6*O6,0)</f>
        <v>0</v>
      </c>
      <c r="Z6" s="264">
        <f t="shared" ref="Z6:Z17" si="2">IFERROR(E6*P6,0)</f>
        <v>0</v>
      </c>
      <c r="AA6" s="264">
        <f t="shared" ref="AA6:AA17" si="3">IFERROR(F6*Q6,0)</f>
        <v>0</v>
      </c>
      <c r="AB6" s="264">
        <f t="shared" ref="AB6:AB17" si="4">IFERROR(G6*R6,0)</f>
        <v>0</v>
      </c>
      <c r="AC6" s="264">
        <f t="shared" ref="AC6:AC17" si="5">IFERROR(H6*S6,0)</f>
        <v>0</v>
      </c>
      <c r="AD6" s="264">
        <f t="shared" ref="AD6:AD17" si="6">IFERROR(I6*T6,0)</f>
        <v>0</v>
      </c>
      <c r="AE6" s="264">
        <f t="shared" ref="AE6:AE17" si="7">IFERROR(J6*U6,0)</f>
        <v>0</v>
      </c>
    </row>
    <row r="7" spans="2:32" ht="15" customHeight="1">
      <c r="B7" s="1" t="s">
        <v>20</v>
      </c>
      <c r="C7" s="33">
        <f>児童数!E9</f>
        <v>0</v>
      </c>
      <c r="D7" s="33">
        <f>児童数!F9</f>
        <v>0</v>
      </c>
      <c r="E7" s="33">
        <f>児童数!G9</f>
        <v>0</v>
      </c>
      <c r="F7" s="33">
        <f>児童数!H9</f>
        <v>0</v>
      </c>
      <c r="G7" s="33">
        <f>児童数!J9</f>
        <v>0</v>
      </c>
      <c r="H7" s="33">
        <f>児童数!K9</f>
        <v>0</v>
      </c>
      <c r="I7" s="33">
        <f>児童数!L9</f>
        <v>0</v>
      </c>
      <c r="J7" s="33">
        <f>児童数!M9</f>
        <v>0</v>
      </c>
      <c r="M7" s="1" t="s">
        <v>20</v>
      </c>
      <c r="N7" s="32">
        <f>'基本単価抽出（本園）'!N6</f>
        <v>0</v>
      </c>
      <c r="O7" s="32">
        <f>'基本単価抽出（本園）'!S6</f>
        <v>0</v>
      </c>
      <c r="P7" s="32">
        <f>'基本単価抽出（本園）'!X6</f>
        <v>0</v>
      </c>
      <c r="Q7" s="32">
        <f>'基本単価抽出（本園）'!AC6</f>
        <v>0</v>
      </c>
      <c r="R7" s="32">
        <f>'基本単価抽出（本園）'!N32</f>
        <v>0</v>
      </c>
      <c r="S7" s="32">
        <f>'基本単価抽出（本園）'!S32</f>
        <v>0</v>
      </c>
      <c r="T7" s="32">
        <f>'基本単価抽出（本園）'!X32</f>
        <v>0</v>
      </c>
      <c r="U7" s="32">
        <f>'基本単価抽出（本園）'!AC32</f>
        <v>0</v>
      </c>
      <c r="W7" s="1" t="s">
        <v>20</v>
      </c>
      <c r="X7" s="264">
        <f t="shared" si="0"/>
        <v>0</v>
      </c>
      <c r="Y7" s="264">
        <f t="shared" si="1"/>
        <v>0</v>
      </c>
      <c r="Z7" s="264">
        <f t="shared" si="2"/>
        <v>0</v>
      </c>
      <c r="AA7" s="264">
        <f t="shared" si="3"/>
        <v>0</v>
      </c>
      <c r="AB7" s="264">
        <f t="shared" si="4"/>
        <v>0</v>
      </c>
      <c r="AC7" s="264">
        <f t="shared" si="5"/>
        <v>0</v>
      </c>
      <c r="AD7" s="264">
        <f t="shared" si="6"/>
        <v>0</v>
      </c>
      <c r="AE7" s="264">
        <f t="shared" si="7"/>
        <v>0</v>
      </c>
    </row>
    <row r="8" spans="2:32" ht="15" customHeight="1">
      <c r="B8" s="1" t="s">
        <v>21</v>
      </c>
      <c r="C8" s="33">
        <f>児童数!E10</f>
        <v>0</v>
      </c>
      <c r="D8" s="33">
        <f>児童数!F10</f>
        <v>0</v>
      </c>
      <c r="E8" s="33">
        <f>児童数!G10</f>
        <v>0</v>
      </c>
      <c r="F8" s="33">
        <f>児童数!H10</f>
        <v>0</v>
      </c>
      <c r="G8" s="33">
        <f>児童数!J10</f>
        <v>0</v>
      </c>
      <c r="H8" s="33">
        <f>児童数!K10</f>
        <v>0</v>
      </c>
      <c r="I8" s="33">
        <f>児童数!L10</f>
        <v>0</v>
      </c>
      <c r="J8" s="33">
        <f>児童数!M10</f>
        <v>0</v>
      </c>
      <c r="M8" s="1" t="s">
        <v>21</v>
      </c>
      <c r="N8" s="32">
        <f>'基本単価抽出（本園）'!N8</f>
        <v>0</v>
      </c>
      <c r="O8" s="32">
        <f>'基本単価抽出（本園）'!S8</f>
        <v>0</v>
      </c>
      <c r="P8" s="32">
        <f>'基本単価抽出（本園）'!X8</f>
        <v>0</v>
      </c>
      <c r="Q8" s="32">
        <f>'基本単価抽出（本園）'!AC8</f>
        <v>0</v>
      </c>
      <c r="R8" s="32">
        <f>'基本単価抽出（本園）'!N34</f>
        <v>0</v>
      </c>
      <c r="S8" s="32">
        <f>'基本単価抽出（本園）'!S34</f>
        <v>0</v>
      </c>
      <c r="T8" s="32">
        <f>'基本単価抽出（本園）'!X34</f>
        <v>0</v>
      </c>
      <c r="U8" s="32">
        <f>'基本単価抽出（本園）'!AC34</f>
        <v>0</v>
      </c>
      <c r="W8" s="1" t="s">
        <v>21</v>
      </c>
      <c r="X8" s="264">
        <f t="shared" si="0"/>
        <v>0</v>
      </c>
      <c r="Y8" s="264">
        <f t="shared" si="1"/>
        <v>0</v>
      </c>
      <c r="Z8" s="264">
        <f t="shared" si="2"/>
        <v>0</v>
      </c>
      <c r="AA8" s="264">
        <f t="shared" si="3"/>
        <v>0</v>
      </c>
      <c r="AB8" s="264">
        <f t="shared" si="4"/>
        <v>0</v>
      </c>
      <c r="AC8" s="264">
        <f t="shared" si="5"/>
        <v>0</v>
      </c>
      <c r="AD8" s="264">
        <f t="shared" si="6"/>
        <v>0</v>
      </c>
      <c r="AE8" s="264">
        <f t="shared" si="7"/>
        <v>0</v>
      </c>
    </row>
    <row r="9" spans="2:32" ht="15" customHeight="1">
      <c r="B9" s="1" t="s">
        <v>22</v>
      </c>
      <c r="C9" s="33">
        <f>児童数!E11</f>
        <v>0</v>
      </c>
      <c r="D9" s="33">
        <f>児童数!F11</f>
        <v>0</v>
      </c>
      <c r="E9" s="33">
        <f>児童数!G11</f>
        <v>0</v>
      </c>
      <c r="F9" s="33">
        <f>児童数!H11</f>
        <v>0</v>
      </c>
      <c r="G9" s="33">
        <f>児童数!J11</f>
        <v>0</v>
      </c>
      <c r="H9" s="33">
        <f>児童数!K11</f>
        <v>0</v>
      </c>
      <c r="I9" s="33">
        <f>児童数!L11</f>
        <v>0</v>
      </c>
      <c r="J9" s="33">
        <f>児童数!M11</f>
        <v>0</v>
      </c>
      <c r="M9" s="1" t="s">
        <v>22</v>
      </c>
      <c r="N9" s="32">
        <f>'基本単価抽出（本園）'!N10</f>
        <v>0</v>
      </c>
      <c r="O9" s="32">
        <f>'基本単価抽出（本園）'!S10</f>
        <v>0</v>
      </c>
      <c r="P9" s="32">
        <f>'基本単価抽出（本園）'!X10</f>
        <v>0</v>
      </c>
      <c r="Q9" s="32">
        <f>'基本単価抽出（本園）'!AC10</f>
        <v>0</v>
      </c>
      <c r="R9" s="32">
        <f>'基本単価抽出（本園）'!N36</f>
        <v>0</v>
      </c>
      <c r="S9" s="32">
        <f>'基本単価抽出（本園）'!S36</f>
        <v>0</v>
      </c>
      <c r="T9" s="32">
        <f>'基本単価抽出（本園）'!X36</f>
        <v>0</v>
      </c>
      <c r="U9" s="32">
        <f>'基本単価抽出（本園）'!AC36</f>
        <v>0</v>
      </c>
      <c r="W9" s="1" t="s">
        <v>22</v>
      </c>
      <c r="X9" s="264">
        <f t="shared" si="0"/>
        <v>0</v>
      </c>
      <c r="Y9" s="264">
        <f t="shared" si="1"/>
        <v>0</v>
      </c>
      <c r="Z9" s="264">
        <f t="shared" si="2"/>
        <v>0</v>
      </c>
      <c r="AA9" s="264">
        <f t="shared" si="3"/>
        <v>0</v>
      </c>
      <c r="AB9" s="264">
        <f t="shared" si="4"/>
        <v>0</v>
      </c>
      <c r="AC9" s="264">
        <f t="shared" si="5"/>
        <v>0</v>
      </c>
      <c r="AD9" s="264">
        <f t="shared" si="6"/>
        <v>0</v>
      </c>
      <c r="AE9" s="264">
        <f t="shared" si="7"/>
        <v>0</v>
      </c>
    </row>
    <row r="10" spans="2:32" ht="15" customHeight="1">
      <c r="B10" s="1" t="s">
        <v>23</v>
      </c>
      <c r="C10" s="33">
        <f>児童数!E12</f>
        <v>0</v>
      </c>
      <c r="D10" s="33">
        <f>児童数!F12</f>
        <v>0</v>
      </c>
      <c r="E10" s="33">
        <f>児童数!G12</f>
        <v>0</v>
      </c>
      <c r="F10" s="33">
        <f>児童数!H12</f>
        <v>0</v>
      </c>
      <c r="G10" s="33">
        <f>児童数!J12</f>
        <v>0</v>
      </c>
      <c r="H10" s="33">
        <f>児童数!K12</f>
        <v>0</v>
      </c>
      <c r="I10" s="33">
        <f>児童数!L12</f>
        <v>0</v>
      </c>
      <c r="J10" s="33">
        <f>児童数!M12</f>
        <v>0</v>
      </c>
      <c r="M10" s="1" t="s">
        <v>23</v>
      </c>
      <c r="N10" s="32">
        <f>'基本単価抽出（本園）'!N12</f>
        <v>0</v>
      </c>
      <c r="O10" s="32">
        <f>'基本単価抽出（本園）'!S12</f>
        <v>0</v>
      </c>
      <c r="P10" s="32">
        <f>'基本単価抽出（本園）'!X12</f>
        <v>0</v>
      </c>
      <c r="Q10" s="32">
        <f>'基本単価抽出（本園）'!AC12</f>
        <v>0</v>
      </c>
      <c r="R10" s="32">
        <f>'基本単価抽出（本園）'!N38</f>
        <v>0</v>
      </c>
      <c r="S10" s="32">
        <f>'基本単価抽出（本園）'!S38</f>
        <v>0</v>
      </c>
      <c r="T10" s="32">
        <f>'基本単価抽出（本園）'!X38</f>
        <v>0</v>
      </c>
      <c r="U10" s="32">
        <f>'基本単価抽出（本園）'!AC38</f>
        <v>0</v>
      </c>
      <c r="W10" s="1" t="s">
        <v>23</v>
      </c>
      <c r="X10" s="264">
        <f t="shared" si="0"/>
        <v>0</v>
      </c>
      <c r="Y10" s="264">
        <f t="shared" si="1"/>
        <v>0</v>
      </c>
      <c r="Z10" s="264">
        <f t="shared" si="2"/>
        <v>0</v>
      </c>
      <c r="AA10" s="264">
        <f t="shared" si="3"/>
        <v>0</v>
      </c>
      <c r="AB10" s="264">
        <f t="shared" si="4"/>
        <v>0</v>
      </c>
      <c r="AC10" s="264">
        <f t="shared" si="5"/>
        <v>0</v>
      </c>
      <c r="AD10" s="264">
        <f t="shared" si="6"/>
        <v>0</v>
      </c>
      <c r="AE10" s="264">
        <f t="shared" si="7"/>
        <v>0</v>
      </c>
    </row>
    <row r="11" spans="2:32" ht="15" customHeight="1">
      <c r="B11" s="1" t="s">
        <v>24</v>
      </c>
      <c r="C11" s="33">
        <f>児童数!E13</f>
        <v>0</v>
      </c>
      <c r="D11" s="33">
        <f>児童数!F13</f>
        <v>0</v>
      </c>
      <c r="E11" s="33">
        <f>児童数!G13</f>
        <v>0</v>
      </c>
      <c r="F11" s="33">
        <f>児童数!H13</f>
        <v>0</v>
      </c>
      <c r="G11" s="33">
        <f>児童数!J13</f>
        <v>0</v>
      </c>
      <c r="H11" s="33">
        <f>児童数!K13</f>
        <v>0</v>
      </c>
      <c r="I11" s="33">
        <f>児童数!L13</f>
        <v>0</v>
      </c>
      <c r="J11" s="33">
        <f>児童数!M13</f>
        <v>0</v>
      </c>
      <c r="M11" s="1" t="s">
        <v>24</v>
      </c>
      <c r="N11" s="32">
        <f>'基本単価抽出（本園）'!N14</f>
        <v>0</v>
      </c>
      <c r="O11" s="32">
        <f>'基本単価抽出（本園）'!S14</f>
        <v>0</v>
      </c>
      <c r="P11" s="32">
        <f>'基本単価抽出（本園）'!X14</f>
        <v>0</v>
      </c>
      <c r="Q11" s="32">
        <f>'基本単価抽出（本園）'!AC14</f>
        <v>0</v>
      </c>
      <c r="R11" s="32">
        <f>'基本単価抽出（本園）'!N40</f>
        <v>0</v>
      </c>
      <c r="S11" s="32">
        <f>'基本単価抽出（本園）'!S40</f>
        <v>0</v>
      </c>
      <c r="T11" s="32">
        <f>'基本単価抽出（本園）'!X40</f>
        <v>0</v>
      </c>
      <c r="U11" s="32">
        <f>'基本単価抽出（本園）'!AC40</f>
        <v>0</v>
      </c>
      <c r="W11" s="1" t="s">
        <v>24</v>
      </c>
      <c r="X11" s="264">
        <f t="shared" si="0"/>
        <v>0</v>
      </c>
      <c r="Y11" s="264">
        <f t="shared" si="1"/>
        <v>0</v>
      </c>
      <c r="Z11" s="264">
        <f t="shared" si="2"/>
        <v>0</v>
      </c>
      <c r="AA11" s="264">
        <f t="shared" si="3"/>
        <v>0</v>
      </c>
      <c r="AB11" s="264">
        <f t="shared" si="4"/>
        <v>0</v>
      </c>
      <c r="AC11" s="264">
        <f t="shared" si="5"/>
        <v>0</v>
      </c>
      <c r="AD11" s="264">
        <f t="shared" si="6"/>
        <v>0</v>
      </c>
      <c r="AE11" s="264">
        <f t="shared" si="7"/>
        <v>0</v>
      </c>
    </row>
    <row r="12" spans="2:32" ht="15" customHeight="1">
      <c r="B12" s="1" t="s">
        <v>224</v>
      </c>
      <c r="C12" s="33">
        <f>児童数!E14</f>
        <v>0</v>
      </c>
      <c r="D12" s="33">
        <f>児童数!F14</f>
        <v>0</v>
      </c>
      <c r="E12" s="33">
        <f>児童数!G14</f>
        <v>0</v>
      </c>
      <c r="F12" s="33">
        <f>児童数!H14</f>
        <v>0</v>
      </c>
      <c r="G12" s="33">
        <f>児童数!J14</f>
        <v>0</v>
      </c>
      <c r="H12" s="33">
        <f>児童数!K14</f>
        <v>0</v>
      </c>
      <c r="I12" s="33">
        <f>児童数!L14</f>
        <v>0</v>
      </c>
      <c r="J12" s="33">
        <f>児童数!M14</f>
        <v>0</v>
      </c>
      <c r="M12" s="1" t="s">
        <v>224</v>
      </c>
      <c r="N12" s="32">
        <f>'基本単価抽出（本園）'!N16</f>
        <v>0</v>
      </c>
      <c r="O12" s="32">
        <f>'基本単価抽出（本園）'!S16</f>
        <v>0</v>
      </c>
      <c r="P12" s="32">
        <f>'基本単価抽出（本園）'!X16</f>
        <v>0</v>
      </c>
      <c r="Q12" s="32">
        <f>'基本単価抽出（本園）'!AC16</f>
        <v>0</v>
      </c>
      <c r="R12" s="32">
        <f>'基本単価抽出（本園）'!N42</f>
        <v>0</v>
      </c>
      <c r="S12" s="32">
        <f>'基本単価抽出（本園）'!S42</f>
        <v>0</v>
      </c>
      <c r="T12" s="32">
        <f>'基本単価抽出（本園）'!X42</f>
        <v>0</v>
      </c>
      <c r="U12" s="32">
        <f>'基本単価抽出（本園）'!AC42</f>
        <v>0</v>
      </c>
      <c r="W12" s="1" t="s">
        <v>224</v>
      </c>
      <c r="X12" s="264">
        <f t="shared" si="0"/>
        <v>0</v>
      </c>
      <c r="Y12" s="264">
        <f t="shared" si="1"/>
        <v>0</v>
      </c>
      <c r="Z12" s="264">
        <f t="shared" si="2"/>
        <v>0</v>
      </c>
      <c r="AA12" s="264">
        <f t="shared" si="3"/>
        <v>0</v>
      </c>
      <c r="AB12" s="264">
        <f t="shared" si="4"/>
        <v>0</v>
      </c>
      <c r="AC12" s="264">
        <f t="shared" si="5"/>
        <v>0</v>
      </c>
      <c r="AD12" s="264">
        <f t="shared" si="6"/>
        <v>0</v>
      </c>
      <c r="AE12" s="264">
        <f t="shared" si="7"/>
        <v>0</v>
      </c>
    </row>
    <row r="13" spans="2:32" ht="15" customHeight="1">
      <c r="B13" s="1" t="s">
        <v>225</v>
      </c>
      <c r="C13" s="33">
        <f>児童数!E15</f>
        <v>0</v>
      </c>
      <c r="D13" s="33">
        <f>児童数!F15</f>
        <v>0</v>
      </c>
      <c r="E13" s="33">
        <f>児童数!G15</f>
        <v>0</v>
      </c>
      <c r="F13" s="33">
        <f>児童数!H15</f>
        <v>0</v>
      </c>
      <c r="G13" s="33">
        <f>児童数!J15</f>
        <v>0</v>
      </c>
      <c r="H13" s="33">
        <f>児童数!K15</f>
        <v>0</v>
      </c>
      <c r="I13" s="33">
        <f>児童数!L15</f>
        <v>0</v>
      </c>
      <c r="J13" s="33">
        <f>児童数!M15</f>
        <v>0</v>
      </c>
      <c r="M13" s="1" t="s">
        <v>225</v>
      </c>
      <c r="N13" s="32">
        <f>'基本単価抽出（本園）'!N18</f>
        <v>0</v>
      </c>
      <c r="O13" s="32">
        <f>'基本単価抽出（本園）'!S18</f>
        <v>0</v>
      </c>
      <c r="P13" s="32">
        <f>'基本単価抽出（本園）'!X18</f>
        <v>0</v>
      </c>
      <c r="Q13" s="32">
        <f>'基本単価抽出（本園）'!AC18</f>
        <v>0</v>
      </c>
      <c r="R13" s="32">
        <f>'基本単価抽出（本園）'!N44</f>
        <v>0</v>
      </c>
      <c r="S13" s="32">
        <f>'基本単価抽出（本園）'!S44</f>
        <v>0</v>
      </c>
      <c r="T13" s="32">
        <f>'基本単価抽出（本園）'!X44</f>
        <v>0</v>
      </c>
      <c r="U13" s="32">
        <f>'基本単価抽出（本園）'!AC44</f>
        <v>0</v>
      </c>
      <c r="W13" s="1" t="s">
        <v>225</v>
      </c>
      <c r="X13" s="264">
        <f t="shared" si="0"/>
        <v>0</v>
      </c>
      <c r="Y13" s="264">
        <f t="shared" si="1"/>
        <v>0</v>
      </c>
      <c r="Z13" s="264">
        <f t="shared" si="2"/>
        <v>0</v>
      </c>
      <c r="AA13" s="264">
        <f t="shared" si="3"/>
        <v>0</v>
      </c>
      <c r="AB13" s="264">
        <f t="shared" si="4"/>
        <v>0</v>
      </c>
      <c r="AC13" s="264">
        <f t="shared" si="5"/>
        <v>0</v>
      </c>
      <c r="AD13" s="264">
        <f t="shared" si="6"/>
        <v>0</v>
      </c>
      <c r="AE13" s="264">
        <f t="shared" si="7"/>
        <v>0</v>
      </c>
    </row>
    <row r="14" spans="2:32" ht="15" customHeight="1">
      <c r="B14" s="1" t="s">
        <v>226</v>
      </c>
      <c r="C14" s="33">
        <f>児童数!E16</f>
        <v>0</v>
      </c>
      <c r="D14" s="33">
        <f>児童数!F16</f>
        <v>0</v>
      </c>
      <c r="E14" s="33">
        <f>児童数!G16</f>
        <v>0</v>
      </c>
      <c r="F14" s="33">
        <f>児童数!H16</f>
        <v>0</v>
      </c>
      <c r="G14" s="33">
        <f>児童数!J16</f>
        <v>0</v>
      </c>
      <c r="H14" s="33">
        <f>児童数!K16</f>
        <v>0</v>
      </c>
      <c r="I14" s="33">
        <f>児童数!L16</f>
        <v>0</v>
      </c>
      <c r="J14" s="33">
        <f>児童数!M16</f>
        <v>0</v>
      </c>
      <c r="M14" s="1" t="s">
        <v>226</v>
      </c>
      <c r="N14" s="32">
        <f>'基本単価抽出（本園）'!N20</f>
        <v>0</v>
      </c>
      <c r="O14" s="32">
        <f>'基本単価抽出（本園）'!S20</f>
        <v>0</v>
      </c>
      <c r="P14" s="32">
        <f>'基本単価抽出（本園）'!X20</f>
        <v>0</v>
      </c>
      <c r="Q14" s="32">
        <f>'基本単価抽出（本園）'!AC20</f>
        <v>0</v>
      </c>
      <c r="R14" s="32">
        <f>'基本単価抽出（本園）'!N46</f>
        <v>0</v>
      </c>
      <c r="S14" s="32">
        <f>'基本単価抽出（本園）'!S46</f>
        <v>0</v>
      </c>
      <c r="T14" s="32">
        <f>'基本単価抽出（本園）'!X46</f>
        <v>0</v>
      </c>
      <c r="U14" s="32">
        <f>'基本単価抽出（本園）'!AC46</f>
        <v>0</v>
      </c>
      <c r="W14" s="1" t="s">
        <v>226</v>
      </c>
      <c r="X14" s="264">
        <f t="shared" si="0"/>
        <v>0</v>
      </c>
      <c r="Y14" s="264">
        <f t="shared" si="1"/>
        <v>0</v>
      </c>
      <c r="Z14" s="264">
        <f t="shared" si="2"/>
        <v>0</v>
      </c>
      <c r="AA14" s="264">
        <f t="shared" si="3"/>
        <v>0</v>
      </c>
      <c r="AB14" s="264">
        <f t="shared" si="4"/>
        <v>0</v>
      </c>
      <c r="AC14" s="264">
        <f t="shared" si="5"/>
        <v>0</v>
      </c>
      <c r="AD14" s="264">
        <f t="shared" si="6"/>
        <v>0</v>
      </c>
      <c r="AE14" s="264">
        <f t="shared" si="7"/>
        <v>0</v>
      </c>
    </row>
    <row r="15" spans="2:32" ht="15" customHeight="1">
      <c r="B15" s="1" t="s">
        <v>28</v>
      </c>
      <c r="C15" s="33">
        <f>児童数!E17</f>
        <v>0</v>
      </c>
      <c r="D15" s="33">
        <f>児童数!F17</f>
        <v>0</v>
      </c>
      <c r="E15" s="33">
        <f>児童数!G17</f>
        <v>0</v>
      </c>
      <c r="F15" s="33">
        <f>児童数!H17</f>
        <v>0</v>
      </c>
      <c r="G15" s="33">
        <f>児童数!J17</f>
        <v>0</v>
      </c>
      <c r="H15" s="33">
        <f>児童数!K17</f>
        <v>0</v>
      </c>
      <c r="I15" s="33">
        <f>児童数!L17</f>
        <v>0</v>
      </c>
      <c r="J15" s="33">
        <f>児童数!M17</f>
        <v>0</v>
      </c>
      <c r="M15" s="1" t="s">
        <v>28</v>
      </c>
      <c r="N15" s="32">
        <f>'基本単価抽出（本園）'!N22</f>
        <v>0</v>
      </c>
      <c r="O15" s="32">
        <f>'基本単価抽出（本園）'!S22</f>
        <v>0</v>
      </c>
      <c r="P15" s="32">
        <f>'基本単価抽出（本園）'!X22</f>
        <v>0</v>
      </c>
      <c r="Q15" s="32">
        <f>'基本単価抽出（本園）'!AC22</f>
        <v>0</v>
      </c>
      <c r="R15" s="32">
        <f>'基本単価抽出（本園）'!N48</f>
        <v>0</v>
      </c>
      <c r="S15" s="32">
        <f>'基本単価抽出（本園）'!S48</f>
        <v>0</v>
      </c>
      <c r="T15" s="32">
        <f>'基本単価抽出（本園）'!X48</f>
        <v>0</v>
      </c>
      <c r="U15" s="32">
        <f>'基本単価抽出（本園）'!AC48</f>
        <v>0</v>
      </c>
      <c r="W15" s="1" t="s">
        <v>28</v>
      </c>
      <c r="X15" s="264">
        <f t="shared" si="0"/>
        <v>0</v>
      </c>
      <c r="Y15" s="264">
        <f t="shared" si="1"/>
        <v>0</v>
      </c>
      <c r="Z15" s="264">
        <f t="shared" si="2"/>
        <v>0</v>
      </c>
      <c r="AA15" s="264">
        <f t="shared" si="3"/>
        <v>0</v>
      </c>
      <c r="AB15" s="264">
        <f t="shared" si="4"/>
        <v>0</v>
      </c>
      <c r="AC15" s="264">
        <f t="shared" si="5"/>
        <v>0</v>
      </c>
      <c r="AD15" s="264">
        <f t="shared" si="6"/>
        <v>0</v>
      </c>
      <c r="AE15" s="264">
        <f t="shared" si="7"/>
        <v>0</v>
      </c>
    </row>
    <row r="16" spans="2:32" ht="15" customHeight="1">
      <c r="B16" s="1" t="s">
        <v>29</v>
      </c>
      <c r="C16" s="33">
        <f>児童数!E18</f>
        <v>0</v>
      </c>
      <c r="D16" s="33">
        <f>児童数!F18</f>
        <v>0</v>
      </c>
      <c r="E16" s="33">
        <f>児童数!G18</f>
        <v>0</v>
      </c>
      <c r="F16" s="33">
        <f>児童数!H18</f>
        <v>0</v>
      </c>
      <c r="G16" s="33">
        <f>児童数!J18</f>
        <v>0</v>
      </c>
      <c r="H16" s="33">
        <f>児童数!K18</f>
        <v>0</v>
      </c>
      <c r="I16" s="33">
        <f>児童数!L18</f>
        <v>0</v>
      </c>
      <c r="J16" s="33">
        <f>児童数!M18</f>
        <v>0</v>
      </c>
      <c r="M16" s="1" t="s">
        <v>29</v>
      </c>
      <c r="N16" s="32">
        <f>'基本単価抽出（本園）'!N24</f>
        <v>0</v>
      </c>
      <c r="O16" s="32">
        <f>'基本単価抽出（本園）'!S24</f>
        <v>0</v>
      </c>
      <c r="P16" s="32">
        <f>'基本単価抽出（本園）'!X24</f>
        <v>0</v>
      </c>
      <c r="Q16" s="32">
        <f>'基本単価抽出（本園）'!AC24</f>
        <v>0</v>
      </c>
      <c r="R16" s="32">
        <f>'基本単価抽出（本園）'!N50</f>
        <v>0</v>
      </c>
      <c r="S16" s="32">
        <f>'基本単価抽出（本園）'!S50</f>
        <v>0</v>
      </c>
      <c r="T16" s="32">
        <f>'基本単価抽出（本園）'!X50</f>
        <v>0</v>
      </c>
      <c r="U16" s="32">
        <f>'基本単価抽出（本園）'!AC50</f>
        <v>0</v>
      </c>
      <c r="W16" s="1" t="s">
        <v>29</v>
      </c>
      <c r="X16" s="264">
        <f t="shared" si="0"/>
        <v>0</v>
      </c>
      <c r="Y16" s="264">
        <f t="shared" si="1"/>
        <v>0</v>
      </c>
      <c r="Z16" s="264">
        <f t="shared" si="2"/>
        <v>0</v>
      </c>
      <c r="AA16" s="264">
        <f t="shared" si="3"/>
        <v>0</v>
      </c>
      <c r="AB16" s="264">
        <f t="shared" si="4"/>
        <v>0</v>
      </c>
      <c r="AC16" s="264">
        <f t="shared" si="5"/>
        <v>0</v>
      </c>
      <c r="AD16" s="264">
        <f t="shared" si="6"/>
        <v>0</v>
      </c>
      <c r="AE16" s="264">
        <f t="shared" si="7"/>
        <v>0</v>
      </c>
      <c r="AF16" s="31" t="s">
        <v>612</v>
      </c>
    </row>
    <row r="17" spans="2:32" ht="15" customHeight="1">
      <c r="B17" s="1" t="s">
        <v>30</v>
      </c>
      <c r="C17" s="33">
        <f>児童数!E19</f>
        <v>0</v>
      </c>
      <c r="D17" s="33">
        <f>児童数!F19</f>
        <v>0</v>
      </c>
      <c r="E17" s="33">
        <f>児童数!G19</f>
        <v>0</v>
      </c>
      <c r="F17" s="33">
        <f>児童数!H19</f>
        <v>0</v>
      </c>
      <c r="G17" s="33">
        <f>児童数!J19</f>
        <v>0</v>
      </c>
      <c r="H17" s="33">
        <f>児童数!K19</f>
        <v>0</v>
      </c>
      <c r="I17" s="33">
        <f>児童数!L19</f>
        <v>0</v>
      </c>
      <c r="J17" s="33">
        <f>児童数!M19</f>
        <v>0</v>
      </c>
      <c r="M17" s="1" t="s">
        <v>30</v>
      </c>
      <c r="N17" s="32">
        <f>'基本単価抽出（本園）'!N26</f>
        <v>0</v>
      </c>
      <c r="O17" s="32">
        <f>'基本単価抽出（本園）'!S26</f>
        <v>0</v>
      </c>
      <c r="P17" s="32">
        <f>'基本単価抽出（本園）'!X26</f>
        <v>0</v>
      </c>
      <c r="Q17" s="32">
        <f>'基本単価抽出（本園）'!AC26</f>
        <v>0</v>
      </c>
      <c r="R17" s="32">
        <f>'基本単価抽出（本園）'!N52</f>
        <v>0</v>
      </c>
      <c r="S17" s="32">
        <f>'基本単価抽出（本園）'!S52</f>
        <v>0</v>
      </c>
      <c r="T17" s="32">
        <f>'基本単価抽出（本園）'!X52</f>
        <v>0</v>
      </c>
      <c r="U17" s="32">
        <f>'基本単価抽出（本園）'!AC52</f>
        <v>0</v>
      </c>
      <c r="W17" s="1" t="s">
        <v>30</v>
      </c>
      <c r="X17" s="264">
        <f t="shared" si="0"/>
        <v>0</v>
      </c>
      <c r="Y17" s="264">
        <f t="shared" si="1"/>
        <v>0</v>
      </c>
      <c r="Z17" s="264">
        <f t="shared" si="2"/>
        <v>0</v>
      </c>
      <c r="AA17" s="264">
        <f t="shared" si="3"/>
        <v>0</v>
      </c>
      <c r="AB17" s="264">
        <f t="shared" si="4"/>
        <v>0</v>
      </c>
      <c r="AC17" s="264">
        <f t="shared" si="5"/>
        <v>0</v>
      </c>
      <c r="AD17" s="264">
        <f t="shared" si="6"/>
        <v>0</v>
      </c>
      <c r="AE17" s="264">
        <f t="shared" si="7"/>
        <v>0</v>
      </c>
      <c r="AF17" s="32">
        <f>SUM(X6:AE17)</f>
        <v>0</v>
      </c>
    </row>
    <row r="18" spans="2:32" ht="15" customHeight="1">
      <c r="M18" s="2" t="s">
        <v>286</v>
      </c>
    </row>
    <row r="19" spans="2:32" ht="15" customHeight="1">
      <c r="B19" s="528"/>
      <c r="C19" s="528" t="s">
        <v>284</v>
      </c>
      <c r="D19" s="527" t="s">
        <v>281</v>
      </c>
      <c r="E19" s="527"/>
      <c r="F19" s="527"/>
      <c r="G19" s="527"/>
      <c r="H19" s="527"/>
      <c r="I19" s="527"/>
      <c r="J19" s="527"/>
      <c r="K19" s="527"/>
      <c r="M19" s="539"/>
      <c r="N19" s="538" t="s">
        <v>280</v>
      </c>
      <c r="O19" s="538"/>
      <c r="P19" s="538"/>
      <c r="Q19" s="538"/>
      <c r="R19" s="538"/>
      <c r="S19" s="538"/>
      <c r="T19" s="538"/>
      <c r="U19" s="538"/>
      <c r="W19" s="542" t="s">
        <v>542</v>
      </c>
      <c r="X19" s="543"/>
      <c r="Y19" s="543"/>
      <c r="Z19" s="543"/>
      <c r="AA19" s="543"/>
      <c r="AB19" s="543"/>
      <c r="AC19" s="543"/>
      <c r="AD19" s="543"/>
      <c r="AE19" s="544"/>
    </row>
    <row r="20" spans="2:32" ht="15" customHeight="1">
      <c r="B20" s="529"/>
      <c r="C20" s="529"/>
      <c r="D20" s="527" t="s">
        <v>11</v>
      </c>
      <c r="E20" s="527"/>
      <c r="F20" s="527"/>
      <c r="G20" s="527"/>
      <c r="H20" s="527" t="s">
        <v>12</v>
      </c>
      <c r="I20" s="527"/>
      <c r="J20" s="527"/>
      <c r="K20" s="527"/>
      <c r="M20" s="540"/>
      <c r="N20" s="538" t="s">
        <v>11</v>
      </c>
      <c r="O20" s="538"/>
      <c r="P20" s="538"/>
      <c r="Q20" s="538"/>
      <c r="R20" s="538" t="s">
        <v>12</v>
      </c>
      <c r="S20" s="538"/>
      <c r="T20" s="538"/>
      <c r="U20" s="538"/>
      <c r="W20" s="540"/>
      <c r="X20" s="538" t="s">
        <v>11</v>
      </c>
      <c r="Y20" s="538"/>
      <c r="Z20" s="538"/>
      <c r="AA20" s="538"/>
      <c r="AB20" s="538" t="s">
        <v>12</v>
      </c>
      <c r="AC20" s="538"/>
      <c r="AD20" s="538"/>
      <c r="AE20" s="538"/>
    </row>
    <row r="21" spans="2:32" ht="15" customHeight="1">
      <c r="B21" s="530"/>
      <c r="C21" s="530"/>
      <c r="D21" s="69" t="s">
        <v>158</v>
      </c>
      <c r="E21" s="69" t="s">
        <v>159</v>
      </c>
      <c r="F21" s="69" t="s">
        <v>160</v>
      </c>
      <c r="G21" s="69" t="s">
        <v>161</v>
      </c>
      <c r="H21" s="69" t="s">
        <v>158</v>
      </c>
      <c r="I21" s="69" t="s">
        <v>159</v>
      </c>
      <c r="J21" s="69" t="s">
        <v>160</v>
      </c>
      <c r="K21" s="69" t="s">
        <v>161</v>
      </c>
      <c r="M21" s="541"/>
      <c r="N21" s="75" t="s">
        <v>158</v>
      </c>
      <c r="O21" s="75" t="s">
        <v>159</v>
      </c>
      <c r="P21" s="75" t="s">
        <v>160</v>
      </c>
      <c r="Q21" s="75" t="s">
        <v>161</v>
      </c>
      <c r="R21" s="75" t="s">
        <v>158</v>
      </c>
      <c r="S21" s="75" t="s">
        <v>159</v>
      </c>
      <c r="T21" s="75" t="s">
        <v>160</v>
      </c>
      <c r="U21" s="75" t="s">
        <v>161</v>
      </c>
      <c r="W21" s="541"/>
      <c r="X21" s="75" t="s">
        <v>158</v>
      </c>
      <c r="Y21" s="75" t="s">
        <v>159</v>
      </c>
      <c r="Z21" s="75" t="s">
        <v>160</v>
      </c>
      <c r="AA21" s="75" t="s">
        <v>161</v>
      </c>
      <c r="AB21" s="75" t="s">
        <v>158</v>
      </c>
      <c r="AC21" s="75" t="s">
        <v>159</v>
      </c>
      <c r="AD21" s="75" t="s">
        <v>160</v>
      </c>
      <c r="AE21" s="75" t="s">
        <v>161</v>
      </c>
    </row>
    <row r="22" spans="2:32" ht="15" customHeight="1">
      <c r="B22" s="1" t="s">
        <v>19</v>
      </c>
      <c r="C22" s="33">
        <f>基本情報!$G$5</f>
        <v>0</v>
      </c>
      <c r="D22" s="32">
        <f>'基本単価抽出（本園）'!O4</f>
        <v>0</v>
      </c>
      <c r="E22" s="32">
        <f>'基本単価抽出（本園）'!T4</f>
        <v>0</v>
      </c>
      <c r="F22" s="32">
        <f>'基本単価抽出（本園）'!Y4</f>
        <v>0</v>
      </c>
      <c r="G22" s="32">
        <f>'基本単価抽出（本園）'!AD4</f>
        <v>0</v>
      </c>
      <c r="H22" s="32">
        <f>'基本単価抽出（本園）'!O30</f>
        <v>0</v>
      </c>
      <c r="I22" s="32">
        <f>'基本単価抽出（本園）'!T30</f>
        <v>0</v>
      </c>
      <c r="J22" s="32">
        <f>'基本単価抽出（本園）'!Y30</f>
        <v>0</v>
      </c>
      <c r="K22" s="32">
        <f>'基本単価抽出（本園）'!AD30</f>
        <v>0</v>
      </c>
      <c r="M22" s="1" t="s">
        <v>19</v>
      </c>
      <c r="N22" s="32">
        <f t="shared" ref="N22:N33" si="8">IFERROR(C22*D22,0)</f>
        <v>0</v>
      </c>
      <c r="O22" s="32">
        <f t="shared" ref="O22:O33" si="9">IFERROR(C22*E22,0)</f>
        <v>0</v>
      </c>
      <c r="P22" s="32">
        <f t="shared" ref="P22:P33" si="10">IFERROR(C22*F22,0)</f>
        <v>0</v>
      </c>
      <c r="Q22" s="32">
        <f t="shared" ref="Q22:Q33" si="11">IFERROR(C22*G22,0)</f>
        <v>0</v>
      </c>
      <c r="R22" s="32">
        <f t="shared" ref="R22:R33" si="12">IFERROR(C22*H22,0)</f>
        <v>0</v>
      </c>
      <c r="S22" s="32">
        <f t="shared" ref="S22:S33" si="13">IFERROR(C22*I22,0)</f>
        <v>0</v>
      </c>
      <c r="T22" s="32">
        <f t="shared" ref="T22:T33" si="14">IFERROR(C22*J22,0)</f>
        <v>0</v>
      </c>
      <c r="U22" s="32">
        <f t="shared" ref="U22:U33" si="15">IFERROR(C22*K22,0)</f>
        <v>0</v>
      </c>
      <c r="W22" s="1" t="s">
        <v>19</v>
      </c>
      <c r="X22" s="264">
        <f t="shared" ref="X22:X33" si="16">IFERROR(C6*N22,0)</f>
        <v>0</v>
      </c>
      <c r="Y22" s="264">
        <f t="shared" ref="Y22:Y33" si="17">IFERROR(D6*O22,0)</f>
        <v>0</v>
      </c>
      <c r="Z22" s="264">
        <f t="shared" ref="Z22:Z33" si="18">IFERROR(E6*P22,0)</f>
        <v>0</v>
      </c>
      <c r="AA22" s="264">
        <f t="shared" ref="AA22:AA33" si="19">IFERROR(F6*Q22,0)</f>
        <v>0</v>
      </c>
      <c r="AB22" s="264">
        <f t="shared" ref="AB22:AB33" si="20">IFERROR(G6*R22,0)</f>
        <v>0</v>
      </c>
      <c r="AC22" s="264">
        <f t="shared" ref="AC22:AC33" si="21">IFERROR(H6*S22,0)</f>
        <v>0</v>
      </c>
      <c r="AD22" s="264">
        <f t="shared" ref="AD22:AD33" si="22">IFERROR(I6*T22,0)</f>
        <v>0</v>
      </c>
      <c r="AE22" s="264">
        <f t="shared" ref="AE22:AE33" si="23">IFERROR(J6*U22,0)</f>
        <v>0</v>
      </c>
    </row>
    <row r="23" spans="2:32" ht="15" customHeight="1">
      <c r="B23" s="1" t="s">
        <v>20</v>
      </c>
      <c r="C23" s="33">
        <f>基本情報!$G$5</f>
        <v>0</v>
      </c>
      <c r="D23" s="32">
        <f>'基本単価抽出（本園）'!O6</f>
        <v>0</v>
      </c>
      <c r="E23" s="32">
        <f>'基本単価抽出（本園）'!T6</f>
        <v>0</v>
      </c>
      <c r="F23" s="32">
        <f>'基本単価抽出（本園）'!Y6</f>
        <v>0</v>
      </c>
      <c r="G23" s="32">
        <f>'基本単価抽出（本園）'!AD6</f>
        <v>0</v>
      </c>
      <c r="H23" s="32">
        <f>'基本単価抽出（本園）'!O32</f>
        <v>0</v>
      </c>
      <c r="I23" s="32">
        <f>'基本単価抽出（本園）'!T32</f>
        <v>0</v>
      </c>
      <c r="J23" s="32">
        <f>'基本単価抽出（本園）'!Y32</f>
        <v>0</v>
      </c>
      <c r="K23" s="32">
        <f>'基本単価抽出（本園）'!AD32</f>
        <v>0</v>
      </c>
      <c r="M23" s="1" t="s">
        <v>20</v>
      </c>
      <c r="N23" s="32">
        <f t="shared" si="8"/>
        <v>0</v>
      </c>
      <c r="O23" s="32">
        <f t="shared" si="9"/>
        <v>0</v>
      </c>
      <c r="P23" s="32">
        <f t="shared" si="10"/>
        <v>0</v>
      </c>
      <c r="Q23" s="32">
        <f t="shared" si="11"/>
        <v>0</v>
      </c>
      <c r="R23" s="32">
        <f t="shared" si="12"/>
        <v>0</v>
      </c>
      <c r="S23" s="32">
        <f t="shared" si="13"/>
        <v>0</v>
      </c>
      <c r="T23" s="32">
        <f t="shared" si="14"/>
        <v>0</v>
      </c>
      <c r="U23" s="32">
        <f t="shared" si="15"/>
        <v>0</v>
      </c>
      <c r="W23" s="1" t="s">
        <v>20</v>
      </c>
      <c r="X23" s="264">
        <f t="shared" si="16"/>
        <v>0</v>
      </c>
      <c r="Y23" s="264">
        <f t="shared" si="17"/>
        <v>0</v>
      </c>
      <c r="Z23" s="264">
        <f t="shared" si="18"/>
        <v>0</v>
      </c>
      <c r="AA23" s="264">
        <f t="shared" si="19"/>
        <v>0</v>
      </c>
      <c r="AB23" s="264">
        <f t="shared" si="20"/>
        <v>0</v>
      </c>
      <c r="AC23" s="264">
        <f t="shared" si="21"/>
        <v>0</v>
      </c>
      <c r="AD23" s="264">
        <f t="shared" si="22"/>
        <v>0</v>
      </c>
      <c r="AE23" s="264">
        <f t="shared" si="23"/>
        <v>0</v>
      </c>
    </row>
    <row r="24" spans="2:32" ht="15" customHeight="1">
      <c r="B24" s="1" t="s">
        <v>21</v>
      </c>
      <c r="C24" s="33">
        <f>基本情報!$G$5</f>
        <v>0</v>
      </c>
      <c r="D24" s="32">
        <f>'基本単価抽出（本園）'!O8</f>
        <v>0</v>
      </c>
      <c r="E24" s="32">
        <f>'基本単価抽出（本園）'!T8</f>
        <v>0</v>
      </c>
      <c r="F24" s="32">
        <f>'基本単価抽出（本園）'!Y8</f>
        <v>0</v>
      </c>
      <c r="G24" s="32">
        <f>'基本単価抽出（本園）'!AD8</f>
        <v>0</v>
      </c>
      <c r="H24" s="32">
        <f>'基本単価抽出（本園）'!O34</f>
        <v>0</v>
      </c>
      <c r="I24" s="32">
        <f>'基本単価抽出（本園）'!T34</f>
        <v>0</v>
      </c>
      <c r="J24" s="32">
        <f>'基本単価抽出（本園）'!Y34</f>
        <v>0</v>
      </c>
      <c r="K24" s="32">
        <f>'基本単価抽出（本園）'!AD34</f>
        <v>0</v>
      </c>
      <c r="M24" s="1" t="s">
        <v>21</v>
      </c>
      <c r="N24" s="32">
        <f t="shared" si="8"/>
        <v>0</v>
      </c>
      <c r="O24" s="32">
        <f t="shared" si="9"/>
        <v>0</v>
      </c>
      <c r="P24" s="32">
        <f t="shared" si="10"/>
        <v>0</v>
      </c>
      <c r="Q24" s="32">
        <f t="shared" si="11"/>
        <v>0</v>
      </c>
      <c r="R24" s="32">
        <f t="shared" si="12"/>
        <v>0</v>
      </c>
      <c r="S24" s="32">
        <f t="shared" si="13"/>
        <v>0</v>
      </c>
      <c r="T24" s="32">
        <f t="shared" si="14"/>
        <v>0</v>
      </c>
      <c r="U24" s="32">
        <f t="shared" si="15"/>
        <v>0</v>
      </c>
      <c r="W24" s="1" t="s">
        <v>21</v>
      </c>
      <c r="X24" s="264">
        <f t="shared" si="16"/>
        <v>0</v>
      </c>
      <c r="Y24" s="264">
        <f t="shared" si="17"/>
        <v>0</v>
      </c>
      <c r="Z24" s="264">
        <f t="shared" si="18"/>
        <v>0</v>
      </c>
      <c r="AA24" s="264">
        <f t="shared" si="19"/>
        <v>0</v>
      </c>
      <c r="AB24" s="264">
        <f t="shared" si="20"/>
        <v>0</v>
      </c>
      <c r="AC24" s="264">
        <f t="shared" si="21"/>
        <v>0</v>
      </c>
      <c r="AD24" s="264">
        <f t="shared" si="22"/>
        <v>0</v>
      </c>
      <c r="AE24" s="264">
        <f t="shared" si="23"/>
        <v>0</v>
      </c>
    </row>
    <row r="25" spans="2:32" ht="15" customHeight="1">
      <c r="B25" s="1" t="s">
        <v>22</v>
      </c>
      <c r="C25" s="33">
        <f>基本情報!$G$5</f>
        <v>0</v>
      </c>
      <c r="D25" s="32">
        <f>'基本単価抽出（本園）'!O10</f>
        <v>0</v>
      </c>
      <c r="E25" s="32">
        <f>'基本単価抽出（本園）'!T10</f>
        <v>0</v>
      </c>
      <c r="F25" s="32">
        <f>'基本単価抽出（本園）'!Y10</f>
        <v>0</v>
      </c>
      <c r="G25" s="32">
        <f>'基本単価抽出（本園）'!AD10</f>
        <v>0</v>
      </c>
      <c r="H25" s="32">
        <f>'基本単価抽出（本園）'!O36</f>
        <v>0</v>
      </c>
      <c r="I25" s="32">
        <f>'基本単価抽出（本園）'!T36</f>
        <v>0</v>
      </c>
      <c r="J25" s="32">
        <f>'基本単価抽出（本園）'!Y36</f>
        <v>0</v>
      </c>
      <c r="K25" s="32">
        <f>'基本単価抽出（本園）'!AD36</f>
        <v>0</v>
      </c>
      <c r="M25" s="1" t="s">
        <v>22</v>
      </c>
      <c r="N25" s="32">
        <f t="shared" si="8"/>
        <v>0</v>
      </c>
      <c r="O25" s="32">
        <f t="shared" si="9"/>
        <v>0</v>
      </c>
      <c r="P25" s="32">
        <f t="shared" si="10"/>
        <v>0</v>
      </c>
      <c r="Q25" s="32">
        <f t="shared" si="11"/>
        <v>0</v>
      </c>
      <c r="R25" s="32">
        <f t="shared" si="12"/>
        <v>0</v>
      </c>
      <c r="S25" s="32">
        <f t="shared" si="13"/>
        <v>0</v>
      </c>
      <c r="T25" s="32">
        <f t="shared" si="14"/>
        <v>0</v>
      </c>
      <c r="U25" s="32">
        <f t="shared" si="15"/>
        <v>0</v>
      </c>
      <c r="W25" s="1" t="s">
        <v>22</v>
      </c>
      <c r="X25" s="264">
        <f t="shared" si="16"/>
        <v>0</v>
      </c>
      <c r="Y25" s="264">
        <f t="shared" si="17"/>
        <v>0</v>
      </c>
      <c r="Z25" s="264">
        <f t="shared" si="18"/>
        <v>0</v>
      </c>
      <c r="AA25" s="264">
        <f t="shared" si="19"/>
        <v>0</v>
      </c>
      <c r="AB25" s="264">
        <f t="shared" si="20"/>
        <v>0</v>
      </c>
      <c r="AC25" s="264">
        <f t="shared" si="21"/>
        <v>0</v>
      </c>
      <c r="AD25" s="264">
        <f t="shared" si="22"/>
        <v>0</v>
      </c>
      <c r="AE25" s="264">
        <f t="shared" si="23"/>
        <v>0</v>
      </c>
    </row>
    <row r="26" spans="2:32" ht="15" customHeight="1">
      <c r="B26" s="1" t="s">
        <v>23</v>
      </c>
      <c r="C26" s="33">
        <f>基本情報!$G$5</f>
        <v>0</v>
      </c>
      <c r="D26" s="32">
        <f>'基本単価抽出（本園）'!O12</f>
        <v>0</v>
      </c>
      <c r="E26" s="32">
        <f>'基本単価抽出（本園）'!T12</f>
        <v>0</v>
      </c>
      <c r="F26" s="32">
        <f>'基本単価抽出（本園）'!Y12</f>
        <v>0</v>
      </c>
      <c r="G26" s="32">
        <f>'基本単価抽出（本園）'!AD12</f>
        <v>0</v>
      </c>
      <c r="H26" s="32">
        <f>'基本単価抽出（本園）'!O38</f>
        <v>0</v>
      </c>
      <c r="I26" s="32">
        <f>'基本単価抽出（本園）'!T38</f>
        <v>0</v>
      </c>
      <c r="J26" s="32">
        <f>'基本単価抽出（本園）'!Y38</f>
        <v>0</v>
      </c>
      <c r="K26" s="32">
        <f>'基本単価抽出（本園）'!AD38</f>
        <v>0</v>
      </c>
      <c r="M26" s="1" t="s">
        <v>23</v>
      </c>
      <c r="N26" s="32">
        <f t="shared" si="8"/>
        <v>0</v>
      </c>
      <c r="O26" s="32">
        <f t="shared" si="9"/>
        <v>0</v>
      </c>
      <c r="P26" s="32">
        <f t="shared" si="10"/>
        <v>0</v>
      </c>
      <c r="Q26" s="32">
        <f t="shared" si="11"/>
        <v>0</v>
      </c>
      <c r="R26" s="32">
        <f t="shared" si="12"/>
        <v>0</v>
      </c>
      <c r="S26" s="32">
        <f t="shared" si="13"/>
        <v>0</v>
      </c>
      <c r="T26" s="32">
        <f t="shared" si="14"/>
        <v>0</v>
      </c>
      <c r="U26" s="32">
        <f t="shared" si="15"/>
        <v>0</v>
      </c>
      <c r="W26" s="1" t="s">
        <v>23</v>
      </c>
      <c r="X26" s="264">
        <f t="shared" si="16"/>
        <v>0</v>
      </c>
      <c r="Y26" s="264">
        <f t="shared" si="17"/>
        <v>0</v>
      </c>
      <c r="Z26" s="264">
        <f t="shared" si="18"/>
        <v>0</v>
      </c>
      <c r="AA26" s="264">
        <f t="shared" si="19"/>
        <v>0</v>
      </c>
      <c r="AB26" s="264">
        <f t="shared" si="20"/>
        <v>0</v>
      </c>
      <c r="AC26" s="264">
        <f t="shared" si="21"/>
        <v>0</v>
      </c>
      <c r="AD26" s="264">
        <f t="shared" si="22"/>
        <v>0</v>
      </c>
      <c r="AE26" s="264">
        <f t="shared" si="23"/>
        <v>0</v>
      </c>
    </row>
    <row r="27" spans="2:32" ht="15" customHeight="1">
      <c r="B27" s="1" t="s">
        <v>24</v>
      </c>
      <c r="C27" s="33">
        <f>基本情報!$G$5</f>
        <v>0</v>
      </c>
      <c r="D27" s="32">
        <f>'基本単価抽出（本園）'!O14</f>
        <v>0</v>
      </c>
      <c r="E27" s="32">
        <f>'基本単価抽出（本園）'!T14</f>
        <v>0</v>
      </c>
      <c r="F27" s="32">
        <f>'基本単価抽出（本園）'!Y14</f>
        <v>0</v>
      </c>
      <c r="G27" s="32">
        <f>'基本単価抽出（本園）'!AD14</f>
        <v>0</v>
      </c>
      <c r="H27" s="32">
        <f>'基本単価抽出（本園）'!O40</f>
        <v>0</v>
      </c>
      <c r="I27" s="32">
        <f>'基本単価抽出（本園）'!T40</f>
        <v>0</v>
      </c>
      <c r="J27" s="32">
        <f>'基本単価抽出（本園）'!Y40</f>
        <v>0</v>
      </c>
      <c r="K27" s="32">
        <f>'基本単価抽出（本園）'!AD40</f>
        <v>0</v>
      </c>
      <c r="M27" s="1" t="s">
        <v>24</v>
      </c>
      <c r="N27" s="32">
        <f t="shared" si="8"/>
        <v>0</v>
      </c>
      <c r="O27" s="32">
        <f t="shared" si="9"/>
        <v>0</v>
      </c>
      <c r="P27" s="32">
        <f t="shared" si="10"/>
        <v>0</v>
      </c>
      <c r="Q27" s="32">
        <f t="shared" si="11"/>
        <v>0</v>
      </c>
      <c r="R27" s="32">
        <f t="shared" si="12"/>
        <v>0</v>
      </c>
      <c r="S27" s="32">
        <f t="shared" si="13"/>
        <v>0</v>
      </c>
      <c r="T27" s="32">
        <f t="shared" si="14"/>
        <v>0</v>
      </c>
      <c r="U27" s="32">
        <f t="shared" si="15"/>
        <v>0</v>
      </c>
      <c r="W27" s="1" t="s">
        <v>24</v>
      </c>
      <c r="X27" s="264">
        <f t="shared" si="16"/>
        <v>0</v>
      </c>
      <c r="Y27" s="264">
        <f t="shared" si="17"/>
        <v>0</v>
      </c>
      <c r="Z27" s="264">
        <f t="shared" si="18"/>
        <v>0</v>
      </c>
      <c r="AA27" s="264">
        <f t="shared" si="19"/>
        <v>0</v>
      </c>
      <c r="AB27" s="264">
        <f t="shared" si="20"/>
        <v>0</v>
      </c>
      <c r="AC27" s="264">
        <f t="shared" si="21"/>
        <v>0</v>
      </c>
      <c r="AD27" s="264">
        <f t="shared" si="22"/>
        <v>0</v>
      </c>
      <c r="AE27" s="264">
        <f t="shared" si="23"/>
        <v>0</v>
      </c>
    </row>
    <row r="28" spans="2:32" ht="15" customHeight="1">
      <c r="B28" s="1" t="s">
        <v>224</v>
      </c>
      <c r="C28" s="33">
        <f>基本情報!$G$5</f>
        <v>0</v>
      </c>
      <c r="D28" s="32">
        <f>'基本単価抽出（本園）'!O16</f>
        <v>0</v>
      </c>
      <c r="E28" s="32">
        <f>'基本単価抽出（本園）'!T16</f>
        <v>0</v>
      </c>
      <c r="F28" s="32">
        <f>'基本単価抽出（本園）'!Y16</f>
        <v>0</v>
      </c>
      <c r="G28" s="32">
        <f>'基本単価抽出（本園）'!AD16</f>
        <v>0</v>
      </c>
      <c r="H28" s="32">
        <f>'基本単価抽出（本園）'!O42</f>
        <v>0</v>
      </c>
      <c r="I28" s="32">
        <f>'基本単価抽出（本園）'!T42</f>
        <v>0</v>
      </c>
      <c r="J28" s="32">
        <f>'基本単価抽出（本園）'!Y42</f>
        <v>0</v>
      </c>
      <c r="K28" s="32">
        <f>'基本単価抽出（本園）'!AD42</f>
        <v>0</v>
      </c>
      <c r="M28" s="1" t="s">
        <v>224</v>
      </c>
      <c r="N28" s="32">
        <f t="shared" si="8"/>
        <v>0</v>
      </c>
      <c r="O28" s="32">
        <f t="shared" si="9"/>
        <v>0</v>
      </c>
      <c r="P28" s="32">
        <f t="shared" si="10"/>
        <v>0</v>
      </c>
      <c r="Q28" s="32">
        <f t="shared" si="11"/>
        <v>0</v>
      </c>
      <c r="R28" s="32">
        <f t="shared" si="12"/>
        <v>0</v>
      </c>
      <c r="S28" s="32">
        <f t="shared" si="13"/>
        <v>0</v>
      </c>
      <c r="T28" s="32">
        <f t="shared" si="14"/>
        <v>0</v>
      </c>
      <c r="U28" s="32">
        <f t="shared" si="15"/>
        <v>0</v>
      </c>
      <c r="W28" s="1" t="s">
        <v>224</v>
      </c>
      <c r="X28" s="264">
        <f t="shared" si="16"/>
        <v>0</v>
      </c>
      <c r="Y28" s="264">
        <f t="shared" si="17"/>
        <v>0</v>
      </c>
      <c r="Z28" s="264">
        <f t="shared" si="18"/>
        <v>0</v>
      </c>
      <c r="AA28" s="264">
        <f t="shared" si="19"/>
        <v>0</v>
      </c>
      <c r="AB28" s="264">
        <f t="shared" si="20"/>
        <v>0</v>
      </c>
      <c r="AC28" s="264">
        <f t="shared" si="21"/>
        <v>0</v>
      </c>
      <c r="AD28" s="264">
        <f t="shared" si="22"/>
        <v>0</v>
      </c>
      <c r="AE28" s="264">
        <f t="shared" si="23"/>
        <v>0</v>
      </c>
    </row>
    <row r="29" spans="2:32" ht="15" customHeight="1">
      <c r="B29" s="1" t="s">
        <v>225</v>
      </c>
      <c r="C29" s="33">
        <f>基本情報!$G$5</f>
        <v>0</v>
      </c>
      <c r="D29" s="32">
        <f>'基本単価抽出（本園）'!O18</f>
        <v>0</v>
      </c>
      <c r="E29" s="32">
        <f>'基本単価抽出（本園）'!T18</f>
        <v>0</v>
      </c>
      <c r="F29" s="32">
        <f>'基本単価抽出（本園）'!Y18</f>
        <v>0</v>
      </c>
      <c r="G29" s="32">
        <f>'基本単価抽出（本園）'!AD18</f>
        <v>0</v>
      </c>
      <c r="H29" s="32">
        <f>'基本単価抽出（本園）'!O44</f>
        <v>0</v>
      </c>
      <c r="I29" s="32">
        <f>'基本単価抽出（本園）'!T44</f>
        <v>0</v>
      </c>
      <c r="J29" s="32">
        <f>'基本単価抽出（本園）'!Y44</f>
        <v>0</v>
      </c>
      <c r="K29" s="32">
        <f>'基本単価抽出（本園）'!AD44</f>
        <v>0</v>
      </c>
      <c r="M29" s="1" t="s">
        <v>225</v>
      </c>
      <c r="N29" s="32">
        <f t="shared" si="8"/>
        <v>0</v>
      </c>
      <c r="O29" s="32">
        <f t="shared" si="9"/>
        <v>0</v>
      </c>
      <c r="P29" s="32">
        <f t="shared" si="10"/>
        <v>0</v>
      </c>
      <c r="Q29" s="32">
        <f t="shared" si="11"/>
        <v>0</v>
      </c>
      <c r="R29" s="32">
        <f t="shared" si="12"/>
        <v>0</v>
      </c>
      <c r="S29" s="32">
        <f t="shared" si="13"/>
        <v>0</v>
      </c>
      <c r="T29" s="32">
        <f t="shared" si="14"/>
        <v>0</v>
      </c>
      <c r="U29" s="32">
        <f t="shared" si="15"/>
        <v>0</v>
      </c>
      <c r="W29" s="1" t="s">
        <v>225</v>
      </c>
      <c r="X29" s="264">
        <f t="shared" si="16"/>
        <v>0</v>
      </c>
      <c r="Y29" s="264">
        <f t="shared" si="17"/>
        <v>0</v>
      </c>
      <c r="Z29" s="264">
        <f t="shared" si="18"/>
        <v>0</v>
      </c>
      <c r="AA29" s="264">
        <f t="shared" si="19"/>
        <v>0</v>
      </c>
      <c r="AB29" s="264">
        <f t="shared" si="20"/>
        <v>0</v>
      </c>
      <c r="AC29" s="264">
        <f t="shared" si="21"/>
        <v>0</v>
      </c>
      <c r="AD29" s="264">
        <f t="shared" si="22"/>
        <v>0</v>
      </c>
      <c r="AE29" s="264">
        <f t="shared" si="23"/>
        <v>0</v>
      </c>
    </row>
    <row r="30" spans="2:32" ht="15" customHeight="1">
      <c r="B30" s="1" t="s">
        <v>226</v>
      </c>
      <c r="C30" s="33">
        <f>基本情報!$G$5</f>
        <v>0</v>
      </c>
      <c r="D30" s="32">
        <f>'基本単価抽出（本園）'!O20</f>
        <v>0</v>
      </c>
      <c r="E30" s="32">
        <f>'基本単価抽出（本園）'!T20</f>
        <v>0</v>
      </c>
      <c r="F30" s="32">
        <f>'基本単価抽出（本園）'!Y20</f>
        <v>0</v>
      </c>
      <c r="G30" s="32">
        <f>'基本単価抽出（本園）'!AD20</f>
        <v>0</v>
      </c>
      <c r="H30" s="32">
        <f>'基本単価抽出（本園）'!O46</f>
        <v>0</v>
      </c>
      <c r="I30" s="32">
        <f>'基本単価抽出（本園）'!T46</f>
        <v>0</v>
      </c>
      <c r="J30" s="32">
        <f>'基本単価抽出（本園）'!Y46</f>
        <v>0</v>
      </c>
      <c r="K30" s="32">
        <f>'基本単価抽出（本園）'!AD46</f>
        <v>0</v>
      </c>
      <c r="M30" s="1" t="s">
        <v>226</v>
      </c>
      <c r="N30" s="32">
        <f t="shared" si="8"/>
        <v>0</v>
      </c>
      <c r="O30" s="32">
        <f t="shared" si="9"/>
        <v>0</v>
      </c>
      <c r="P30" s="32">
        <f t="shared" si="10"/>
        <v>0</v>
      </c>
      <c r="Q30" s="32">
        <f t="shared" si="11"/>
        <v>0</v>
      </c>
      <c r="R30" s="32">
        <f t="shared" si="12"/>
        <v>0</v>
      </c>
      <c r="S30" s="32">
        <f t="shared" si="13"/>
        <v>0</v>
      </c>
      <c r="T30" s="32">
        <f t="shared" si="14"/>
        <v>0</v>
      </c>
      <c r="U30" s="32">
        <f t="shared" si="15"/>
        <v>0</v>
      </c>
      <c r="W30" s="1" t="s">
        <v>226</v>
      </c>
      <c r="X30" s="264">
        <f t="shared" si="16"/>
        <v>0</v>
      </c>
      <c r="Y30" s="264">
        <f t="shared" si="17"/>
        <v>0</v>
      </c>
      <c r="Z30" s="264">
        <f t="shared" si="18"/>
        <v>0</v>
      </c>
      <c r="AA30" s="264">
        <f t="shared" si="19"/>
        <v>0</v>
      </c>
      <c r="AB30" s="264">
        <f t="shared" si="20"/>
        <v>0</v>
      </c>
      <c r="AC30" s="264">
        <f t="shared" si="21"/>
        <v>0</v>
      </c>
      <c r="AD30" s="264">
        <f t="shared" si="22"/>
        <v>0</v>
      </c>
      <c r="AE30" s="264">
        <f t="shared" si="23"/>
        <v>0</v>
      </c>
    </row>
    <row r="31" spans="2:32" ht="15" customHeight="1">
      <c r="B31" s="1" t="s">
        <v>28</v>
      </c>
      <c r="C31" s="33">
        <f>基本情報!$G$5</f>
        <v>0</v>
      </c>
      <c r="D31" s="32">
        <f>'基本単価抽出（本園）'!O22</f>
        <v>0</v>
      </c>
      <c r="E31" s="32">
        <f>'基本単価抽出（本園）'!T22</f>
        <v>0</v>
      </c>
      <c r="F31" s="32">
        <f>'基本単価抽出（本園）'!Y22</f>
        <v>0</v>
      </c>
      <c r="G31" s="32">
        <f>'基本単価抽出（本園）'!AD22</f>
        <v>0</v>
      </c>
      <c r="H31" s="32">
        <f>'基本単価抽出（本園）'!O48</f>
        <v>0</v>
      </c>
      <c r="I31" s="32">
        <f>'基本単価抽出（本園）'!T48</f>
        <v>0</v>
      </c>
      <c r="J31" s="32">
        <f>'基本単価抽出（本園）'!Y48</f>
        <v>0</v>
      </c>
      <c r="K31" s="32">
        <f>'基本単価抽出（本園）'!AD48</f>
        <v>0</v>
      </c>
      <c r="M31" s="1" t="s">
        <v>28</v>
      </c>
      <c r="N31" s="32">
        <f t="shared" si="8"/>
        <v>0</v>
      </c>
      <c r="O31" s="32">
        <f t="shared" si="9"/>
        <v>0</v>
      </c>
      <c r="P31" s="32">
        <f t="shared" si="10"/>
        <v>0</v>
      </c>
      <c r="Q31" s="32">
        <f t="shared" si="11"/>
        <v>0</v>
      </c>
      <c r="R31" s="32">
        <f t="shared" si="12"/>
        <v>0</v>
      </c>
      <c r="S31" s="32">
        <f t="shared" si="13"/>
        <v>0</v>
      </c>
      <c r="T31" s="32">
        <f t="shared" si="14"/>
        <v>0</v>
      </c>
      <c r="U31" s="32">
        <f t="shared" si="15"/>
        <v>0</v>
      </c>
      <c r="W31" s="1" t="s">
        <v>28</v>
      </c>
      <c r="X31" s="264">
        <f t="shared" si="16"/>
        <v>0</v>
      </c>
      <c r="Y31" s="264">
        <f t="shared" si="17"/>
        <v>0</v>
      </c>
      <c r="Z31" s="264">
        <f t="shared" si="18"/>
        <v>0</v>
      </c>
      <c r="AA31" s="264">
        <f t="shared" si="19"/>
        <v>0</v>
      </c>
      <c r="AB31" s="264">
        <f t="shared" si="20"/>
        <v>0</v>
      </c>
      <c r="AC31" s="264">
        <f t="shared" si="21"/>
        <v>0</v>
      </c>
      <c r="AD31" s="264">
        <f t="shared" si="22"/>
        <v>0</v>
      </c>
      <c r="AE31" s="264">
        <f t="shared" si="23"/>
        <v>0</v>
      </c>
    </row>
    <row r="32" spans="2:32" ht="15" customHeight="1">
      <c r="B32" s="1" t="s">
        <v>29</v>
      </c>
      <c r="C32" s="33">
        <f>基本情報!$G$5</f>
        <v>0</v>
      </c>
      <c r="D32" s="32">
        <f>'基本単価抽出（本園）'!O24</f>
        <v>0</v>
      </c>
      <c r="E32" s="32">
        <f>'基本単価抽出（本園）'!T24</f>
        <v>0</v>
      </c>
      <c r="F32" s="32">
        <f>'基本単価抽出（本園）'!Y24</f>
        <v>0</v>
      </c>
      <c r="G32" s="32">
        <f>'基本単価抽出（本園）'!AD24</f>
        <v>0</v>
      </c>
      <c r="H32" s="32">
        <f>'基本単価抽出（本園）'!O50</f>
        <v>0</v>
      </c>
      <c r="I32" s="32">
        <f>'基本単価抽出（本園）'!T50</f>
        <v>0</v>
      </c>
      <c r="J32" s="32">
        <f>'基本単価抽出（本園）'!Y50</f>
        <v>0</v>
      </c>
      <c r="K32" s="32">
        <f>'基本単価抽出（本園）'!AD50</f>
        <v>0</v>
      </c>
      <c r="M32" s="1" t="s">
        <v>29</v>
      </c>
      <c r="N32" s="32">
        <f t="shared" si="8"/>
        <v>0</v>
      </c>
      <c r="O32" s="32">
        <f t="shared" si="9"/>
        <v>0</v>
      </c>
      <c r="P32" s="32">
        <f t="shared" si="10"/>
        <v>0</v>
      </c>
      <c r="Q32" s="32">
        <f t="shared" si="11"/>
        <v>0</v>
      </c>
      <c r="R32" s="32">
        <f t="shared" si="12"/>
        <v>0</v>
      </c>
      <c r="S32" s="32">
        <f t="shared" si="13"/>
        <v>0</v>
      </c>
      <c r="T32" s="32">
        <f t="shared" si="14"/>
        <v>0</v>
      </c>
      <c r="U32" s="32">
        <f t="shared" si="15"/>
        <v>0</v>
      </c>
      <c r="W32" s="1" t="s">
        <v>29</v>
      </c>
      <c r="X32" s="264">
        <f t="shared" si="16"/>
        <v>0</v>
      </c>
      <c r="Y32" s="264">
        <f t="shared" si="17"/>
        <v>0</v>
      </c>
      <c r="Z32" s="264">
        <f t="shared" si="18"/>
        <v>0</v>
      </c>
      <c r="AA32" s="264">
        <f t="shared" si="19"/>
        <v>0</v>
      </c>
      <c r="AB32" s="264">
        <f t="shared" si="20"/>
        <v>0</v>
      </c>
      <c r="AC32" s="264">
        <f t="shared" si="21"/>
        <v>0</v>
      </c>
      <c r="AD32" s="264">
        <f t="shared" si="22"/>
        <v>0</v>
      </c>
      <c r="AE32" s="264">
        <f t="shared" si="23"/>
        <v>0</v>
      </c>
      <c r="AF32" s="31" t="s">
        <v>612</v>
      </c>
    </row>
    <row r="33" spans="2:32" ht="15" customHeight="1">
      <c r="B33" s="1" t="s">
        <v>30</v>
      </c>
      <c r="C33" s="33">
        <f>基本情報!$G$5</f>
        <v>0</v>
      </c>
      <c r="D33" s="32">
        <f>'基本単価抽出（本園）'!O26</f>
        <v>0</v>
      </c>
      <c r="E33" s="32">
        <f>'基本単価抽出（本園）'!T26</f>
        <v>0</v>
      </c>
      <c r="F33" s="32">
        <f>'基本単価抽出（本園）'!Y26</f>
        <v>0</v>
      </c>
      <c r="G33" s="32">
        <f>'基本単価抽出（本園）'!AD26</f>
        <v>0</v>
      </c>
      <c r="H33" s="32">
        <f>'基本単価抽出（本園）'!O52</f>
        <v>0</v>
      </c>
      <c r="I33" s="32">
        <f>'基本単価抽出（本園）'!T52</f>
        <v>0</v>
      </c>
      <c r="J33" s="32">
        <f>'基本単価抽出（本園）'!Y52</f>
        <v>0</v>
      </c>
      <c r="K33" s="32">
        <f>'基本単価抽出（本園）'!AD52</f>
        <v>0</v>
      </c>
      <c r="M33" s="1" t="s">
        <v>30</v>
      </c>
      <c r="N33" s="32">
        <f t="shared" si="8"/>
        <v>0</v>
      </c>
      <c r="O33" s="32">
        <f t="shared" si="9"/>
        <v>0</v>
      </c>
      <c r="P33" s="32">
        <f t="shared" si="10"/>
        <v>0</v>
      </c>
      <c r="Q33" s="32">
        <f t="shared" si="11"/>
        <v>0</v>
      </c>
      <c r="R33" s="32">
        <f t="shared" si="12"/>
        <v>0</v>
      </c>
      <c r="S33" s="32">
        <f t="shared" si="13"/>
        <v>0</v>
      </c>
      <c r="T33" s="32">
        <f t="shared" si="14"/>
        <v>0</v>
      </c>
      <c r="U33" s="32">
        <f t="shared" si="15"/>
        <v>0</v>
      </c>
      <c r="W33" s="1" t="s">
        <v>30</v>
      </c>
      <c r="X33" s="264">
        <f t="shared" si="16"/>
        <v>0</v>
      </c>
      <c r="Y33" s="264">
        <f t="shared" si="17"/>
        <v>0</v>
      </c>
      <c r="Z33" s="264">
        <f t="shared" si="18"/>
        <v>0</v>
      </c>
      <c r="AA33" s="264">
        <f t="shared" si="19"/>
        <v>0</v>
      </c>
      <c r="AB33" s="264">
        <f t="shared" si="20"/>
        <v>0</v>
      </c>
      <c r="AC33" s="264">
        <f t="shared" si="21"/>
        <v>0</v>
      </c>
      <c r="AD33" s="264">
        <f t="shared" si="22"/>
        <v>0</v>
      </c>
      <c r="AE33" s="264">
        <f t="shared" si="23"/>
        <v>0</v>
      </c>
      <c r="AF33" s="32">
        <f>SUM(X22:AE33)</f>
        <v>0</v>
      </c>
    </row>
  </sheetData>
  <sheetProtection algorithmName="SHA-512" hashValue="XENye3P5IFu/jGflv8zzFchXo0OJSyenExzwY5HL6gaA5zfYoE+2QyUfDl9HgqD4Et6Q2fujm1jY8MsD9IFQ1Q==" saltValue="sawQBZ2YDii3UMykX8t04A==" spinCount="100000" sheet="1" objects="1" scenarios="1"/>
  <mergeCells count="24">
    <mergeCell ref="C19:C21"/>
    <mergeCell ref="M19:M21"/>
    <mergeCell ref="W19:AE19"/>
    <mergeCell ref="W20:W21"/>
    <mergeCell ref="N20:Q20"/>
    <mergeCell ref="R20:U20"/>
    <mergeCell ref="D19:K19"/>
    <mergeCell ref="N19:U19"/>
    <mergeCell ref="B19:B21"/>
    <mergeCell ref="D20:G20"/>
    <mergeCell ref="H20:K20"/>
    <mergeCell ref="W3:AE3"/>
    <mergeCell ref="W4:W5"/>
    <mergeCell ref="X4:AA4"/>
    <mergeCell ref="AB4:AE4"/>
    <mergeCell ref="B4:B5"/>
    <mergeCell ref="N3:U3"/>
    <mergeCell ref="N4:Q4"/>
    <mergeCell ref="R4:U4"/>
    <mergeCell ref="M3:M5"/>
    <mergeCell ref="C4:F4"/>
    <mergeCell ref="G4:J4"/>
    <mergeCell ref="X20:AA20"/>
    <mergeCell ref="AB20:AE20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50713-1095-4970-947E-007FE80B579B}">
  <sheetPr>
    <tabColor theme="9" tint="0.59999389629810485"/>
  </sheetPr>
  <dimension ref="B1:AF174"/>
  <sheetViews>
    <sheetView zoomScale="90" zoomScaleNormal="90" workbookViewId="0">
      <selection activeCell="AA29" sqref="AA29"/>
    </sheetView>
  </sheetViews>
  <sheetFormatPr defaultColWidth="9" defaultRowHeight="15" customHeight="1"/>
  <cols>
    <col min="1" max="1" width="1.09765625" style="73" customWidth="1"/>
    <col min="2" max="2" width="5.59765625" style="73" customWidth="1"/>
    <col min="3" max="11" width="8.09765625" style="73" customWidth="1"/>
    <col min="12" max="12" width="1.09765625" style="73" customWidth="1"/>
    <col min="13" max="13" width="5.59765625" style="73" customWidth="1"/>
    <col min="14" max="21" width="8.09765625" style="73" customWidth="1"/>
    <col min="22" max="22" width="1.09765625" style="73" customWidth="1"/>
    <col min="23" max="23" width="5.59765625" style="73" customWidth="1"/>
    <col min="24" max="31" width="8.09765625" style="73" customWidth="1"/>
    <col min="32" max="32" width="10.09765625" style="73" customWidth="1"/>
    <col min="33" max="16384" width="9" style="73"/>
  </cols>
  <sheetData>
    <row r="1" spans="2:32" ht="8.25" customHeight="1"/>
    <row r="2" spans="2:32" ht="15" customHeight="1">
      <c r="B2" s="2"/>
      <c r="C2" s="2"/>
      <c r="D2" s="2"/>
      <c r="E2" s="2"/>
      <c r="F2" s="2"/>
      <c r="G2" s="2"/>
      <c r="H2" s="2"/>
      <c r="I2" s="2"/>
      <c r="J2" s="2"/>
      <c r="K2" s="2"/>
      <c r="M2" s="2" t="s">
        <v>285</v>
      </c>
      <c r="W2" s="2" t="s">
        <v>285</v>
      </c>
    </row>
    <row r="3" spans="2:32" ht="15" customHeight="1">
      <c r="B3" s="2" t="s">
        <v>611</v>
      </c>
      <c r="C3" s="2"/>
      <c r="D3" s="2"/>
      <c r="E3" s="2"/>
      <c r="F3" s="2"/>
      <c r="G3" s="2"/>
      <c r="H3" s="2"/>
      <c r="I3" s="2"/>
      <c r="J3" s="2"/>
      <c r="K3" s="2"/>
      <c r="M3" s="537"/>
      <c r="N3" s="536" t="s">
        <v>165</v>
      </c>
      <c r="O3" s="536"/>
      <c r="P3" s="536"/>
      <c r="Q3" s="536"/>
      <c r="R3" s="536"/>
      <c r="S3" s="536"/>
      <c r="T3" s="536"/>
      <c r="U3" s="536"/>
      <c r="W3" s="537"/>
      <c r="X3" s="536" t="s">
        <v>165</v>
      </c>
      <c r="Y3" s="536"/>
      <c r="Z3" s="536"/>
      <c r="AA3" s="536"/>
      <c r="AB3" s="536"/>
      <c r="AC3" s="536"/>
      <c r="AD3" s="536"/>
      <c r="AE3" s="536"/>
    </row>
    <row r="4" spans="2:32" ht="15" customHeight="1">
      <c r="B4" s="527"/>
      <c r="C4" s="527" t="s">
        <v>11</v>
      </c>
      <c r="D4" s="527"/>
      <c r="E4" s="527"/>
      <c r="F4" s="527"/>
      <c r="G4" s="527" t="s">
        <v>12</v>
      </c>
      <c r="H4" s="527"/>
      <c r="I4" s="527"/>
      <c r="J4" s="527"/>
      <c r="K4" s="2"/>
      <c r="M4" s="534"/>
      <c r="N4" s="536" t="s">
        <v>11</v>
      </c>
      <c r="O4" s="536"/>
      <c r="P4" s="536"/>
      <c r="Q4" s="536"/>
      <c r="R4" s="536" t="s">
        <v>12</v>
      </c>
      <c r="S4" s="536"/>
      <c r="T4" s="536"/>
      <c r="U4" s="536"/>
      <c r="W4" s="534"/>
      <c r="X4" s="536" t="s">
        <v>11</v>
      </c>
      <c r="Y4" s="536"/>
      <c r="Z4" s="536"/>
      <c r="AA4" s="536"/>
      <c r="AB4" s="536" t="s">
        <v>12</v>
      </c>
      <c r="AC4" s="536"/>
      <c r="AD4" s="536"/>
      <c r="AE4" s="536"/>
    </row>
    <row r="5" spans="2:32" ht="15" customHeight="1">
      <c r="B5" s="527"/>
      <c r="C5" s="69" t="s">
        <v>158</v>
      </c>
      <c r="D5" s="69" t="s">
        <v>159</v>
      </c>
      <c r="E5" s="69" t="s">
        <v>160</v>
      </c>
      <c r="F5" s="69" t="s">
        <v>161</v>
      </c>
      <c r="G5" s="69" t="s">
        <v>158</v>
      </c>
      <c r="H5" s="69" t="s">
        <v>159</v>
      </c>
      <c r="I5" s="69" t="s">
        <v>160</v>
      </c>
      <c r="J5" s="69" t="s">
        <v>161</v>
      </c>
      <c r="K5" s="2"/>
      <c r="M5" s="535"/>
      <c r="N5" s="74" t="s">
        <v>158</v>
      </c>
      <c r="O5" s="74" t="s">
        <v>159</v>
      </c>
      <c r="P5" s="74" t="s">
        <v>160</v>
      </c>
      <c r="Q5" s="74" t="s">
        <v>161</v>
      </c>
      <c r="R5" s="74" t="s">
        <v>158</v>
      </c>
      <c r="S5" s="74" t="s">
        <v>159</v>
      </c>
      <c r="T5" s="74" t="s">
        <v>160</v>
      </c>
      <c r="U5" s="74" t="s">
        <v>161</v>
      </c>
      <c r="W5" s="535"/>
      <c r="X5" s="74" t="s">
        <v>158</v>
      </c>
      <c r="Y5" s="74" t="s">
        <v>159</v>
      </c>
      <c r="Z5" s="74" t="s">
        <v>160</v>
      </c>
      <c r="AA5" s="74" t="s">
        <v>161</v>
      </c>
      <c r="AB5" s="74" t="s">
        <v>158</v>
      </c>
      <c r="AC5" s="74" t="s">
        <v>159</v>
      </c>
      <c r="AD5" s="74" t="s">
        <v>160</v>
      </c>
      <c r="AE5" s="74" t="s">
        <v>161</v>
      </c>
    </row>
    <row r="6" spans="2:32" ht="15" customHeight="1">
      <c r="B6" s="1" t="s">
        <v>19</v>
      </c>
      <c r="C6" s="33">
        <f>児童数!R8</f>
        <v>0</v>
      </c>
      <c r="D6" s="33">
        <f>児童数!S8</f>
        <v>0</v>
      </c>
      <c r="E6" s="33">
        <f>児童数!T8</f>
        <v>0</v>
      </c>
      <c r="F6" s="33">
        <f>児童数!U8</f>
        <v>0</v>
      </c>
      <c r="G6" s="33">
        <f>児童数!W8</f>
        <v>0</v>
      </c>
      <c r="H6" s="33">
        <f>児童数!X8</f>
        <v>0</v>
      </c>
      <c r="I6" s="33">
        <f>児童数!Y8</f>
        <v>0</v>
      </c>
      <c r="J6" s="33">
        <f>児童数!Z8</f>
        <v>0</v>
      </c>
      <c r="K6" s="2"/>
      <c r="M6" s="1" t="s">
        <v>19</v>
      </c>
      <c r="N6" s="32">
        <f>'基本単価抽出（分園）'!N4</f>
        <v>0</v>
      </c>
      <c r="O6" s="32">
        <f>'基本単価抽出（分園）'!S4</f>
        <v>0</v>
      </c>
      <c r="P6" s="32">
        <f>'基本単価抽出（分園）'!X4</f>
        <v>0</v>
      </c>
      <c r="Q6" s="32">
        <f>'基本単価抽出（分園）'!AC4</f>
        <v>0</v>
      </c>
      <c r="R6" s="32">
        <f>'基本単価抽出（分園）'!N30</f>
        <v>0</v>
      </c>
      <c r="S6" s="32">
        <f>'基本単価抽出（分園）'!S30</f>
        <v>0</v>
      </c>
      <c r="T6" s="32">
        <f>'基本単価抽出（分園）'!X30</f>
        <v>0</v>
      </c>
      <c r="U6" s="32">
        <f>'基本単価抽出（分園）'!AC30</f>
        <v>0</v>
      </c>
      <c r="W6" s="1" t="s">
        <v>19</v>
      </c>
      <c r="X6" s="264">
        <f t="shared" ref="X6:X17" si="0">IFERROR(C6*N6,0)</f>
        <v>0</v>
      </c>
      <c r="Y6" s="264">
        <f t="shared" ref="Y6:Y17" si="1">IFERROR(D6*O6,0)</f>
        <v>0</v>
      </c>
      <c r="Z6" s="264">
        <f t="shared" ref="Z6:Z17" si="2">IFERROR(E6*P6,0)</f>
        <v>0</v>
      </c>
      <c r="AA6" s="264">
        <f t="shared" ref="AA6:AA17" si="3">IFERROR(F6*Q6,0)</f>
        <v>0</v>
      </c>
      <c r="AB6" s="264">
        <f t="shared" ref="AB6:AB17" si="4">IFERROR(G6*R6,0)</f>
        <v>0</v>
      </c>
      <c r="AC6" s="264">
        <f t="shared" ref="AC6:AC17" si="5">IFERROR(H6*S6,0)</f>
        <v>0</v>
      </c>
      <c r="AD6" s="264">
        <f t="shared" ref="AD6:AD17" si="6">IFERROR(I6*T6,0)</f>
        <v>0</v>
      </c>
      <c r="AE6" s="264">
        <f t="shared" ref="AE6:AE17" si="7">IFERROR(J6*U6,0)</f>
        <v>0</v>
      </c>
      <c r="AF6" s="2"/>
    </row>
    <row r="7" spans="2:32" ht="15" customHeight="1">
      <c r="B7" s="1" t="s">
        <v>20</v>
      </c>
      <c r="C7" s="33">
        <f>児童数!R9</f>
        <v>0</v>
      </c>
      <c r="D7" s="33">
        <f>児童数!S9</f>
        <v>0</v>
      </c>
      <c r="E7" s="33">
        <f>児童数!T9</f>
        <v>0</v>
      </c>
      <c r="F7" s="33">
        <f>児童数!U9</f>
        <v>0</v>
      </c>
      <c r="G7" s="33">
        <f>児童数!W9</f>
        <v>0</v>
      </c>
      <c r="H7" s="33">
        <f>児童数!X9</f>
        <v>0</v>
      </c>
      <c r="I7" s="33">
        <f>児童数!Y9</f>
        <v>0</v>
      </c>
      <c r="J7" s="33">
        <f>児童数!Z9</f>
        <v>0</v>
      </c>
      <c r="K7" s="2"/>
      <c r="M7" s="1" t="s">
        <v>20</v>
      </c>
      <c r="N7" s="32">
        <f>'基本単価抽出（分園）'!N6</f>
        <v>0</v>
      </c>
      <c r="O7" s="32">
        <f>'基本単価抽出（分園）'!S6</f>
        <v>0</v>
      </c>
      <c r="P7" s="32">
        <f>'基本単価抽出（分園）'!X6</f>
        <v>0</v>
      </c>
      <c r="Q7" s="32">
        <f>'基本単価抽出（分園）'!AC6</f>
        <v>0</v>
      </c>
      <c r="R7" s="32">
        <f>'基本単価抽出（分園）'!N32</f>
        <v>0</v>
      </c>
      <c r="S7" s="32">
        <f>'基本単価抽出（分園）'!S32</f>
        <v>0</v>
      </c>
      <c r="T7" s="32">
        <f>'基本単価抽出（分園）'!X32</f>
        <v>0</v>
      </c>
      <c r="U7" s="32">
        <f>'基本単価抽出（分園）'!AC32</f>
        <v>0</v>
      </c>
      <c r="W7" s="1" t="s">
        <v>20</v>
      </c>
      <c r="X7" s="264">
        <f t="shared" si="0"/>
        <v>0</v>
      </c>
      <c r="Y7" s="264">
        <f t="shared" si="1"/>
        <v>0</v>
      </c>
      <c r="Z7" s="264">
        <f t="shared" si="2"/>
        <v>0</v>
      </c>
      <c r="AA7" s="264">
        <f t="shared" si="3"/>
        <v>0</v>
      </c>
      <c r="AB7" s="264">
        <f t="shared" si="4"/>
        <v>0</v>
      </c>
      <c r="AC7" s="264">
        <f t="shared" si="5"/>
        <v>0</v>
      </c>
      <c r="AD7" s="264">
        <f t="shared" si="6"/>
        <v>0</v>
      </c>
      <c r="AE7" s="264">
        <f t="shared" si="7"/>
        <v>0</v>
      </c>
      <c r="AF7" s="2"/>
    </row>
    <row r="8" spans="2:32" ht="15" customHeight="1">
      <c r="B8" s="1" t="s">
        <v>21</v>
      </c>
      <c r="C8" s="33">
        <f>児童数!R10</f>
        <v>0</v>
      </c>
      <c r="D8" s="33">
        <f>児童数!S10</f>
        <v>0</v>
      </c>
      <c r="E8" s="33">
        <f>児童数!T10</f>
        <v>0</v>
      </c>
      <c r="F8" s="33">
        <f>児童数!U10</f>
        <v>0</v>
      </c>
      <c r="G8" s="33">
        <f>児童数!W10</f>
        <v>0</v>
      </c>
      <c r="H8" s="33">
        <f>児童数!X10</f>
        <v>0</v>
      </c>
      <c r="I8" s="33">
        <f>児童数!Y10</f>
        <v>0</v>
      </c>
      <c r="J8" s="33">
        <f>児童数!Z10</f>
        <v>0</v>
      </c>
      <c r="K8" s="2"/>
      <c r="M8" s="1" t="s">
        <v>21</v>
      </c>
      <c r="N8" s="32">
        <f>'基本単価抽出（分園）'!N8</f>
        <v>0</v>
      </c>
      <c r="O8" s="32">
        <f>'基本単価抽出（分園）'!S8</f>
        <v>0</v>
      </c>
      <c r="P8" s="32">
        <f>'基本単価抽出（分園）'!X8</f>
        <v>0</v>
      </c>
      <c r="Q8" s="32">
        <f>'基本単価抽出（分園）'!AC8</f>
        <v>0</v>
      </c>
      <c r="R8" s="32">
        <f>'基本単価抽出（分園）'!N34</f>
        <v>0</v>
      </c>
      <c r="S8" s="32">
        <f>'基本単価抽出（分園）'!S34</f>
        <v>0</v>
      </c>
      <c r="T8" s="32">
        <f>'基本単価抽出（分園）'!X34</f>
        <v>0</v>
      </c>
      <c r="U8" s="32">
        <f>'基本単価抽出（分園）'!AC34</f>
        <v>0</v>
      </c>
      <c r="W8" s="1" t="s">
        <v>21</v>
      </c>
      <c r="X8" s="264">
        <f t="shared" si="0"/>
        <v>0</v>
      </c>
      <c r="Y8" s="264">
        <f t="shared" si="1"/>
        <v>0</v>
      </c>
      <c r="Z8" s="264">
        <f t="shared" si="2"/>
        <v>0</v>
      </c>
      <c r="AA8" s="264">
        <f t="shared" si="3"/>
        <v>0</v>
      </c>
      <c r="AB8" s="264">
        <f t="shared" si="4"/>
        <v>0</v>
      </c>
      <c r="AC8" s="264">
        <f t="shared" si="5"/>
        <v>0</v>
      </c>
      <c r="AD8" s="264">
        <f t="shared" si="6"/>
        <v>0</v>
      </c>
      <c r="AE8" s="264">
        <f t="shared" si="7"/>
        <v>0</v>
      </c>
      <c r="AF8" s="2"/>
    </row>
    <row r="9" spans="2:32" ht="15" customHeight="1">
      <c r="B9" s="1" t="s">
        <v>22</v>
      </c>
      <c r="C9" s="33">
        <f>児童数!R11</f>
        <v>0</v>
      </c>
      <c r="D9" s="33">
        <f>児童数!S11</f>
        <v>0</v>
      </c>
      <c r="E9" s="33">
        <f>児童数!T11</f>
        <v>0</v>
      </c>
      <c r="F9" s="33">
        <f>児童数!U11</f>
        <v>0</v>
      </c>
      <c r="G9" s="33">
        <f>児童数!W11</f>
        <v>0</v>
      </c>
      <c r="H9" s="33">
        <f>児童数!X11</f>
        <v>0</v>
      </c>
      <c r="I9" s="33">
        <f>児童数!Y11</f>
        <v>0</v>
      </c>
      <c r="J9" s="33">
        <f>児童数!Z11</f>
        <v>0</v>
      </c>
      <c r="K9" s="2"/>
      <c r="M9" s="1" t="s">
        <v>22</v>
      </c>
      <c r="N9" s="32">
        <f>'基本単価抽出（分園）'!N10</f>
        <v>0</v>
      </c>
      <c r="O9" s="32">
        <f>'基本単価抽出（分園）'!S10</f>
        <v>0</v>
      </c>
      <c r="P9" s="32">
        <f>'基本単価抽出（分園）'!X10</f>
        <v>0</v>
      </c>
      <c r="Q9" s="32">
        <f>'基本単価抽出（分園）'!AC10</f>
        <v>0</v>
      </c>
      <c r="R9" s="32">
        <f>'基本単価抽出（分園）'!N36</f>
        <v>0</v>
      </c>
      <c r="S9" s="32">
        <f>'基本単価抽出（分園）'!S36</f>
        <v>0</v>
      </c>
      <c r="T9" s="32">
        <f>'基本単価抽出（分園）'!X36</f>
        <v>0</v>
      </c>
      <c r="U9" s="32">
        <f>'基本単価抽出（分園）'!AC36</f>
        <v>0</v>
      </c>
      <c r="W9" s="1" t="s">
        <v>22</v>
      </c>
      <c r="X9" s="264">
        <f t="shared" si="0"/>
        <v>0</v>
      </c>
      <c r="Y9" s="264">
        <f t="shared" si="1"/>
        <v>0</v>
      </c>
      <c r="Z9" s="264">
        <f t="shared" si="2"/>
        <v>0</v>
      </c>
      <c r="AA9" s="264">
        <f t="shared" si="3"/>
        <v>0</v>
      </c>
      <c r="AB9" s="264">
        <f t="shared" si="4"/>
        <v>0</v>
      </c>
      <c r="AC9" s="264">
        <f t="shared" si="5"/>
        <v>0</v>
      </c>
      <c r="AD9" s="264">
        <f t="shared" si="6"/>
        <v>0</v>
      </c>
      <c r="AE9" s="264">
        <f t="shared" si="7"/>
        <v>0</v>
      </c>
      <c r="AF9" s="2"/>
    </row>
    <row r="10" spans="2:32" ht="15" customHeight="1">
      <c r="B10" s="1" t="s">
        <v>23</v>
      </c>
      <c r="C10" s="33">
        <f>児童数!R12</f>
        <v>0</v>
      </c>
      <c r="D10" s="33">
        <f>児童数!S12</f>
        <v>0</v>
      </c>
      <c r="E10" s="33">
        <f>児童数!T12</f>
        <v>0</v>
      </c>
      <c r="F10" s="33">
        <f>児童数!U12</f>
        <v>0</v>
      </c>
      <c r="G10" s="33">
        <f>児童数!W12</f>
        <v>0</v>
      </c>
      <c r="H10" s="33">
        <f>児童数!X12</f>
        <v>0</v>
      </c>
      <c r="I10" s="33">
        <f>児童数!Y12</f>
        <v>0</v>
      </c>
      <c r="J10" s="33">
        <f>児童数!Z12</f>
        <v>0</v>
      </c>
      <c r="K10" s="2"/>
      <c r="M10" s="1" t="s">
        <v>23</v>
      </c>
      <c r="N10" s="32">
        <f>'基本単価抽出（分園）'!N12</f>
        <v>0</v>
      </c>
      <c r="O10" s="32">
        <f>'基本単価抽出（分園）'!S12</f>
        <v>0</v>
      </c>
      <c r="P10" s="32">
        <f>'基本単価抽出（分園）'!X12</f>
        <v>0</v>
      </c>
      <c r="Q10" s="32">
        <f>'基本単価抽出（分園）'!AC12</f>
        <v>0</v>
      </c>
      <c r="R10" s="32">
        <f>'基本単価抽出（分園）'!N38</f>
        <v>0</v>
      </c>
      <c r="S10" s="32">
        <f>'基本単価抽出（分園）'!S38</f>
        <v>0</v>
      </c>
      <c r="T10" s="32">
        <f>'基本単価抽出（分園）'!X38</f>
        <v>0</v>
      </c>
      <c r="U10" s="32">
        <f>'基本単価抽出（分園）'!AC38</f>
        <v>0</v>
      </c>
      <c r="W10" s="1" t="s">
        <v>23</v>
      </c>
      <c r="X10" s="264">
        <f t="shared" si="0"/>
        <v>0</v>
      </c>
      <c r="Y10" s="264">
        <f t="shared" si="1"/>
        <v>0</v>
      </c>
      <c r="Z10" s="264">
        <f t="shared" si="2"/>
        <v>0</v>
      </c>
      <c r="AA10" s="264">
        <f t="shared" si="3"/>
        <v>0</v>
      </c>
      <c r="AB10" s="264">
        <f t="shared" si="4"/>
        <v>0</v>
      </c>
      <c r="AC10" s="264">
        <f t="shared" si="5"/>
        <v>0</v>
      </c>
      <c r="AD10" s="264">
        <f t="shared" si="6"/>
        <v>0</v>
      </c>
      <c r="AE10" s="264">
        <f t="shared" si="7"/>
        <v>0</v>
      </c>
      <c r="AF10" s="2"/>
    </row>
    <row r="11" spans="2:32" ht="15" customHeight="1">
      <c r="B11" s="1" t="s">
        <v>24</v>
      </c>
      <c r="C11" s="33">
        <f>児童数!R13</f>
        <v>0</v>
      </c>
      <c r="D11" s="33">
        <f>児童数!S13</f>
        <v>0</v>
      </c>
      <c r="E11" s="33">
        <f>児童数!T13</f>
        <v>0</v>
      </c>
      <c r="F11" s="33">
        <f>児童数!U13</f>
        <v>0</v>
      </c>
      <c r="G11" s="33">
        <f>児童数!W13</f>
        <v>0</v>
      </c>
      <c r="H11" s="33">
        <f>児童数!X13</f>
        <v>0</v>
      </c>
      <c r="I11" s="33">
        <f>児童数!Y13</f>
        <v>0</v>
      </c>
      <c r="J11" s="33">
        <f>児童数!Z13</f>
        <v>0</v>
      </c>
      <c r="K11" s="2"/>
      <c r="M11" s="1" t="s">
        <v>24</v>
      </c>
      <c r="N11" s="32">
        <f>'基本単価抽出（分園）'!N14</f>
        <v>0</v>
      </c>
      <c r="O11" s="32">
        <f>'基本単価抽出（分園）'!S14</f>
        <v>0</v>
      </c>
      <c r="P11" s="32">
        <f>'基本単価抽出（分園）'!X14</f>
        <v>0</v>
      </c>
      <c r="Q11" s="32">
        <f>'基本単価抽出（分園）'!AC14</f>
        <v>0</v>
      </c>
      <c r="R11" s="32">
        <f>'基本単価抽出（分園）'!N40</f>
        <v>0</v>
      </c>
      <c r="S11" s="32">
        <f>'基本単価抽出（分園）'!S40</f>
        <v>0</v>
      </c>
      <c r="T11" s="32">
        <f>'基本単価抽出（分園）'!X40</f>
        <v>0</v>
      </c>
      <c r="U11" s="32">
        <f>'基本単価抽出（分園）'!AC40</f>
        <v>0</v>
      </c>
      <c r="W11" s="1" t="s">
        <v>24</v>
      </c>
      <c r="X11" s="264">
        <f t="shared" si="0"/>
        <v>0</v>
      </c>
      <c r="Y11" s="264">
        <f t="shared" si="1"/>
        <v>0</v>
      </c>
      <c r="Z11" s="264">
        <f t="shared" si="2"/>
        <v>0</v>
      </c>
      <c r="AA11" s="264">
        <f t="shared" si="3"/>
        <v>0</v>
      </c>
      <c r="AB11" s="264">
        <f t="shared" si="4"/>
        <v>0</v>
      </c>
      <c r="AC11" s="264">
        <f t="shared" si="5"/>
        <v>0</v>
      </c>
      <c r="AD11" s="264">
        <f t="shared" si="6"/>
        <v>0</v>
      </c>
      <c r="AE11" s="264">
        <f t="shared" si="7"/>
        <v>0</v>
      </c>
      <c r="AF11" s="2"/>
    </row>
    <row r="12" spans="2:32" ht="15" customHeight="1">
      <c r="B12" s="1" t="s">
        <v>224</v>
      </c>
      <c r="C12" s="33">
        <f>児童数!R14</f>
        <v>0</v>
      </c>
      <c r="D12" s="33">
        <f>児童数!S14</f>
        <v>0</v>
      </c>
      <c r="E12" s="33">
        <f>児童数!T14</f>
        <v>0</v>
      </c>
      <c r="F12" s="33">
        <f>児童数!U14</f>
        <v>0</v>
      </c>
      <c r="G12" s="33">
        <f>児童数!W14</f>
        <v>0</v>
      </c>
      <c r="H12" s="33">
        <f>児童数!X14</f>
        <v>0</v>
      </c>
      <c r="I12" s="33">
        <f>児童数!Y14</f>
        <v>0</v>
      </c>
      <c r="J12" s="33">
        <f>児童数!Z14</f>
        <v>0</v>
      </c>
      <c r="K12" s="2"/>
      <c r="M12" s="1" t="s">
        <v>224</v>
      </c>
      <c r="N12" s="32">
        <f>'基本単価抽出（分園）'!N16</f>
        <v>0</v>
      </c>
      <c r="O12" s="32">
        <f>'基本単価抽出（分園）'!S16</f>
        <v>0</v>
      </c>
      <c r="P12" s="32">
        <f>'基本単価抽出（分園）'!X16</f>
        <v>0</v>
      </c>
      <c r="Q12" s="32">
        <f>'基本単価抽出（分園）'!AC16</f>
        <v>0</v>
      </c>
      <c r="R12" s="32">
        <f>'基本単価抽出（分園）'!N42</f>
        <v>0</v>
      </c>
      <c r="S12" s="32">
        <f>'基本単価抽出（分園）'!S42</f>
        <v>0</v>
      </c>
      <c r="T12" s="32">
        <f>'基本単価抽出（分園）'!X42</f>
        <v>0</v>
      </c>
      <c r="U12" s="32">
        <f>'基本単価抽出（分園）'!AC42</f>
        <v>0</v>
      </c>
      <c r="W12" s="1" t="s">
        <v>224</v>
      </c>
      <c r="X12" s="264">
        <f t="shared" si="0"/>
        <v>0</v>
      </c>
      <c r="Y12" s="264">
        <f t="shared" si="1"/>
        <v>0</v>
      </c>
      <c r="Z12" s="264">
        <f t="shared" si="2"/>
        <v>0</v>
      </c>
      <c r="AA12" s="264">
        <f t="shared" si="3"/>
        <v>0</v>
      </c>
      <c r="AB12" s="264">
        <f t="shared" si="4"/>
        <v>0</v>
      </c>
      <c r="AC12" s="264">
        <f t="shared" si="5"/>
        <v>0</v>
      </c>
      <c r="AD12" s="264">
        <f t="shared" si="6"/>
        <v>0</v>
      </c>
      <c r="AE12" s="264">
        <f t="shared" si="7"/>
        <v>0</v>
      </c>
      <c r="AF12" s="2"/>
    </row>
    <row r="13" spans="2:32" ht="15" customHeight="1">
      <c r="B13" s="1" t="s">
        <v>225</v>
      </c>
      <c r="C13" s="33">
        <f>児童数!R15</f>
        <v>0</v>
      </c>
      <c r="D13" s="33">
        <f>児童数!S15</f>
        <v>0</v>
      </c>
      <c r="E13" s="33">
        <f>児童数!T15</f>
        <v>0</v>
      </c>
      <c r="F13" s="33">
        <f>児童数!U15</f>
        <v>0</v>
      </c>
      <c r="G13" s="33">
        <f>児童数!W15</f>
        <v>0</v>
      </c>
      <c r="H13" s="33">
        <f>児童数!X15</f>
        <v>0</v>
      </c>
      <c r="I13" s="33">
        <f>児童数!Y15</f>
        <v>0</v>
      </c>
      <c r="J13" s="33">
        <f>児童数!Z15</f>
        <v>0</v>
      </c>
      <c r="K13" s="2"/>
      <c r="M13" s="1" t="s">
        <v>225</v>
      </c>
      <c r="N13" s="32">
        <f>'基本単価抽出（分園）'!N18</f>
        <v>0</v>
      </c>
      <c r="O13" s="32">
        <f>'基本単価抽出（分園）'!S18</f>
        <v>0</v>
      </c>
      <c r="P13" s="32">
        <f>'基本単価抽出（分園）'!X18</f>
        <v>0</v>
      </c>
      <c r="Q13" s="32">
        <f>'基本単価抽出（分園）'!AC18</f>
        <v>0</v>
      </c>
      <c r="R13" s="32">
        <f>'基本単価抽出（分園）'!N44</f>
        <v>0</v>
      </c>
      <c r="S13" s="32">
        <f>'基本単価抽出（分園）'!S44</f>
        <v>0</v>
      </c>
      <c r="T13" s="32">
        <f>'基本単価抽出（分園）'!X44</f>
        <v>0</v>
      </c>
      <c r="U13" s="32">
        <f>'基本単価抽出（分園）'!AC44</f>
        <v>0</v>
      </c>
      <c r="W13" s="1" t="s">
        <v>225</v>
      </c>
      <c r="X13" s="264">
        <f t="shared" si="0"/>
        <v>0</v>
      </c>
      <c r="Y13" s="264">
        <f t="shared" si="1"/>
        <v>0</v>
      </c>
      <c r="Z13" s="264">
        <f t="shared" si="2"/>
        <v>0</v>
      </c>
      <c r="AA13" s="264">
        <f t="shared" si="3"/>
        <v>0</v>
      </c>
      <c r="AB13" s="264">
        <f t="shared" si="4"/>
        <v>0</v>
      </c>
      <c r="AC13" s="264">
        <f t="shared" si="5"/>
        <v>0</v>
      </c>
      <c r="AD13" s="264">
        <f t="shared" si="6"/>
        <v>0</v>
      </c>
      <c r="AE13" s="264">
        <f t="shared" si="7"/>
        <v>0</v>
      </c>
      <c r="AF13" s="2"/>
    </row>
    <row r="14" spans="2:32" ht="15" customHeight="1">
      <c r="B14" s="1" t="s">
        <v>226</v>
      </c>
      <c r="C14" s="33">
        <f>児童数!R16</f>
        <v>0</v>
      </c>
      <c r="D14" s="33">
        <f>児童数!S16</f>
        <v>0</v>
      </c>
      <c r="E14" s="33">
        <f>児童数!T16</f>
        <v>0</v>
      </c>
      <c r="F14" s="33">
        <f>児童数!U16</f>
        <v>0</v>
      </c>
      <c r="G14" s="33">
        <f>児童数!W16</f>
        <v>0</v>
      </c>
      <c r="H14" s="33">
        <f>児童数!X16</f>
        <v>0</v>
      </c>
      <c r="I14" s="33">
        <f>児童数!Y16</f>
        <v>0</v>
      </c>
      <c r="J14" s="33">
        <f>児童数!Z16</f>
        <v>0</v>
      </c>
      <c r="K14" s="2"/>
      <c r="M14" s="1" t="s">
        <v>226</v>
      </c>
      <c r="N14" s="32">
        <f>'基本単価抽出（分園）'!N20</f>
        <v>0</v>
      </c>
      <c r="O14" s="32">
        <f>'基本単価抽出（分園）'!S20</f>
        <v>0</v>
      </c>
      <c r="P14" s="32">
        <f>'基本単価抽出（分園）'!X20</f>
        <v>0</v>
      </c>
      <c r="Q14" s="32">
        <f>'基本単価抽出（分園）'!AC20</f>
        <v>0</v>
      </c>
      <c r="R14" s="32">
        <f>'基本単価抽出（分園）'!N46</f>
        <v>0</v>
      </c>
      <c r="S14" s="32">
        <f>'基本単価抽出（分園）'!S46</f>
        <v>0</v>
      </c>
      <c r="T14" s="32">
        <f>'基本単価抽出（分園）'!X46</f>
        <v>0</v>
      </c>
      <c r="U14" s="32">
        <f>'基本単価抽出（分園）'!AC46</f>
        <v>0</v>
      </c>
      <c r="W14" s="1" t="s">
        <v>226</v>
      </c>
      <c r="X14" s="264">
        <f t="shared" si="0"/>
        <v>0</v>
      </c>
      <c r="Y14" s="264">
        <f t="shared" si="1"/>
        <v>0</v>
      </c>
      <c r="Z14" s="264">
        <f t="shared" si="2"/>
        <v>0</v>
      </c>
      <c r="AA14" s="264">
        <f t="shared" si="3"/>
        <v>0</v>
      </c>
      <c r="AB14" s="264">
        <f t="shared" si="4"/>
        <v>0</v>
      </c>
      <c r="AC14" s="264">
        <f t="shared" si="5"/>
        <v>0</v>
      </c>
      <c r="AD14" s="264">
        <f t="shared" si="6"/>
        <v>0</v>
      </c>
      <c r="AE14" s="264">
        <f t="shared" si="7"/>
        <v>0</v>
      </c>
      <c r="AF14" s="2"/>
    </row>
    <row r="15" spans="2:32" ht="15" customHeight="1">
      <c r="B15" s="1" t="s">
        <v>28</v>
      </c>
      <c r="C15" s="33">
        <f>児童数!R17</f>
        <v>0</v>
      </c>
      <c r="D15" s="33">
        <f>児童数!S17</f>
        <v>0</v>
      </c>
      <c r="E15" s="33">
        <f>児童数!T17</f>
        <v>0</v>
      </c>
      <c r="F15" s="33">
        <f>児童数!U17</f>
        <v>0</v>
      </c>
      <c r="G15" s="33">
        <f>児童数!W17</f>
        <v>0</v>
      </c>
      <c r="H15" s="33">
        <f>児童数!X17</f>
        <v>0</v>
      </c>
      <c r="I15" s="33">
        <f>児童数!Y17</f>
        <v>0</v>
      </c>
      <c r="J15" s="33">
        <f>児童数!Z17</f>
        <v>0</v>
      </c>
      <c r="K15" s="2"/>
      <c r="M15" s="1" t="s">
        <v>28</v>
      </c>
      <c r="N15" s="32">
        <f>'基本単価抽出（分園）'!N22</f>
        <v>0</v>
      </c>
      <c r="O15" s="32">
        <f>'基本単価抽出（分園）'!S22</f>
        <v>0</v>
      </c>
      <c r="P15" s="32">
        <f>'基本単価抽出（分園）'!X22</f>
        <v>0</v>
      </c>
      <c r="Q15" s="32">
        <f>'基本単価抽出（分園）'!AC22</f>
        <v>0</v>
      </c>
      <c r="R15" s="32">
        <f>'基本単価抽出（分園）'!N48</f>
        <v>0</v>
      </c>
      <c r="S15" s="32">
        <f>'基本単価抽出（分園）'!S48</f>
        <v>0</v>
      </c>
      <c r="T15" s="32">
        <f>'基本単価抽出（分園）'!X48</f>
        <v>0</v>
      </c>
      <c r="U15" s="32">
        <f>'基本単価抽出（分園）'!AC48</f>
        <v>0</v>
      </c>
      <c r="W15" s="1" t="s">
        <v>28</v>
      </c>
      <c r="X15" s="264">
        <f t="shared" si="0"/>
        <v>0</v>
      </c>
      <c r="Y15" s="264">
        <f t="shared" si="1"/>
        <v>0</v>
      </c>
      <c r="Z15" s="264">
        <f t="shared" si="2"/>
        <v>0</v>
      </c>
      <c r="AA15" s="264">
        <f t="shared" si="3"/>
        <v>0</v>
      </c>
      <c r="AB15" s="264">
        <f t="shared" si="4"/>
        <v>0</v>
      </c>
      <c r="AC15" s="264">
        <f t="shared" si="5"/>
        <v>0</v>
      </c>
      <c r="AD15" s="264">
        <f t="shared" si="6"/>
        <v>0</v>
      </c>
      <c r="AE15" s="264">
        <f t="shared" si="7"/>
        <v>0</v>
      </c>
      <c r="AF15" s="2"/>
    </row>
    <row r="16" spans="2:32" ht="15" customHeight="1">
      <c r="B16" s="1" t="s">
        <v>29</v>
      </c>
      <c r="C16" s="33">
        <f>児童数!R18</f>
        <v>0</v>
      </c>
      <c r="D16" s="33">
        <f>児童数!S18</f>
        <v>0</v>
      </c>
      <c r="E16" s="33">
        <f>児童数!T18</f>
        <v>0</v>
      </c>
      <c r="F16" s="33">
        <f>児童数!U18</f>
        <v>0</v>
      </c>
      <c r="G16" s="33">
        <f>児童数!W18</f>
        <v>0</v>
      </c>
      <c r="H16" s="33">
        <f>児童数!X18</f>
        <v>0</v>
      </c>
      <c r="I16" s="33">
        <f>児童数!Y18</f>
        <v>0</v>
      </c>
      <c r="J16" s="33">
        <f>児童数!Z18</f>
        <v>0</v>
      </c>
      <c r="K16" s="2"/>
      <c r="M16" s="1" t="s">
        <v>29</v>
      </c>
      <c r="N16" s="32">
        <f>'基本単価抽出（分園）'!N24</f>
        <v>0</v>
      </c>
      <c r="O16" s="32">
        <f>'基本単価抽出（分園）'!S24</f>
        <v>0</v>
      </c>
      <c r="P16" s="32">
        <f>'基本単価抽出（分園）'!X24</f>
        <v>0</v>
      </c>
      <c r="Q16" s="32">
        <f>'基本単価抽出（分園）'!AC24</f>
        <v>0</v>
      </c>
      <c r="R16" s="32">
        <f>'基本単価抽出（分園）'!N50</f>
        <v>0</v>
      </c>
      <c r="S16" s="32">
        <f>'基本単価抽出（分園）'!S50</f>
        <v>0</v>
      </c>
      <c r="T16" s="32">
        <f>'基本単価抽出（分園）'!X50</f>
        <v>0</v>
      </c>
      <c r="U16" s="32">
        <f>'基本単価抽出（分園）'!AC50</f>
        <v>0</v>
      </c>
      <c r="W16" s="1" t="s">
        <v>29</v>
      </c>
      <c r="X16" s="264">
        <f t="shared" si="0"/>
        <v>0</v>
      </c>
      <c r="Y16" s="264">
        <f t="shared" si="1"/>
        <v>0</v>
      </c>
      <c r="Z16" s="264">
        <f t="shared" si="2"/>
        <v>0</v>
      </c>
      <c r="AA16" s="264">
        <f t="shared" si="3"/>
        <v>0</v>
      </c>
      <c r="AB16" s="264">
        <f t="shared" si="4"/>
        <v>0</v>
      </c>
      <c r="AC16" s="264">
        <f t="shared" si="5"/>
        <v>0</v>
      </c>
      <c r="AD16" s="264">
        <f t="shared" si="6"/>
        <v>0</v>
      </c>
      <c r="AE16" s="264">
        <f t="shared" si="7"/>
        <v>0</v>
      </c>
      <c r="AF16" s="31" t="s">
        <v>612</v>
      </c>
    </row>
    <row r="17" spans="2:32" ht="15" customHeight="1">
      <c r="B17" s="1" t="s">
        <v>30</v>
      </c>
      <c r="C17" s="33">
        <f>児童数!R19</f>
        <v>0</v>
      </c>
      <c r="D17" s="33">
        <f>児童数!S19</f>
        <v>0</v>
      </c>
      <c r="E17" s="33">
        <f>児童数!T19</f>
        <v>0</v>
      </c>
      <c r="F17" s="33">
        <f>児童数!U19</f>
        <v>0</v>
      </c>
      <c r="G17" s="33">
        <f>児童数!W19</f>
        <v>0</v>
      </c>
      <c r="H17" s="33">
        <f>児童数!X19</f>
        <v>0</v>
      </c>
      <c r="I17" s="33">
        <f>児童数!Y19</f>
        <v>0</v>
      </c>
      <c r="J17" s="33">
        <f>児童数!Z19</f>
        <v>0</v>
      </c>
      <c r="K17" s="2"/>
      <c r="M17" s="1" t="s">
        <v>30</v>
      </c>
      <c r="N17" s="32">
        <f>'基本単価抽出（分園）'!N26</f>
        <v>0</v>
      </c>
      <c r="O17" s="32">
        <f>'基本単価抽出（分園）'!S26</f>
        <v>0</v>
      </c>
      <c r="P17" s="32">
        <f>'基本単価抽出（分園）'!X26</f>
        <v>0</v>
      </c>
      <c r="Q17" s="32">
        <f>'基本単価抽出（分園）'!AC26</f>
        <v>0</v>
      </c>
      <c r="R17" s="32">
        <f>'基本単価抽出（分園）'!N52</f>
        <v>0</v>
      </c>
      <c r="S17" s="32">
        <f>'基本単価抽出（分園）'!S52</f>
        <v>0</v>
      </c>
      <c r="T17" s="32">
        <f>'基本単価抽出（分園）'!X52</f>
        <v>0</v>
      </c>
      <c r="U17" s="32">
        <f>'基本単価抽出（分園）'!AC52</f>
        <v>0</v>
      </c>
      <c r="W17" s="1" t="s">
        <v>30</v>
      </c>
      <c r="X17" s="264">
        <f t="shared" si="0"/>
        <v>0</v>
      </c>
      <c r="Y17" s="264">
        <f t="shared" si="1"/>
        <v>0</v>
      </c>
      <c r="Z17" s="264">
        <f t="shared" si="2"/>
        <v>0</v>
      </c>
      <c r="AA17" s="264">
        <f t="shared" si="3"/>
        <v>0</v>
      </c>
      <c r="AB17" s="264">
        <f t="shared" si="4"/>
        <v>0</v>
      </c>
      <c r="AC17" s="264">
        <f t="shared" si="5"/>
        <v>0</v>
      </c>
      <c r="AD17" s="264">
        <f t="shared" si="6"/>
        <v>0</v>
      </c>
      <c r="AE17" s="264">
        <f t="shared" si="7"/>
        <v>0</v>
      </c>
      <c r="AF17" s="32">
        <f>SUM(X6:AE17)</f>
        <v>0</v>
      </c>
    </row>
    <row r="18" spans="2:32" ht="15" customHeigh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 t="s">
        <v>286</v>
      </c>
      <c r="N18" s="2"/>
      <c r="O18" s="2"/>
      <c r="P18" s="2"/>
      <c r="Q18" s="2"/>
      <c r="R18" s="2"/>
      <c r="S18" s="2"/>
      <c r="T18" s="2"/>
      <c r="U18" s="2"/>
      <c r="V18" s="2"/>
      <c r="W18" s="2" t="s">
        <v>286</v>
      </c>
      <c r="X18" s="2"/>
      <c r="Y18" s="2"/>
      <c r="Z18" s="2"/>
      <c r="AA18" s="2"/>
      <c r="AB18" s="2"/>
      <c r="AC18" s="2"/>
      <c r="AD18" s="2"/>
      <c r="AE18" s="2"/>
    </row>
    <row r="19" spans="2:32" ht="15" customHeight="1">
      <c r="B19" s="528"/>
      <c r="C19" s="528" t="s">
        <v>284</v>
      </c>
      <c r="D19" s="527" t="s">
        <v>281</v>
      </c>
      <c r="E19" s="527"/>
      <c r="F19" s="527"/>
      <c r="G19" s="527"/>
      <c r="H19" s="527"/>
      <c r="I19" s="527"/>
      <c r="J19" s="527"/>
      <c r="K19" s="527"/>
      <c r="L19" s="2"/>
      <c r="M19" s="539"/>
      <c r="N19" s="538" t="s">
        <v>280</v>
      </c>
      <c r="O19" s="538"/>
      <c r="P19" s="538"/>
      <c r="Q19" s="538"/>
      <c r="R19" s="538"/>
      <c r="S19" s="538"/>
      <c r="T19" s="538"/>
      <c r="U19" s="538"/>
      <c r="V19" s="2"/>
      <c r="W19" s="539"/>
      <c r="X19" s="538" t="s">
        <v>280</v>
      </c>
      <c r="Y19" s="538"/>
      <c r="Z19" s="538"/>
      <c r="AA19" s="538"/>
      <c r="AB19" s="538"/>
      <c r="AC19" s="538"/>
      <c r="AD19" s="538"/>
      <c r="AE19" s="538"/>
    </row>
    <row r="20" spans="2:32" ht="15" customHeight="1">
      <c r="B20" s="529"/>
      <c r="C20" s="529"/>
      <c r="D20" s="527" t="s">
        <v>11</v>
      </c>
      <c r="E20" s="527"/>
      <c r="F20" s="527"/>
      <c r="G20" s="527"/>
      <c r="H20" s="527" t="s">
        <v>12</v>
      </c>
      <c r="I20" s="527"/>
      <c r="J20" s="527"/>
      <c r="K20" s="527"/>
      <c r="L20" s="2"/>
      <c r="M20" s="540"/>
      <c r="N20" s="538" t="s">
        <v>11</v>
      </c>
      <c r="O20" s="538"/>
      <c r="P20" s="538"/>
      <c r="Q20" s="538"/>
      <c r="R20" s="538" t="s">
        <v>12</v>
      </c>
      <c r="S20" s="538"/>
      <c r="T20" s="538"/>
      <c r="U20" s="538"/>
      <c r="V20" s="2"/>
      <c r="W20" s="540"/>
      <c r="X20" s="538" t="s">
        <v>11</v>
      </c>
      <c r="Y20" s="538"/>
      <c r="Z20" s="538"/>
      <c r="AA20" s="538"/>
      <c r="AB20" s="538" t="s">
        <v>12</v>
      </c>
      <c r="AC20" s="538"/>
      <c r="AD20" s="538"/>
      <c r="AE20" s="538"/>
    </row>
    <row r="21" spans="2:32" ht="15" customHeight="1">
      <c r="B21" s="530"/>
      <c r="C21" s="530"/>
      <c r="D21" s="69" t="s">
        <v>158</v>
      </c>
      <c r="E21" s="69" t="s">
        <v>159</v>
      </c>
      <c r="F21" s="69" t="s">
        <v>160</v>
      </c>
      <c r="G21" s="69" t="s">
        <v>161</v>
      </c>
      <c r="H21" s="69" t="s">
        <v>158</v>
      </c>
      <c r="I21" s="69" t="s">
        <v>159</v>
      </c>
      <c r="J21" s="69" t="s">
        <v>160</v>
      </c>
      <c r="K21" s="69" t="s">
        <v>161</v>
      </c>
      <c r="L21" s="2"/>
      <c r="M21" s="541"/>
      <c r="N21" s="75" t="s">
        <v>158</v>
      </c>
      <c r="O21" s="75" t="s">
        <v>159</v>
      </c>
      <c r="P21" s="75" t="s">
        <v>160</v>
      </c>
      <c r="Q21" s="75" t="s">
        <v>161</v>
      </c>
      <c r="R21" s="75" t="s">
        <v>158</v>
      </c>
      <c r="S21" s="75" t="s">
        <v>159</v>
      </c>
      <c r="T21" s="75" t="s">
        <v>160</v>
      </c>
      <c r="U21" s="75" t="s">
        <v>161</v>
      </c>
      <c r="V21" s="2"/>
      <c r="W21" s="541"/>
      <c r="X21" s="75" t="s">
        <v>158</v>
      </c>
      <c r="Y21" s="75" t="s">
        <v>159</v>
      </c>
      <c r="Z21" s="75" t="s">
        <v>160</v>
      </c>
      <c r="AA21" s="75" t="s">
        <v>161</v>
      </c>
      <c r="AB21" s="75" t="s">
        <v>158</v>
      </c>
      <c r="AC21" s="75" t="s">
        <v>159</v>
      </c>
      <c r="AD21" s="75" t="s">
        <v>160</v>
      </c>
      <c r="AE21" s="75" t="s">
        <v>161</v>
      </c>
    </row>
    <row r="22" spans="2:32" ht="15" customHeight="1">
      <c r="B22" s="1" t="s">
        <v>19</v>
      </c>
      <c r="C22" s="33">
        <f>基本情報!$G$5</f>
        <v>0</v>
      </c>
      <c r="D22" s="32">
        <f>'基本単価抽出（分園）'!O4</f>
        <v>0</v>
      </c>
      <c r="E22" s="32">
        <f>'基本単価抽出（分園）'!T4</f>
        <v>0</v>
      </c>
      <c r="F22" s="32">
        <f>'基本単価抽出（分園）'!Y4</f>
        <v>0</v>
      </c>
      <c r="G22" s="32">
        <f>'基本単価抽出（分園）'!AD4</f>
        <v>0</v>
      </c>
      <c r="H22" s="32">
        <f>'基本単価抽出（分園）'!O30</f>
        <v>0</v>
      </c>
      <c r="I22" s="32">
        <f>'基本単価抽出（分園）'!T30</f>
        <v>0</v>
      </c>
      <c r="J22" s="32">
        <f>'基本単価抽出（分園）'!Y30</f>
        <v>0</v>
      </c>
      <c r="K22" s="32">
        <f>'基本単価抽出（分園）'!AD30</f>
        <v>0</v>
      </c>
      <c r="L22" s="2"/>
      <c r="M22" s="1" t="s">
        <v>19</v>
      </c>
      <c r="N22" s="32">
        <f t="shared" ref="N22:N33" si="8">IFERROR(C22*D22,0)</f>
        <v>0</v>
      </c>
      <c r="O22" s="32">
        <f t="shared" ref="O22:O33" si="9">IFERROR(C22*E22,0)</f>
        <v>0</v>
      </c>
      <c r="P22" s="32">
        <f t="shared" ref="P22:P33" si="10">IFERROR(C22*F22,0)</f>
        <v>0</v>
      </c>
      <c r="Q22" s="32">
        <f t="shared" ref="Q22:Q33" si="11">IFERROR(C22*G22,0)</f>
        <v>0</v>
      </c>
      <c r="R22" s="32">
        <f t="shared" ref="R22:R33" si="12">IFERROR(C22*H22,0)</f>
        <v>0</v>
      </c>
      <c r="S22" s="32">
        <f t="shared" ref="S22:S33" si="13">IFERROR(C22*I22,0)</f>
        <v>0</v>
      </c>
      <c r="T22" s="32">
        <f t="shared" ref="T22:T33" si="14">IFERROR(C22*J22,0)</f>
        <v>0</v>
      </c>
      <c r="U22" s="32">
        <f t="shared" ref="U22:U33" si="15">IFERROR(C22*K22,0)</f>
        <v>0</v>
      </c>
      <c r="V22" s="2"/>
      <c r="W22" s="1" t="s">
        <v>19</v>
      </c>
      <c r="X22" s="264">
        <f t="shared" ref="X22:X33" si="16">IFERROR(C6*N22,0)</f>
        <v>0</v>
      </c>
      <c r="Y22" s="264">
        <f t="shared" ref="Y22:Y33" si="17">IFERROR(D6*O22,0)</f>
        <v>0</v>
      </c>
      <c r="Z22" s="264">
        <f t="shared" ref="Z22:Z33" si="18">IFERROR(E6*P22,0)</f>
        <v>0</v>
      </c>
      <c r="AA22" s="264">
        <f t="shared" ref="AA22:AA33" si="19">IFERROR(F6*Q22,0)</f>
        <v>0</v>
      </c>
      <c r="AB22" s="264">
        <f t="shared" ref="AB22:AB33" si="20">IFERROR(G6*R22,0)</f>
        <v>0</v>
      </c>
      <c r="AC22" s="264">
        <f t="shared" ref="AC22:AC33" si="21">IFERROR(H6*S22,0)</f>
        <v>0</v>
      </c>
      <c r="AD22" s="264">
        <f t="shared" ref="AD22:AD33" si="22">IFERROR(I6*T22,0)</f>
        <v>0</v>
      </c>
      <c r="AE22" s="264">
        <f t="shared" ref="AE22:AE33" si="23">IFERROR(J6*U22,0)</f>
        <v>0</v>
      </c>
      <c r="AF22" s="2"/>
    </row>
    <row r="23" spans="2:32" ht="15" customHeight="1">
      <c r="B23" s="1" t="s">
        <v>20</v>
      </c>
      <c r="C23" s="33">
        <f>基本情報!$G$5</f>
        <v>0</v>
      </c>
      <c r="D23" s="32">
        <f>'基本単価抽出（分園）'!O6</f>
        <v>0</v>
      </c>
      <c r="E23" s="32">
        <f>'基本単価抽出（分園）'!T6</f>
        <v>0</v>
      </c>
      <c r="F23" s="32">
        <f>'基本単価抽出（分園）'!Y6</f>
        <v>0</v>
      </c>
      <c r="G23" s="32">
        <f>'基本単価抽出（分園）'!AD6</f>
        <v>0</v>
      </c>
      <c r="H23" s="32">
        <f>'基本単価抽出（分園）'!O32</f>
        <v>0</v>
      </c>
      <c r="I23" s="32">
        <f>'基本単価抽出（分園）'!T32</f>
        <v>0</v>
      </c>
      <c r="J23" s="32">
        <f>'基本単価抽出（分園）'!Y32</f>
        <v>0</v>
      </c>
      <c r="K23" s="32">
        <f>'基本単価抽出（分園）'!AD32</f>
        <v>0</v>
      </c>
      <c r="L23" s="2"/>
      <c r="M23" s="1" t="s">
        <v>20</v>
      </c>
      <c r="N23" s="32">
        <f t="shared" si="8"/>
        <v>0</v>
      </c>
      <c r="O23" s="32">
        <f t="shared" si="9"/>
        <v>0</v>
      </c>
      <c r="P23" s="32">
        <f t="shared" si="10"/>
        <v>0</v>
      </c>
      <c r="Q23" s="32">
        <f t="shared" si="11"/>
        <v>0</v>
      </c>
      <c r="R23" s="32">
        <f t="shared" si="12"/>
        <v>0</v>
      </c>
      <c r="S23" s="32">
        <f t="shared" si="13"/>
        <v>0</v>
      </c>
      <c r="T23" s="32">
        <f t="shared" si="14"/>
        <v>0</v>
      </c>
      <c r="U23" s="32">
        <f t="shared" si="15"/>
        <v>0</v>
      </c>
      <c r="V23" s="2"/>
      <c r="W23" s="1" t="s">
        <v>20</v>
      </c>
      <c r="X23" s="264">
        <f t="shared" si="16"/>
        <v>0</v>
      </c>
      <c r="Y23" s="264">
        <f t="shared" si="17"/>
        <v>0</v>
      </c>
      <c r="Z23" s="264">
        <f t="shared" si="18"/>
        <v>0</v>
      </c>
      <c r="AA23" s="264">
        <f t="shared" si="19"/>
        <v>0</v>
      </c>
      <c r="AB23" s="264">
        <f t="shared" si="20"/>
        <v>0</v>
      </c>
      <c r="AC23" s="264">
        <f t="shared" si="21"/>
        <v>0</v>
      </c>
      <c r="AD23" s="264">
        <f t="shared" si="22"/>
        <v>0</v>
      </c>
      <c r="AE23" s="264">
        <f t="shared" si="23"/>
        <v>0</v>
      </c>
      <c r="AF23" s="2"/>
    </row>
    <row r="24" spans="2:32" ht="15" customHeight="1">
      <c r="B24" s="1" t="s">
        <v>21</v>
      </c>
      <c r="C24" s="33">
        <f>基本情報!$G$5</f>
        <v>0</v>
      </c>
      <c r="D24" s="32">
        <f>'基本単価抽出（分園）'!O8</f>
        <v>0</v>
      </c>
      <c r="E24" s="32">
        <f>'基本単価抽出（分園）'!T8</f>
        <v>0</v>
      </c>
      <c r="F24" s="32">
        <f>'基本単価抽出（分園）'!Y8</f>
        <v>0</v>
      </c>
      <c r="G24" s="32">
        <f>'基本単価抽出（分園）'!AD8</f>
        <v>0</v>
      </c>
      <c r="H24" s="32">
        <f>'基本単価抽出（分園）'!O34</f>
        <v>0</v>
      </c>
      <c r="I24" s="32">
        <f>'基本単価抽出（分園）'!T34</f>
        <v>0</v>
      </c>
      <c r="J24" s="32">
        <f>'基本単価抽出（分園）'!Y34</f>
        <v>0</v>
      </c>
      <c r="K24" s="32">
        <f>'基本単価抽出（分園）'!AD34</f>
        <v>0</v>
      </c>
      <c r="L24" s="2"/>
      <c r="M24" s="1" t="s">
        <v>21</v>
      </c>
      <c r="N24" s="32">
        <f t="shared" si="8"/>
        <v>0</v>
      </c>
      <c r="O24" s="32">
        <f t="shared" si="9"/>
        <v>0</v>
      </c>
      <c r="P24" s="32">
        <f t="shared" si="10"/>
        <v>0</v>
      </c>
      <c r="Q24" s="32">
        <f t="shared" si="11"/>
        <v>0</v>
      </c>
      <c r="R24" s="32">
        <f t="shared" si="12"/>
        <v>0</v>
      </c>
      <c r="S24" s="32">
        <f t="shared" si="13"/>
        <v>0</v>
      </c>
      <c r="T24" s="32">
        <f t="shared" si="14"/>
        <v>0</v>
      </c>
      <c r="U24" s="32">
        <f t="shared" si="15"/>
        <v>0</v>
      </c>
      <c r="V24" s="2"/>
      <c r="W24" s="1" t="s">
        <v>21</v>
      </c>
      <c r="X24" s="264">
        <f t="shared" si="16"/>
        <v>0</v>
      </c>
      <c r="Y24" s="264">
        <f t="shared" si="17"/>
        <v>0</v>
      </c>
      <c r="Z24" s="264">
        <f t="shared" si="18"/>
        <v>0</v>
      </c>
      <c r="AA24" s="264">
        <f t="shared" si="19"/>
        <v>0</v>
      </c>
      <c r="AB24" s="264">
        <f t="shared" si="20"/>
        <v>0</v>
      </c>
      <c r="AC24" s="264">
        <f t="shared" si="21"/>
        <v>0</v>
      </c>
      <c r="AD24" s="264">
        <f t="shared" si="22"/>
        <v>0</v>
      </c>
      <c r="AE24" s="264">
        <f t="shared" si="23"/>
        <v>0</v>
      </c>
      <c r="AF24" s="2"/>
    </row>
    <row r="25" spans="2:32" ht="15" customHeight="1">
      <c r="B25" s="1" t="s">
        <v>22</v>
      </c>
      <c r="C25" s="33">
        <f>基本情報!$G$5</f>
        <v>0</v>
      </c>
      <c r="D25" s="32">
        <f>'基本単価抽出（分園）'!O10</f>
        <v>0</v>
      </c>
      <c r="E25" s="32">
        <f>'基本単価抽出（分園）'!T10</f>
        <v>0</v>
      </c>
      <c r="F25" s="32">
        <f>'基本単価抽出（分園）'!Y10</f>
        <v>0</v>
      </c>
      <c r="G25" s="32">
        <f>'基本単価抽出（分園）'!AD10</f>
        <v>0</v>
      </c>
      <c r="H25" s="32">
        <f>'基本単価抽出（分園）'!O36</f>
        <v>0</v>
      </c>
      <c r="I25" s="32">
        <f>'基本単価抽出（分園）'!T36</f>
        <v>0</v>
      </c>
      <c r="J25" s="32">
        <f>'基本単価抽出（分園）'!Y36</f>
        <v>0</v>
      </c>
      <c r="K25" s="32">
        <f>'基本単価抽出（分園）'!AD36</f>
        <v>0</v>
      </c>
      <c r="L25" s="2"/>
      <c r="M25" s="1" t="s">
        <v>22</v>
      </c>
      <c r="N25" s="32">
        <f t="shared" si="8"/>
        <v>0</v>
      </c>
      <c r="O25" s="32">
        <f t="shared" si="9"/>
        <v>0</v>
      </c>
      <c r="P25" s="32">
        <f t="shared" si="10"/>
        <v>0</v>
      </c>
      <c r="Q25" s="32">
        <f t="shared" si="11"/>
        <v>0</v>
      </c>
      <c r="R25" s="32">
        <f t="shared" si="12"/>
        <v>0</v>
      </c>
      <c r="S25" s="32">
        <f t="shared" si="13"/>
        <v>0</v>
      </c>
      <c r="T25" s="32">
        <f t="shared" si="14"/>
        <v>0</v>
      </c>
      <c r="U25" s="32">
        <f t="shared" si="15"/>
        <v>0</v>
      </c>
      <c r="V25" s="2"/>
      <c r="W25" s="1" t="s">
        <v>22</v>
      </c>
      <c r="X25" s="264">
        <f t="shared" si="16"/>
        <v>0</v>
      </c>
      <c r="Y25" s="264">
        <f t="shared" si="17"/>
        <v>0</v>
      </c>
      <c r="Z25" s="264">
        <f t="shared" si="18"/>
        <v>0</v>
      </c>
      <c r="AA25" s="264">
        <f t="shared" si="19"/>
        <v>0</v>
      </c>
      <c r="AB25" s="264">
        <f t="shared" si="20"/>
        <v>0</v>
      </c>
      <c r="AC25" s="264">
        <f t="shared" si="21"/>
        <v>0</v>
      </c>
      <c r="AD25" s="264">
        <f t="shared" si="22"/>
        <v>0</v>
      </c>
      <c r="AE25" s="264">
        <f t="shared" si="23"/>
        <v>0</v>
      </c>
      <c r="AF25" s="2"/>
    </row>
    <row r="26" spans="2:32" ht="15" customHeight="1">
      <c r="B26" s="1" t="s">
        <v>23</v>
      </c>
      <c r="C26" s="33">
        <f>基本情報!$G$5</f>
        <v>0</v>
      </c>
      <c r="D26" s="32">
        <f>'基本単価抽出（分園）'!O12</f>
        <v>0</v>
      </c>
      <c r="E26" s="32">
        <f>'基本単価抽出（分園）'!T12</f>
        <v>0</v>
      </c>
      <c r="F26" s="32">
        <f>'基本単価抽出（分園）'!Y12</f>
        <v>0</v>
      </c>
      <c r="G26" s="32">
        <f>'基本単価抽出（分園）'!AD12</f>
        <v>0</v>
      </c>
      <c r="H26" s="32">
        <f>'基本単価抽出（分園）'!O38</f>
        <v>0</v>
      </c>
      <c r="I26" s="32">
        <f>'基本単価抽出（分園）'!T38</f>
        <v>0</v>
      </c>
      <c r="J26" s="32">
        <f>'基本単価抽出（分園）'!Y38</f>
        <v>0</v>
      </c>
      <c r="K26" s="32">
        <f>'基本単価抽出（分園）'!AD38</f>
        <v>0</v>
      </c>
      <c r="L26" s="2"/>
      <c r="M26" s="1" t="s">
        <v>23</v>
      </c>
      <c r="N26" s="32">
        <f t="shared" si="8"/>
        <v>0</v>
      </c>
      <c r="O26" s="32">
        <f t="shared" si="9"/>
        <v>0</v>
      </c>
      <c r="P26" s="32">
        <f t="shared" si="10"/>
        <v>0</v>
      </c>
      <c r="Q26" s="32">
        <f t="shared" si="11"/>
        <v>0</v>
      </c>
      <c r="R26" s="32">
        <f t="shared" si="12"/>
        <v>0</v>
      </c>
      <c r="S26" s="32">
        <f t="shared" si="13"/>
        <v>0</v>
      </c>
      <c r="T26" s="32">
        <f t="shared" si="14"/>
        <v>0</v>
      </c>
      <c r="U26" s="32">
        <f t="shared" si="15"/>
        <v>0</v>
      </c>
      <c r="V26" s="2"/>
      <c r="W26" s="1" t="s">
        <v>23</v>
      </c>
      <c r="X26" s="264">
        <f t="shared" si="16"/>
        <v>0</v>
      </c>
      <c r="Y26" s="264">
        <f t="shared" si="17"/>
        <v>0</v>
      </c>
      <c r="Z26" s="264">
        <f t="shared" si="18"/>
        <v>0</v>
      </c>
      <c r="AA26" s="264">
        <f t="shared" si="19"/>
        <v>0</v>
      </c>
      <c r="AB26" s="264">
        <f t="shared" si="20"/>
        <v>0</v>
      </c>
      <c r="AC26" s="264">
        <f t="shared" si="21"/>
        <v>0</v>
      </c>
      <c r="AD26" s="264">
        <f t="shared" si="22"/>
        <v>0</v>
      </c>
      <c r="AE26" s="264">
        <f t="shared" si="23"/>
        <v>0</v>
      </c>
      <c r="AF26" s="2"/>
    </row>
    <row r="27" spans="2:32" ht="15" customHeight="1">
      <c r="B27" s="1" t="s">
        <v>24</v>
      </c>
      <c r="C27" s="33">
        <f>基本情報!$G$5</f>
        <v>0</v>
      </c>
      <c r="D27" s="32">
        <f>'基本単価抽出（分園）'!O14</f>
        <v>0</v>
      </c>
      <c r="E27" s="32">
        <f>'基本単価抽出（分園）'!T14</f>
        <v>0</v>
      </c>
      <c r="F27" s="32">
        <f>'基本単価抽出（分園）'!Y14</f>
        <v>0</v>
      </c>
      <c r="G27" s="32">
        <f>'基本単価抽出（分園）'!AD14</f>
        <v>0</v>
      </c>
      <c r="H27" s="32">
        <f>'基本単価抽出（分園）'!O40</f>
        <v>0</v>
      </c>
      <c r="I27" s="32">
        <f>'基本単価抽出（分園）'!T40</f>
        <v>0</v>
      </c>
      <c r="J27" s="32">
        <f>'基本単価抽出（分園）'!Y40</f>
        <v>0</v>
      </c>
      <c r="K27" s="32">
        <f>'基本単価抽出（分園）'!AD40</f>
        <v>0</v>
      </c>
      <c r="L27" s="2"/>
      <c r="M27" s="1" t="s">
        <v>24</v>
      </c>
      <c r="N27" s="32">
        <f t="shared" si="8"/>
        <v>0</v>
      </c>
      <c r="O27" s="32">
        <f t="shared" si="9"/>
        <v>0</v>
      </c>
      <c r="P27" s="32">
        <f t="shared" si="10"/>
        <v>0</v>
      </c>
      <c r="Q27" s="32">
        <f t="shared" si="11"/>
        <v>0</v>
      </c>
      <c r="R27" s="32">
        <f t="shared" si="12"/>
        <v>0</v>
      </c>
      <c r="S27" s="32">
        <f t="shared" si="13"/>
        <v>0</v>
      </c>
      <c r="T27" s="32">
        <f t="shared" si="14"/>
        <v>0</v>
      </c>
      <c r="U27" s="32">
        <f t="shared" si="15"/>
        <v>0</v>
      </c>
      <c r="V27" s="2"/>
      <c r="W27" s="1" t="s">
        <v>24</v>
      </c>
      <c r="X27" s="264">
        <f t="shared" si="16"/>
        <v>0</v>
      </c>
      <c r="Y27" s="264">
        <f t="shared" si="17"/>
        <v>0</v>
      </c>
      <c r="Z27" s="264">
        <f t="shared" si="18"/>
        <v>0</v>
      </c>
      <c r="AA27" s="264">
        <f t="shared" si="19"/>
        <v>0</v>
      </c>
      <c r="AB27" s="264">
        <f t="shared" si="20"/>
        <v>0</v>
      </c>
      <c r="AC27" s="264">
        <f t="shared" si="21"/>
        <v>0</v>
      </c>
      <c r="AD27" s="264">
        <f t="shared" si="22"/>
        <v>0</v>
      </c>
      <c r="AE27" s="264">
        <f t="shared" si="23"/>
        <v>0</v>
      </c>
      <c r="AF27" s="2"/>
    </row>
    <row r="28" spans="2:32" ht="15" customHeight="1">
      <c r="B28" s="1" t="s">
        <v>224</v>
      </c>
      <c r="C28" s="33">
        <f>基本情報!$G$5</f>
        <v>0</v>
      </c>
      <c r="D28" s="32">
        <f>'基本単価抽出（分園）'!O16</f>
        <v>0</v>
      </c>
      <c r="E28" s="32">
        <f>'基本単価抽出（分園）'!T16</f>
        <v>0</v>
      </c>
      <c r="F28" s="32">
        <f>'基本単価抽出（分園）'!Y16</f>
        <v>0</v>
      </c>
      <c r="G28" s="32">
        <f>'基本単価抽出（分園）'!AD16</f>
        <v>0</v>
      </c>
      <c r="H28" s="32">
        <f>'基本単価抽出（分園）'!O42</f>
        <v>0</v>
      </c>
      <c r="I28" s="32">
        <f>'基本単価抽出（分園）'!T42</f>
        <v>0</v>
      </c>
      <c r="J28" s="32">
        <f>'基本単価抽出（分園）'!Y42</f>
        <v>0</v>
      </c>
      <c r="K28" s="32">
        <f>'基本単価抽出（分園）'!AD42</f>
        <v>0</v>
      </c>
      <c r="L28" s="2"/>
      <c r="M28" s="1" t="s">
        <v>224</v>
      </c>
      <c r="N28" s="32">
        <f t="shared" si="8"/>
        <v>0</v>
      </c>
      <c r="O28" s="32">
        <f t="shared" si="9"/>
        <v>0</v>
      </c>
      <c r="P28" s="32">
        <f t="shared" si="10"/>
        <v>0</v>
      </c>
      <c r="Q28" s="32">
        <f t="shared" si="11"/>
        <v>0</v>
      </c>
      <c r="R28" s="32">
        <f t="shared" si="12"/>
        <v>0</v>
      </c>
      <c r="S28" s="32">
        <f t="shared" si="13"/>
        <v>0</v>
      </c>
      <c r="T28" s="32">
        <f t="shared" si="14"/>
        <v>0</v>
      </c>
      <c r="U28" s="32">
        <f t="shared" si="15"/>
        <v>0</v>
      </c>
      <c r="V28" s="2"/>
      <c r="W28" s="1" t="s">
        <v>224</v>
      </c>
      <c r="X28" s="264">
        <f t="shared" si="16"/>
        <v>0</v>
      </c>
      <c r="Y28" s="264">
        <f t="shared" si="17"/>
        <v>0</v>
      </c>
      <c r="Z28" s="264">
        <f t="shared" si="18"/>
        <v>0</v>
      </c>
      <c r="AA28" s="264">
        <f t="shared" si="19"/>
        <v>0</v>
      </c>
      <c r="AB28" s="264">
        <f t="shared" si="20"/>
        <v>0</v>
      </c>
      <c r="AC28" s="264">
        <f t="shared" si="21"/>
        <v>0</v>
      </c>
      <c r="AD28" s="264">
        <f t="shared" si="22"/>
        <v>0</v>
      </c>
      <c r="AE28" s="264">
        <f t="shared" si="23"/>
        <v>0</v>
      </c>
      <c r="AF28" s="2"/>
    </row>
    <row r="29" spans="2:32" ht="15" customHeight="1">
      <c r="B29" s="1" t="s">
        <v>225</v>
      </c>
      <c r="C29" s="33">
        <f>基本情報!$G$5</f>
        <v>0</v>
      </c>
      <c r="D29" s="32">
        <f>'基本単価抽出（分園）'!O18</f>
        <v>0</v>
      </c>
      <c r="E29" s="32">
        <f>'基本単価抽出（分園）'!T18</f>
        <v>0</v>
      </c>
      <c r="F29" s="32">
        <f>'基本単価抽出（分園）'!Y18</f>
        <v>0</v>
      </c>
      <c r="G29" s="32">
        <f>'基本単価抽出（分園）'!AD18</f>
        <v>0</v>
      </c>
      <c r="H29" s="32">
        <f>'基本単価抽出（分園）'!O44</f>
        <v>0</v>
      </c>
      <c r="I29" s="32">
        <f>'基本単価抽出（分園）'!T44</f>
        <v>0</v>
      </c>
      <c r="J29" s="32">
        <f>'基本単価抽出（分園）'!Y44</f>
        <v>0</v>
      </c>
      <c r="K29" s="32">
        <f>'基本単価抽出（分園）'!AD44</f>
        <v>0</v>
      </c>
      <c r="L29" s="2"/>
      <c r="M29" s="1" t="s">
        <v>225</v>
      </c>
      <c r="N29" s="32">
        <f t="shared" si="8"/>
        <v>0</v>
      </c>
      <c r="O29" s="32">
        <f t="shared" si="9"/>
        <v>0</v>
      </c>
      <c r="P29" s="32">
        <f t="shared" si="10"/>
        <v>0</v>
      </c>
      <c r="Q29" s="32">
        <f t="shared" si="11"/>
        <v>0</v>
      </c>
      <c r="R29" s="32">
        <f t="shared" si="12"/>
        <v>0</v>
      </c>
      <c r="S29" s="32">
        <f t="shared" si="13"/>
        <v>0</v>
      </c>
      <c r="T29" s="32">
        <f t="shared" si="14"/>
        <v>0</v>
      </c>
      <c r="U29" s="32">
        <f t="shared" si="15"/>
        <v>0</v>
      </c>
      <c r="V29" s="2"/>
      <c r="W29" s="1" t="s">
        <v>225</v>
      </c>
      <c r="X29" s="264">
        <f t="shared" si="16"/>
        <v>0</v>
      </c>
      <c r="Y29" s="264">
        <f t="shared" si="17"/>
        <v>0</v>
      </c>
      <c r="Z29" s="264">
        <f t="shared" si="18"/>
        <v>0</v>
      </c>
      <c r="AA29" s="264">
        <f t="shared" si="19"/>
        <v>0</v>
      </c>
      <c r="AB29" s="264">
        <f t="shared" si="20"/>
        <v>0</v>
      </c>
      <c r="AC29" s="264">
        <f t="shared" si="21"/>
        <v>0</v>
      </c>
      <c r="AD29" s="264">
        <f t="shared" si="22"/>
        <v>0</v>
      </c>
      <c r="AE29" s="264">
        <f t="shared" si="23"/>
        <v>0</v>
      </c>
      <c r="AF29" s="2"/>
    </row>
    <row r="30" spans="2:32" ht="15" customHeight="1">
      <c r="B30" s="1" t="s">
        <v>226</v>
      </c>
      <c r="C30" s="33">
        <f>基本情報!$G$5</f>
        <v>0</v>
      </c>
      <c r="D30" s="32">
        <f>'基本単価抽出（分園）'!O20</f>
        <v>0</v>
      </c>
      <c r="E30" s="32">
        <f>'基本単価抽出（分園）'!T20</f>
        <v>0</v>
      </c>
      <c r="F30" s="32">
        <f>'基本単価抽出（分園）'!Y20</f>
        <v>0</v>
      </c>
      <c r="G30" s="32">
        <f>'基本単価抽出（分園）'!AD20</f>
        <v>0</v>
      </c>
      <c r="H30" s="32">
        <f>'基本単価抽出（分園）'!O46</f>
        <v>0</v>
      </c>
      <c r="I30" s="32">
        <f>'基本単価抽出（分園）'!T46</f>
        <v>0</v>
      </c>
      <c r="J30" s="32">
        <f>'基本単価抽出（分園）'!Y46</f>
        <v>0</v>
      </c>
      <c r="K30" s="32">
        <f>'基本単価抽出（分園）'!AD46</f>
        <v>0</v>
      </c>
      <c r="L30" s="2"/>
      <c r="M30" s="1" t="s">
        <v>226</v>
      </c>
      <c r="N30" s="32">
        <f t="shared" si="8"/>
        <v>0</v>
      </c>
      <c r="O30" s="32">
        <f t="shared" si="9"/>
        <v>0</v>
      </c>
      <c r="P30" s="32">
        <f t="shared" si="10"/>
        <v>0</v>
      </c>
      <c r="Q30" s="32">
        <f t="shared" si="11"/>
        <v>0</v>
      </c>
      <c r="R30" s="32">
        <f t="shared" si="12"/>
        <v>0</v>
      </c>
      <c r="S30" s="32">
        <f t="shared" si="13"/>
        <v>0</v>
      </c>
      <c r="T30" s="32">
        <f t="shared" si="14"/>
        <v>0</v>
      </c>
      <c r="U30" s="32">
        <f t="shared" si="15"/>
        <v>0</v>
      </c>
      <c r="V30" s="2"/>
      <c r="W30" s="1" t="s">
        <v>226</v>
      </c>
      <c r="X30" s="264">
        <f t="shared" si="16"/>
        <v>0</v>
      </c>
      <c r="Y30" s="264">
        <f t="shared" si="17"/>
        <v>0</v>
      </c>
      <c r="Z30" s="264">
        <f t="shared" si="18"/>
        <v>0</v>
      </c>
      <c r="AA30" s="264">
        <f t="shared" si="19"/>
        <v>0</v>
      </c>
      <c r="AB30" s="264">
        <f t="shared" si="20"/>
        <v>0</v>
      </c>
      <c r="AC30" s="264">
        <f t="shared" si="21"/>
        <v>0</v>
      </c>
      <c r="AD30" s="264">
        <f t="shared" si="22"/>
        <v>0</v>
      </c>
      <c r="AE30" s="264">
        <f t="shared" si="23"/>
        <v>0</v>
      </c>
      <c r="AF30" s="2"/>
    </row>
    <row r="31" spans="2:32" ht="15" customHeight="1">
      <c r="B31" s="1" t="s">
        <v>28</v>
      </c>
      <c r="C31" s="33">
        <f>基本情報!$G$5</f>
        <v>0</v>
      </c>
      <c r="D31" s="32">
        <f>'基本単価抽出（分園）'!O22</f>
        <v>0</v>
      </c>
      <c r="E31" s="32">
        <f>'基本単価抽出（分園）'!T22</f>
        <v>0</v>
      </c>
      <c r="F31" s="32">
        <f>'基本単価抽出（分園）'!Y22</f>
        <v>0</v>
      </c>
      <c r="G31" s="32">
        <f>'基本単価抽出（分園）'!AD22</f>
        <v>0</v>
      </c>
      <c r="H31" s="32">
        <f>'基本単価抽出（分園）'!O48</f>
        <v>0</v>
      </c>
      <c r="I31" s="32">
        <f>'基本単価抽出（分園）'!T48</f>
        <v>0</v>
      </c>
      <c r="J31" s="32">
        <f>'基本単価抽出（分園）'!Y48</f>
        <v>0</v>
      </c>
      <c r="K31" s="32">
        <f>'基本単価抽出（分園）'!AD48</f>
        <v>0</v>
      </c>
      <c r="L31" s="2"/>
      <c r="M31" s="1" t="s">
        <v>28</v>
      </c>
      <c r="N31" s="32">
        <f t="shared" si="8"/>
        <v>0</v>
      </c>
      <c r="O31" s="32">
        <f t="shared" si="9"/>
        <v>0</v>
      </c>
      <c r="P31" s="32">
        <f t="shared" si="10"/>
        <v>0</v>
      </c>
      <c r="Q31" s="32">
        <f t="shared" si="11"/>
        <v>0</v>
      </c>
      <c r="R31" s="32">
        <f t="shared" si="12"/>
        <v>0</v>
      </c>
      <c r="S31" s="32">
        <f t="shared" si="13"/>
        <v>0</v>
      </c>
      <c r="T31" s="32">
        <f t="shared" si="14"/>
        <v>0</v>
      </c>
      <c r="U31" s="32">
        <f t="shared" si="15"/>
        <v>0</v>
      </c>
      <c r="V31" s="2"/>
      <c r="W31" s="1" t="s">
        <v>28</v>
      </c>
      <c r="X31" s="264">
        <f t="shared" si="16"/>
        <v>0</v>
      </c>
      <c r="Y31" s="264">
        <f t="shared" si="17"/>
        <v>0</v>
      </c>
      <c r="Z31" s="264">
        <f t="shared" si="18"/>
        <v>0</v>
      </c>
      <c r="AA31" s="264">
        <f t="shared" si="19"/>
        <v>0</v>
      </c>
      <c r="AB31" s="264">
        <f t="shared" si="20"/>
        <v>0</v>
      </c>
      <c r="AC31" s="264">
        <f t="shared" si="21"/>
        <v>0</v>
      </c>
      <c r="AD31" s="264">
        <f t="shared" si="22"/>
        <v>0</v>
      </c>
      <c r="AE31" s="264">
        <f t="shared" si="23"/>
        <v>0</v>
      </c>
      <c r="AF31" s="2"/>
    </row>
    <row r="32" spans="2:32" ht="15" customHeight="1">
      <c r="B32" s="1" t="s">
        <v>29</v>
      </c>
      <c r="C32" s="33">
        <f>基本情報!$G$5</f>
        <v>0</v>
      </c>
      <c r="D32" s="32">
        <f>'基本単価抽出（分園）'!O24</f>
        <v>0</v>
      </c>
      <c r="E32" s="32">
        <f>'基本単価抽出（分園）'!T24</f>
        <v>0</v>
      </c>
      <c r="F32" s="32">
        <f>'基本単価抽出（分園）'!Y24</f>
        <v>0</v>
      </c>
      <c r="G32" s="32">
        <f>'基本単価抽出（分園）'!AD24</f>
        <v>0</v>
      </c>
      <c r="H32" s="32">
        <f>'基本単価抽出（分園）'!O50</f>
        <v>0</v>
      </c>
      <c r="I32" s="32">
        <f>'基本単価抽出（分園）'!T50</f>
        <v>0</v>
      </c>
      <c r="J32" s="32">
        <f>'基本単価抽出（分園）'!Y50</f>
        <v>0</v>
      </c>
      <c r="K32" s="32">
        <f>'基本単価抽出（分園）'!AD50</f>
        <v>0</v>
      </c>
      <c r="L32" s="2"/>
      <c r="M32" s="1" t="s">
        <v>29</v>
      </c>
      <c r="N32" s="32">
        <f t="shared" si="8"/>
        <v>0</v>
      </c>
      <c r="O32" s="32">
        <f t="shared" si="9"/>
        <v>0</v>
      </c>
      <c r="P32" s="32">
        <f t="shared" si="10"/>
        <v>0</v>
      </c>
      <c r="Q32" s="32">
        <f t="shared" si="11"/>
        <v>0</v>
      </c>
      <c r="R32" s="32">
        <f t="shared" si="12"/>
        <v>0</v>
      </c>
      <c r="S32" s="32">
        <f t="shared" si="13"/>
        <v>0</v>
      </c>
      <c r="T32" s="32">
        <f t="shared" si="14"/>
        <v>0</v>
      </c>
      <c r="U32" s="32">
        <f t="shared" si="15"/>
        <v>0</v>
      </c>
      <c r="V32" s="2"/>
      <c r="W32" s="1" t="s">
        <v>29</v>
      </c>
      <c r="X32" s="264">
        <f t="shared" si="16"/>
        <v>0</v>
      </c>
      <c r="Y32" s="264">
        <f t="shared" si="17"/>
        <v>0</v>
      </c>
      <c r="Z32" s="264">
        <f t="shared" si="18"/>
        <v>0</v>
      </c>
      <c r="AA32" s="264">
        <f t="shared" si="19"/>
        <v>0</v>
      </c>
      <c r="AB32" s="264">
        <f t="shared" si="20"/>
        <v>0</v>
      </c>
      <c r="AC32" s="264">
        <f t="shared" si="21"/>
        <v>0</v>
      </c>
      <c r="AD32" s="264">
        <f t="shared" si="22"/>
        <v>0</v>
      </c>
      <c r="AE32" s="264">
        <f t="shared" si="23"/>
        <v>0</v>
      </c>
      <c r="AF32" s="31" t="s">
        <v>612</v>
      </c>
    </row>
    <row r="33" spans="2:32" ht="15" customHeight="1">
      <c r="B33" s="1" t="s">
        <v>30</v>
      </c>
      <c r="C33" s="33">
        <f>基本情報!$G$5</f>
        <v>0</v>
      </c>
      <c r="D33" s="32">
        <f>'基本単価抽出（分園）'!O26</f>
        <v>0</v>
      </c>
      <c r="E33" s="32">
        <f>'基本単価抽出（分園）'!T26</f>
        <v>0</v>
      </c>
      <c r="F33" s="32">
        <f>'基本単価抽出（分園）'!Y26</f>
        <v>0</v>
      </c>
      <c r="G33" s="32">
        <f>'基本単価抽出（分園）'!AD26</f>
        <v>0</v>
      </c>
      <c r="H33" s="32">
        <f>'基本単価抽出（分園）'!O52</f>
        <v>0</v>
      </c>
      <c r="I33" s="32">
        <f>'基本単価抽出（分園）'!T52</f>
        <v>0</v>
      </c>
      <c r="J33" s="32">
        <f>'基本単価抽出（分園）'!Y52</f>
        <v>0</v>
      </c>
      <c r="K33" s="32">
        <f>'基本単価抽出（分園）'!AD52</f>
        <v>0</v>
      </c>
      <c r="L33" s="2"/>
      <c r="M33" s="1" t="s">
        <v>30</v>
      </c>
      <c r="N33" s="32">
        <f t="shared" si="8"/>
        <v>0</v>
      </c>
      <c r="O33" s="32">
        <f t="shared" si="9"/>
        <v>0</v>
      </c>
      <c r="P33" s="32">
        <f t="shared" si="10"/>
        <v>0</v>
      </c>
      <c r="Q33" s="32">
        <f t="shared" si="11"/>
        <v>0</v>
      </c>
      <c r="R33" s="32">
        <f t="shared" si="12"/>
        <v>0</v>
      </c>
      <c r="S33" s="32">
        <f t="shared" si="13"/>
        <v>0</v>
      </c>
      <c r="T33" s="32">
        <f t="shared" si="14"/>
        <v>0</v>
      </c>
      <c r="U33" s="32">
        <f t="shared" si="15"/>
        <v>0</v>
      </c>
      <c r="V33" s="2"/>
      <c r="W33" s="1" t="s">
        <v>30</v>
      </c>
      <c r="X33" s="264">
        <f t="shared" si="16"/>
        <v>0</v>
      </c>
      <c r="Y33" s="264">
        <f t="shared" si="17"/>
        <v>0</v>
      </c>
      <c r="Z33" s="264">
        <f t="shared" si="18"/>
        <v>0</v>
      </c>
      <c r="AA33" s="264">
        <f t="shared" si="19"/>
        <v>0</v>
      </c>
      <c r="AB33" s="264">
        <f t="shared" si="20"/>
        <v>0</v>
      </c>
      <c r="AC33" s="264">
        <f t="shared" si="21"/>
        <v>0</v>
      </c>
      <c r="AD33" s="264">
        <f t="shared" si="22"/>
        <v>0</v>
      </c>
      <c r="AE33" s="264">
        <f t="shared" si="23"/>
        <v>0</v>
      </c>
      <c r="AF33" s="32">
        <f>SUM(X22:AE33)</f>
        <v>0</v>
      </c>
    </row>
    <row r="34" spans="2:32" ht="15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2:32" ht="15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2:32" ht="15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2:32" ht="15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2:32" ht="15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2:32" ht="15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2:32" ht="15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2:32" ht="15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2:32" ht="15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2:32" ht="15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2:32" ht="15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2:32" ht="15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2:32" ht="15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2:32" ht="15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2:32" ht="15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2:31" ht="15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 ht="15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2:31" ht="15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2:31" ht="15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2:31" ht="15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2:31" ht="15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2:31" ht="15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2:31" ht="15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2:31" ht="15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2:31" ht="15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2:31" ht="15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2:31" ht="1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2:31" ht="15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2:31" ht="1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2:31" ht="15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2:31" ht="1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2:31" ht="15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2:31" ht="15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2:31" ht="1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2:31" ht="15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2:31" ht="15" customHeight="1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2:31" ht="15" customHeight="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2:31" ht="15" customHeight="1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2:31" ht="15" customHeight="1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2:31" ht="15" customHeight="1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2:31" ht="15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2:31" ht="15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2:31" ht="15" customHeight="1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2:31" ht="15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2:31" ht="1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2:31" ht="1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2:31" ht="1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2:31" ht="1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2:31" ht="1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2:31" ht="1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2:31" ht="1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2:31" ht="1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2:31" ht="1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2:31" ht="1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2:31" ht="1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2:31" ht="1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2:31" ht="1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2:31" ht="1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2:31" ht="1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2:31" ht="1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2:31" ht="1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2:31" ht="1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2:31" ht="1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2:31" ht="1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2:31" ht="1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2:31" ht="1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2:31" ht="1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2:31" ht="1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2:31" ht="1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2:31" ht="1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2:31" ht="1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2:31" ht="1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2:31" ht="1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2:31" ht="1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2:31" ht="1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2:31" ht="1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2:31" ht="1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2:31" ht="1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2:31" ht="1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2:31" ht="1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2:31" ht="1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2:31" ht="1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2:31" ht="1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2:31" ht="1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2:31" ht="1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2:31" ht="1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2:31" ht="1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2:31" ht="1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2:31" ht="1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2:31" ht="1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2:31" ht="1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2:31" ht="15" customHeight="1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2:31" ht="1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2:31" ht="1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2:31" ht="1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2:31" ht="1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2:31" ht="1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2:31" ht="1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2:31" ht="1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2:31" ht="1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2:31" ht="1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2:31" ht="1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2:31" ht="1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2:31" ht="1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2:31" ht="1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2:31" ht="1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2:31" ht="1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2:31" ht="1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2:31" ht="1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2:31" ht="1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2:31" ht="1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2:31" ht="1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2:31" ht="1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2:31" ht="1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2:31" ht="1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2:31" ht="1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2:31" ht="1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2:31" ht="1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2:31" ht="1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2:31" ht="1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2:31" ht="1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2:31" ht="1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2:31" ht="1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2:31" ht="1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2:31" ht="1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2:31" ht="1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2:31" ht="1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2:31" ht="1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2:31" ht="1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2:31" ht="1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2:31" ht="1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2:31" ht="1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2:31" ht="1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2:31" ht="1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2:31" ht="1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2:31" ht="1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2:31" ht="1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2:31" ht="1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2:31" ht="1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2:31" ht="1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2:31" ht="1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</sheetData>
  <sheetProtection algorithmName="SHA-512" hashValue="a61zgXD3ZXY0tEKXWn6n8OxE4EHHp7ZxzwecubOOlSz83hy+cKy/R8ClH8E6EWUNxzoS1UOy2SDX24CueCF8mQ==" saltValue="CVxrWxBtSLK1qEStgiHWLw==" spinCount="100000" sheet="1" objects="1" scenarios="1"/>
  <mergeCells count="24">
    <mergeCell ref="W3:W5"/>
    <mergeCell ref="X3:AE3"/>
    <mergeCell ref="X4:AA4"/>
    <mergeCell ref="AB4:AE4"/>
    <mergeCell ref="M3:M5"/>
    <mergeCell ref="N3:U3"/>
    <mergeCell ref="N4:Q4"/>
    <mergeCell ref="R4:U4"/>
    <mergeCell ref="M19:M21"/>
    <mergeCell ref="N19:U19"/>
    <mergeCell ref="D20:G20"/>
    <mergeCell ref="W19:W21"/>
    <mergeCell ref="X19:AE19"/>
    <mergeCell ref="X20:AA20"/>
    <mergeCell ref="AB20:AE20"/>
    <mergeCell ref="H20:K20"/>
    <mergeCell ref="N20:Q20"/>
    <mergeCell ref="R20:U20"/>
    <mergeCell ref="B4:B5"/>
    <mergeCell ref="C4:F4"/>
    <mergeCell ref="B19:B21"/>
    <mergeCell ref="C19:C21"/>
    <mergeCell ref="D19:K19"/>
    <mergeCell ref="G4:J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69</vt:i4>
      </vt:variant>
      <vt:variant>
        <vt:lpstr>名前付き一覧</vt:lpstr>
      </vt:variant>
      <vt:variant>
        <vt:i4>14</vt:i4>
      </vt:variant>
    </vt:vector>
  </HeadingPairs>
  <TitlesOfParts>
    <vt:vector size="83" baseType="lpstr">
      <vt:lpstr>基本情報</vt:lpstr>
      <vt:lpstr>利用定員</vt:lpstr>
      <vt:lpstr>児童数</vt:lpstr>
      <vt:lpstr>加算と減算</vt:lpstr>
      <vt:lpstr>月途中入退所</vt:lpstr>
      <vt:lpstr>基本単価抽出（本園）</vt:lpstr>
      <vt:lpstr>基本単価抽出（分園）</vt:lpstr>
      <vt:lpstr>基本単価（本園）</vt:lpstr>
      <vt:lpstr>基本単価（分園）</vt:lpstr>
      <vt:lpstr>基本単価内訳（本園）</vt:lpstr>
      <vt:lpstr>基本単価内訳（分園）</vt:lpstr>
      <vt:lpstr>３歳児配置改善加算</vt:lpstr>
      <vt:lpstr>４歳以上児配置改善加算</vt:lpstr>
      <vt:lpstr>休日保育加算</vt:lpstr>
      <vt:lpstr>夜間保育加算</vt:lpstr>
      <vt:lpstr>減価償却費加算</vt:lpstr>
      <vt:lpstr>賃借料加算</vt:lpstr>
      <vt:lpstr>チーム保育推進加算</vt:lpstr>
      <vt:lpstr>副食費</vt:lpstr>
      <vt:lpstr>分園減算</vt:lpstr>
      <vt:lpstr>施設長未設置減算</vt:lpstr>
      <vt:lpstr>土曜日閉所減算</vt:lpstr>
      <vt:lpstr>定員超過減算</vt:lpstr>
      <vt:lpstr>主任保育士</vt:lpstr>
      <vt:lpstr>療育支援</vt:lpstr>
      <vt:lpstr>事務職員</vt:lpstr>
      <vt:lpstr>処遇Ⅱ</vt:lpstr>
      <vt:lpstr>処遇Ⅲ</vt:lpstr>
      <vt:lpstr>冷暖房費</vt:lpstr>
      <vt:lpstr>栄養管理</vt:lpstr>
      <vt:lpstr>３月加算</vt:lpstr>
      <vt:lpstr>４月</vt:lpstr>
      <vt:lpstr>５月</vt:lpstr>
      <vt:lpstr>６月</vt:lpstr>
      <vt:lpstr>７月</vt:lpstr>
      <vt:lpstr>８月</vt:lpstr>
      <vt:lpstr>９月</vt:lpstr>
      <vt:lpstr>10月</vt:lpstr>
      <vt:lpstr>11月</vt:lpstr>
      <vt:lpstr>12月</vt:lpstr>
      <vt:lpstr>１月</vt:lpstr>
      <vt:lpstr>２月</vt:lpstr>
      <vt:lpstr>３月</vt:lpstr>
      <vt:lpstr>４月基本</vt:lpstr>
      <vt:lpstr>５月基本</vt:lpstr>
      <vt:lpstr>６月基本</vt:lpstr>
      <vt:lpstr>７月基本</vt:lpstr>
      <vt:lpstr>８月基本</vt:lpstr>
      <vt:lpstr>９月基本</vt:lpstr>
      <vt:lpstr>10月基本</vt:lpstr>
      <vt:lpstr>11月基本</vt:lpstr>
      <vt:lpstr>12月基本</vt:lpstr>
      <vt:lpstr>１月基本</vt:lpstr>
      <vt:lpstr>２月基本</vt:lpstr>
      <vt:lpstr>３月基本</vt:lpstr>
      <vt:lpstr>４月Ⅰ</vt:lpstr>
      <vt:lpstr>５月Ⅰ</vt:lpstr>
      <vt:lpstr>６月Ⅰ</vt:lpstr>
      <vt:lpstr>７月Ⅰ</vt:lpstr>
      <vt:lpstr>８月Ⅰ</vt:lpstr>
      <vt:lpstr>９月Ⅰ</vt:lpstr>
      <vt:lpstr>10月Ⅰ</vt:lpstr>
      <vt:lpstr>11月Ⅰ</vt:lpstr>
      <vt:lpstr>12月Ⅰ</vt:lpstr>
      <vt:lpstr>１月Ⅰ</vt:lpstr>
      <vt:lpstr>２月Ⅰ</vt:lpstr>
      <vt:lpstr>３月Ⅰ</vt:lpstr>
      <vt:lpstr>内訳計算</vt:lpstr>
      <vt:lpstr>集計表</vt:lpstr>
      <vt:lpstr>'10月'!Print_Area</vt:lpstr>
      <vt:lpstr>'11月'!Print_Area</vt:lpstr>
      <vt:lpstr>'12月'!Print_Area</vt:lpstr>
      <vt:lpstr>'１月'!Print_Area</vt:lpstr>
      <vt:lpstr>'２月'!Print_Area</vt:lpstr>
      <vt:lpstr>'３月'!Print_Area</vt:lpstr>
      <vt:lpstr>'４月'!Print_Area</vt:lpstr>
      <vt:lpstr>'５月'!Print_Area</vt:lpstr>
      <vt:lpstr>'６月'!Print_Area</vt:lpstr>
      <vt:lpstr>'７月'!Print_Area</vt:lpstr>
      <vt:lpstr>'８月'!Print_Area</vt:lpstr>
      <vt:lpstr>'９月'!Print_Area</vt:lpstr>
      <vt:lpstr>チーム保育推進加算!Print_Area</vt:lpstr>
      <vt:lpstr>月途中入退所!Print_Area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kmat161108</dc:creator>
  <cp:lastModifiedBy>柳　修二</cp:lastModifiedBy>
  <cp:lastPrinted>2024-02-04T06:47:04Z</cp:lastPrinted>
  <dcterms:created xsi:type="dcterms:W3CDTF">2020-03-03T11:24:47Z</dcterms:created>
  <dcterms:modified xsi:type="dcterms:W3CDTF">2025-09-02T08:36:38Z</dcterms:modified>
</cp:coreProperties>
</file>