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masakitani/Desktop/"/>
    </mc:Choice>
  </mc:AlternateContent>
  <xr:revisionPtr revIDLastSave="0" documentId="13_ncr:1_{D9B04D5C-C730-9D44-9B5D-6B8AA852BEB7}" xr6:coauthVersionLast="47" xr6:coauthVersionMax="47" xr10:uidLastSave="{00000000-0000-0000-0000-000000000000}"/>
  <bookViews>
    <workbookView xWindow="1780" yWindow="500" windowWidth="26340" windowHeight="15480" activeTab="8" xr2:uid="{00000000-000D-0000-FFFF-FFFF00000000}"/>
  </bookViews>
  <sheets>
    <sheet name="タイムライン" sheetId="1" r:id="rId1"/>
    <sheet name="A" sheetId="11" r:id="rId2"/>
    <sheet name="B" sheetId="12" r:id="rId3"/>
    <sheet name="C" sheetId="2" r:id="rId4"/>
    <sheet name="D" sheetId="3" r:id="rId5"/>
    <sheet name="E" sheetId="4" r:id="rId6"/>
    <sheet name="F" sheetId="5" r:id="rId7"/>
    <sheet name="G" sheetId="10" r:id="rId8"/>
    <sheet name="キャッシュフロー (直営店合算) " sheetId="6" r:id="rId9"/>
    <sheet name="WAOキャッシュフロー (直営店合算)  のコピー" sheetId="7" state="hidden" r:id="rId10"/>
    <sheet name="その他" sheetId="8" r:id="rId11"/>
    <sheet name="FC説明資料参考" sheetId="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qD4pft1gGMYRzLTJUpAiOkJH3XZnghsWSJBOwu98WpM="/>
    </ext>
  </extLst>
</workbook>
</file>

<file path=xl/calcChain.xml><?xml version="1.0" encoding="utf-8"?>
<calcChain xmlns="http://schemas.openxmlformats.org/spreadsheetml/2006/main">
  <c r="Q60" i="12" l="1"/>
  <c r="Q59" i="12"/>
  <c r="R59" i="12" s="1"/>
  <c r="S59" i="12" s="1"/>
  <c r="D57" i="12"/>
  <c r="Q47" i="12"/>
  <c r="Q46" i="12"/>
  <c r="Q45" i="12"/>
  <c r="Q44" i="12"/>
  <c r="Q43" i="12"/>
  <c r="D43" i="12"/>
  <c r="Q42" i="12"/>
  <c r="D42" i="12"/>
  <c r="Q41" i="12"/>
  <c r="Q40" i="12"/>
  <c r="Q39" i="12"/>
  <c r="O38" i="12"/>
  <c r="K38" i="12"/>
  <c r="G38" i="12"/>
  <c r="I37" i="12"/>
  <c r="Q36" i="12"/>
  <c r="Q35" i="12"/>
  <c r="Q34" i="12"/>
  <c r="Q33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30" i="12"/>
  <c r="Q17" i="12"/>
  <c r="Q11" i="12"/>
  <c r="Q10" i="12"/>
  <c r="O8" i="12"/>
  <c r="O37" i="12" s="1"/>
  <c r="N8" i="12"/>
  <c r="N37" i="12" s="1"/>
  <c r="M8" i="12"/>
  <c r="M37" i="12" s="1"/>
  <c r="I8" i="12"/>
  <c r="G8" i="12"/>
  <c r="G37" i="12" s="1"/>
  <c r="F8" i="12"/>
  <c r="F37" i="12" s="1"/>
  <c r="F48" i="12" s="1"/>
  <c r="E8" i="12"/>
  <c r="Q7" i="12"/>
  <c r="S7" i="12" s="1"/>
  <c r="P6" i="12"/>
  <c r="P38" i="12" s="1"/>
  <c r="O6" i="12"/>
  <c r="N6" i="12"/>
  <c r="N38" i="12" s="1"/>
  <c r="M6" i="12"/>
  <c r="M38" i="12" s="1"/>
  <c r="L6" i="12"/>
  <c r="L8" i="12" s="1"/>
  <c r="K6" i="12"/>
  <c r="K8" i="12" s="1"/>
  <c r="J6" i="12"/>
  <c r="J38" i="12" s="1"/>
  <c r="I6" i="12"/>
  <c r="I38" i="12" s="1"/>
  <c r="H6" i="12"/>
  <c r="H38" i="12" s="1"/>
  <c r="G6" i="12"/>
  <c r="F6" i="12"/>
  <c r="F38" i="12" s="1"/>
  <c r="E6" i="12"/>
  <c r="E38" i="12" s="1"/>
  <c r="Q32" i="11"/>
  <c r="Q60" i="11"/>
  <c r="Q59" i="11"/>
  <c r="D57" i="11"/>
  <c r="Q47" i="11"/>
  <c r="Q46" i="11"/>
  <c r="Q45" i="11"/>
  <c r="Q44" i="11"/>
  <c r="Q43" i="11"/>
  <c r="D43" i="11"/>
  <c r="Q42" i="11"/>
  <c r="D42" i="11"/>
  <c r="D48" i="11" s="1"/>
  <c r="Q41" i="11"/>
  <c r="Q40" i="11"/>
  <c r="Q39" i="11"/>
  <c r="L38" i="11"/>
  <c r="K38" i="11"/>
  <c r="I37" i="11"/>
  <c r="Q36" i="11"/>
  <c r="Q35" i="11"/>
  <c r="Q34" i="11"/>
  <c r="Q33" i="11"/>
  <c r="O48" i="11"/>
  <c r="G48" i="11"/>
  <c r="D30" i="11"/>
  <c r="Q17" i="11"/>
  <c r="Q11" i="11"/>
  <c r="Q10" i="11"/>
  <c r="P8" i="11"/>
  <c r="O8" i="11"/>
  <c r="O37" i="11" s="1"/>
  <c r="N8" i="11"/>
  <c r="N37" i="11" s="1"/>
  <c r="I8" i="11"/>
  <c r="H8" i="11"/>
  <c r="G8" i="11"/>
  <c r="G37" i="11" s="1"/>
  <c r="F8" i="11"/>
  <c r="F37" i="11" s="1"/>
  <c r="F48" i="11" s="1"/>
  <c r="Q7" i="11"/>
  <c r="S7" i="11" s="1"/>
  <c r="P6" i="11"/>
  <c r="P38" i="11" s="1"/>
  <c r="O6" i="11"/>
  <c r="O38" i="11" s="1"/>
  <c r="N6" i="11"/>
  <c r="N38" i="11" s="1"/>
  <c r="M6" i="11"/>
  <c r="M38" i="11" s="1"/>
  <c r="L6" i="11"/>
  <c r="L8" i="11" s="1"/>
  <c r="K6" i="11"/>
  <c r="K8" i="11" s="1"/>
  <c r="J6" i="11"/>
  <c r="J38" i="11" s="1"/>
  <c r="I6" i="11"/>
  <c r="I38" i="11" s="1"/>
  <c r="H6" i="11"/>
  <c r="H38" i="11" s="1"/>
  <c r="G6" i="11"/>
  <c r="G38" i="11" s="1"/>
  <c r="F6" i="11"/>
  <c r="F38" i="11" s="1"/>
  <c r="E6" i="11"/>
  <c r="E38" i="11" s="1"/>
  <c r="D32" i="2"/>
  <c r="P39" i="10"/>
  <c r="P38" i="10"/>
  <c r="C36" i="10"/>
  <c r="P26" i="10"/>
  <c r="P25" i="10"/>
  <c r="P24" i="10"/>
  <c r="P23" i="10"/>
  <c r="P22" i="10"/>
  <c r="C22" i="10"/>
  <c r="P21" i="10"/>
  <c r="C21" i="10"/>
  <c r="P20" i="10"/>
  <c r="P19" i="10"/>
  <c r="P18" i="10"/>
  <c r="L17" i="10"/>
  <c r="K17" i="10"/>
  <c r="J17" i="10"/>
  <c r="I17" i="10"/>
  <c r="D17" i="10"/>
  <c r="P15" i="10"/>
  <c r="O14" i="10"/>
  <c r="N14" i="10"/>
  <c r="M14" i="10"/>
  <c r="L14" i="10"/>
  <c r="K14" i="10"/>
  <c r="J14" i="10"/>
  <c r="I14" i="10"/>
  <c r="H14" i="10"/>
  <c r="G14" i="10"/>
  <c r="F14" i="10"/>
  <c r="E14" i="10"/>
  <c r="P14" i="10" s="1"/>
  <c r="P13" i="10"/>
  <c r="P12" i="10"/>
  <c r="O11" i="10"/>
  <c r="N11" i="10"/>
  <c r="M11" i="10"/>
  <c r="L11" i="10"/>
  <c r="K11" i="10"/>
  <c r="K27" i="10" s="1"/>
  <c r="K29" i="10" s="1"/>
  <c r="J11" i="10"/>
  <c r="J27" i="10" s="1"/>
  <c r="I11" i="10"/>
  <c r="H11" i="10"/>
  <c r="G11" i="10"/>
  <c r="F11" i="10"/>
  <c r="E11" i="10"/>
  <c r="D11" i="10"/>
  <c r="P11" i="10" s="1"/>
  <c r="C11" i="10"/>
  <c r="C27" i="10" s="1"/>
  <c r="P8" i="10"/>
  <c r="L8" i="10"/>
  <c r="L16" i="10" s="1"/>
  <c r="K8" i="10"/>
  <c r="K16" i="10" s="1"/>
  <c r="J8" i="10"/>
  <c r="J16" i="10" s="1"/>
  <c r="I8" i="10"/>
  <c r="H8" i="10"/>
  <c r="D8" i="10"/>
  <c r="D16" i="10" s="1"/>
  <c r="P7" i="10"/>
  <c r="O6" i="10"/>
  <c r="O17" i="10" s="1"/>
  <c r="N6" i="10"/>
  <c r="N8" i="10" s="1"/>
  <c r="M6" i="10"/>
  <c r="M8" i="10" s="1"/>
  <c r="L6" i="10"/>
  <c r="K6" i="10"/>
  <c r="J6" i="10"/>
  <c r="I6" i="10"/>
  <c r="H6" i="10"/>
  <c r="H17" i="10" s="1"/>
  <c r="G6" i="10"/>
  <c r="G17" i="10" s="1"/>
  <c r="F6" i="10"/>
  <c r="F8" i="10" s="1"/>
  <c r="E6" i="10"/>
  <c r="E8" i="10" s="1"/>
  <c r="D6" i="10"/>
  <c r="P39" i="9"/>
  <c r="P38" i="9"/>
  <c r="C36" i="9"/>
  <c r="O27" i="9"/>
  <c r="G27" i="9"/>
  <c r="P26" i="9"/>
  <c r="P25" i="9"/>
  <c r="P24" i="9"/>
  <c r="P23" i="9"/>
  <c r="P22" i="9"/>
  <c r="C22" i="9"/>
  <c r="P21" i="9"/>
  <c r="C21" i="9"/>
  <c r="C27" i="9" s="1"/>
  <c r="P20" i="9"/>
  <c r="P19" i="9"/>
  <c r="P18" i="9"/>
  <c r="O17" i="9"/>
  <c r="M17" i="9"/>
  <c r="M27" i="9" s="1"/>
  <c r="K17" i="9"/>
  <c r="K27" i="9" s="1"/>
  <c r="H17" i="9"/>
  <c r="H27" i="9" s="1"/>
  <c r="G17" i="9"/>
  <c r="E17" i="9"/>
  <c r="E27" i="9" s="1"/>
  <c r="P16" i="9"/>
  <c r="P15" i="9"/>
  <c r="P14" i="9"/>
  <c r="P13" i="9"/>
  <c r="P12" i="9"/>
  <c r="P11" i="9"/>
  <c r="M8" i="9"/>
  <c r="M29" i="9" s="1"/>
  <c r="L8" i="9"/>
  <c r="L29" i="9" s="1"/>
  <c r="K8" i="9"/>
  <c r="H8" i="9"/>
  <c r="H29" i="9" s="1"/>
  <c r="E8" i="9"/>
  <c r="D8" i="9"/>
  <c r="S7" i="9"/>
  <c r="P7" i="9"/>
  <c r="O6" i="9"/>
  <c r="O8" i="9" s="1"/>
  <c r="O29" i="9" s="1"/>
  <c r="N6" i="9"/>
  <c r="M6" i="9"/>
  <c r="L6" i="9"/>
  <c r="L17" i="9" s="1"/>
  <c r="L27" i="9" s="1"/>
  <c r="K6" i="9"/>
  <c r="J6" i="9"/>
  <c r="J8" i="9" s="1"/>
  <c r="I6" i="9"/>
  <c r="H6" i="9"/>
  <c r="G6" i="9"/>
  <c r="G8" i="9" s="1"/>
  <c r="G29" i="9" s="1"/>
  <c r="F6" i="9"/>
  <c r="E6" i="9"/>
  <c r="D6" i="9"/>
  <c r="D17" i="9" s="1"/>
  <c r="P39" i="8"/>
  <c r="P38" i="8"/>
  <c r="C36" i="8"/>
  <c r="J27" i="8"/>
  <c r="P26" i="8"/>
  <c r="P25" i="8"/>
  <c r="P24" i="8"/>
  <c r="P23" i="8"/>
  <c r="P22" i="8"/>
  <c r="P21" i="8"/>
  <c r="P20" i="8"/>
  <c r="P19" i="8"/>
  <c r="P18" i="8"/>
  <c r="M17" i="8"/>
  <c r="L17" i="8"/>
  <c r="G17" i="8"/>
  <c r="E17" i="8"/>
  <c r="D17" i="8"/>
  <c r="J16" i="8"/>
  <c r="D16" i="8"/>
  <c r="P15" i="8"/>
  <c r="P14" i="8"/>
  <c r="P13" i="8"/>
  <c r="P12" i="8"/>
  <c r="O11" i="8"/>
  <c r="N11" i="8"/>
  <c r="M11" i="8"/>
  <c r="L11" i="8"/>
  <c r="K11" i="8"/>
  <c r="J11" i="8"/>
  <c r="I11" i="8"/>
  <c r="H11" i="8"/>
  <c r="G11" i="8"/>
  <c r="F11" i="8"/>
  <c r="E11" i="8"/>
  <c r="D11" i="8"/>
  <c r="M8" i="8"/>
  <c r="K8" i="8"/>
  <c r="J8" i="8"/>
  <c r="H8" i="8"/>
  <c r="E8" i="8"/>
  <c r="D8" i="8"/>
  <c r="S7" i="8"/>
  <c r="C11" i="8" s="1"/>
  <c r="C27" i="8" s="1"/>
  <c r="C29" i="8" s="1"/>
  <c r="P7" i="8"/>
  <c r="O6" i="8"/>
  <c r="O8" i="8" s="1"/>
  <c r="O16" i="8" s="1"/>
  <c r="N6" i="8"/>
  <c r="M6" i="8"/>
  <c r="L6" i="8"/>
  <c r="L8" i="8" s="1"/>
  <c r="K6" i="8"/>
  <c r="K17" i="8" s="1"/>
  <c r="J6" i="8"/>
  <c r="J17" i="8" s="1"/>
  <c r="I6" i="8"/>
  <c r="H6" i="8"/>
  <c r="H17" i="8" s="1"/>
  <c r="G6" i="8"/>
  <c r="G8" i="8" s="1"/>
  <c r="F6" i="8"/>
  <c r="E6" i="8"/>
  <c r="D6" i="8"/>
  <c r="R14" i="7"/>
  <c r="Q14" i="7"/>
  <c r="P14" i="7"/>
  <c r="P13" i="7"/>
  <c r="I25" i="6"/>
  <c r="H25" i="6"/>
  <c r="G25" i="6"/>
  <c r="F25" i="6"/>
  <c r="E25" i="6"/>
  <c r="D25" i="6"/>
  <c r="C25" i="6"/>
  <c r="M19" i="6"/>
  <c r="L19" i="6"/>
  <c r="K19" i="6"/>
  <c r="J19" i="6"/>
  <c r="H19" i="6"/>
  <c r="P18" i="6"/>
  <c r="O18" i="6"/>
  <c r="M18" i="6"/>
  <c r="J18" i="6"/>
  <c r="I18" i="6"/>
  <c r="H18" i="6"/>
  <c r="G18" i="6"/>
  <c r="Q17" i="6"/>
  <c r="Q19" i="6" s="1"/>
  <c r="P17" i="6"/>
  <c r="P19" i="6" s="1"/>
  <c r="O17" i="6"/>
  <c r="O19" i="6" s="1"/>
  <c r="N17" i="6"/>
  <c r="M17" i="6"/>
  <c r="L17" i="6"/>
  <c r="L18" i="6" s="1"/>
  <c r="K17" i="6"/>
  <c r="K18" i="6" s="1"/>
  <c r="J17" i="6"/>
  <c r="I17" i="6"/>
  <c r="I19" i="6" s="1"/>
  <c r="H17" i="6"/>
  <c r="G17" i="6"/>
  <c r="G19" i="6" s="1"/>
  <c r="F17" i="6"/>
  <c r="E17" i="6"/>
  <c r="D17" i="6"/>
  <c r="D18" i="6" s="1"/>
  <c r="Q14" i="6"/>
  <c r="P14" i="6"/>
  <c r="Q13" i="6"/>
  <c r="P13" i="6"/>
  <c r="P39" i="5"/>
  <c r="P38" i="5"/>
  <c r="C36" i="5"/>
  <c r="P26" i="5"/>
  <c r="P25" i="5"/>
  <c r="P24" i="5"/>
  <c r="P23" i="5"/>
  <c r="P22" i="5"/>
  <c r="C22" i="5"/>
  <c r="P21" i="5"/>
  <c r="C21" i="5"/>
  <c r="P20" i="5"/>
  <c r="P19" i="5"/>
  <c r="P18" i="5"/>
  <c r="M17" i="5"/>
  <c r="J17" i="5"/>
  <c r="I17" i="5"/>
  <c r="H17" i="5"/>
  <c r="G17" i="5"/>
  <c r="J16" i="5"/>
  <c r="J27" i="5" s="1"/>
  <c r="J29" i="5" s="1"/>
  <c r="H16" i="5"/>
  <c r="H27" i="5" s="1"/>
  <c r="E16" i="5"/>
  <c r="P15" i="5"/>
  <c r="P14" i="5"/>
  <c r="P13" i="5"/>
  <c r="P12" i="5"/>
  <c r="O11" i="5"/>
  <c r="N11" i="5"/>
  <c r="M11" i="5"/>
  <c r="L11" i="5"/>
  <c r="K11" i="5"/>
  <c r="K27" i="5" s="1"/>
  <c r="J11" i="5"/>
  <c r="I11" i="5"/>
  <c r="H11" i="5"/>
  <c r="G11" i="5"/>
  <c r="F11" i="5"/>
  <c r="E11" i="5"/>
  <c r="D11" i="5"/>
  <c r="C11" i="5"/>
  <c r="C27" i="5" s="1"/>
  <c r="P8" i="5"/>
  <c r="K8" i="5"/>
  <c r="K16" i="5" s="1"/>
  <c r="I8" i="5"/>
  <c r="H8" i="5"/>
  <c r="E8" i="5"/>
  <c r="S7" i="5"/>
  <c r="P7" i="5"/>
  <c r="O6" i="5"/>
  <c r="O17" i="5" s="1"/>
  <c r="N6" i="5"/>
  <c r="M6" i="5"/>
  <c r="M8" i="5" s="1"/>
  <c r="L6" i="5"/>
  <c r="K6" i="5"/>
  <c r="K17" i="5" s="1"/>
  <c r="J6" i="5"/>
  <c r="J8" i="5" s="1"/>
  <c r="I6" i="5"/>
  <c r="H6" i="5"/>
  <c r="G6" i="5"/>
  <c r="G8" i="5" s="1"/>
  <c r="G16" i="5" s="1"/>
  <c r="F6" i="5"/>
  <c r="F17" i="5" s="1"/>
  <c r="E6" i="5"/>
  <c r="E17" i="5" s="1"/>
  <c r="D6" i="5"/>
  <c r="P39" i="4"/>
  <c r="P38" i="4"/>
  <c r="C36" i="4"/>
  <c r="I27" i="4"/>
  <c r="P26" i="4"/>
  <c r="P25" i="4"/>
  <c r="P24" i="4"/>
  <c r="P23" i="4"/>
  <c r="P22" i="4"/>
  <c r="C22" i="4"/>
  <c r="P21" i="4"/>
  <c r="C21" i="4"/>
  <c r="P20" i="4"/>
  <c r="P19" i="4"/>
  <c r="P18" i="4"/>
  <c r="N17" i="4"/>
  <c r="I17" i="4"/>
  <c r="F17" i="4"/>
  <c r="O16" i="4"/>
  <c r="O27" i="4" s="1"/>
  <c r="N16" i="4"/>
  <c r="P15" i="4"/>
  <c r="P14" i="4"/>
  <c r="P13" i="4"/>
  <c r="P12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C27" i="4" s="1"/>
  <c r="O8" i="4"/>
  <c r="N8" i="4"/>
  <c r="J8" i="4"/>
  <c r="J16" i="4" s="1"/>
  <c r="I8" i="4"/>
  <c r="I16" i="4" s="1"/>
  <c r="G8" i="4"/>
  <c r="F8" i="4"/>
  <c r="S7" i="4"/>
  <c r="P7" i="4"/>
  <c r="P8" i="4" s="1"/>
  <c r="O6" i="4"/>
  <c r="O17" i="4" s="1"/>
  <c r="N6" i="4"/>
  <c r="M6" i="4"/>
  <c r="L6" i="4"/>
  <c r="K6" i="4"/>
  <c r="K8" i="4" s="1"/>
  <c r="K16" i="4" s="1"/>
  <c r="J6" i="4"/>
  <c r="J17" i="4" s="1"/>
  <c r="J27" i="4" s="1"/>
  <c r="J29" i="4" s="1"/>
  <c r="I6" i="4"/>
  <c r="H6" i="4"/>
  <c r="H8" i="4" s="1"/>
  <c r="H16" i="4" s="1"/>
  <c r="G6" i="4"/>
  <c r="G17" i="4" s="1"/>
  <c r="F6" i="4"/>
  <c r="E6" i="4"/>
  <c r="D6" i="4"/>
  <c r="P39" i="3"/>
  <c r="P38" i="3"/>
  <c r="C36" i="3"/>
  <c r="F27" i="3"/>
  <c r="E27" i="3"/>
  <c r="P26" i="3"/>
  <c r="P25" i="3"/>
  <c r="P24" i="3"/>
  <c r="P23" i="3"/>
  <c r="P22" i="3"/>
  <c r="C22" i="3"/>
  <c r="P21" i="3"/>
  <c r="C21" i="3"/>
  <c r="C27" i="3" s="1"/>
  <c r="P20" i="3"/>
  <c r="P19" i="3"/>
  <c r="P18" i="3"/>
  <c r="N17" i="3"/>
  <c r="L17" i="3"/>
  <c r="K17" i="3"/>
  <c r="I17" i="3"/>
  <c r="F17" i="3"/>
  <c r="D17" i="3"/>
  <c r="L16" i="3"/>
  <c r="F16" i="3"/>
  <c r="E16" i="3"/>
  <c r="D16" i="3"/>
  <c r="P15" i="3"/>
  <c r="O14" i="3"/>
  <c r="N14" i="3"/>
  <c r="M14" i="3"/>
  <c r="L14" i="3"/>
  <c r="K14" i="3"/>
  <c r="K27" i="3" s="1"/>
  <c r="J14" i="3"/>
  <c r="I14" i="3"/>
  <c r="H14" i="3"/>
  <c r="G14" i="3"/>
  <c r="F14" i="3"/>
  <c r="E14" i="3"/>
  <c r="P13" i="3"/>
  <c r="P12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N8" i="3"/>
  <c r="M8" i="3"/>
  <c r="M16" i="3" s="1"/>
  <c r="K8" i="3"/>
  <c r="K16" i="3" s="1"/>
  <c r="F8" i="3"/>
  <c r="F29" i="3" s="1"/>
  <c r="E8" i="3"/>
  <c r="E29" i="3" s="1"/>
  <c r="P7" i="3"/>
  <c r="P8" i="3" s="1"/>
  <c r="O6" i="3"/>
  <c r="N6" i="3"/>
  <c r="M6" i="3"/>
  <c r="M17" i="3" s="1"/>
  <c r="L6" i="3"/>
  <c r="L8" i="3" s="1"/>
  <c r="K6" i="3"/>
  <c r="J6" i="3"/>
  <c r="J17" i="3" s="1"/>
  <c r="I6" i="3"/>
  <c r="I8" i="3" s="1"/>
  <c r="H6" i="3"/>
  <c r="G6" i="3"/>
  <c r="F6" i="3"/>
  <c r="E6" i="3"/>
  <c r="E17" i="3" s="1"/>
  <c r="D6" i="3"/>
  <c r="D8" i="3" s="1"/>
  <c r="R60" i="2"/>
  <c r="S60" i="2" s="1"/>
  <c r="Q60" i="2"/>
  <c r="R59" i="2"/>
  <c r="S59" i="2" s="1"/>
  <c r="Q59" i="2"/>
  <c r="D57" i="2"/>
  <c r="J48" i="2"/>
  <c r="Q47" i="2"/>
  <c r="Q46" i="2"/>
  <c r="Q45" i="2"/>
  <c r="Q44" i="2"/>
  <c r="Q43" i="2"/>
  <c r="D43" i="2"/>
  <c r="Q42" i="2"/>
  <c r="D42" i="2"/>
  <c r="Q41" i="2"/>
  <c r="Q40" i="2"/>
  <c r="Q39" i="2"/>
  <c r="L38" i="2"/>
  <c r="K38" i="2"/>
  <c r="J38" i="2"/>
  <c r="I38" i="2"/>
  <c r="Q36" i="2"/>
  <c r="Q35" i="2"/>
  <c r="Q34" i="2"/>
  <c r="Q33" i="2"/>
  <c r="P32" i="2"/>
  <c r="O32" i="2"/>
  <c r="N32" i="2"/>
  <c r="M32" i="2"/>
  <c r="L32" i="2"/>
  <c r="K32" i="2"/>
  <c r="J32" i="2"/>
  <c r="I32" i="2"/>
  <c r="H32" i="2"/>
  <c r="G32" i="2"/>
  <c r="F32" i="2"/>
  <c r="E32" i="2"/>
  <c r="D48" i="2"/>
  <c r="Q17" i="2"/>
  <c r="Q11" i="2"/>
  <c r="D30" i="2"/>
  <c r="Q10" i="2"/>
  <c r="K8" i="2"/>
  <c r="J8" i="2"/>
  <c r="J37" i="2" s="1"/>
  <c r="I8" i="2"/>
  <c r="Q7" i="2"/>
  <c r="S7" i="2" s="1"/>
  <c r="P6" i="2"/>
  <c r="O6" i="2"/>
  <c r="N6" i="2"/>
  <c r="N38" i="2" s="1"/>
  <c r="M6" i="2"/>
  <c r="M38" i="2" s="1"/>
  <c r="L6" i="2"/>
  <c r="L8" i="2" s="1"/>
  <c r="K6" i="2"/>
  <c r="J6" i="2"/>
  <c r="I6" i="2"/>
  <c r="H6" i="2"/>
  <c r="H38" i="2" s="1"/>
  <c r="G6" i="2"/>
  <c r="F6" i="2"/>
  <c r="F38" i="2" s="1"/>
  <c r="E6" i="2"/>
  <c r="E38" i="2" s="1"/>
  <c r="D48" i="12" l="1"/>
  <c r="I48" i="12"/>
  <c r="I50" i="12" s="1"/>
  <c r="G48" i="12"/>
  <c r="G50" i="12" s="1"/>
  <c r="O48" i="12"/>
  <c r="L37" i="12"/>
  <c r="L48" i="12" s="1"/>
  <c r="L50" i="12" s="1"/>
  <c r="K37" i="12"/>
  <c r="K48" i="12" s="1"/>
  <c r="K50" i="12"/>
  <c r="Q38" i="12"/>
  <c r="E48" i="12"/>
  <c r="M48" i="12"/>
  <c r="M50" i="12" s="1"/>
  <c r="N48" i="12"/>
  <c r="N50" i="12" s="1"/>
  <c r="L38" i="12"/>
  <c r="H8" i="12"/>
  <c r="Q8" i="12" s="1"/>
  <c r="P8" i="12"/>
  <c r="F50" i="12"/>
  <c r="J8" i="12"/>
  <c r="E37" i="12"/>
  <c r="Q32" i="12"/>
  <c r="R7" i="12"/>
  <c r="R60" i="12"/>
  <c r="S60" i="12" s="1"/>
  <c r="O50" i="12"/>
  <c r="I48" i="11"/>
  <c r="K37" i="11"/>
  <c r="K48" i="11" s="1"/>
  <c r="K50" i="11" s="1"/>
  <c r="L37" i="11"/>
  <c r="L48" i="11" s="1"/>
  <c r="L50" i="11" s="1"/>
  <c r="Q38" i="11"/>
  <c r="I50" i="11"/>
  <c r="S59" i="11"/>
  <c r="N48" i="11"/>
  <c r="N50" i="11" s="1"/>
  <c r="S60" i="11"/>
  <c r="F50" i="11"/>
  <c r="G50" i="11"/>
  <c r="O50" i="11"/>
  <c r="E8" i="11"/>
  <c r="M8" i="11"/>
  <c r="H37" i="11"/>
  <c r="H48" i="11" s="1"/>
  <c r="H50" i="11" s="1"/>
  <c r="P37" i="11"/>
  <c r="P48" i="11" s="1"/>
  <c r="P50" i="11" s="1"/>
  <c r="R59" i="11"/>
  <c r="J8" i="11"/>
  <c r="R7" i="11"/>
  <c r="R60" i="11"/>
  <c r="F16" i="10"/>
  <c r="N16" i="10"/>
  <c r="N27" i="10" s="1"/>
  <c r="N29" i="10" s="1"/>
  <c r="L27" i="10"/>
  <c r="L29" i="10" s="1"/>
  <c r="H29" i="10"/>
  <c r="I29" i="10"/>
  <c r="K30" i="10"/>
  <c r="K31" i="10"/>
  <c r="K33" i="10"/>
  <c r="E16" i="10"/>
  <c r="E27" i="10" s="1"/>
  <c r="E29" i="10" s="1"/>
  <c r="M16" i="10"/>
  <c r="M17" i="10"/>
  <c r="M27" i="10" s="1"/>
  <c r="M29" i="10" s="1"/>
  <c r="G8" i="10"/>
  <c r="O8" i="10"/>
  <c r="J29" i="10"/>
  <c r="H16" i="10"/>
  <c r="H27" i="10" s="1"/>
  <c r="I16" i="10"/>
  <c r="I27" i="10" s="1"/>
  <c r="E17" i="10"/>
  <c r="P17" i="10" s="1"/>
  <c r="F17" i="10"/>
  <c r="F27" i="10" s="1"/>
  <c r="F29" i="10" s="1"/>
  <c r="N17" i="10"/>
  <c r="D27" i="10"/>
  <c r="J30" i="4"/>
  <c r="J33" i="4"/>
  <c r="J31" i="4"/>
  <c r="Q32" i="2"/>
  <c r="K27" i="4"/>
  <c r="K29" i="4" s="1"/>
  <c r="J31" i="5"/>
  <c r="J33" i="5"/>
  <c r="J30" i="5"/>
  <c r="L17" i="4"/>
  <c r="L8" i="4"/>
  <c r="H29" i="5"/>
  <c r="H8" i="2"/>
  <c r="I29" i="3"/>
  <c r="E33" i="3"/>
  <c r="E31" i="3"/>
  <c r="E30" i="3"/>
  <c r="E17" i="4"/>
  <c r="E8" i="4"/>
  <c r="M17" i="4"/>
  <c r="M8" i="4"/>
  <c r="D8" i="5"/>
  <c r="D17" i="5"/>
  <c r="L17" i="5"/>
  <c r="L8" i="5"/>
  <c r="I16" i="5"/>
  <c r="I27" i="5" s="1"/>
  <c r="I29" i="5" s="1"/>
  <c r="F19" i="6"/>
  <c r="F18" i="6"/>
  <c r="N19" i="6"/>
  <c r="N18" i="6"/>
  <c r="P11" i="4"/>
  <c r="G8" i="2"/>
  <c r="G38" i="2"/>
  <c r="Q38" i="2" s="1"/>
  <c r="N16" i="3"/>
  <c r="N27" i="3" s="1"/>
  <c r="N29" i="3" s="1"/>
  <c r="E27" i="5"/>
  <c r="E29" i="5" s="1"/>
  <c r="P11" i="5"/>
  <c r="F17" i="9"/>
  <c r="F27" i="9" s="1"/>
  <c r="F8" i="9"/>
  <c r="L30" i="9"/>
  <c r="L31" i="9"/>
  <c r="L33" i="9"/>
  <c r="P8" i="2"/>
  <c r="P38" i="2"/>
  <c r="G17" i="3"/>
  <c r="P17" i="3" s="1"/>
  <c r="G8" i="3"/>
  <c r="O17" i="3"/>
  <c r="O8" i="3"/>
  <c r="G16" i="4"/>
  <c r="G27" i="4" s="1"/>
  <c r="G29" i="4" s="1"/>
  <c r="H17" i="3"/>
  <c r="H8" i="3"/>
  <c r="M27" i="3"/>
  <c r="M29" i="3" s="1"/>
  <c r="I37" i="2"/>
  <c r="I48" i="2" s="1"/>
  <c r="I50" i="2"/>
  <c r="F30" i="3"/>
  <c r="F31" i="3"/>
  <c r="M16" i="5"/>
  <c r="M27" i="5" s="1"/>
  <c r="M29" i="5" s="1"/>
  <c r="O38" i="2"/>
  <c r="O8" i="2"/>
  <c r="F16" i="4"/>
  <c r="N17" i="9"/>
  <c r="N27" i="9" s="1"/>
  <c r="N8" i="9"/>
  <c r="N29" i="9" s="1"/>
  <c r="D17" i="4"/>
  <c r="P17" i="4" s="1"/>
  <c r="D8" i="4"/>
  <c r="L37" i="2"/>
  <c r="P11" i="3"/>
  <c r="F33" i="3"/>
  <c r="Q13" i="7"/>
  <c r="R13" i="7" s="1"/>
  <c r="L29" i="8"/>
  <c r="L16" i="8"/>
  <c r="L27" i="8" s="1"/>
  <c r="L33" i="8" s="1"/>
  <c r="R7" i="2"/>
  <c r="F8" i="2"/>
  <c r="N8" i="2"/>
  <c r="K37" i="2"/>
  <c r="K48" i="2" s="1"/>
  <c r="K50" i="2" s="1"/>
  <c r="J8" i="3"/>
  <c r="N29" i="4"/>
  <c r="D27" i="9"/>
  <c r="H33" i="9"/>
  <c r="H30" i="9"/>
  <c r="H31" i="9"/>
  <c r="N17" i="5"/>
  <c r="N8" i="5"/>
  <c r="L48" i="2"/>
  <c r="L50" i="2" s="1"/>
  <c r="K29" i="3"/>
  <c r="O29" i="4"/>
  <c r="K17" i="4"/>
  <c r="F8" i="5"/>
  <c r="E19" i="6"/>
  <c r="E18" i="6"/>
  <c r="I8" i="8"/>
  <c r="I17" i="8"/>
  <c r="P11" i="8"/>
  <c r="D27" i="8"/>
  <c r="J29" i="8"/>
  <c r="J33" i="8"/>
  <c r="G31" i="9"/>
  <c r="G33" i="9"/>
  <c r="G30" i="9"/>
  <c r="O31" i="9"/>
  <c r="O33" i="9"/>
  <c r="O30" i="9"/>
  <c r="M31" i="9"/>
  <c r="M33" i="9"/>
  <c r="M30" i="9"/>
  <c r="H16" i="8"/>
  <c r="H27" i="8" s="1"/>
  <c r="H33" i="8" s="1"/>
  <c r="I8" i="9"/>
  <c r="I17" i="9"/>
  <c r="I27" i="9" s="1"/>
  <c r="I27" i="3"/>
  <c r="K29" i="5"/>
  <c r="O27" i="8"/>
  <c r="F27" i="4"/>
  <c r="F29" i="4" s="1"/>
  <c r="N27" i="4"/>
  <c r="G27" i="5"/>
  <c r="G29" i="5" s="1"/>
  <c r="I16" i="3"/>
  <c r="H17" i="4"/>
  <c r="H27" i="4" s="1"/>
  <c r="H29" i="4" s="1"/>
  <c r="O8" i="5"/>
  <c r="Q18" i="6"/>
  <c r="F8" i="8"/>
  <c r="F17" i="8"/>
  <c r="P17" i="8" s="1"/>
  <c r="N8" i="8"/>
  <c r="N17" i="8"/>
  <c r="K16" i="8"/>
  <c r="K27" i="8" s="1"/>
  <c r="E8" i="2"/>
  <c r="M8" i="2"/>
  <c r="J50" i="2"/>
  <c r="D27" i="3"/>
  <c r="L27" i="3"/>
  <c r="L29" i="3" s="1"/>
  <c r="P14" i="3"/>
  <c r="D19" i="6"/>
  <c r="G16" i="8"/>
  <c r="G27" i="8" s="1"/>
  <c r="M16" i="8"/>
  <c r="M27" i="8" s="1"/>
  <c r="M33" i="8" s="1"/>
  <c r="I29" i="4"/>
  <c r="K29" i="9"/>
  <c r="J29" i="9"/>
  <c r="D29" i="9"/>
  <c r="E29" i="8"/>
  <c r="E16" i="8"/>
  <c r="E27" i="8" s="1"/>
  <c r="E33" i="8" s="1"/>
  <c r="E29" i="9"/>
  <c r="J17" i="9"/>
  <c r="J27" i="9" s="1"/>
  <c r="O17" i="8"/>
  <c r="L52" i="12" l="1"/>
  <c r="L54" i="12"/>
  <c r="L51" i="12"/>
  <c r="M54" i="12"/>
  <c r="M51" i="12"/>
  <c r="M52" i="12"/>
  <c r="G54" i="12"/>
  <c r="G51" i="12"/>
  <c r="G52" i="12"/>
  <c r="S8" i="12"/>
  <c r="R8" i="12"/>
  <c r="N52" i="12"/>
  <c r="N54" i="12"/>
  <c r="N51" i="12"/>
  <c r="O54" i="12"/>
  <c r="O51" i="12"/>
  <c r="O52" i="12"/>
  <c r="H37" i="12"/>
  <c r="H48" i="12" s="1"/>
  <c r="E50" i="12"/>
  <c r="P37" i="12"/>
  <c r="P48" i="12" s="1"/>
  <c r="P50" i="12" s="1"/>
  <c r="Q37" i="12"/>
  <c r="J37" i="12"/>
  <c r="J48" i="12" s="1"/>
  <c r="J50" i="12" s="1"/>
  <c r="K51" i="12"/>
  <c r="K52" i="12"/>
  <c r="K54" i="12"/>
  <c r="F54" i="12"/>
  <c r="F51" i="12"/>
  <c r="F52" i="12"/>
  <c r="I52" i="12"/>
  <c r="I51" i="12"/>
  <c r="I54" i="12"/>
  <c r="P52" i="11"/>
  <c r="P54" i="11"/>
  <c r="P51" i="11"/>
  <c r="N51" i="11"/>
  <c r="N52" i="11"/>
  <c r="N54" i="11"/>
  <c r="H52" i="11"/>
  <c r="H54" i="11"/>
  <c r="H51" i="11"/>
  <c r="K51" i="11"/>
  <c r="K52" i="11"/>
  <c r="K54" i="11"/>
  <c r="Q8" i="11"/>
  <c r="E37" i="11"/>
  <c r="O54" i="11"/>
  <c r="O51" i="11"/>
  <c r="O52" i="11"/>
  <c r="L52" i="11"/>
  <c r="L54" i="11"/>
  <c r="L51" i="11"/>
  <c r="I51" i="11"/>
  <c r="I52" i="11"/>
  <c r="I54" i="11"/>
  <c r="J37" i="11"/>
  <c r="J48" i="11" s="1"/>
  <c r="J50" i="11" s="1"/>
  <c r="G51" i="11"/>
  <c r="G54" i="11"/>
  <c r="G52" i="11"/>
  <c r="M37" i="11"/>
  <c r="M48" i="11" s="1"/>
  <c r="M50" i="11"/>
  <c r="F51" i="11"/>
  <c r="F52" i="11"/>
  <c r="F54" i="11"/>
  <c r="M31" i="10"/>
  <c r="M30" i="10"/>
  <c r="M33" i="10"/>
  <c r="F31" i="10"/>
  <c r="F33" i="10"/>
  <c r="F30" i="10"/>
  <c r="N31" i="10"/>
  <c r="N30" i="10"/>
  <c r="N33" i="10"/>
  <c r="E33" i="10"/>
  <c r="E31" i="10"/>
  <c r="E30" i="10"/>
  <c r="I31" i="10"/>
  <c r="I33" i="10"/>
  <c r="I30" i="10"/>
  <c r="G16" i="10"/>
  <c r="H33" i="10"/>
  <c r="H30" i="10"/>
  <c r="H31" i="10"/>
  <c r="D29" i="10"/>
  <c r="L30" i="10"/>
  <c r="L31" i="10"/>
  <c r="L33" i="10"/>
  <c r="J33" i="10"/>
  <c r="J31" i="10"/>
  <c r="J30" i="10"/>
  <c r="O16" i="10"/>
  <c r="O27" i="10" s="1"/>
  <c r="O29" i="10" s="1"/>
  <c r="G33" i="8"/>
  <c r="G29" i="8"/>
  <c r="K54" i="2"/>
  <c r="K51" i="2"/>
  <c r="K52" i="2"/>
  <c r="G33" i="4"/>
  <c r="G31" i="4"/>
  <c r="G30" i="4"/>
  <c r="K33" i="8"/>
  <c r="K29" i="8"/>
  <c r="M31" i="5"/>
  <c r="M33" i="5"/>
  <c r="M30" i="5"/>
  <c r="L33" i="3"/>
  <c r="L31" i="3"/>
  <c r="L30" i="3"/>
  <c r="F33" i="4"/>
  <c r="F31" i="4"/>
  <c r="F30" i="4"/>
  <c r="H33" i="4"/>
  <c r="H31" i="4"/>
  <c r="H30" i="4"/>
  <c r="K5" i="7"/>
  <c r="L51" i="2"/>
  <c r="K5" i="6"/>
  <c r="L54" i="2"/>
  <c r="L52" i="2"/>
  <c r="N31" i="3"/>
  <c r="N30" i="3"/>
  <c r="N33" i="3"/>
  <c r="I33" i="5"/>
  <c r="I30" i="5"/>
  <c r="I31" i="5"/>
  <c r="G16" i="3"/>
  <c r="N16" i="5"/>
  <c r="N27" i="5" s="1"/>
  <c r="N29" i="5" s="1"/>
  <c r="N33" i="4"/>
  <c r="N31" i="4"/>
  <c r="N30" i="4"/>
  <c r="D16" i="4"/>
  <c r="H16" i="3"/>
  <c r="H27" i="3" s="1"/>
  <c r="H29" i="3" s="1"/>
  <c r="P17" i="5"/>
  <c r="E30" i="8"/>
  <c r="E31" i="8"/>
  <c r="I5" i="7"/>
  <c r="J54" i="2"/>
  <c r="J51" i="2"/>
  <c r="J52" i="2"/>
  <c r="I5" i="6"/>
  <c r="I33" i="3"/>
  <c r="I30" i="3"/>
  <c r="I31" i="3"/>
  <c r="K31" i="4"/>
  <c r="K30" i="4"/>
  <c r="K33" i="4"/>
  <c r="I16" i="8"/>
  <c r="I27" i="8" s="1"/>
  <c r="I33" i="8" s="1"/>
  <c r="Q8" i="2"/>
  <c r="E37" i="2"/>
  <c r="K30" i="5"/>
  <c r="K31" i="5"/>
  <c r="K33" i="5"/>
  <c r="E30" i="5"/>
  <c r="E33" i="5"/>
  <c r="E31" i="5"/>
  <c r="P50" i="2"/>
  <c r="P37" i="2"/>
  <c r="P48" i="2" s="1"/>
  <c r="M16" i="4"/>
  <c r="M27" i="4" s="1"/>
  <c r="M29" i="4" s="1"/>
  <c r="H37" i="2"/>
  <c r="H48" i="2" s="1"/>
  <c r="H50" i="2"/>
  <c r="J30" i="8"/>
  <c r="J31" i="8"/>
  <c r="F16" i="5"/>
  <c r="F27" i="5" s="1"/>
  <c r="F29" i="5" s="1"/>
  <c r="N37" i="2"/>
  <c r="N48" i="2" s="1"/>
  <c r="N50" i="2"/>
  <c r="H29" i="8"/>
  <c r="L31" i="8"/>
  <c r="L30" i="8"/>
  <c r="M33" i="3"/>
  <c r="M31" i="3"/>
  <c r="M30" i="3"/>
  <c r="D30" i="9"/>
  <c r="D35" i="9" s="1"/>
  <c r="E35" i="9" s="1"/>
  <c r="D34" i="9"/>
  <c r="E34" i="9" s="1"/>
  <c r="F34" i="9" s="1"/>
  <c r="G34" i="9" s="1"/>
  <c r="H34" i="9" s="1"/>
  <c r="I34" i="9" s="1"/>
  <c r="J34" i="9" s="1"/>
  <c r="K34" i="9" s="1"/>
  <c r="L34" i="9" s="1"/>
  <c r="M34" i="9" s="1"/>
  <c r="N34" i="9" s="1"/>
  <c r="O34" i="9" s="1"/>
  <c r="P34" i="9" s="1"/>
  <c r="D31" i="9"/>
  <c r="D36" i="9" s="1"/>
  <c r="D33" i="9"/>
  <c r="M37" i="2"/>
  <c r="M48" i="2" s="1"/>
  <c r="M50" i="2" s="1"/>
  <c r="F16" i="8"/>
  <c r="P8" i="8"/>
  <c r="O33" i="8"/>
  <c r="O29" i="8"/>
  <c r="J33" i="9"/>
  <c r="J30" i="9"/>
  <c r="J31" i="9"/>
  <c r="J16" i="3"/>
  <c r="J27" i="3" s="1"/>
  <c r="J29" i="3"/>
  <c r="J5" i="7" s="1"/>
  <c r="D16" i="5"/>
  <c r="K30" i="9"/>
  <c r="K31" i="9"/>
  <c r="K33" i="9"/>
  <c r="O16" i="5"/>
  <c r="O27" i="5" s="1"/>
  <c r="O29" i="5" s="1"/>
  <c r="O37" i="2"/>
  <c r="O48" i="2" s="1"/>
  <c r="O50" i="2"/>
  <c r="N31" i="9"/>
  <c r="N33" i="9"/>
  <c r="N30" i="9"/>
  <c r="I52" i="2"/>
  <c r="I54" i="2"/>
  <c r="I51" i="2"/>
  <c r="E31" i="9"/>
  <c r="E33" i="9"/>
  <c r="E30" i="9"/>
  <c r="G33" i="5"/>
  <c r="G30" i="5"/>
  <c r="G31" i="5"/>
  <c r="D33" i="8"/>
  <c r="D29" i="8"/>
  <c r="O33" i="4"/>
  <c r="O31" i="4"/>
  <c r="O30" i="4"/>
  <c r="P17" i="9"/>
  <c r="O16" i="3"/>
  <c r="O27" i="3" s="1"/>
  <c r="O29" i="3"/>
  <c r="G37" i="2"/>
  <c r="G48" i="2" s="1"/>
  <c r="G50" i="2"/>
  <c r="H30" i="5"/>
  <c r="H31" i="5"/>
  <c r="H33" i="5"/>
  <c r="I30" i="4"/>
  <c r="I33" i="4"/>
  <c r="I31" i="4"/>
  <c r="I29" i="9"/>
  <c r="F37" i="2"/>
  <c r="F48" i="2" s="1"/>
  <c r="F50" i="2"/>
  <c r="E16" i="4"/>
  <c r="E27" i="4" s="1"/>
  <c r="E29" i="4"/>
  <c r="L16" i="4"/>
  <c r="L27" i="4" s="1"/>
  <c r="L29" i="4"/>
  <c r="M29" i="8"/>
  <c r="D29" i="3"/>
  <c r="N16" i="8"/>
  <c r="N27" i="8" s="1"/>
  <c r="N33" i="8" s="1"/>
  <c r="K33" i="3"/>
  <c r="K31" i="3"/>
  <c r="K30" i="3"/>
  <c r="P27" i="9"/>
  <c r="P8" i="9"/>
  <c r="F29" i="9"/>
  <c r="L16" i="5"/>
  <c r="L27" i="5" s="1"/>
  <c r="L29" i="5" s="1"/>
  <c r="Q48" i="12" l="1"/>
  <c r="J51" i="12"/>
  <c r="J52" i="12"/>
  <c r="J54" i="12"/>
  <c r="R48" i="12"/>
  <c r="S48" i="12"/>
  <c r="P51" i="12"/>
  <c r="P52" i="12"/>
  <c r="P54" i="12"/>
  <c r="E54" i="12"/>
  <c r="E52" i="12"/>
  <c r="E57" i="12" s="1"/>
  <c r="F57" i="12" s="1"/>
  <c r="G57" i="12" s="1"/>
  <c r="E55" i="12"/>
  <c r="F55" i="12" s="1"/>
  <c r="G55" i="12" s="1"/>
  <c r="E51" i="12"/>
  <c r="E56" i="12" s="1"/>
  <c r="F56" i="12" s="1"/>
  <c r="G56" i="12" s="1"/>
  <c r="H50" i="12"/>
  <c r="J51" i="11"/>
  <c r="J54" i="11"/>
  <c r="J52" i="11"/>
  <c r="M54" i="11"/>
  <c r="M51" i="11"/>
  <c r="M52" i="11"/>
  <c r="E48" i="11"/>
  <c r="Q37" i="11"/>
  <c r="S8" i="11"/>
  <c r="R8" i="11"/>
  <c r="O31" i="10"/>
  <c r="O30" i="10"/>
  <c r="O33" i="10"/>
  <c r="D30" i="10"/>
  <c r="D35" i="10" s="1"/>
  <c r="E35" i="10" s="1"/>
  <c r="F35" i="10" s="1"/>
  <c r="D34" i="10"/>
  <c r="E34" i="10" s="1"/>
  <c r="F34" i="10" s="1"/>
  <c r="D33" i="10"/>
  <c r="D31" i="10"/>
  <c r="D36" i="10" s="1"/>
  <c r="E36" i="10" s="1"/>
  <c r="F36" i="10" s="1"/>
  <c r="P16" i="10"/>
  <c r="G27" i="10"/>
  <c r="F31" i="5"/>
  <c r="F30" i="5"/>
  <c r="F33" i="5"/>
  <c r="M51" i="2"/>
  <c r="M52" i="2"/>
  <c r="M54" i="2"/>
  <c r="L5" i="7"/>
  <c r="L5" i="6"/>
  <c r="M31" i="4"/>
  <c r="M33" i="4"/>
  <c r="M30" i="4"/>
  <c r="H33" i="3"/>
  <c r="H30" i="3"/>
  <c r="H31" i="3"/>
  <c r="H5" i="7"/>
  <c r="H5" i="6"/>
  <c r="J22" i="7"/>
  <c r="J6" i="7"/>
  <c r="J23" i="7" s="1"/>
  <c r="J7" i="7"/>
  <c r="J24" i="7" s="1"/>
  <c r="N31" i="5"/>
  <c r="N30" i="5"/>
  <c r="N33" i="5"/>
  <c r="O30" i="5"/>
  <c r="O33" i="5"/>
  <c r="O31" i="5"/>
  <c r="L30" i="5"/>
  <c r="L31" i="5"/>
  <c r="L33" i="5"/>
  <c r="O5" i="7"/>
  <c r="O5" i="6"/>
  <c r="P54" i="2"/>
  <c r="P52" i="2"/>
  <c r="P51" i="2"/>
  <c r="O30" i="3"/>
  <c r="O31" i="3"/>
  <c r="O33" i="3"/>
  <c r="N5" i="6"/>
  <c r="O52" i="2"/>
  <c r="N5" i="7"/>
  <c r="O51" i="2"/>
  <c r="O54" i="2"/>
  <c r="P16" i="4"/>
  <c r="D27" i="4"/>
  <c r="E31" i="4"/>
  <c r="E30" i="4"/>
  <c r="E33" i="4"/>
  <c r="S8" i="2"/>
  <c r="R8" i="2"/>
  <c r="M30" i="8"/>
  <c r="M31" i="8"/>
  <c r="I6" i="6"/>
  <c r="I7" i="6"/>
  <c r="E5" i="7"/>
  <c r="E5" i="6"/>
  <c r="F51" i="2"/>
  <c r="F52" i="2"/>
  <c r="F54" i="2"/>
  <c r="N29" i="8"/>
  <c r="F5" i="6"/>
  <c r="G52" i="2"/>
  <c r="F5" i="7"/>
  <c r="G54" i="2"/>
  <c r="G51" i="2"/>
  <c r="D31" i="8"/>
  <c r="D36" i="8" s="1"/>
  <c r="E36" i="8" s="1"/>
  <c r="D30" i="8"/>
  <c r="D35" i="8" s="1"/>
  <c r="E35" i="8" s="1"/>
  <c r="D34" i="8"/>
  <c r="O31" i="8"/>
  <c r="O30" i="8"/>
  <c r="E36" i="9"/>
  <c r="H54" i="2"/>
  <c r="H52" i="2"/>
  <c r="H51" i="2"/>
  <c r="I29" i="8"/>
  <c r="F31" i="9"/>
  <c r="F33" i="9"/>
  <c r="P33" i="9" s="1"/>
  <c r="F30" i="9"/>
  <c r="D31" i="3"/>
  <c r="D36" i="3" s="1"/>
  <c r="E36" i="3" s="1"/>
  <c r="F36" i="3" s="1"/>
  <c r="D30" i="3"/>
  <c r="D35" i="3" s="1"/>
  <c r="E35" i="3" s="1"/>
  <c r="F35" i="3" s="1"/>
  <c r="D33" i="3"/>
  <c r="D34" i="3"/>
  <c r="E34" i="3" s="1"/>
  <c r="F34" i="3" s="1"/>
  <c r="I33" i="9"/>
  <c r="I30" i="9"/>
  <c r="I31" i="9"/>
  <c r="P29" i="9"/>
  <c r="H30" i="8"/>
  <c r="H31" i="8"/>
  <c r="P16" i="3"/>
  <c r="G27" i="3"/>
  <c r="K31" i="8"/>
  <c r="K30" i="8"/>
  <c r="J5" i="6"/>
  <c r="I22" i="7"/>
  <c r="I7" i="7"/>
  <c r="I24" i="7" s="1"/>
  <c r="I6" i="7"/>
  <c r="I23" i="7" s="1"/>
  <c r="G31" i="8"/>
  <c r="G30" i="8"/>
  <c r="D27" i="5"/>
  <c r="P16" i="5"/>
  <c r="M5" i="7"/>
  <c r="N51" i="2"/>
  <c r="N52" i="2"/>
  <c r="M5" i="6"/>
  <c r="N54" i="2"/>
  <c r="K7" i="6"/>
  <c r="K6" i="6"/>
  <c r="L31" i="4"/>
  <c r="L30" i="4"/>
  <c r="L33" i="4"/>
  <c r="J31" i="3"/>
  <c r="J30" i="3"/>
  <c r="J33" i="3"/>
  <c r="F27" i="8"/>
  <c r="P16" i="8"/>
  <c r="F35" i="9"/>
  <c r="G35" i="9" s="1"/>
  <c r="H35" i="9" s="1"/>
  <c r="Q37" i="2"/>
  <c r="E48" i="2"/>
  <c r="K6" i="7"/>
  <c r="K23" i="7" s="1"/>
  <c r="K7" i="7"/>
  <c r="K24" i="7" s="1"/>
  <c r="K22" i="7"/>
  <c r="H51" i="12" l="1"/>
  <c r="H56" i="12" s="1"/>
  <c r="I56" i="12" s="1"/>
  <c r="J56" i="12" s="1"/>
  <c r="K56" i="12" s="1"/>
  <c r="L56" i="12" s="1"/>
  <c r="M56" i="12" s="1"/>
  <c r="N56" i="12" s="1"/>
  <c r="O56" i="12" s="1"/>
  <c r="P56" i="12" s="1"/>
  <c r="Q56" i="12" s="1"/>
  <c r="H52" i="12"/>
  <c r="H54" i="12"/>
  <c r="H55" i="12"/>
  <c r="I55" i="12" s="1"/>
  <c r="J55" i="12" s="1"/>
  <c r="K55" i="12" s="1"/>
  <c r="L55" i="12" s="1"/>
  <c r="M55" i="12" s="1"/>
  <c r="N55" i="12" s="1"/>
  <c r="O55" i="12" s="1"/>
  <c r="P55" i="12" s="1"/>
  <c r="Q55" i="12" s="1"/>
  <c r="Q50" i="12"/>
  <c r="H57" i="12"/>
  <c r="I57" i="12" s="1"/>
  <c r="J57" i="12" s="1"/>
  <c r="K57" i="12" s="1"/>
  <c r="L57" i="12" s="1"/>
  <c r="M57" i="12" s="1"/>
  <c r="N57" i="12" s="1"/>
  <c r="O57" i="12" s="1"/>
  <c r="P57" i="12" s="1"/>
  <c r="Q57" i="12" s="1"/>
  <c r="Q54" i="12"/>
  <c r="Q48" i="11"/>
  <c r="E50" i="11"/>
  <c r="G29" i="10"/>
  <c r="P27" i="10"/>
  <c r="N7" i="6"/>
  <c r="N6" i="6"/>
  <c r="P30" i="9"/>
  <c r="P31" i="9"/>
  <c r="H7" i="6"/>
  <c r="H6" i="6"/>
  <c r="L6" i="6"/>
  <c r="L7" i="6"/>
  <c r="I35" i="9"/>
  <c r="J35" i="9" s="1"/>
  <c r="K35" i="9" s="1"/>
  <c r="L35" i="9" s="1"/>
  <c r="M35" i="9" s="1"/>
  <c r="N35" i="9" s="1"/>
  <c r="O35" i="9" s="1"/>
  <c r="P35" i="9" s="1"/>
  <c r="J6" i="6"/>
  <c r="J7" i="6"/>
  <c r="E7" i="6"/>
  <c r="E6" i="6"/>
  <c r="N6" i="7"/>
  <c r="N23" i="7" s="1"/>
  <c r="N22" i="7"/>
  <c r="N7" i="7"/>
  <c r="N24" i="7" s="1"/>
  <c r="H6" i="7"/>
  <c r="H23" i="7" s="1"/>
  <c r="H7" i="7"/>
  <c r="H24" i="7" s="1"/>
  <c r="H22" i="7"/>
  <c r="L7" i="7"/>
  <c r="L24" i="7" s="1"/>
  <c r="L22" i="7"/>
  <c r="L6" i="7"/>
  <c r="L23" i="7" s="1"/>
  <c r="F33" i="8"/>
  <c r="P33" i="8" s="1"/>
  <c r="F29" i="8"/>
  <c r="P27" i="8"/>
  <c r="P29" i="8" s="1"/>
  <c r="P27" i="5"/>
  <c r="D29" i="5"/>
  <c r="F36" i="9"/>
  <c r="G36" i="9" s="1"/>
  <c r="H36" i="9" s="1"/>
  <c r="I36" i="9" s="1"/>
  <c r="J36" i="9" s="1"/>
  <c r="K36" i="9" s="1"/>
  <c r="L36" i="9" s="1"/>
  <c r="M36" i="9" s="1"/>
  <c r="N36" i="9" s="1"/>
  <c r="O36" i="9" s="1"/>
  <c r="P36" i="9" s="1"/>
  <c r="F6" i="7"/>
  <c r="F23" i="7" s="1"/>
  <c r="F22" i="7"/>
  <c r="F7" i="7"/>
  <c r="F24" i="7" s="1"/>
  <c r="E22" i="7"/>
  <c r="E7" i="7"/>
  <c r="E24" i="7" s="1"/>
  <c r="E6" i="7"/>
  <c r="E23" i="7" s="1"/>
  <c r="O7" i="6"/>
  <c r="O6" i="6"/>
  <c r="O22" i="7"/>
  <c r="O7" i="7"/>
  <c r="O24" i="7" s="1"/>
  <c r="O6" i="7"/>
  <c r="O23" i="7" s="1"/>
  <c r="E34" i="8"/>
  <c r="F34" i="8" s="1"/>
  <c r="G34" i="8" s="1"/>
  <c r="H34" i="8" s="1"/>
  <c r="I34" i="8" s="1"/>
  <c r="J34" i="8" s="1"/>
  <c r="K34" i="8" s="1"/>
  <c r="L34" i="8" s="1"/>
  <c r="M34" i="8" s="1"/>
  <c r="N34" i="8" s="1"/>
  <c r="O34" i="8" s="1"/>
  <c r="P34" i="8"/>
  <c r="P27" i="4"/>
  <c r="D29" i="4"/>
  <c r="Q48" i="2"/>
  <c r="E50" i="2"/>
  <c r="M7" i="6"/>
  <c r="M6" i="6"/>
  <c r="G29" i="3"/>
  <c r="P27" i="3"/>
  <c r="I30" i="8"/>
  <c r="I31" i="8"/>
  <c r="F7" i="6"/>
  <c r="F6" i="6"/>
  <c r="N30" i="8"/>
  <c r="N31" i="8"/>
  <c r="M22" i="7"/>
  <c r="M6" i="7"/>
  <c r="M23" i="7" s="1"/>
  <c r="M7" i="7"/>
  <c r="M24" i="7" s="1"/>
  <c r="R55" i="12" l="1"/>
  <c r="S55" i="12"/>
  <c r="R50" i="12"/>
  <c r="Q51" i="12"/>
  <c r="Q52" i="12"/>
  <c r="S50" i="12"/>
  <c r="E54" i="11"/>
  <c r="Q54" i="11" s="1"/>
  <c r="Q50" i="11"/>
  <c r="E51" i="11"/>
  <c r="E56" i="11" s="1"/>
  <c r="F56" i="11" s="1"/>
  <c r="G56" i="11" s="1"/>
  <c r="H56" i="11" s="1"/>
  <c r="I56" i="11" s="1"/>
  <c r="J56" i="11" s="1"/>
  <c r="K56" i="11" s="1"/>
  <c r="L56" i="11" s="1"/>
  <c r="M56" i="11" s="1"/>
  <c r="N56" i="11" s="1"/>
  <c r="O56" i="11" s="1"/>
  <c r="P56" i="11" s="1"/>
  <c r="Q56" i="11" s="1"/>
  <c r="E52" i="11"/>
  <c r="E57" i="11" s="1"/>
  <c r="F57" i="11" s="1"/>
  <c r="G57" i="11" s="1"/>
  <c r="H57" i="11" s="1"/>
  <c r="I57" i="11" s="1"/>
  <c r="J57" i="11" s="1"/>
  <c r="K57" i="11" s="1"/>
  <c r="L57" i="11" s="1"/>
  <c r="M57" i="11" s="1"/>
  <c r="N57" i="11" s="1"/>
  <c r="O57" i="11" s="1"/>
  <c r="P57" i="11" s="1"/>
  <c r="Q57" i="11" s="1"/>
  <c r="E55" i="11"/>
  <c r="F55" i="11" s="1"/>
  <c r="G55" i="11" s="1"/>
  <c r="H55" i="11" s="1"/>
  <c r="I55" i="11" s="1"/>
  <c r="J55" i="11" s="1"/>
  <c r="K55" i="11" s="1"/>
  <c r="L55" i="11" s="1"/>
  <c r="M55" i="11" s="1"/>
  <c r="N55" i="11" s="1"/>
  <c r="O55" i="11" s="1"/>
  <c r="P55" i="11" s="1"/>
  <c r="Q55" i="11" s="1"/>
  <c r="R48" i="11"/>
  <c r="S48" i="11"/>
  <c r="G31" i="10"/>
  <c r="G36" i="10" s="1"/>
  <c r="H36" i="10" s="1"/>
  <c r="I36" i="10" s="1"/>
  <c r="J36" i="10" s="1"/>
  <c r="K36" i="10" s="1"/>
  <c r="L36" i="10" s="1"/>
  <c r="M36" i="10" s="1"/>
  <c r="N36" i="10" s="1"/>
  <c r="O36" i="10" s="1"/>
  <c r="P36" i="10" s="1"/>
  <c r="G30" i="10"/>
  <c r="G35" i="10" s="1"/>
  <c r="H35" i="10" s="1"/>
  <c r="I35" i="10" s="1"/>
  <c r="J35" i="10" s="1"/>
  <c r="K35" i="10" s="1"/>
  <c r="L35" i="10" s="1"/>
  <c r="M35" i="10" s="1"/>
  <c r="N35" i="10" s="1"/>
  <c r="O35" i="10" s="1"/>
  <c r="P35" i="10" s="1"/>
  <c r="G33" i="10"/>
  <c r="P33" i="10" s="1"/>
  <c r="P29" i="10"/>
  <c r="G34" i="10"/>
  <c r="H34" i="10" s="1"/>
  <c r="I34" i="10" s="1"/>
  <c r="J34" i="10" s="1"/>
  <c r="K34" i="10" s="1"/>
  <c r="L34" i="10" s="1"/>
  <c r="M34" i="10" s="1"/>
  <c r="N34" i="10" s="1"/>
  <c r="O34" i="10" s="1"/>
  <c r="P34" i="10" s="1"/>
  <c r="D31" i="4"/>
  <c r="D36" i="4" s="1"/>
  <c r="E36" i="4" s="1"/>
  <c r="F36" i="4" s="1"/>
  <c r="G36" i="4" s="1"/>
  <c r="H36" i="4" s="1"/>
  <c r="I36" i="4" s="1"/>
  <c r="J36" i="4" s="1"/>
  <c r="K36" i="4" s="1"/>
  <c r="L36" i="4" s="1"/>
  <c r="M36" i="4" s="1"/>
  <c r="N36" i="4" s="1"/>
  <c r="O36" i="4" s="1"/>
  <c r="P36" i="4" s="1"/>
  <c r="D30" i="4"/>
  <c r="D35" i="4" s="1"/>
  <c r="E35" i="4" s="1"/>
  <c r="F35" i="4" s="1"/>
  <c r="G35" i="4" s="1"/>
  <c r="H35" i="4" s="1"/>
  <c r="I35" i="4" s="1"/>
  <c r="J35" i="4" s="1"/>
  <c r="K35" i="4" s="1"/>
  <c r="L35" i="4" s="1"/>
  <c r="M35" i="4" s="1"/>
  <c r="N35" i="4" s="1"/>
  <c r="O35" i="4" s="1"/>
  <c r="P35" i="4" s="1"/>
  <c r="D34" i="4"/>
  <c r="E34" i="4" s="1"/>
  <c r="F34" i="4" s="1"/>
  <c r="G34" i="4" s="1"/>
  <c r="H34" i="4" s="1"/>
  <c r="I34" i="4" s="1"/>
  <c r="J34" i="4" s="1"/>
  <c r="K34" i="4" s="1"/>
  <c r="L34" i="4" s="1"/>
  <c r="M34" i="4" s="1"/>
  <c r="N34" i="4" s="1"/>
  <c r="O34" i="4" s="1"/>
  <c r="P34" i="4" s="1"/>
  <c r="D33" i="4"/>
  <c r="P33" i="4" s="1"/>
  <c r="P29" i="4"/>
  <c r="D5" i="7"/>
  <c r="D5" i="6"/>
  <c r="E55" i="2"/>
  <c r="F55" i="2" s="1"/>
  <c r="G55" i="2" s="1"/>
  <c r="H55" i="2" s="1"/>
  <c r="I55" i="2" s="1"/>
  <c r="J55" i="2" s="1"/>
  <c r="K55" i="2" s="1"/>
  <c r="L55" i="2" s="1"/>
  <c r="M55" i="2" s="1"/>
  <c r="N55" i="2" s="1"/>
  <c r="O55" i="2" s="1"/>
  <c r="P55" i="2" s="1"/>
  <c r="Q55" i="2" s="1"/>
  <c r="E52" i="2"/>
  <c r="E57" i="2" s="1"/>
  <c r="F57" i="2" s="1"/>
  <c r="G57" i="2" s="1"/>
  <c r="H57" i="2" s="1"/>
  <c r="I57" i="2" s="1"/>
  <c r="J57" i="2" s="1"/>
  <c r="K57" i="2" s="1"/>
  <c r="L57" i="2" s="1"/>
  <c r="M57" i="2" s="1"/>
  <c r="N57" i="2" s="1"/>
  <c r="O57" i="2" s="1"/>
  <c r="P57" i="2" s="1"/>
  <c r="Q57" i="2" s="1"/>
  <c r="E51" i="2"/>
  <c r="E56" i="2" s="1"/>
  <c r="F56" i="2" s="1"/>
  <c r="G56" i="2" s="1"/>
  <c r="H56" i="2" s="1"/>
  <c r="I56" i="2" s="1"/>
  <c r="J56" i="2" s="1"/>
  <c r="K56" i="2" s="1"/>
  <c r="L56" i="2" s="1"/>
  <c r="M56" i="2" s="1"/>
  <c r="N56" i="2" s="1"/>
  <c r="O56" i="2" s="1"/>
  <c r="P56" i="2" s="1"/>
  <c r="Q56" i="2" s="1"/>
  <c r="Q50" i="2"/>
  <c r="E54" i="2"/>
  <c r="Q54" i="2" s="1"/>
  <c r="D34" i="5"/>
  <c r="E34" i="5" s="1"/>
  <c r="F34" i="5" s="1"/>
  <c r="G34" i="5" s="1"/>
  <c r="H34" i="5" s="1"/>
  <c r="I34" i="5" s="1"/>
  <c r="J34" i="5" s="1"/>
  <c r="K34" i="5" s="1"/>
  <c r="L34" i="5" s="1"/>
  <c r="M34" i="5" s="1"/>
  <c r="N34" i="5" s="1"/>
  <c r="O34" i="5" s="1"/>
  <c r="P34" i="5" s="1"/>
  <c r="P29" i="5"/>
  <c r="D31" i="5"/>
  <c r="D36" i="5" s="1"/>
  <c r="E36" i="5" s="1"/>
  <c r="F36" i="5" s="1"/>
  <c r="G36" i="5" s="1"/>
  <c r="H36" i="5" s="1"/>
  <c r="I36" i="5" s="1"/>
  <c r="J36" i="5" s="1"/>
  <c r="K36" i="5" s="1"/>
  <c r="L36" i="5" s="1"/>
  <c r="M36" i="5" s="1"/>
  <c r="N36" i="5" s="1"/>
  <c r="O36" i="5" s="1"/>
  <c r="P36" i="5" s="1"/>
  <c r="D33" i="5"/>
  <c r="P33" i="5" s="1"/>
  <c r="D30" i="5"/>
  <c r="D35" i="5" s="1"/>
  <c r="E35" i="5" s="1"/>
  <c r="F35" i="5" s="1"/>
  <c r="G35" i="5" s="1"/>
  <c r="H35" i="5" s="1"/>
  <c r="I35" i="5" s="1"/>
  <c r="J35" i="5" s="1"/>
  <c r="K35" i="5" s="1"/>
  <c r="L35" i="5" s="1"/>
  <c r="M35" i="5" s="1"/>
  <c r="N35" i="5" s="1"/>
  <c r="O35" i="5" s="1"/>
  <c r="P35" i="5" s="1"/>
  <c r="G30" i="3"/>
  <c r="G35" i="3" s="1"/>
  <c r="H35" i="3" s="1"/>
  <c r="I35" i="3" s="1"/>
  <c r="J35" i="3" s="1"/>
  <c r="K35" i="3" s="1"/>
  <c r="L35" i="3" s="1"/>
  <c r="M35" i="3" s="1"/>
  <c r="N35" i="3" s="1"/>
  <c r="O35" i="3" s="1"/>
  <c r="P35" i="3" s="1"/>
  <c r="G31" i="3"/>
  <c r="G36" i="3" s="1"/>
  <c r="H36" i="3" s="1"/>
  <c r="I36" i="3" s="1"/>
  <c r="J36" i="3" s="1"/>
  <c r="K36" i="3" s="1"/>
  <c r="L36" i="3" s="1"/>
  <c r="M36" i="3" s="1"/>
  <c r="N36" i="3" s="1"/>
  <c r="O36" i="3" s="1"/>
  <c r="P36" i="3" s="1"/>
  <c r="G33" i="3"/>
  <c r="P33" i="3" s="1"/>
  <c r="G5" i="6"/>
  <c r="P29" i="3"/>
  <c r="G5" i="7"/>
  <c r="P30" i="8"/>
  <c r="P31" i="8"/>
  <c r="R48" i="2"/>
  <c r="S48" i="2"/>
  <c r="G34" i="3"/>
  <c r="H34" i="3" s="1"/>
  <c r="I34" i="3" s="1"/>
  <c r="J34" i="3" s="1"/>
  <c r="K34" i="3" s="1"/>
  <c r="L34" i="3" s="1"/>
  <c r="M34" i="3" s="1"/>
  <c r="N34" i="3" s="1"/>
  <c r="O34" i="3" s="1"/>
  <c r="P34" i="3" s="1"/>
  <c r="F30" i="8"/>
  <c r="F35" i="8" s="1"/>
  <c r="G35" i="8" s="1"/>
  <c r="H35" i="8" s="1"/>
  <c r="I35" i="8" s="1"/>
  <c r="J35" i="8" s="1"/>
  <c r="K35" i="8" s="1"/>
  <c r="L35" i="8" s="1"/>
  <c r="M35" i="8" s="1"/>
  <c r="N35" i="8" s="1"/>
  <c r="O35" i="8" s="1"/>
  <c r="P35" i="8" s="1"/>
  <c r="F31" i="8"/>
  <c r="F36" i="8" s="1"/>
  <c r="G36" i="8" s="1"/>
  <c r="H36" i="8" s="1"/>
  <c r="I36" i="8" s="1"/>
  <c r="J36" i="8" s="1"/>
  <c r="K36" i="8" s="1"/>
  <c r="L36" i="8" s="1"/>
  <c r="M36" i="8" s="1"/>
  <c r="N36" i="8" s="1"/>
  <c r="O36" i="8" s="1"/>
  <c r="P36" i="8" s="1"/>
  <c r="S51" i="12" l="1"/>
  <c r="S56" i="12" s="1"/>
  <c r="S52" i="12"/>
  <c r="S57" i="12" s="1"/>
  <c r="R51" i="12"/>
  <c r="R56" i="12" s="1"/>
  <c r="R52" i="12"/>
  <c r="R57" i="12" s="1"/>
  <c r="S55" i="11"/>
  <c r="R55" i="11"/>
  <c r="R50" i="11"/>
  <c r="Q51" i="11"/>
  <c r="S50" i="11"/>
  <c r="Q52" i="11"/>
  <c r="P31" i="10"/>
  <c r="P30" i="10"/>
  <c r="P30" i="4"/>
  <c r="P31" i="4"/>
  <c r="S55" i="2"/>
  <c r="R55" i="2"/>
  <c r="G22" i="7"/>
  <c r="G7" i="7"/>
  <c r="G24" i="7" s="1"/>
  <c r="G6" i="7"/>
  <c r="G23" i="7" s="1"/>
  <c r="D6" i="6"/>
  <c r="D10" i="6" s="1"/>
  <c r="E10" i="6" s="1"/>
  <c r="F10" i="6" s="1"/>
  <c r="D7" i="6"/>
  <c r="D11" i="6" s="1"/>
  <c r="E11" i="6" s="1"/>
  <c r="F11" i="6" s="1"/>
  <c r="D9" i="6"/>
  <c r="E9" i="6" s="1"/>
  <c r="F9" i="6" s="1"/>
  <c r="G9" i="6" s="1"/>
  <c r="H9" i="6" s="1"/>
  <c r="I9" i="6" s="1"/>
  <c r="J9" i="6" s="1"/>
  <c r="K9" i="6" s="1"/>
  <c r="L9" i="6" s="1"/>
  <c r="M9" i="6" s="1"/>
  <c r="N9" i="6" s="1"/>
  <c r="O9" i="6" s="1"/>
  <c r="P9" i="6" s="1"/>
  <c r="Q9" i="6" s="1"/>
  <c r="P30" i="5"/>
  <c r="P31" i="5"/>
  <c r="G6" i="6"/>
  <c r="G7" i="6"/>
  <c r="P30" i="3"/>
  <c r="P31" i="3"/>
  <c r="D7" i="7"/>
  <c r="D9" i="7"/>
  <c r="E9" i="7" s="1"/>
  <c r="F9" i="7" s="1"/>
  <c r="G9" i="7" s="1"/>
  <c r="H9" i="7" s="1"/>
  <c r="I9" i="7" s="1"/>
  <c r="J9" i="7" s="1"/>
  <c r="K9" i="7" s="1"/>
  <c r="L9" i="7" s="1"/>
  <c r="M9" i="7" s="1"/>
  <c r="N9" i="7" s="1"/>
  <c r="O9" i="7" s="1"/>
  <c r="P9" i="7" s="1"/>
  <c r="D6" i="7"/>
  <c r="D22" i="7"/>
  <c r="P5" i="7"/>
  <c r="Q52" i="2"/>
  <c r="S50" i="2"/>
  <c r="R50" i="2"/>
  <c r="P5" i="6"/>
  <c r="Q51" i="2"/>
  <c r="S51" i="11" l="1"/>
  <c r="S56" i="11" s="1"/>
  <c r="S52" i="11"/>
  <c r="S57" i="11" s="1"/>
  <c r="R51" i="11"/>
  <c r="R56" i="11" s="1"/>
  <c r="R52" i="11"/>
  <c r="R57" i="11" s="1"/>
  <c r="R5" i="7"/>
  <c r="Q5" i="7"/>
  <c r="P6" i="7"/>
  <c r="P23" i="7" s="1"/>
  <c r="P7" i="7"/>
  <c r="P24" i="7" s="1"/>
  <c r="P22" i="7"/>
  <c r="R52" i="2"/>
  <c r="R57" i="2" s="1"/>
  <c r="R51" i="2"/>
  <c r="R56" i="2" s="1"/>
  <c r="G10" i="6"/>
  <c r="H10" i="6" s="1"/>
  <c r="I10" i="6" s="1"/>
  <c r="J10" i="6" s="1"/>
  <c r="K10" i="6" s="1"/>
  <c r="L10" i="6" s="1"/>
  <c r="M10" i="6" s="1"/>
  <c r="N10" i="6" s="1"/>
  <c r="O10" i="6" s="1"/>
  <c r="P10" i="6" s="1"/>
  <c r="S51" i="2"/>
  <c r="S56" i="2" s="1"/>
  <c r="S52" i="2"/>
  <c r="S57" i="2" s="1"/>
  <c r="D10" i="7"/>
  <c r="E10" i="7" s="1"/>
  <c r="F10" i="7" s="1"/>
  <c r="G10" i="7" s="1"/>
  <c r="H10" i="7" s="1"/>
  <c r="I10" i="7" s="1"/>
  <c r="J10" i="7" s="1"/>
  <c r="K10" i="7" s="1"/>
  <c r="L10" i="7" s="1"/>
  <c r="M10" i="7" s="1"/>
  <c r="N10" i="7" s="1"/>
  <c r="O10" i="7" s="1"/>
  <c r="P10" i="7" s="1"/>
  <c r="D23" i="7"/>
  <c r="R9" i="7"/>
  <c r="Q9" i="7"/>
  <c r="Q5" i="6"/>
  <c r="P6" i="6"/>
  <c r="P7" i="6"/>
  <c r="D24" i="7"/>
  <c r="D11" i="7"/>
  <c r="E11" i="7" s="1"/>
  <c r="F11" i="7" s="1"/>
  <c r="G11" i="7" s="1"/>
  <c r="H11" i="7" s="1"/>
  <c r="I11" i="7" s="1"/>
  <c r="J11" i="7" s="1"/>
  <c r="K11" i="7" s="1"/>
  <c r="L11" i="7" s="1"/>
  <c r="M11" i="7" s="1"/>
  <c r="N11" i="7" s="1"/>
  <c r="O11" i="7" s="1"/>
  <c r="P11" i="7" s="1"/>
  <c r="G11" i="6"/>
  <c r="H11" i="6" s="1"/>
  <c r="I11" i="6" s="1"/>
  <c r="J11" i="6" s="1"/>
  <c r="K11" i="6" s="1"/>
  <c r="L11" i="6" s="1"/>
  <c r="M11" i="6" s="1"/>
  <c r="N11" i="6" s="1"/>
  <c r="O11" i="6" s="1"/>
  <c r="P11" i="6" s="1"/>
  <c r="Q22" i="7" l="1"/>
  <c r="Q7" i="7"/>
  <c r="Q6" i="7"/>
  <c r="Q11" i="6"/>
  <c r="Q7" i="6"/>
  <c r="Q6" i="6"/>
  <c r="Q10" i="6" s="1"/>
  <c r="R22" i="7"/>
  <c r="R6" i="7"/>
  <c r="R7" i="7"/>
  <c r="Q10" i="7" l="1"/>
  <c r="Q23" i="7"/>
  <c r="Q24" i="7"/>
  <c r="Q11" i="7"/>
  <c r="R23" i="7"/>
  <c r="R10" i="7"/>
  <c r="R11" i="7"/>
  <c r="R24" i="7"/>
</calcChain>
</file>

<file path=xl/sharedStrings.xml><?xml version="1.0" encoding="utf-8"?>
<sst xmlns="http://schemas.openxmlformats.org/spreadsheetml/2006/main" count="812" uniqueCount="155">
  <si>
    <t>開業〜1年までのスタートアッププロジェクト</t>
  </si>
  <si>
    <t>店舗 or  FC：</t>
  </si>
  <si>
    <t>店舗OPEN 用</t>
  </si>
  <si>
    <t>日付</t>
  </si>
  <si>
    <t>phase</t>
  </si>
  <si>
    <t>TODO</t>
  </si>
  <si>
    <t>第 1 四半期</t>
  </si>
  <si>
    <t>第 2 四半期</t>
  </si>
  <si>
    <t>第 3 四半期</t>
  </si>
  <si>
    <t>第 4 四半期</t>
  </si>
  <si>
    <t>Week or Month</t>
  </si>
  <si>
    <t>2月</t>
  </si>
  <si>
    <t>3月</t>
  </si>
  <si>
    <t>4月</t>
  </si>
  <si>
    <t>5月</t>
  </si>
  <si>
    <t>6月</t>
  </si>
  <si>
    <t>7月</t>
  </si>
  <si>
    <t>8月</t>
  </si>
  <si>
    <t>　予算 ￥</t>
  </si>
  <si>
    <t>直営店の　み</t>
  </si>
  <si>
    <t>- 液剤の開発</t>
  </si>
  <si>
    <t>※</t>
  </si>
  <si>
    <t>OPEN</t>
  </si>
  <si>
    <t>開業準備１　事業計画</t>
  </si>
  <si>
    <t>- 資格・認可の確認</t>
  </si>
  <si>
    <t>NGなことをピックアップ</t>
  </si>
  <si>
    <t>- 事業計画から開業資金暫定</t>
  </si>
  <si>
    <t>当面かかる月の運営費用</t>
  </si>
  <si>
    <t>- 各種開業・雇用の補助金の確認</t>
  </si>
  <si>
    <t>補助金申請等</t>
  </si>
  <si>
    <t xml:space="preserve">-  </t>
  </si>
  <si>
    <t>- 店舗物件の選定(CF参考)</t>
  </si>
  <si>
    <t>開業準備２　店舗</t>
  </si>
  <si>
    <t>- 機材、設備の選定、ネット環境</t>
  </si>
  <si>
    <t>- 予算調達</t>
  </si>
  <si>
    <t>オーナー募集</t>
  </si>
  <si>
    <t>- 看板/Web 等のデザイン</t>
  </si>
  <si>
    <t>ロゴ、会社名、デザイン、</t>
  </si>
  <si>
    <t>- メニュー決定（コース）</t>
  </si>
  <si>
    <t>メニュー・</t>
  </si>
  <si>
    <t>- 支払い方法／システム選定</t>
  </si>
  <si>
    <t>予約システム・会計、決済システム・勤怠システム・総務</t>
  </si>
  <si>
    <t>PC・説明動画用iPad購入</t>
  </si>
  <si>
    <t>- 店舗改装</t>
  </si>
  <si>
    <t>外装（看板設置場所）・内装　工事</t>
  </si>
  <si>
    <t>- リスク管理</t>
  </si>
  <si>
    <t>資格が必要なこと、NGなことを共有。保険加入や補償等を確認する</t>
  </si>
  <si>
    <t>開業準備３　実務</t>
  </si>
  <si>
    <t>- 登記（補助金を受ける場所）税務</t>
  </si>
  <si>
    <t>- 電話番号/印鑑等の準備</t>
  </si>
  <si>
    <t>グレートサイン　9.5万/年</t>
  </si>
  <si>
    <t>- 同意書作成</t>
  </si>
  <si>
    <t>- WEB準備（ドメイン/広告/SNS）</t>
  </si>
  <si>
    <t>- 会計システム・口座開設</t>
  </si>
  <si>
    <t>- 雇用や税務の届、総務の確認</t>
  </si>
  <si>
    <t>社内　　・お客様</t>
  </si>
  <si>
    <t>- 雇用準備（オペレーション）</t>
  </si>
  <si>
    <t>マニュアル作成（動画やWebで共有できるように）</t>
  </si>
  <si>
    <t>人材</t>
  </si>
  <si>
    <t>- 店長・従業員募集</t>
  </si>
  <si>
    <t>募集要項やどこに募集をかけるか決定</t>
  </si>
  <si>
    <t>- 面接</t>
  </si>
  <si>
    <t>- 雇用（契約）</t>
  </si>
  <si>
    <t>- 研修</t>
  </si>
  <si>
    <t>販促</t>
  </si>
  <si>
    <t>- ショップカードや名刺？</t>
  </si>
  <si>
    <t>- Web・動画</t>
  </si>
  <si>
    <t>- マーケティング</t>
  </si>
  <si>
    <t>キャッシュフロー予算</t>
  </si>
  <si>
    <t>（税込）</t>
  </si>
  <si>
    <t>第1期</t>
  </si>
  <si>
    <t>開業前</t>
  </si>
  <si>
    <t>9月</t>
  </si>
  <si>
    <t>10月</t>
  </si>
  <si>
    <t>11月</t>
  </si>
  <si>
    <t>12月</t>
  </si>
  <si>
    <t>1月</t>
  </si>
  <si>
    <t>年間合計</t>
  </si>
  <si>
    <t>2年間合計</t>
  </si>
  <si>
    <t>３年間合計</t>
  </si>
  <si>
    <t>暫定</t>
  </si>
  <si>
    <t>↓数字更新</t>
  </si>
  <si>
    <t>売上予測</t>
  </si>
  <si>
    <t>ベット台数</t>
  </si>
  <si>
    <t>1台あたりの施術回数</t>
  </si>
  <si>
    <t>稼働率</t>
  </si>
  <si>
    <t>稼働日数</t>
  </si>
  <si>
    <t>平均稼働日数</t>
  </si>
  <si>
    <t>月次売上</t>
  </si>
  <si>
    <t>客単価</t>
  </si>
  <si>
    <t>営業時間</t>
  </si>
  <si>
    <t>初期投資</t>
  </si>
  <si>
    <t>広告費</t>
  </si>
  <si>
    <t>合計（経営者負担分予算）</t>
  </si>
  <si>
    <t>店舗に対する経費</t>
  </si>
  <si>
    <t>人件費（バイト）</t>
  </si>
  <si>
    <t>ホットペッパー利用料</t>
  </si>
  <si>
    <t>給与・賃料</t>
  </si>
  <si>
    <t>水道光熱費・インターネット</t>
  </si>
  <si>
    <t>バイト日給</t>
  </si>
  <si>
    <t>賃借料・共益費</t>
  </si>
  <si>
    <t>賃借料</t>
  </si>
  <si>
    <t>清掃費用</t>
  </si>
  <si>
    <t>電子決済手数料３％(売上の50%)</t>
  </si>
  <si>
    <t>液剤費</t>
  </si>
  <si>
    <t>施術単価</t>
  </si>
  <si>
    <t>システム利用料・端末代</t>
  </si>
  <si>
    <t>内装</t>
  </si>
  <si>
    <t>外装</t>
  </si>
  <si>
    <t>施術機器</t>
  </si>
  <si>
    <t>店内備品</t>
  </si>
  <si>
    <t>人材募集費・従業員制服費</t>
  </si>
  <si>
    <t>雑費</t>
  </si>
  <si>
    <t>統括管理者人件費</t>
  </si>
  <si>
    <t>経費合計</t>
  </si>
  <si>
    <t>利益配分</t>
  </si>
  <si>
    <t>経常キャッシュフロー</t>
  </si>
  <si>
    <t>店舗粗利</t>
  </si>
  <si>
    <t>経営者出資割合</t>
  </si>
  <si>
    <t>経営者分</t>
  </si>
  <si>
    <t>オーナー出資割合</t>
  </si>
  <si>
    <t>オーナー分</t>
  </si>
  <si>
    <t>利益率</t>
  </si>
  <si>
    <t>合計キャッシュフロー</t>
  </si>
  <si>
    <t>利益</t>
  </si>
  <si>
    <t>内部精算</t>
  </si>
  <si>
    <t>人員</t>
  </si>
  <si>
    <t>バイト</t>
  </si>
  <si>
    <t>スタッフ人数</t>
  </si>
  <si>
    <t>常時滞在人数</t>
  </si>
  <si>
    <t>アルバイト</t>
  </si>
  <si>
    <t>その他</t>
  </si>
  <si>
    <t>※１円以下四捨五入</t>
  </si>
  <si>
    <t>1口</t>
  </si>
  <si>
    <t>22ヶ月（利益計上後）
オーナーバック</t>
  </si>
  <si>
    <t>３店舗合計粗利（月）</t>
  </si>
  <si>
    <t>粗利×22ヶ月×1口</t>
  </si>
  <si>
    <t>1台あたり施術回数</t>
  </si>
  <si>
    <t>1日あたり施術回数</t>
  </si>
  <si>
    <t>キャッシュフロー予算（55％）</t>
  </si>
  <si>
    <t>店舗数（キッチンカー含む）</t>
    <rPh sb="0" eb="3">
      <t xml:space="preserve">テンポスウ </t>
    </rPh>
    <rPh sb="10" eb="11">
      <t xml:space="preserve">フクム </t>
    </rPh>
    <phoneticPr fontId="65"/>
  </si>
  <si>
    <t>１店舗あたりの売り上げ</t>
    <rPh sb="7" eb="8">
      <t xml:space="preserve">ウリアゲ </t>
    </rPh>
    <phoneticPr fontId="65"/>
  </si>
  <si>
    <t>店舗数</t>
    <rPh sb="0" eb="2">
      <t xml:space="preserve">テンポスウ </t>
    </rPh>
    <phoneticPr fontId="65"/>
  </si>
  <si>
    <t>HP</t>
    <phoneticPr fontId="65"/>
  </si>
  <si>
    <t>デザイン</t>
    <phoneticPr fontId="65"/>
  </si>
  <si>
    <t>SNS</t>
    <phoneticPr fontId="65"/>
  </si>
  <si>
    <t>撮影</t>
    <rPh sb="0" eb="2">
      <t xml:space="preserve">サツエイ </t>
    </rPh>
    <phoneticPr fontId="65"/>
  </si>
  <si>
    <t>改装費（若葉店）</t>
    <rPh sb="0" eb="3">
      <t xml:space="preserve">カイソウヒ </t>
    </rPh>
    <phoneticPr fontId="65"/>
  </si>
  <si>
    <t>改装費（都北店）</t>
    <rPh sb="0" eb="3">
      <t xml:space="preserve">カイソウヒ </t>
    </rPh>
    <rPh sb="3" eb="4">
      <t>（）</t>
    </rPh>
    <phoneticPr fontId="65"/>
  </si>
  <si>
    <t>キッチンカー</t>
    <phoneticPr fontId="65"/>
  </si>
  <si>
    <t>資金計画</t>
    <rPh sb="2" eb="4">
      <t xml:space="preserve">ケイカク </t>
    </rPh>
    <phoneticPr fontId="65"/>
  </si>
  <si>
    <t>フランチャイズマニュアル</t>
    <phoneticPr fontId="65"/>
  </si>
  <si>
    <t>設備費</t>
    <rPh sb="0" eb="3">
      <t xml:space="preserve">セツビヒ </t>
    </rPh>
    <phoneticPr fontId="65"/>
  </si>
  <si>
    <t>設備費</t>
    <rPh sb="0" eb="1">
      <t xml:space="preserve">セツビヒ </t>
    </rPh>
    <phoneticPr fontId="65"/>
  </si>
  <si>
    <t>人件費（バイト）『90+90+30+30』</t>
    <phoneticPr fontId="6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</si>
</sst>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$&quot;#,##0.00"/>
    <numFmt numFmtId="177" formatCode="#,##0\ _);[Red]\-#,##0\ \ "/>
    <numFmt numFmtId="178" formatCode="#,##0_);[Red]\-#,##0\ \ "/>
    <numFmt numFmtId="179" formatCode="#,##0&quot;H&quot;\ "/>
    <numFmt numFmtId="180" formatCode="#,##0\ \ _);[Red]\-#,##0\ \ "/>
    <numFmt numFmtId="181" formatCode="#,##0.0\ \ _);[Red]\-#,##0.0\ \ "/>
    <numFmt numFmtId="182" formatCode="#,##0.00\ \ _);[Red]\-#,##0.00\ \ "/>
    <numFmt numFmtId="183" formatCode="#,##0\ \ _);[Red]\-#,##0\ \ \ "/>
  </numFmts>
  <fonts count="66" x14ac:knownFonts="1">
    <font>
      <sz val="12"/>
      <color rgb="FF000000"/>
      <name val="Corbel"/>
      <scheme val="minor"/>
    </font>
    <font>
      <sz val="11"/>
      <color theme="1"/>
      <name val="Poppins"/>
    </font>
    <font>
      <b/>
      <sz val="30"/>
      <color rgb="FF0B5394"/>
      <name val="Poppins"/>
    </font>
    <font>
      <b/>
      <sz val="11"/>
      <color rgb="FF0B5394"/>
      <name val="Poppins"/>
    </font>
    <font>
      <sz val="12"/>
      <color theme="1"/>
      <name val="Poppins"/>
    </font>
    <font>
      <sz val="11"/>
      <color rgb="FF000000"/>
      <name val="Poppins"/>
    </font>
    <font>
      <b/>
      <sz val="30"/>
      <color rgb="FF0B5394"/>
      <name val="Roboto"/>
    </font>
    <font>
      <sz val="12"/>
      <name val="Corbel"/>
    </font>
    <font>
      <b/>
      <sz val="12"/>
      <color rgb="FF0B5394"/>
      <name val="Roboto"/>
    </font>
    <font>
      <sz val="12"/>
      <color rgb="FF0B5394"/>
      <name val="Roboto"/>
    </font>
    <font>
      <b/>
      <sz val="11"/>
      <color rgb="FF434343"/>
      <name val="Hind"/>
    </font>
    <font>
      <sz val="11"/>
      <color rgb="FF434343"/>
      <name val="Hind"/>
    </font>
    <font>
      <sz val="11"/>
      <color rgb="FF000000"/>
      <name val="Hind"/>
    </font>
    <font>
      <sz val="11"/>
      <color theme="1"/>
      <name val="Hind"/>
    </font>
    <font>
      <b/>
      <sz val="10"/>
      <color rgb="FF666666"/>
      <name val="Roboto"/>
    </font>
    <font>
      <sz val="10"/>
      <color rgb="FF999999"/>
      <name val="Roboto"/>
    </font>
    <font>
      <sz val="11"/>
      <color rgb="FFFFFFFF"/>
      <name val="Poppins"/>
    </font>
    <font>
      <sz val="10"/>
      <color rgb="FF434343"/>
      <name val="Roboto"/>
    </font>
    <font>
      <sz val="11"/>
      <color theme="1"/>
      <name val="Roboto"/>
    </font>
    <font>
      <sz val="11"/>
      <color rgb="FF000000"/>
      <name val="Roboto"/>
    </font>
    <font>
      <b/>
      <sz val="8"/>
      <color rgb="FFFFFFFF"/>
      <name val="Roboto"/>
    </font>
    <font>
      <b/>
      <sz val="9"/>
      <color rgb="FFFFFFFF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12"/>
      <color rgb="FF666666"/>
      <name val="Roboto"/>
    </font>
    <font>
      <b/>
      <sz val="9"/>
      <color rgb="FF434343"/>
      <name val="Roboto"/>
    </font>
    <font>
      <sz val="9"/>
      <color rgb="FF666666"/>
      <name val="Roboto"/>
    </font>
    <font>
      <b/>
      <sz val="8"/>
      <color rgb="FF666666"/>
      <name val="Roboto"/>
    </font>
    <font>
      <sz val="9"/>
      <color theme="1"/>
      <name val="Roboto"/>
    </font>
    <font>
      <sz val="14"/>
      <color rgb="FFFFFFFF"/>
      <name val="Roboto"/>
    </font>
    <font>
      <b/>
      <sz val="14"/>
      <color rgb="FF0B5394"/>
      <name val="Roboto"/>
    </font>
    <font>
      <sz val="10"/>
      <color rgb="FF0B5394"/>
      <name val="Roboto"/>
    </font>
    <font>
      <sz val="9"/>
      <color rgb="FF0B5394"/>
      <name val="Roboto"/>
    </font>
    <font>
      <sz val="9"/>
      <color rgb="FFFFFFFF"/>
      <name val="Roboto"/>
    </font>
    <font>
      <sz val="9"/>
      <color rgb="FF1F4E78"/>
      <name val="Roboto"/>
    </font>
    <font>
      <b/>
      <sz val="12"/>
      <color rgb="FFFFFFFF"/>
      <name val="Roboto"/>
    </font>
    <font>
      <sz val="11"/>
      <color rgb="FF1F4E78"/>
      <name val="Roboto"/>
    </font>
    <font>
      <sz val="9"/>
      <color rgb="FFB85B22"/>
      <name val="Roboto"/>
    </font>
    <font>
      <b/>
      <sz val="14"/>
      <color rgb="FF45818E"/>
      <name val="Roboto"/>
    </font>
    <font>
      <sz val="10"/>
      <color rgb="FF45818E"/>
      <name val="Roboto"/>
    </font>
    <font>
      <sz val="9"/>
      <color rgb="FF45818E"/>
      <name val="Roboto"/>
    </font>
    <font>
      <sz val="11"/>
      <color rgb="FFB85B22"/>
      <name val="Roboto"/>
    </font>
    <font>
      <b/>
      <sz val="14"/>
      <color rgb="FFB85B22"/>
      <name val="Roboto"/>
    </font>
    <font>
      <sz val="10"/>
      <color rgb="FFB85B22"/>
      <name val="Roboto"/>
    </font>
    <font>
      <sz val="9"/>
      <color rgb="FF000000"/>
      <name val="Roboto"/>
    </font>
    <font>
      <b/>
      <sz val="14"/>
      <color rgb="FF38761D"/>
      <name val="Roboto"/>
    </font>
    <font>
      <sz val="10"/>
      <color rgb="FF38761D"/>
      <name val="Roboto"/>
    </font>
    <font>
      <sz val="9"/>
      <color rgb="FF38761D"/>
      <name val="Roboto"/>
    </font>
    <font>
      <b/>
      <sz val="14"/>
      <color rgb="FF351C75"/>
      <name val="Roboto"/>
    </font>
    <font>
      <sz val="10"/>
      <color rgb="FF351C75"/>
      <name val="Roboto"/>
    </font>
    <font>
      <sz val="9"/>
      <color rgb="FF351C75"/>
      <name val="Roboto"/>
    </font>
    <font>
      <b/>
      <sz val="11"/>
      <color theme="1"/>
      <name val="Roboto"/>
    </font>
    <font>
      <b/>
      <sz val="18"/>
      <color theme="1"/>
      <name val="MS PGothic"/>
      <family val="2"/>
      <charset val="128"/>
    </font>
    <font>
      <b/>
      <sz val="16"/>
      <color theme="1"/>
      <name val="MS PGothic"/>
      <family val="2"/>
      <charset val="128"/>
    </font>
    <font>
      <sz val="11"/>
      <color theme="1"/>
      <name val="MS PGothic"/>
      <family val="2"/>
      <charset val="128"/>
    </font>
    <font>
      <sz val="11"/>
      <color rgb="FFFFFFFF"/>
      <name val="MS PGothic"/>
      <family val="2"/>
      <charset val="128"/>
    </font>
    <font>
      <sz val="12"/>
      <color rgb="FFFF0000"/>
      <name val="MS PGothic"/>
      <family val="2"/>
      <charset val="128"/>
    </font>
    <font>
      <sz val="10"/>
      <color rgb="FF666666"/>
      <name val="MS PGothic"/>
      <family val="2"/>
      <charset val="128"/>
    </font>
    <font>
      <sz val="10"/>
      <color rgb="FFEA9999"/>
      <name val="MS PGothic"/>
      <family val="2"/>
      <charset val="128"/>
    </font>
    <font>
      <sz val="11"/>
      <color rgb="FFEA9999"/>
      <name val="MS PGothic"/>
      <family val="2"/>
      <charset val="128"/>
    </font>
    <font>
      <sz val="10"/>
      <color rgb="FFFF0000"/>
      <name val="MS PGothic"/>
      <family val="2"/>
      <charset val="128"/>
    </font>
    <font>
      <sz val="9"/>
      <color theme="1"/>
      <name val="MS PGothic"/>
      <family val="2"/>
      <charset val="128"/>
    </font>
    <font>
      <sz val="12"/>
      <color theme="1"/>
      <name val="MS PGothic"/>
      <family val="2"/>
      <charset val="128"/>
    </font>
    <font>
      <sz val="12"/>
      <color theme="1"/>
      <name val="Corbel"/>
      <scheme val="minor"/>
    </font>
    <font>
      <sz val="12"/>
      <color theme="1"/>
      <name val="Arial"/>
      <family val="2"/>
    </font>
    <font>
      <sz val="6"/>
      <name val="Corbel"/>
      <family val="3"/>
      <charset val="128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D9D9D9"/>
        <bgColor rgb="FFD9D9D9"/>
      </patternFill>
    </fill>
    <fill>
      <patternFill patternType="solid">
        <fgColor rgb="FF0B5394"/>
        <bgColor rgb="FF0B5394"/>
      </patternFill>
    </fill>
    <fill>
      <patternFill patternType="solid">
        <fgColor rgb="FFF8F8F8"/>
        <bgColor rgb="FFF8F8F8"/>
      </patternFill>
    </fill>
    <fill>
      <patternFill patternType="solid">
        <fgColor rgb="FF45818E"/>
        <bgColor rgb="FF45818E"/>
      </patternFill>
    </fill>
    <fill>
      <patternFill patternType="solid">
        <fgColor rgb="FF76A5AF"/>
        <bgColor rgb="FF76A5AF"/>
      </patternFill>
    </fill>
    <fill>
      <patternFill patternType="solid">
        <fgColor rgb="FFB85B22"/>
        <bgColor rgb="FFB85B22"/>
      </patternFill>
    </fill>
    <fill>
      <patternFill patternType="solid">
        <fgColor rgb="FF38761D"/>
        <bgColor rgb="FF38761D"/>
      </patternFill>
    </fill>
    <fill>
      <patternFill patternType="solid">
        <fgColor rgb="FF351C75"/>
        <bgColor rgb="FF351C75"/>
      </patternFill>
    </fill>
    <fill>
      <patternFill patternType="solid">
        <fgColor rgb="FF222A35"/>
        <bgColor rgb="FF222A35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213">
    <border>
      <left/>
      <right/>
      <top/>
      <bottom/>
      <diagonal/>
    </border>
    <border>
      <left/>
      <right/>
      <top/>
      <bottom style="thick">
        <color rgb="FF0B5394"/>
      </bottom>
      <diagonal/>
    </border>
    <border>
      <left/>
      <right/>
      <top/>
      <bottom style="thin">
        <color rgb="FFD9D9D9"/>
      </bottom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D9D9D9"/>
      </right>
      <top/>
      <bottom/>
      <diagonal/>
    </border>
    <border>
      <left style="hair">
        <color rgb="FFEFEFEF"/>
      </left>
      <right style="hair">
        <color rgb="FFEFEFEF"/>
      </right>
      <top/>
      <bottom/>
      <diagonal/>
    </border>
    <border>
      <left style="hair">
        <color rgb="FFCCCCCC"/>
      </left>
      <right/>
      <top/>
      <bottom style="hair">
        <color rgb="FFCCCCCC"/>
      </bottom>
      <diagonal/>
    </border>
    <border>
      <left/>
      <right/>
      <top/>
      <bottom style="hair">
        <color rgb="FFCCCCCC"/>
      </bottom>
      <diagonal/>
    </border>
    <border>
      <left/>
      <right style="hair">
        <color rgb="FFCCCCCC"/>
      </right>
      <top/>
      <bottom style="hair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 style="hair">
        <color rgb="FFCCCCCC"/>
      </left>
      <right style="hair">
        <color rgb="FFCCCCCC"/>
      </right>
      <top/>
      <bottom/>
      <diagonal/>
    </border>
    <border>
      <left style="hair">
        <color rgb="FFCCCCCC"/>
      </left>
      <right style="hair">
        <color rgb="FFCCCCCC"/>
      </right>
      <top/>
      <bottom style="hair">
        <color rgb="FFCCCCCC"/>
      </bottom>
      <diagonal/>
    </border>
    <border>
      <left style="hair">
        <color rgb="FFCCCCCC"/>
      </left>
      <right style="thin">
        <color rgb="FF999999"/>
      </right>
      <top/>
      <bottom style="hair">
        <color rgb="FFCCCCCC"/>
      </bottom>
      <diagonal/>
    </border>
    <border>
      <left style="thin">
        <color rgb="FF999999"/>
      </left>
      <right style="hair">
        <color rgb="FFCCCCCC"/>
      </right>
      <top/>
      <bottom style="hair">
        <color rgb="FFCCCCCC"/>
      </bottom>
      <diagonal/>
    </border>
    <border>
      <left style="hair">
        <color rgb="FFCCCCCC"/>
      </left>
      <right style="hair">
        <color rgb="FFEFEFEF"/>
      </right>
      <top/>
      <bottom style="hair">
        <color rgb="FFCCCCCC"/>
      </bottom>
      <diagonal/>
    </border>
    <border>
      <left style="hair">
        <color rgb="FFEFEFEF"/>
      </left>
      <right style="hair">
        <color rgb="FFEFEFEF"/>
      </right>
      <top/>
      <bottom style="hair">
        <color rgb="FFEFEFEF"/>
      </bottom>
      <diagonal/>
    </border>
    <border>
      <left style="hair">
        <color rgb="FFEFEFEF"/>
      </left>
      <right style="thin">
        <color rgb="FF999999"/>
      </right>
      <top/>
      <bottom style="hair">
        <color rgb="FFEFEFEF"/>
      </bottom>
      <diagonal/>
    </border>
    <border>
      <left style="thin">
        <color rgb="FF999999"/>
      </left>
      <right style="hair">
        <color rgb="FFEFEFEF"/>
      </right>
      <top/>
      <bottom style="hair">
        <color rgb="FFEFEFEF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CCCCCC"/>
      </left>
      <right style="thin">
        <color rgb="FF999999"/>
      </right>
      <top style="hair">
        <color rgb="FFCCCCCC"/>
      </top>
      <bottom style="hair">
        <color rgb="FFCCCCCC"/>
      </bottom>
      <diagonal/>
    </border>
    <border>
      <left style="thin">
        <color rgb="FF999999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CCCCCC"/>
      </left>
      <right style="hair">
        <color rgb="FFEFEFEF"/>
      </right>
      <top style="hair">
        <color rgb="FFCCCCCC"/>
      </top>
      <bottom style="hair">
        <color rgb="FFCCCCCC"/>
      </bottom>
      <diagonal/>
    </border>
    <border>
      <left style="hair">
        <color rgb="FFEFEFEF"/>
      </left>
      <right style="hair">
        <color rgb="FFEFEFEF"/>
      </right>
      <top style="hair">
        <color rgb="FFEFEFEF"/>
      </top>
      <bottom style="hair">
        <color rgb="FFEFEFEF"/>
      </bottom>
      <diagonal/>
    </border>
    <border>
      <left style="hair">
        <color rgb="FFEFEFEF"/>
      </left>
      <right style="thin">
        <color rgb="FF999999"/>
      </right>
      <top style="hair">
        <color rgb="FFEFEFEF"/>
      </top>
      <bottom style="hair">
        <color rgb="FFEFEFEF"/>
      </bottom>
      <diagonal/>
    </border>
    <border>
      <left style="thin">
        <color rgb="FF999999"/>
      </left>
      <right style="hair">
        <color rgb="FFEFEFEF"/>
      </right>
      <top style="hair">
        <color rgb="FFEFEFEF"/>
      </top>
      <bottom style="hair">
        <color rgb="FFEFEFEF"/>
      </bottom>
      <diagonal/>
    </border>
    <border>
      <left style="thin">
        <color rgb="FF999999"/>
      </left>
      <right style="hair">
        <color rgb="FFCCCCCC"/>
      </right>
      <top style="hair">
        <color rgb="FFCCCCCC"/>
      </top>
      <bottom/>
      <diagonal/>
    </border>
    <border>
      <left style="hair">
        <color rgb="FFCCCCCC"/>
      </left>
      <right/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hair">
        <color rgb="FFCCCCCC"/>
      </left>
      <right style="thin">
        <color rgb="FF999999"/>
      </right>
      <top style="hair">
        <color rgb="FFCCCCCC"/>
      </top>
      <bottom/>
      <diagonal/>
    </border>
    <border>
      <left style="hair">
        <color rgb="FFCCCCCC"/>
      </left>
      <right style="hair">
        <color rgb="FFEFEFEF"/>
      </right>
      <top style="hair">
        <color rgb="FFCCCCCC"/>
      </top>
      <bottom/>
      <diagonal/>
    </border>
    <border>
      <left style="hair">
        <color rgb="FFEFEFEF"/>
      </left>
      <right style="hair">
        <color rgb="FFEFEFEF"/>
      </right>
      <top style="hair">
        <color rgb="FFEFEFEF"/>
      </top>
      <bottom/>
      <diagonal/>
    </border>
    <border>
      <left style="hair">
        <color rgb="FFEFEFEF"/>
      </left>
      <right style="thin">
        <color rgb="FF999999"/>
      </right>
      <top style="hair">
        <color rgb="FFEFEFEF"/>
      </top>
      <bottom/>
      <diagonal/>
    </border>
    <border>
      <left style="thin">
        <color rgb="FF999999"/>
      </left>
      <right style="hair">
        <color rgb="FFEFEFEF"/>
      </right>
      <top style="hair">
        <color rgb="FFEFEFEF"/>
      </top>
      <bottom/>
      <diagonal/>
    </border>
    <border>
      <left/>
      <right/>
      <top/>
      <bottom style="medium">
        <color rgb="FF0B5394"/>
      </bottom>
      <diagonal/>
    </border>
    <border>
      <left/>
      <right style="thin">
        <color rgb="FFD9D9D9"/>
      </right>
      <top/>
      <bottom style="medium">
        <color rgb="FF0B5394"/>
      </bottom>
      <diagonal/>
    </border>
    <border>
      <left/>
      <right/>
      <top/>
      <bottom style="medium">
        <color rgb="FF0C5394"/>
      </bottom>
      <diagonal/>
    </border>
    <border>
      <left style="thin">
        <color rgb="FF999999"/>
      </left>
      <right style="hair">
        <color rgb="FFCCCCCC"/>
      </right>
      <top style="hair">
        <color rgb="FFCCCCCC"/>
      </top>
      <bottom style="medium">
        <color rgb="FF0B5394"/>
      </bottom>
      <diagonal/>
    </border>
    <border>
      <left style="hair">
        <color rgb="FFCCCCCC"/>
      </left>
      <right/>
      <top style="hair">
        <color rgb="FFCCCCCC"/>
      </top>
      <bottom style="medium">
        <color rgb="FF0B5394"/>
      </bottom>
      <diagonal/>
    </border>
    <border>
      <left/>
      <right/>
      <top style="hair">
        <color rgb="FFCCCCCC"/>
      </top>
      <bottom style="medium">
        <color rgb="FF0B5394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medium">
        <color rgb="FF0B5394"/>
      </bottom>
      <diagonal/>
    </border>
    <border>
      <left/>
      <right style="hair">
        <color rgb="FFCCCCCC"/>
      </right>
      <top style="hair">
        <color rgb="FFCCCCCC"/>
      </top>
      <bottom style="medium">
        <color rgb="FF0B5394"/>
      </bottom>
      <diagonal/>
    </border>
    <border>
      <left style="hair">
        <color rgb="FFCCCCCC"/>
      </left>
      <right style="thin">
        <color rgb="FF999999"/>
      </right>
      <top style="hair">
        <color rgb="FFCCCCCC"/>
      </top>
      <bottom style="medium">
        <color rgb="FF0B5394"/>
      </bottom>
      <diagonal/>
    </border>
    <border>
      <left style="hair">
        <color rgb="FFCCCCCC"/>
      </left>
      <right style="hair">
        <color rgb="FFEFEFEF"/>
      </right>
      <top style="hair">
        <color rgb="FFCCCCCC"/>
      </top>
      <bottom style="medium">
        <color rgb="FF0B5394"/>
      </bottom>
      <diagonal/>
    </border>
    <border>
      <left style="hair">
        <color rgb="FFEFEFEF"/>
      </left>
      <right style="hair">
        <color rgb="FFEFEFEF"/>
      </right>
      <top style="hair">
        <color rgb="FFEFEFEF"/>
      </top>
      <bottom style="medium">
        <color rgb="FF999999"/>
      </bottom>
      <diagonal/>
    </border>
    <border>
      <left style="hair">
        <color rgb="FFEFEFEF"/>
      </left>
      <right style="thin">
        <color rgb="FF999999"/>
      </right>
      <top style="hair">
        <color rgb="FFEFEFEF"/>
      </top>
      <bottom style="medium">
        <color rgb="FF999999"/>
      </bottom>
      <diagonal/>
    </border>
    <border>
      <left style="thin">
        <color rgb="FF999999"/>
      </left>
      <right style="hair">
        <color rgb="FFEFEFEF"/>
      </right>
      <top style="hair">
        <color rgb="FFEFEFEF"/>
      </top>
      <bottom style="medium">
        <color rgb="FF999999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 style="thin">
        <color rgb="FF999999"/>
      </left>
      <right/>
      <top style="hair">
        <color rgb="FFCCCCCC"/>
      </top>
      <bottom style="hair">
        <color rgb="FFCCCCCC"/>
      </bottom>
      <diagonal/>
    </border>
    <border>
      <left/>
      <right/>
      <top/>
      <bottom style="medium">
        <color rgb="FF45818E"/>
      </bottom>
      <diagonal/>
    </border>
    <border>
      <left/>
      <right style="thin">
        <color rgb="FFD9D9D9"/>
      </right>
      <top/>
      <bottom style="medium">
        <color rgb="FF45818E"/>
      </bottom>
      <diagonal/>
    </border>
    <border>
      <left style="thin">
        <color rgb="FF999999"/>
      </left>
      <right/>
      <top style="hair">
        <color rgb="FFCCCCCC"/>
      </top>
      <bottom style="medium">
        <color rgb="FF45818E"/>
      </bottom>
      <diagonal/>
    </border>
    <border>
      <left/>
      <right/>
      <top style="hair">
        <color rgb="FFCCCCCC"/>
      </top>
      <bottom style="medium">
        <color rgb="FF45818E"/>
      </bottom>
      <diagonal/>
    </border>
    <border>
      <left/>
      <right style="hair">
        <color rgb="FFCCCCCC"/>
      </right>
      <top style="hair">
        <color rgb="FFCCCCCC"/>
      </top>
      <bottom style="medium">
        <color rgb="FF45818E"/>
      </bottom>
      <diagonal/>
    </border>
    <border>
      <left style="hair">
        <color rgb="FFCCCCCC"/>
      </left>
      <right/>
      <top style="hair">
        <color rgb="FFCCCCCC"/>
      </top>
      <bottom style="medium">
        <color rgb="FF45818E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medium">
        <color rgb="FF45818E"/>
      </bottom>
      <diagonal/>
    </border>
    <border>
      <left style="hair">
        <color rgb="FFCCCCCC"/>
      </left>
      <right style="thin">
        <color rgb="FF999999"/>
      </right>
      <top style="hair">
        <color rgb="FFCCCCCC"/>
      </top>
      <bottom style="medium">
        <color rgb="FF45818E"/>
      </bottom>
      <diagonal/>
    </border>
    <border>
      <left style="thin">
        <color rgb="FF999999"/>
      </left>
      <right style="hair">
        <color rgb="FFCCCCCC"/>
      </right>
      <top style="hair">
        <color rgb="FFCCCCCC"/>
      </top>
      <bottom style="medium">
        <color rgb="FF45818E"/>
      </bottom>
      <diagonal/>
    </border>
    <border>
      <left style="hair">
        <color rgb="FFCCCCCC"/>
      </left>
      <right style="hair">
        <color rgb="FFEFEFEF"/>
      </right>
      <top style="hair">
        <color rgb="FFCCCCCC"/>
      </top>
      <bottom style="medium">
        <color rgb="FF45818E"/>
      </bottom>
      <diagonal/>
    </border>
    <border>
      <left/>
      <right/>
      <top style="medium">
        <color rgb="FF45818E"/>
      </top>
      <bottom/>
      <diagonal/>
    </border>
    <border>
      <left/>
      <right/>
      <top/>
      <bottom style="medium">
        <color rgb="FFC76121"/>
      </bottom>
      <diagonal/>
    </border>
    <border>
      <left/>
      <right style="thin">
        <color rgb="FFD9D9D9"/>
      </right>
      <top/>
      <bottom style="medium">
        <color rgb="FFC76121"/>
      </bottom>
      <diagonal/>
    </border>
    <border>
      <left style="thin">
        <color rgb="FF999999"/>
      </left>
      <right style="hair">
        <color rgb="FFCCCCCC"/>
      </right>
      <top style="hair">
        <color rgb="FFCCCCCC"/>
      </top>
      <bottom style="medium">
        <color rgb="FFC76121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medium">
        <color rgb="FFC76121"/>
      </bottom>
      <diagonal/>
    </border>
    <border>
      <left style="hair">
        <color rgb="FFCCCCCC"/>
      </left>
      <right/>
      <top style="hair">
        <color rgb="FFCCCCCC"/>
      </top>
      <bottom style="medium">
        <color rgb="FFC76121"/>
      </bottom>
      <diagonal/>
    </border>
    <border>
      <left/>
      <right style="hair">
        <color rgb="FFCCCCCC"/>
      </right>
      <top style="hair">
        <color rgb="FFCCCCCC"/>
      </top>
      <bottom style="medium">
        <color rgb="FFC76121"/>
      </bottom>
      <diagonal/>
    </border>
    <border>
      <left style="hair">
        <color rgb="FFCCCCCC"/>
      </left>
      <right style="thin">
        <color rgb="FF999999"/>
      </right>
      <top style="hair">
        <color rgb="FFCCCCCC"/>
      </top>
      <bottom style="medium">
        <color rgb="FFC76121"/>
      </bottom>
      <diagonal/>
    </border>
    <border>
      <left style="hair">
        <color rgb="FFCCCCCC"/>
      </left>
      <right style="hair">
        <color rgb="FFEFEFEF"/>
      </right>
      <top style="hair">
        <color rgb="FFCCCCCC"/>
      </top>
      <bottom style="medium">
        <color rgb="FFC76121"/>
      </bottom>
      <diagonal/>
    </border>
    <border>
      <left style="hair">
        <color rgb="FFEFEFEF"/>
      </left>
      <right style="hair">
        <color rgb="FFEFEFEF"/>
      </right>
      <top style="hair">
        <color rgb="FFEFEFEF"/>
      </top>
      <bottom style="medium">
        <color rgb="FFC76121"/>
      </bottom>
      <diagonal/>
    </border>
    <border>
      <left style="hair">
        <color rgb="FFEFEFEF"/>
      </left>
      <right style="thin">
        <color rgb="FF999999"/>
      </right>
      <top style="hair">
        <color rgb="FFEFEFEF"/>
      </top>
      <bottom style="medium">
        <color rgb="FFC76121"/>
      </bottom>
      <diagonal/>
    </border>
    <border>
      <left style="thin">
        <color rgb="FF999999"/>
      </left>
      <right style="hair">
        <color rgb="FFEFEFEF"/>
      </right>
      <top style="hair">
        <color rgb="FFEFEFEF"/>
      </top>
      <bottom style="medium">
        <color rgb="FFC76121"/>
      </bottom>
      <diagonal/>
    </border>
    <border>
      <left/>
      <right/>
      <top style="medium">
        <color rgb="FFC76120"/>
      </top>
      <bottom/>
      <diagonal/>
    </border>
    <border>
      <left/>
      <right/>
      <top/>
      <bottom style="medium">
        <color rgb="FF38761D"/>
      </bottom>
      <diagonal/>
    </border>
    <border>
      <left/>
      <right style="thin">
        <color rgb="FFD9D9D9"/>
      </right>
      <top/>
      <bottom style="medium">
        <color rgb="FF38761D"/>
      </bottom>
      <diagonal/>
    </border>
    <border>
      <left style="thin">
        <color rgb="FF999999"/>
      </left>
      <right style="hair">
        <color rgb="FFCCCCCC"/>
      </right>
      <top style="hair">
        <color rgb="FFCCCCCC"/>
      </top>
      <bottom style="medium">
        <color rgb="FF38761D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medium">
        <color rgb="FF38761D"/>
      </bottom>
      <diagonal/>
    </border>
    <border>
      <left style="hair">
        <color rgb="FFCCCCCC"/>
      </left>
      <right/>
      <top style="hair">
        <color rgb="FFCCCCCC"/>
      </top>
      <bottom style="medium">
        <color rgb="FF38761D"/>
      </bottom>
      <diagonal/>
    </border>
    <border>
      <left/>
      <right style="hair">
        <color rgb="FFCCCCCC"/>
      </right>
      <top style="hair">
        <color rgb="FFCCCCCC"/>
      </top>
      <bottom style="medium">
        <color rgb="FF38761D"/>
      </bottom>
      <diagonal/>
    </border>
    <border>
      <left style="hair">
        <color rgb="FFCCCCCC"/>
      </left>
      <right style="thin">
        <color rgb="FF999999"/>
      </right>
      <top style="hair">
        <color rgb="FFCCCCCC"/>
      </top>
      <bottom style="medium">
        <color rgb="FF38761D"/>
      </bottom>
      <diagonal/>
    </border>
    <border>
      <left style="hair">
        <color rgb="FFCCCCCC"/>
      </left>
      <right style="hair">
        <color rgb="FFEFEFEF"/>
      </right>
      <top style="hair">
        <color rgb="FFCCCCCC"/>
      </top>
      <bottom style="medium">
        <color rgb="FF38761D"/>
      </bottom>
      <diagonal/>
    </border>
    <border>
      <left style="hair">
        <color rgb="FFEFEFEF"/>
      </left>
      <right style="hair">
        <color rgb="FFEFEFEF"/>
      </right>
      <top style="hair">
        <color rgb="FFEFEFEF"/>
      </top>
      <bottom style="medium">
        <color rgb="FF38761D"/>
      </bottom>
      <diagonal/>
    </border>
    <border>
      <left style="hair">
        <color rgb="FFEFEFEF"/>
      </left>
      <right style="thin">
        <color rgb="FF999999"/>
      </right>
      <top style="hair">
        <color rgb="FFEFEFEF"/>
      </top>
      <bottom style="medium">
        <color rgb="FF38761D"/>
      </bottom>
      <diagonal/>
    </border>
    <border>
      <left style="thin">
        <color rgb="FF999999"/>
      </left>
      <right style="hair">
        <color rgb="FFEFEFEF"/>
      </right>
      <top style="hair">
        <color rgb="FFEFEFEF"/>
      </top>
      <bottom style="medium">
        <color rgb="FF38761D"/>
      </bottom>
      <diagonal/>
    </border>
    <border>
      <left/>
      <right/>
      <top style="medium">
        <color rgb="FF38761D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B7B7B7"/>
      </bottom>
      <diagonal/>
    </border>
    <border>
      <left style="double">
        <color rgb="FF000000"/>
      </left>
      <right style="thin">
        <color rgb="FF000000"/>
      </right>
      <top/>
      <bottom style="thin">
        <color rgb="FFB7B7B7"/>
      </bottom>
      <diagonal/>
    </border>
    <border>
      <left style="thin">
        <color rgb="FF000000"/>
      </left>
      <right style="thin">
        <color rgb="FF000000"/>
      </right>
      <top/>
      <bottom style="thin">
        <color rgb="FFB7B7B7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 style="thin">
        <color rgb="FF666666"/>
      </right>
      <top style="thin">
        <color rgb="FF000000"/>
      </top>
      <bottom style="thin">
        <color rgb="FF999999"/>
      </bottom>
      <diagonal/>
    </border>
    <border>
      <left style="thin">
        <color rgb="FF000000"/>
      </left>
      <right/>
      <top style="thin">
        <color rgb="FFB7B7B7"/>
      </top>
      <bottom style="thin">
        <color rgb="FFB7B7B7"/>
      </bottom>
      <diagonal/>
    </border>
    <border>
      <left style="double">
        <color rgb="FF000000"/>
      </left>
      <right style="thin">
        <color rgb="FF000000"/>
      </right>
      <top style="thin">
        <color rgb="FFB7B7B7"/>
      </top>
      <bottom style="thin">
        <color rgb="FFB7B7B7"/>
      </bottom>
      <diagonal/>
    </border>
    <border>
      <left style="thin">
        <color rgb="FF000000"/>
      </left>
      <right style="thin">
        <color rgb="FF000000"/>
      </right>
      <top style="thin">
        <color rgb="FFB7B7B7"/>
      </top>
      <bottom style="thin">
        <color rgb="FFB7B7B7"/>
      </bottom>
      <diagonal/>
    </border>
    <border>
      <left style="thin">
        <color rgb="FF000000"/>
      </left>
      <right/>
      <top style="thin">
        <color rgb="FF000000"/>
      </top>
      <bottom style="hair">
        <color rgb="FF999999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999999"/>
      </bottom>
      <diagonal/>
    </border>
    <border>
      <left/>
      <right style="thin">
        <color rgb="FF666666"/>
      </right>
      <top style="thin">
        <color rgb="FF999999"/>
      </top>
      <bottom style="thin">
        <color rgb="FF999999"/>
      </bottom>
      <diagonal/>
    </border>
    <border>
      <left style="thin">
        <color rgb="FF666666"/>
      </left>
      <right style="thin">
        <color rgb="FF666666"/>
      </right>
      <top style="thin">
        <color rgb="FF999999"/>
      </top>
      <bottom style="thin">
        <color rgb="FF999999"/>
      </bottom>
      <diagonal/>
    </border>
    <border>
      <left style="thin">
        <color rgb="FF666666"/>
      </left>
      <right style="thin">
        <color rgb="FF000000"/>
      </right>
      <top style="thin">
        <color rgb="FF999999"/>
      </top>
      <bottom style="thin">
        <color rgb="FF999999"/>
      </bottom>
      <diagonal/>
    </border>
    <border>
      <left style="thin">
        <color rgb="FF000000"/>
      </left>
      <right/>
      <top style="thin">
        <color rgb="FFB7B7B7"/>
      </top>
      <bottom style="hair">
        <color rgb="FF999999"/>
      </bottom>
      <diagonal/>
    </border>
    <border>
      <left style="double">
        <color rgb="FF000000"/>
      </left>
      <right style="thin">
        <color rgb="FF000000"/>
      </right>
      <top style="thin">
        <color rgb="FFB7B7B7"/>
      </top>
      <bottom style="hair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B7B7B7"/>
      </top>
      <bottom style="hair">
        <color rgb="FF999999"/>
      </bottom>
      <diagonal/>
    </border>
    <border>
      <left style="thin">
        <color rgb="FF000000"/>
      </left>
      <right/>
      <top style="hair">
        <color rgb="FF999999"/>
      </top>
      <bottom style="hair">
        <color rgb="FF999999"/>
      </bottom>
      <diagonal/>
    </border>
    <border>
      <left style="thin">
        <color rgb="FF000000"/>
      </left>
      <right style="double">
        <color rgb="FF000000"/>
      </right>
      <top style="thin">
        <color rgb="FF999999"/>
      </top>
      <bottom style="thin">
        <color rgb="FF999999"/>
      </bottom>
      <diagonal/>
    </border>
    <border>
      <left style="thin">
        <color rgb="FF666666"/>
      </left>
      <right style="hair">
        <color rgb="FF000000"/>
      </right>
      <top style="thin">
        <color rgb="FF999999"/>
      </top>
      <bottom style="thin">
        <color rgb="FF999999"/>
      </bottom>
      <diagonal/>
    </border>
    <border>
      <left style="double">
        <color rgb="FF000000"/>
      </left>
      <right style="thin">
        <color rgb="FF000000"/>
      </right>
      <top style="hair">
        <color rgb="FF999999"/>
      </top>
      <bottom style="hair">
        <color rgb="FF999999"/>
      </bottom>
      <diagonal/>
    </border>
    <border>
      <left style="thin">
        <color rgb="FF000000"/>
      </left>
      <right style="thin">
        <color rgb="FF000000"/>
      </right>
      <top style="hair">
        <color rgb="FF999999"/>
      </top>
      <bottom style="hair">
        <color rgb="FF999999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hair">
        <color rgb="FF999999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999999"/>
      </top>
      <bottom style="double">
        <color rgb="FF000000"/>
      </bottom>
      <diagonal/>
    </border>
    <border>
      <left/>
      <right style="thin">
        <color rgb="FF666666"/>
      </right>
      <top style="thin">
        <color rgb="FF999999"/>
      </top>
      <bottom style="double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999999"/>
      </top>
      <bottom style="double">
        <color rgb="FF000000"/>
      </bottom>
      <diagonal/>
    </border>
    <border>
      <left style="thin">
        <color rgb="FF666666"/>
      </left>
      <right style="thin">
        <color rgb="FF000000"/>
      </right>
      <top style="thin">
        <color rgb="FF999999"/>
      </top>
      <bottom style="double">
        <color rgb="FF000000"/>
      </bottom>
      <diagonal/>
    </border>
    <border>
      <left/>
      <right/>
      <top style="thin">
        <color rgb="FF999999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999999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999999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double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999999"/>
      </right>
      <top style="thin">
        <color rgb="FF000000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000000"/>
      </top>
      <bottom style="thin">
        <color rgb="FF999999"/>
      </bottom>
      <diagonal/>
    </border>
    <border>
      <left style="thin">
        <color rgb="FF999999"/>
      </left>
      <right style="thin">
        <color rgb="FF000000"/>
      </right>
      <top style="thin">
        <color rgb="FF000000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000000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999999"/>
      </right>
      <top style="thin">
        <color rgb="FF999999"/>
      </top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000000"/>
      </bottom>
      <diagonal/>
    </border>
    <border>
      <left style="thin">
        <color rgb="FF999999"/>
      </left>
      <right style="thin">
        <color rgb="FF000000"/>
      </right>
      <top style="thin">
        <color rgb="FF999999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999999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hair">
        <color rgb="FF000000"/>
      </right>
      <top style="thin">
        <color rgb="FF000000"/>
      </top>
      <bottom style="thin">
        <color rgb="FF999999"/>
      </bottom>
      <diagonal/>
    </border>
    <border>
      <left style="thin">
        <color rgb="FF999999"/>
      </left>
      <right style="hair">
        <color rgb="FF000000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hair">
        <color rgb="FF000000"/>
      </right>
      <top style="thin">
        <color rgb="FF999999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999999"/>
      </right>
      <top style="thin">
        <color rgb="FF999999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hair">
        <color rgb="FF999999"/>
      </right>
      <top style="thin">
        <color rgb="FF000000"/>
      </top>
      <bottom style="thin">
        <color rgb="FF000000"/>
      </bottom>
      <diagonal/>
    </border>
    <border>
      <left style="hair">
        <color rgb="FF999999"/>
      </left>
      <right style="hair">
        <color rgb="FF999999"/>
      </right>
      <top style="thin">
        <color rgb="FF000000"/>
      </top>
      <bottom style="thin">
        <color rgb="FF000000"/>
      </bottom>
      <diagonal/>
    </border>
    <border>
      <left style="hair">
        <color rgb="FF999999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999999"/>
      </bottom>
      <diagonal/>
    </border>
    <border>
      <left/>
      <right style="thin">
        <color rgb="FF000000"/>
      </right>
      <top style="thin">
        <color rgb="FF999999"/>
      </top>
      <bottom style="double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40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15" fillId="2" borderId="2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4" fillId="0" borderId="0" xfId="0" applyFont="1"/>
    <xf numFmtId="0" fontId="16" fillId="0" borderId="0" xfId="0" applyFont="1" applyAlignment="1">
      <alignment vertical="center"/>
    </xf>
    <xf numFmtId="0" fontId="17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2" xfId="0" applyFont="1" applyBorder="1"/>
    <xf numFmtId="0" fontId="1" fillId="0" borderId="0" xfId="0" applyFont="1"/>
    <xf numFmtId="0" fontId="18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3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7" fillId="4" borderId="6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left" vertical="center" wrapText="1"/>
    </xf>
    <xf numFmtId="0" fontId="27" fillId="4" borderId="6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5" borderId="0" xfId="0" applyFont="1" applyFill="1" applyAlignment="1">
      <alignment horizontal="center" vertical="center"/>
    </xf>
    <xf numFmtId="0" fontId="29" fillId="6" borderId="0" xfId="0" applyFont="1" applyFill="1" applyAlignment="1">
      <alignment horizontal="center" vertical="center"/>
    </xf>
    <xf numFmtId="0" fontId="30" fillId="6" borderId="0" xfId="0" applyFont="1" applyFill="1" applyAlignment="1">
      <alignment horizontal="left" vertical="center" wrapText="1"/>
    </xf>
    <xf numFmtId="0" fontId="31" fillId="6" borderId="0" xfId="0" applyFont="1" applyFill="1" applyAlignment="1">
      <alignment horizontal="left" vertical="center" wrapText="1"/>
    </xf>
    <xf numFmtId="0" fontId="32" fillId="6" borderId="0" xfId="0" applyFont="1" applyFill="1" applyAlignment="1">
      <alignment horizontal="center" vertical="center" wrapText="1"/>
    </xf>
    <xf numFmtId="0" fontId="33" fillId="5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4" fillId="2" borderId="3" xfId="0" applyFont="1" applyFill="1" applyBorder="1" applyAlignment="1">
      <alignment horizontal="left" vertical="center"/>
    </xf>
    <xf numFmtId="0" fontId="35" fillId="3" borderId="0" xfId="0" applyFont="1" applyFill="1" applyAlignment="1">
      <alignment horizontal="center" vertical="center" textRotation="255" wrapText="1"/>
    </xf>
    <xf numFmtId="0" fontId="34" fillId="0" borderId="0" xfId="0" applyFont="1" applyAlignment="1">
      <alignment vertical="center"/>
    </xf>
    <xf numFmtId="0" fontId="34" fillId="2" borderId="12" xfId="0" applyFont="1" applyFill="1" applyBorder="1" applyAlignment="1">
      <alignment horizontal="left" vertical="center"/>
    </xf>
    <xf numFmtId="0" fontId="34" fillId="2" borderId="13" xfId="0" applyFont="1" applyFill="1" applyBorder="1" applyAlignment="1">
      <alignment horizontal="left" vertical="center"/>
    </xf>
    <xf numFmtId="0" fontId="34" fillId="2" borderId="9" xfId="0" applyFont="1" applyFill="1" applyBorder="1" applyAlignment="1">
      <alignment horizontal="left" vertical="center"/>
    </xf>
    <xf numFmtId="0" fontId="34" fillId="2" borderId="11" xfId="0" applyFont="1" applyFill="1" applyBorder="1" applyAlignment="1">
      <alignment horizontal="left" vertical="center"/>
    </xf>
    <xf numFmtId="0" fontId="34" fillId="2" borderId="14" xfId="0" applyFont="1" applyFill="1" applyBorder="1" applyAlignment="1">
      <alignment horizontal="left" vertical="center"/>
    </xf>
    <xf numFmtId="0" fontId="34" fillId="2" borderId="15" xfId="0" applyFont="1" applyFill="1" applyBorder="1" applyAlignment="1">
      <alignment horizontal="left" vertical="center"/>
    </xf>
    <xf numFmtId="0" fontId="34" fillId="2" borderId="16" xfId="0" applyFont="1" applyFill="1" applyBorder="1" applyAlignment="1">
      <alignment horizontal="left" vertical="center"/>
    </xf>
    <xf numFmtId="0" fontId="34" fillId="2" borderId="17" xfId="0" applyFont="1" applyFill="1" applyBorder="1" applyAlignment="1">
      <alignment horizontal="left" vertical="center"/>
    </xf>
    <xf numFmtId="0" fontId="34" fillId="2" borderId="18" xfId="0" applyFont="1" applyFill="1" applyBorder="1" applyAlignment="1">
      <alignment horizontal="left" vertical="center"/>
    </xf>
    <xf numFmtId="0" fontId="34" fillId="2" borderId="19" xfId="0" applyFont="1" applyFill="1" applyBorder="1" applyAlignment="1">
      <alignment horizontal="left" vertical="center"/>
    </xf>
    <xf numFmtId="0" fontId="34" fillId="2" borderId="20" xfId="0" applyFont="1" applyFill="1" applyBorder="1" applyAlignment="1">
      <alignment horizontal="left" vertical="center"/>
    </xf>
    <xf numFmtId="9" fontId="34" fillId="2" borderId="16" xfId="0" applyNumberFormat="1" applyFont="1" applyFill="1" applyBorder="1" applyAlignment="1">
      <alignment horizontal="left" vertical="center"/>
    </xf>
    <xf numFmtId="0" fontId="34" fillId="2" borderId="21" xfId="0" applyFont="1" applyFill="1" applyBorder="1" applyAlignment="1">
      <alignment horizontal="left" vertical="center"/>
    </xf>
    <xf numFmtId="0" fontId="34" fillId="2" borderId="22" xfId="0" applyFont="1" applyFill="1" applyBorder="1" applyAlignment="1">
      <alignment horizontal="left" vertical="center"/>
    </xf>
    <xf numFmtId="0" fontId="34" fillId="2" borderId="23" xfId="0" applyFont="1" applyFill="1" applyBorder="1" applyAlignment="1">
      <alignment horizontal="left" vertical="center"/>
    </xf>
    <xf numFmtId="0" fontId="34" fillId="2" borderId="24" xfId="0" applyFont="1" applyFill="1" applyBorder="1" applyAlignment="1">
      <alignment horizontal="left" vertical="center"/>
    </xf>
    <xf numFmtId="0" fontId="34" fillId="2" borderId="25" xfId="0" applyFont="1" applyFill="1" applyBorder="1" applyAlignment="1">
      <alignment horizontal="left" vertical="center"/>
    </xf>
    <xf numFmtId="0" fontId="34" fillId="2" borderId="26" xfId="0" applyFont="1" applyFill="1" applyBorder="1" applyAlignment="1">
      <alignment horizontal="left" vertical="center"/>
    </xf>
    <xf numFmtId="0" fontId="34" fillId="2" borderId="27" xfId="0" applyFont="1" applyFill="1" applyBorder="1" applyAlignment="1">
      <alignment horizontal="left" vertical="center"/>
    </xf>
    <xf numFmtId="0" fontId="34" fillId="2" borderId="28" xfId="0" applyFont="1" applyFill="1" applyBorder="1" applyAlignment="1">
      <alignment horizontal="left" vertical="center"/>
    </xf>
    <xf numFmtId="0" fontId="34" fillId="2" borderId="29" xfId="0" applyFont="1" applyFill="1" applyBorder="1" applyAlignment="1">
      <alignment horizontal="left" vertical="center"/>
    </xf>
    <xf numFmtId="0" fontId="36" fillId="0" borderId="0" xfId="0" applyFont="1" applyAlignment="1">
      <alignment vertical="center"/>
    </xf>
    <xf numFmtId="9" fontId="34" fillId="2" borderId="30" xfId="0" applyNumberFormat="1" applyFont="1" applyFill="1" applyBorder="1" applyAlignment="1">
      <alignment horizontal="left" vertical="center"/>
    </xf>
    <xf numFmtId="176" fontId="34" fillId="2" borderId="12" xfId="0" applyNumberFormat="1" applyFont="1" applyFill="1" applyBorder="1" applyAlignment="1">
      <alignment horizontal="left" vertical="center"/>
    </xf>
    <xf numFmtId="0" fontId="33" fillId="5" borderId="31" xfId="0" applyFont="1" applyFill="1" applyBorder="1" applyAlignment="1">
      <alignment horizontal="left" vertical="center"/>
    </xf>
    <xf numFmtId="0" fontId="34" fillId="2" borderId="31" xfId="0" applyFont="1" applyFill="1" applyBorder="1" applyAlignment="1">
      <alignment horizontal="left" vertical="center"/>
    </xf>
    <xf numFmtId="0" fontId="37" fillId="2" borderId="32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34" fillId="2" borderId="33" xfId="0" applyFont="1" applyFill="1" applyBorder="1" applyAlignment="1">
      <alignment horizontal="left" vertical="center"/>
    </xf>
    <xf numFmtId="0" fontId="34" fillId="2" borderId="30" xfId="0" applyFont="1" applyFill="1" applyBorder="1" applyAlignment="1">
      <alignment horizontal="left" vertical="center"/>
    </xf>
    <xf numFmtId="0" fontId="34" fillId="2" borderId="34" xfId="0" applyFont="1" applyFill="1" applyBorder="1" applyAlignment="1">
      <alignment horizontal="left" vertical="center"/>
    </xf>
    <xf numFmtId="0" fontId="34" fillId="2" borderId="35" xfId="0" applyFont="1" applyFill="1" applyBorder="1" applyAlignment="1">
      <alignment horizontal="left" vertical="center"/>
    </xf>
    <xf numFmtId="0" fontId="34" fillId="2" borderId="36" xfId="0" applyFont="1" applyFill="1" applyBorder="1" applyAlignment="1">
      <alignment horizontal="left" vertical="center"/>
    </xf>
    <xf numFmtId="0" fontId="34" fillId="2" borderId="37" xfId="0" applyFont="1" applyFill="1" applyBorder="1" applyAlignment="1">
      <alignment horizontal="left" vertical="center"/>
    </xf>
    <xf numFmtId="0" fontId="29" fillId="6" borderId="38" xfId="0" applyFont="1" applyFill="1" applyBorder="1" applyAlignment="1">
      <alignment horizontal="center" vertical="center"/>
    </xf>
    <xf numFmtId="0" fontId="31" fillId="6" borderId="38" xfId="0" applyFont="1" applyFill="1" applyBorder="1" applyAlignment="1">
      <alignment horizontal="left" vertical="center" wrapText="1"/>
    </xf>
    <xf numFmtId="0" fontId="32" fillId="6" borderId="38" xfId="0" applyFont="1" applyFill="1" applyBorder="1" applyAlignment="1">
      <alignment horizontal="center" vertical="center" wrapText="1"/>
    </xf>
    <xf numFmtId="0" fontId="32" fillId="6" borderId="40" xfId="0" applyFont="1" applyFill="1" applyBorder="1" applyAlignment="1">
      <alignment horizontal="center" vertical="center" wrapText="1"/>
    </xf>
    <xf numFmtId="9" fontId="34" fillId="2" borderId="41" xfId="0" applyNumberFormat="1" applyFont="1" applyFill="1" applyBorder="1" applyAlignment="1">
      <alignment horizontal="left" vertical="center"/>
    </xf>
    <xf numFmtId="0" fontId="33" fillId="5" borderId="42" xfId="0" applyFont="1" applyFill="1" applyBorder="1" applyAlignment="1">
      <alignment horizontal="left" vertical="center"/>
    </xf>
    <xf numFmtId="0" fontId="33" fillId="5" borderId="43" xfId="0" applyFont="1" applyFill="1" applyBorder="1" applyAlignment="1">
      <alignment horizontal="left" vertical="center"/>
    </xf>
    <xf numFmtId="0" fontId="34" fillId="2" borderId="44" xfId="0" applyFont="1" applyFill="1" applyBorder="1" applyAlignment="1">
      <alignment horizontal="left" vertical="center"/>
    </xf>
    <xf numFmtId="0" fontId="34" fillId="2" borderId="42" xfId="0" applyFont="1" applyFill="1" applyBorder="1" applyAlignment="1">
      <alignment horizontal="left" vertical="center"/>
    </xf>
    <xf numFmtId="0" fontId="37" fillId="2" borderId="45" xfId="0" applyFont="1" applyFill="1" applyBorder="1" applyAlignment="1">
      <alignment horizontal="left" vertical="center"/>
    </xf>
    <xf numFmtId="0" fontId="37" fillId="2" borderId="44" xfId="0" applyFont="1" applyFill="1" applyBorder="1" applyAlignment="1">
      <alignment horizontal="left" vertical="center"/>
    </xf>
    <xf numFmtId="0" fontId="34" fillId="2" borderId="46" xfId="0" applyFont="1" applyFill="1" applyBorder="1" applyAlignment="1">
      <alignment horizontal="left" vertical="center"/>
    </xf>
    <xf numFmtId="0" fontId="34" fillId="2" borderId="41" xfId="0" applyFont="1" applyFill="1" applyBorder="1" applyAlignment="1">
      <alignment horizontal="left" vertical="center"/>
    </xf>
    <xf numFmtId="0" fontId="34" fillId="2" borderId="47" xfId="0" applyFont="1" applyFill="1" applyBorder="1" applyAlignment="1">
      <alignment horizontal="left" vertical="center"/>
    </xf>
    <xf numFmtId="0" fontId="34" fillId="2" borderId="48" xfId="0" applyFont="1" applyFill="1" applyBorder="1" applyAlignment="1">
      <alignment horizontal="left" vertical="center"/>
    </xf>
    <xf numFmtId="0" fontId="34" fillId="2" borderId="49" xfId="0" applyFont="1" applyFill="1" applyBorder="1" applyAlignment="1">
      <alignment horizontal="left" vertical="center"/>
    </xf>
    <xf numFmtId="0" fontId="34" fillId="2" borderId="50" xfId="0" applyFont="1" applyFill="1" applyBorder="1" applyAlignment="1">
      <alignment horizontal="left" vertical="center"/>
    </xf>
    <xf numFmtId="0" fontId="39" fillId="6" borderId="0" xfId="0" applyFont="1" applyFill="1" applyAlignment="1">
      <alignment horizontal="left" vertical="center" wrapText="1"/>
    </xf>
    <xf numFmtId="0" fontId="40" fillId="6" borderId="0" xfId="0" applyFont="1" applyFill="1" applyAlignment="1">
      <alignment horizontal="center" vertical="center" wrapText="1"/>
    </xf>
    <xf numFmtId="9" fontId="37" fillId="2" borderId="16" xfId="0" applyNumberFormat="1" applyFont="1" applyFill="1" applyBorder="1" applyAlignment="1">
      <alignment horizontal="left" vertical="center"/>
    </xf>
    <xf numFmtId="176" fontId="37" fillId="2" borderId="14" xfId="0" applyNumberFormat="1" applyFont="1" applyFill="1" applyBorder="1" applyAlignment="1">
      <alignment horizontal="left" vertical="center"/>
    </xf>
    <xf numFmtId="0" fontId="37" fillId="2" borderId="14" xfId="0" applyFont="1" applyFill="1" applyBorder="1" applyAlignment="1">
      <alignment horizontal="left" vertical="center"/>
    </xf>
    <xf numFmtId="0" fontId="37" fillId="2" borderId="9" xfId="0" applyFont="1" applyFill="1" applyBorder="1" applyAlignment="1">
      <alignment horizontal="left" vertical="center"/>
    </xf>
    <xf numFmtId="0" fontId="37" fillId="2" borderId="11" xfId="0" applyFont="1" applyFill="1" applyBorder="1" applyAlignment="1">
      <alignment horizontal="left" vertical="center"/>
    </xf>
    <xf numFmtId="0" fontId="37" fillId="2" borderId="15" xfId="0" applyFont="1" applyFill="1" applyBorder="1" applyAlignment="1">
      <alignment horizontal="left" vertical="center"/>
    </xf>
    <xf numFmtId="0" fontId="37" fillId="2" borderId="16" xfId="0" applyFont="1" applyFill="1" applyBorder="1" applyAlignment="1">
      <alignment horizontal="left" vertical="center"/>
    </xf>
    <xf numFmtId="0" fontId="37" fillId="2" borderId="17" xfId="0" applyFont="1" applyFill="1" applyBorder="1" applyAlignment="1">
      <alignment horizontal="left" vertical="center"/>
    </xf>
    <xf numFmtId="0" fontId="37" fillId="2" borderId="18" xfId="0" applyFont="1" applyFill="1" applyBorder="1" applyAlignment="1">
      <alignment horizontal="left" vertical="center"/>
    </xf>
    <xf numFmtId="0" fontId="37" fillId="2" borderId="19" xfId="0" applyFont="1" applyFill="1" applyBorder="1" applyAlignment="1">
      <alignment horizontal="left" vertical="center"/>
    </xf>
    <xf numFmtId="0" fontId="37" fillId="2" borderId="20" xfId="0" applyFont="1" applyFill="1" applyBorder="1" applyAlignment="1">
      <alignment horizontal="left" vertical="center"/>
    </xf>
    <xf numFmtId="0" fontId="41" fillId="0" borderId="0" xfId="0" applyFont="1" applyAlignment="1">
      <alignment vertical="center"/>
    </xf>
    <xf numFmtId="9" fontId="37" fillId="2" borderId="25" xfId="0" applyNumberFormat="1" applyFont="1" applyFill="1" applyBorder="1" applyAlignment="1">
      <alignment horizontal="left" vertical="center"/>
    </xf>
    <xf numFmtId="176" fontId="37" fillId="2" borderId="21" xfId="0" applyNumberFormat="1" applyFont="1" applyFill="1" applyBorder="1" applyAlignment="1">
      <alignment horizontal="left" vertical="center"/>
    </xf>
    <xf numFmtId="0" fontId="37" fillId="2" borderId="21" xfId="0" applyFont="1" applyFill="1" applyBorder="1" applyAlignment="1">
      <alignment horizontal="left" vertical="center"/>
    </xf>
    <xf numFmtId="0" fontId="37" fillId="2" borderId="22" xfId="0" applyFont="1" applyFill="1" applyBorder="1" applyAlignment="1">
      <alignment horizontal="left" vertical="center"/>
    </xf>
    <xf numFmtId="0" fontId="37" fillId="2" borderId="23" xfId="0" applyFont="1" applyFill="1" applyBorder="1" applyAlignment="1">
      <alignment horizontal="left" vertical="center"/>
    </xf>
    <xf numFmtId="0" fontId="33" fillId="0" borderId="22" xfId="0" applyFont="1" applyBorder="1" applyAlignment="1">
      <alignment horizontal="left" vertical="center"/>
    </xf>
    <xf numFmtId="0" fontId="33" fillId="0" borderId="51" xfId="0" applyFont="1" applyBorder="1" applyAlignment="1">
      <alignment horizontal="left" vertical="center"/>
    </xf>
    <xf numFmtId="0" fontId="37" fillId="2" borderId="24" xfId="0" applyFont="1" applyFill="1" applyBorder="1" applyAlignment="1">
      <alignment horizontal="left" vertical="center"/>
    </xf>
    <xf numFmtId="0" fontId="37" fillId="2" borderId="25" xfId="0" applyFont="1" applyFill="1" applyBorder="1" applyAlignment="1">
      <alignment horizontal="left" vertical="center"/>
    </xf>
    <xf numFmtId="0" fontId="37" fillId="2" borderId="26" xfId="0" applyFont="1" applyFill="1" applyBorder="1" applyAlignment="1">
      <alignment horizontal="left" vertical="center"/>
    </xf>
    <xf numFmtId="0" fontId="37" fillId="2" borderId="27" xfId="0" applyFont="1" applyFill="1" applyBorder="1" applyAlignment="1">
      <alignment horizontal="left" vertical="center"/>
    </xf>
    <xf numFmtId="0" fontId="37" fillId="2" borderId="28" xfId="0" applyFont="1" applyFill="1" applyBorder="1" applyAlignment="1">
      <alignment horizontal="left" vertical="center"/>
    </xf>
    <xf numFmtId="0" fontId="37" fillId="2" borderId="29" xfId="0" applyFont="1" applyFill="1" applyBorder="1" applyAlignment="1">
      <alignment horizontal="left" vertical="center"/>
    </xf>
    <xf numFmtId="0" fontId="37" fillId="2" borderId="31" xfId="0" applyFont="1" applyFill="1" applyBorder="1" applyAlignment="1">
      <alignment horizontal="left" vertical="center"/>
    </xf>
    <xf numFmtId="0" fontId="33" fillId="8" borderId="51" xfId="0" applyFont="1" applyFill="1" applyBorder="1" applyAlignment="1">
      <alignment horizontal="left" vertical="center"/>
    </xf>
    <xf numFmtId="0" fontId="33" fillId="8" borderId="23" xfId="0" applyFont="1" applyFill="1" applyBorder="1" applyAlignment="1">
      <alignment horizontal="left" vertical="center"/>
    </xf>
    <xf numFmtId="0" fontId="37" fillId="2" borderId="33" xfId="0" applyFont="1" applyFill="1" applyBorder="1" applyAlignment="1">
      <alignment horizontal="left" vertical="center"/>
    </xf>
    <xf numFmtId="0" fontId="37" fillId="2" borderId="30" xfId="0" applyFont="1" applyFill="1" applyBorder="1" applyAlignment="1">
      <alignment horizontal="left" vertical="center"/>
    </xf>
    <xf numFmtId="0" fontId="37" fillId="2" borderId="34" xfId="0" applyFont="1" applyFill="1" applyBorder="1" applyAlignment="1">
      <alignment horizontal="left" vertical="center"/>
    </xf>
    <xf numFmtId="0" fontId="37" fillId="2" borderId="35" xfId="0" applyFont="1" applyFill="1" applyBorder="1" applyAlignment="1">
      <alignment horizontal="left" vertical="center"/>
    </xf>
    <xf numFmtId="0" fontId="37" fillId="2" borderId="36" xfId="0" applyFont="1" applyFill="1" applyBorder="1" applyAlignment="1">
      <alignment horizontal="left" vertical="center"/>
    </xf>
    <xf numFmtId="0" fontId="37" fillId="2" borderId="37" xfId="0" applyFont="1" applyFill="1" applyBorder="1" applyAlignment="1">
      <alignment horizontal="left" vertical="center"/>
    </xf>
    <xf numFmtId="0" fontId="29" fillId="6" borderId="53" xfId="0" applyFont="1" applyFill="1" applyBorder="1" applyAlignment="1">
      <alignment horizontal="center" vertical="center"/>
    </xf>
    <xf numFmtId="0" fontId="39" fillId="6" borderId="53" xfId="0" applyFont="1" applyFill="1" applyBorder="1" applyAlignment="1">
      <alignment horizontal="left" vertical="center" wrapText="1"/>
    </xf>
    <xf numFmtId="0" fontId="40" fillId="6" borderId="53" xfId="0" applyFont="1" applyFill="1" applyBorder="1" applyAlignment="1">
      <alignment horizontal="center" vertical="center" wrapText="1"/>
    </xf>
    <xf numFmtId="0" fontId="37" fillId="2" borderId="58" xfId="0" applyFont="1" applyFill="1" applyBorder="1" applyAlignment="1">
      <alignment horizontal="left" vertical="center"/>
    </xf>
    <xf numFmtId="0" fontId="37" fillId="2" borderId="57" xfId="0" applyFont="1" applyFill="1" applyBorder="1" applyAlignment="1">
      <alignment horizontal="left" vertical="center"/>
    </xf>
    <xf numFmtId="0" fontId="37" fillId="2" borderId="59" xfId="0" applyFont="1" applyFill="1" applyBorder="1" applyAlignment="1">
      <alignment horizontal="left" vertical="center"/>
    </xf>
    <xf numFmtId="0" fontId="37" fillId="2" borderId="60" xfId="0" applyFont="1" applyFill="1" applyBorder="1" applyAlignment="1">
      <alignment horizontal="left" vertical="center"/>
    </xf>
    <xf numFmtId="0" fontId="37" fillId="2" borderId="61" xfId="0" applyFont="1" applyFill="1" applyBorder="1" applyAlignment="1">
      <alignment horizontal="left" vertical="center"/>
    </xf>
    <xf numFmtId="0" fontId="37" fillId="2" borderId="62" xfId="0" applyFont="1" applyFill="1" applyBorder="1" applyAlignment="1">
      <alignment horizontal="left" vertical="center"/>
    </xf>
    <xf numFmtId="0" fontId="37" fillId="2" borderId="48" xfId="0" applyFont="1" applyFill="1" applyBorder="1" applyAlignment="1">
      <alignment horizontal="left" vertical="center"/>
    </xf>
    <xf numFmtId="0" fontId="37" fillId="2" borderId="49" xfId="0" applyFont="1" applyFill="1" applyBorder="1" applyAlignment="1">
      <alignment horizontal="left" vertical="center"/>
    </xf>
    <xf numFmtId="0" fontId="37" fillId="2" borderId="50" xfId="0" applyFont="1" applyFill="1" applyBorder="1" applyAlignment="1">
      <alignment horizontal="left" vertical="center"/>
    </xf>
    <xf numFmtId="0" fontId="43" fillId="6" borderId="0" xfId="0" applyFont="1" applyFill="1" applyAlignment="1">
      <alignment horizontal="left" vertical="center" wrapText="1"/>
    </xf>
    <xf numFmtId="0" fontId="37" fillId="6" borderId="0" xfId="0" applyFont="1" applyFill="1" applyAlignment="1">
      <alignment horizontal="center" vertical="center" wrapText="1"/>
    </xf>
    <xf numFmtId="0" fontId="32" fillId="6" borderId="63" xfId="0" applyFont="1" applyFill="1" applyBorder="1" applyAlignment="1">
      <alignment horizontal="center" vertical="center" wrapText="1"/>
    </xf>
    <xf numFmtId="9" fontId="44" fillId="2" borderId="16" xfId="0" applyNumberFormat="1" applyFont="1" applyFill="1" applyBorder="1" applyAlignment="1">
      <alignment horizontal="left" vertical="center"/>
    </xf>
    <xf numFmtId="176" fontId="44" fillId="2" borderId="14" xfId="0" applyNumberFormat="1" applyFont="1" applyFill="1" applyBorder="1" applyAlignment="1">
      <alignment horizontal="left" vertical="center"/>
    </xf>
    <xf numFmtId="0" fontId="44" fillId="2" borderId="14" xfId="0" applyFont="1" applyFill="1" applyBorder="1" applyAlignment="1">
      <alignment horizontal="left" vertical="center"/>
    </xf>
    <xf numFmtId="0" fontId="44" fillId="2" borderId="9" xfId="0" applyFont="1" applyFill="1" applyBorder="1" applyAlignment="1">
      <alignment horizontal="left" vertical="center"/>
    </xf>
    <xf numFmtId="0" fontId="44" fillId="2" borderId="11" xfId="0" applyFont="1" applyFill="1" applyBorder="1" applyAlignment="1">
      <alignment horizontal="left" vertical="center"/>
    </xf>
    <xf numFmtId="0" fontId="44" fillId="2" borderId="15" xfId="0" applyFont="1" applyFill="1" applyBorder="1" applyAlignment="1">
      <alignment horizontal="left" vertical="center"/>
    </xf>
    <xf numFmtId="0" fontId="44" fillId="2" borderId="16" xfId="0" applyFont="1" applyFill="1" applyBorder="1" applyAlignment="1">
      <alignment horizontal="left" vertical="center"/>
    </xf>
    <xf numFmtId="0" fontId="44" fillId="2" borderId="17" xfId="0" applyFont="1" applyFill="1" applyBorder="1" applyAlignment="1">
      <alignment horizontal="left" vertical="center"/>
    </xf>
    <xf numFmtId="0" fontId="44" fillId="2" borderId="18" xfId="0" applyFont="1" applyFill="1" applyBorder="1" applyAlignment="1">
      <alignment horizontal="left" vertical="center"/>
    </xf>
    <xf numFmtId="0" fontId="44" fillId="2" borderId="19" xfId="0" applyFont="1" applyFill="1" applyBorder="1" applyAlignment="1">
      <alignment horizontal="left" vertical="center"/>
    </xf>
    <xf numFmtId="0" fontId="44" fillId="2" borderId="20" xfId="0" applyFont="1" applyFill="1" applyBorder="1" applyAlignment="1">
      <alignment horizontal="left" vertical="center"/>
    </xf>
    <xf numFmtId="9" fontId="44" fillId="2" borderId="25" xfId="0" applyNumberFormat="1" applyFont="1" applyFill="1" applyBorder="1" applyAlignment="1">
      <alignment horizontal="left" vertical="center"/>
    </xf>
    <xf numFmtId="176" fontId="44" fillId="2" borderId="21" xfId="0" applyNumberFormat="1" applyFont="1" applyFill="1" applyBorder="1" applyAlignment="1">
      <alignment horizontal="left" vertical="center"/>
    </xf>
    <xf numFmtId="0" fontId="44" fillId="2" borderId="21" xfId="0" applyFont="1" applyFill="1" applyBorder="1" applyAlignment="1">
      <alignment horizontal="left" vertical="center"/>
    </xf>
    <xf numFmtId="0" fontId="44" fillId="2" borderId="22" xfId="0" applyFont="1" applyFill="1" applyBorder="1" applyAlignment="1">
      <alignment horizontal="left" vertical="center"/>
    </xf>
    <xf numFmtId="0" fontId="44" fillId="2" borderId="23" xfId="0" applyFont="1" applyFill="1" applyBorder="1" applyAlignment="1">
      <alignment horizontal="left" vertical="center"/>
    </xf>
    <xf numFmtId="0" fontId="44" fillId="2" borderId="24" xfId="0" applyFont="1" applyFill="1" applyBorder="1" applyAlignment="1">
      <alignment horizontal="left" vertical="center"/>
    </xf>
    <xf numFmtId="0" fontId="44" fillId="2" borderId="25" xfId="0" applyFont="1" applyFill="1" applyBorder="1" applyAlignment="1">
      <alignment horizontal="left" vertical="center"/>
    </xf>
    <xf numFmtId="0" fontId="44" fillId="2" borderId="26" xfId="0" applyFont="1" applyFill="1" applyBorder="1" applyAlignment="1">
      <alignment horizontal="left" vertical="center"/>
    </xf>
    <xf numFmtId="0" fontId="44" fillId="2" borderId="27" xfId="0" applyFont="1" applyFill="1" applyBorder="1" applyAlignment="1">
      <alignment horizontal="left" vertical="center"/>
    </xf>
    <xf numFmtId="0" fontId="44" fillId="2" borderId="28" xfId="0" applyFont="1" applyFill="1" applyBorder="1" applyAlignment="1">
      <alignment horizontal="left" vertical="center"/>
    </xf>
    <xf numFmtId="0" fontId="44" fillId="2" borderId="29" xfId="0" applyFont="1" applyFill="1" applyBorder="1" applyAlignment="1">
      <alignment horizontal="left" vertical="center"/>
    </xf>
    <xf numFmtId="9" fontId="44" fillId="2" borderId="30" xfId="0" applyNumberFormat="1" applyFont="1" applyFill="1" applyBorder="1" applyAlignment="1">
      <alignment horizontal="left" vertical="center"/>
    </xf>
    <xf numFmtId="176" fontId="44" fillId="2" borderId="12" xfId="0" applyNumberFormat="1" applyFont="1" applyFill="1" applyBorder="1" applyAlignment="1">
      <alignment horizontal="left" vertical="center"/>
    </xf>
    <xf numFmtId="0" fontId="44" fillId="2" borderId="12" xfId="0" applyFont="1" applyFill="1" applyBorder="1" applyAlignment="1">
      <alignment horizontal="left" vertical="center"/>
    </xf>
    <xf numFmtId="0" fontId="44" fillId="2" borderId="31" xfId="0" applyFont="1" applyFill="1" applyBorder="1" applyAlignment="1">
      <alignment horizontal="left" vertical="center"/>
    </xf>
    <xf numFmtId="0" fontId="44" fillId="2" borderId="32" xfId="0" applyFont="1" applyFill="1" applyBorder="1" applyAlignment="1">
      <alignment horizontal="left" vertical="center"/>
    </xf>
    <xf numFmtId="0" fontId="44" fillId="2" borderId="33" xfId="0" applyFont="1" applyFill="1" applyBorder="1" applyAlignment="1">
      <alignment horizontal="left" vertical="center"/>
    </xf>
    <xf numFmtId="0" fontId="44" fillId="2" borderId="30" xfId="0" applyFont="1" applyFill="1" applyBorder="1" applyAlignment="1">
      <alignment horizontal="left" vertical="center"/>
    </xf>
    <xf numFmtId="0" fontId="44" fillId="2" borderId="34" xfId="0" applyFont="1" applyFill="1" applyBorder="1" applyAlignment="1">
      <alignment horizontal="left" vertical="center"/>
    </xf>
    <xf numFmtId="0" fontId="44" fillId="2" borderId="35" xfId="0" applyFont="1" applyFill="1" applyBorder="1" applyAlignment="1">
      <alignment horizontal="left" vertical="center"/>
    </xf>
    <xf numFmtId="0" fontId="44" fillId="2" borderId="36" xfId="0" applyFont="1" applyFill="1" applyBorder="1" applyAlignment="1">
      <alignment horizontal="left" vertical="center"/>
    </xf>
    <xf numFmtId="0" fontId="44" fillId="2" borderId="37" xfId="0" applyFont="1" applyFill="1" applyBorder="1" applyAlignment="1">
      <alignment horizontal="left" vertical="center"/>
    </xf>
    <xf numFmtId="0" fontId="29" fillId="6" borderId="64" xfId="0" applyFont="1" applyFill="1" applyBorder="1" applyAlignment="1">
      <alignment horizontal="center" vertical="center"/>
    </xf>
    <xf numFmtId="0" fontId="43" fillId="6" borderId="64" xfId="0" applyFont="1" applyFill="1" applyBorder="1" applyAlignment="1">
      <alignment horizontal="left" vertical="center" wrapText="1"/>
    </xf>
    <xf numFmtId="0" fontId="37" fillId="6" borderId="64" xfId="0" applyFont="1" applyFill="1" applyBorder="1" applyAlignment="1">
      <alignment horizontal="center" vertical="center" wrapText="1"/>
    </xf>
    <xf numFmtId="0" fontId="44" fillId="2" borderId="66" xfId="0" applyFont="1" applyFill="1" applyBorder="1" applyAlignment="1">
      <alignment horizontal="left" vertical="center"/>
    </xf>
    <xf numFmtId="176" fontId="44" fillId="2" borderId="67" xfId="0" applyNumberFormat="1" applyFont="1" applyFill="1" applyBorder="1" applyAlignment="1">
      <alignment horizontal="left" vertical="center"/>
    </xf>
    <xf numFmtId="0" fontId="44" fillId="2" borderId="67" xfId="0" applyFont="1" applyFill="1" applyBorder="1" applyAlignment="1">
      <alignment horizontal="left" vertical="center"/>
    </xf>
    <xf numFmtId="0" fontId="44" fillId="2" borderId="68" xfId="0" applyFont="1" applyFill="1" applyBorder="1" applyAlignment="1">
      <alignment horizontal="left" vertical="center"/>
    </xf>
    <xf numFmtId="0" fontId="44" fillId="2" borderId="69" xfId="0" applyFont="1" applyFill="1" applyBorder="1" applyAlignment="1">
      <alignment horizontal="left" vertical="center"/>
    </xf>
    <xf numFmtId="0" fontId="44" fillId="2" borderId="70" xfId="0" applyFont="1" applyFill="1" applyBorder="1" applyAlignment="1">
      <alignment horizontal="left" vertical="center"/>
    </xf>
    <xf numFmtId="0" fontId="44" fillId="2" borderId="71" xfId="0" applyFont="1" applyFill="1" applyBorder="1" applyAlignment="1">
      <alignment horizontal="left" vertical="center"/>
    </xf>
    <xf numFmtId="0" fontId="44" fillId="2" borderId="72" xfId="0" applyFont="1" applyFill="1" applyBorder="1" applyAlignment="1">
      <alignment horizontal="left" vertical="center"/>
    </xf>
    <xf numFmtId="0" fontId="44" fillId="2" borderId="73" xfId="0" applyFont="1" applyFill="1" applyBorder="1" applyAlignment="1">
      <alignment horizontal="left" vertical="center"/>
    </xf>
    <xf numFmtId="0" fontId="44" fillId="2" borderId="74" xfId="0" applyFont="1" applyFill="1" applyBorder="1" applyAlignment="1">
      <alignment horizontal="left" vertical="center"/>
    </xf>
    <xf numFmtId="0" fontId="46" fillId="6" borderId="0" xfId="0" applyFont="1" applyFill="1" applyAlignment="1">
      <alignment horizontal="left" vertical="center" wrapText="1"/>
    </xf>
    <xf numFmtId="0" fontId="47" fillId="6" borderId="0" xfId="0" applyFont="1" applyFill="1" applyAlignment="1">
      <alignment horizontal="center" vertical="center" wrapText="1"/>
    </xf>
    <xf numFmtId="0" fontId="32" fillId="6" borderId="75" xfId="0" applyFont="1" applyFill="1" applyBorder="1" applyAlignment="1">
      <alignment horizontal="center" vertical="center" wrapText="1"/>
    </xf>
    <xf numFmtId="0" fontId="29" fillId="6" borderId="76" xfId="0" applyFont="1" applyFill="1" applyBorder="1" applyAlignment="1">
      <alignment horizontal="center" vertical="center"/>
    </xf>
    <xf numFmtId="0" fontId="46" fillId="6" borderId="76" xfId="0" applyFont="1" applyFill="1" applyBorder="1" applyAlignment="1">
      <alignment horizontal="left" vertical="center" wrapText="1"/>
    </xf>
    <xf numFmtId="0" fontId="47" fillId="6" borderId="76" xfId="0" applyFont="1" applyFill="1" applyBorder="1" applyAlignment="1">
      <alignment horizontal="center" vertical="center" wrapText="1"/>
    </xf>
    <xf numFmtId="9" fontId="44" fillId="2" borderId="78" xfId="0" applyNumberFormat="1" applyFont="1" applyFill="1" applyBorder="1" applyAlignment="1">
      <alignment horizontal="left" vertical="center"/>
    </xf>
    <xf numFmtId="176" fontId="44" fillId="2" borderId="79" xfId="0" applyNumberFormat="1" applyFont="1" applyFill="1" applyBorder="1" applyAlignment="1">
      <alignment horizontal="left" vertical="center"/>
    </xf>
    <xf numFmtId="0" fontId="44" fillId="2" borderId="79" xfId="0" applyFont="1" applyFill="1" applyBorder="1" applyAlignment="1">
      <alignment horizontal="left" vertical="center"/>
    </xf>
    <xf numFmtId="0" fontId="44" fillId="2" borderId="80" xfId="0" applyFont="1" applyFill="1" applyBorder="1" applyAlignment="1">
      <alignment horizontal="left" vertical="center"/>
    </xf>
    <xf numFmtId="0" fontId="44" fillId="2" borderId="81" xfId="0" applyFont="1" applyFill="1" applyBorder="1" applyAlignment="1">
      <alignment horizontal="left" vertical="center"/>
    </xf>
    <xf numFmtId="0" fontId="44" fillId="2" borderId="82" xfId="0" applyFont="1" applyFill="1" applyBorder="1" applyAlignment="1">
      <alignment horizontal="left" vertical="center"/>
    </xf>
    <xf numFmtId="0" fontId="44" fillId="2" borderId="78" xfId="0" applyFont="1" applyFill="1" applyBorder="1" applyAlignment="1">
      <alignment horizontal="left" vertical="center"/>
    </xf>
    <xf numFmtId="0" fontId="44" fillId="2" borderId="83" xfId="0" applyFont="1" applyFill="1" applyBorder="1" applyAlignment="1">
      <alignment horizontal="left" vertical="center"/>
    </xf>
    <xf numFmtId="0" fontId="44" fillId="2" borderId="84" xfId="0" applyFont="1" applyFill="1" applyBorder="1" applyAlignment="1">
      <alignment horizontal="left" vertical="center"/>
    </xf>
    <xf numFmtId="0" fontId="44" fillId="2" borderId="85" xfId="0" applyFont="1" applyFill="1" applyBorder="1" applyAlignment="1">
      <alignment horizontal="left" vertical="center"/>
    </xf>
    <xf numFmtId="0" fontId="44" fillId="2" borderId="86" xfId="0" applyFont="1" applyFill="1" applyBorder="1" applyAlignment="1">
      <alignment horizontal="left" vertical="center"/>
    </xf>
    <xf numFmtId="0" fontId="49" fillId="6" borderId="0" xfId="0" applyFont="1" applyFill="1" applyAlignment="1">
      <alignment horizontal="left" vertical="center" wrapText="1"/>
    </xf>
    <xf numFmtId="0" fontId="50" fillId="6" borderId="0" xfId="0" applyFont="1" applyFill="1" applyAlignment="1">
      <alignment horizontal="center" vertical="center" wrapText="1"/>
    </xf>
    <xf numFmtId="0" fontId="32" fillId="6" borderId="8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9" fontId="51" fillId="0" borderId="0" xfId="0" applyNumberFormat="1" applyFont="1" applyAlignment="1">
      <alignment horizontal="center" vertical="center"/>
    </xf>
    <xf numFmtId="176" fontId="51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0" fontId="54" fillId="0" borderId="0" xfId="0" applyFont="1" applyAlignment="1">
      <alignment vertical="center"/>
    </xf>
    <xf numFmtId="14" fontId="54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right" vertical="center"/>
    </xf>
    <xf numFmtId="0" fontId="55" fillId="12" borderId="88" xfId="0" applyFont="1" applyFill="1" applyBorder="1" applyAlignment="1">
      <alignment vertical="center"/>
    </xf>
    <xf numFmtId="0" fontId="55" fillId="12" borderId="89" xfId="0" applyFont="1" applyFill="1" applyBorder="1" applyAlignment="1">
      <alignment vertical="center"/>
    </xf>
    <xf numFmtId="55" fontId="55" fillId="12" borderId="90" xfId="0" applyNumberFormat="1" applyFont="1" applyFill="1" applyBorder="1" applyAlignment="1">
      <alignment horizontal="center" vertical="center"/>
    </xf>
    <xf numFmtId="55" fontId="55" fillId="12" borderId="91" xfId="0" applyNumberFormat="1" applyFont="1" applyFill="1" applyBorder="1" applyAlignment="1">
      <alignment horizontal="center" vertical="center"/>
    </xf>
    <xf numFmtId="0" fontId="55" fillId="12" borderId="92" xfId="0" applyFont="1" applyFill="1" applyBorder="1" applyAlignment="1">
      <alignment horizontal="center" vertical="center"/>
    </xf>
    <xf numFmtId="55" fontId="55" fillId="12" borderId="93" xfId="0" applyNumberFormat="1" applyFont="1" applyFill="1" applyBorder="1" applyAlignment="1">
      <alignment horizontal="center" vertical="center"/>
    </xf>
    <xf numFmtId="0" fontId="55" fillId="12" borderId="94" xfId="0" applyFont="1" applyFill="1" applyBorder="1" applyAlignment="1">
      <alignment horizontal="center" vertical="center"/>
    </xf>
    <xf numFmtId="0" fontId="55" fillId="12" borderId="95" xfId="0" applyFont="1" applyFill="1" applyBorder="1" applyAlignment="1">
      <alignment horizontal="center" vertical="center"/>
    </xf>
    <xf numFmtId="0" fontId="55" fillId="12" borderId="96" xfId="0" applyFont="1" applyFill="1" applyBorder="1" applyAlignment="1">
      <alignment horizontal="center" vertical="center"/>
    </xf>
    <xf numFmtId="0" fontId="55" fillId="12" borderId="97" xfId="0" applyFont="1" applyFill="1" applyBorder="1" applyAlignment="1">
      <alignment horizontal="center" vertical="center"/>
    </xf>
    <xf numFmtId="0" fontId="55" fillId="12" borderId="98" xfId="0" applyFont="1" applyFill="1" applyBorder="1" applyAlignment="1">
      <alignment vertical="center" wrapText="1"/>
    </xf>
    <xf numFmtId="0" fontId="56" fillId="0" borderId="0" xfId="0" applyFont="1" applyAlignment="1">
      <alignment vertical="center"/>
    </xf>
    <xf numFmtId="0" fontId="54" fillId="0" borderId="99" xfId="0" applyFont="1" applyBorder="1" applyAlignment="1">
      <alignment vertical="center"/>
    </xf>
    <xf numFmtId="177" fontId="54" fillId="0" borderId="0" xfId="0" applyNumberFormat="1" applyFont="1" applyAlignment="1">
      <alignment vertical="center"/>
    </xf>
    <xf numFmtId="177" fontId="54" fillId="0" borderId="100" xfId="0" applyNumberFormat="1" applyFont="1" applyBorder="1" applyAlignment="1">
      <alignment vertical="center"/>
    </xf>
    <xf numFmtId="177" fontId="54" fillId="0" borderId="101" xfId="0" applyNumberFormat="1" applyFont="1" applyBorder="1" applyAlignment="1">
      <alignment vertical="center"/>
    </xf>
    <xf numFmtId="177" fontId="54" fillId="0" borderId="102" xfId="0" applyNumberFormat="1" applyFont="1" applyBorder="1" applyAlignment="1">
      <alignment vertical="center"/>
    </xf>
    <xf numFmtId="177" fontId="54" fillId="0" borderId="103" xfId="0" applyNumberFormat="1" applyFont="1" applyBorder="1" applyAlignment="1">
      <alignment vertical="center"/>
    </xf>
    <xf numFmtId="177" fontId="54" fillId="0" borderId="104" xfId="0" applyNumberFormat="1" applyFont="1" applyBorder="1" applyAlignment="1">
      <alignment vertical="center"/>
    </xf>
    <xf numFmtId="177" fontId="54" fillId="0" borderId="105" xfId="0" applyNumberFormat="1" applyFont="1" applyBorder="1" applyAlignment="1">
      <alignment vertical="center"/>
    </xf>
    <xf numFmtId="0" fontId="54" fillId="0" borderId="106" xfId="0" applyFont="1" applyBorder="1" applyAlignment="1">
      <alignment vertical="center"/>
    </xf>
    <xf numFmtId="177" fontId="54" fillId="0" borderId="106" xfId="0" applyNumberFormat="1" applyFont="1" applyBorder="1" applyAlignment="1">
      <alignment horizontal="right" vertical="center"/>
    </xf>
    <xf numFmtId="177" fontId="54" fillId="0" borderId="107" xfId="0" applyNumberFormat="1" applyFont="1" applyBorder="1" applyAlignment="1">
      <alignment horizontal="right" vertical="center"/>
    </xf>
    <xf numFmtId="177" fontId="54" fillId="0" borderId="108" xfId="0" applyNumberFormat="1" applyFont="1" applyBorder="1" applyAlignment="1">
      <alignment horizontal="right" vertical="center"/>
    </xf>
    <xf numFmtId="177" fontId="54" fillId="0" borderId="109" xfId="0" applyNumberFormat="1" applyFont="1" applyBorder="1" applyAlignment="1">
      <alignment horizontal="right" vertical="center"/>
    </xf>
    <xf numFmtId="177" fontId="54" fillId="0" borderId="110" xfId="0" applyNumberFormat="1" applyFont="1" applyBorder="1" applyAlignment="1">
      <alignment horizontal="right" vertical="center"/>
    </xf>
    <xf numFmtId="177" fontId="54" fillId="0" borderId="111" xfId="0" applyNumberFormat="1" applyFont="1" applyBorder="1" applyAlignment="1">
      <alignment horizontal="right" vertical="center"/>
    </xf>
    <xf numFmtId="0" fontId="54" fillId="14" borderId="0" xfId="0" applyFont="1" applyFill="1" applyAlignment="1">
      <alignment vertical="center"/>
    </xf>
    <xf numFmtId="178" fontId="54" fillId="0" borderId="0" xfId="0" applyNumberFormat="1" applyFont="1"/>
    <xf numFmtId="0" fontId="54" fillId="0" borderId="112" xfId="0" applyFont="1" applyBorder="1" applyAlignment="1">
      <alignment vertical="center"/>
    </xf>
    <xf numFmtId="177" fontId="54" fillId="0" borderId="113" xfId="0" applyNumberFormat="1" applyFont="1" applyBorder="1" applyAlignment="1">
      <alignment horizontal="right" vertical="center"/>
    </xf>
    <xf numFmtId="177" fontId="54" fillId="0" borderId="114" xfId="0" applyNumberFormat="1" applyFont="1" applyBorder="1" applyAlignment="1">
      <alignment vertical="center"/>
    </xf>
    <xf numFmtId="177" fontId="54" fillId="0" borderId="115" xfId="0" applyNumberFormat="1" applyFont="1" applyBorder="1" applyAlignment="1">
      <alignment vertical="center"/>
    </xf>
    <xf numFmtId="177" fontId="54" fillId="0" borderId="116" xfId="0" applyNumberFormat="1" applyFont="1" applyBorder="1" applyAlignment="1">
      <alignment vertical="center"/>
    </xf>
    <xf numFmtId="177" fontId="54" fillId="0" borderId="117" xfId="0" applyNumberFormat="1" applyFont="1" applyBorder="1" applyAlignment="1">
      <alignment horizontal="right" vertical="center"/>
    </xf>
    <xf numFmtId="177" fontId="54" fillId="0" borderId="118" xfId="0" applyNumberFormat="1" applyFont="1" applyBorder="1" applyAlignment="1">
      <alignment horizontal="right" vertical="center"/>
    </xf>
    <xf numFmtId="177" fontId="54" fillId="0" borderId="119" xfId="0" applyNumberFormat="1" applyFont="1" applyBorder="1" applyAlignment="1">
      <alignment horizontal="right" vertical="center"/>
    </xf>
    <xf numFmtId="9" fontId="54" fillId="0" borderId="0" xfId="0" applyNumberFormat="1" applyFont="1"/>
    <xf numFmtId="0" fontId="54" fillId="0" borderId="120" xfId="0" applyFont="1" applyBorder="1" applyAlignment="1">
      <alignment vertical="center"/>
    </xf>
    <xf numFmtId="177" fontId="54" fillId="0" borderId="99" xfId="0" applyNumberFormat="1" applyFont="1" applyBorder="1" applyAlignment="1">
      <alignment horizontal="right" vertical="center"/>
    </xf>
    <xf numFmtId="177" fontId="54" fillId="0" borderId="121" xfId="0" applyNumberFormat="1" applyFont="1" applyBorder="1" applyAlignment="1">
      <alignment horizontal="right" vertical="center"/>
    </xf>
    <xf numFmtId="177" fontId="54" fillId="0" borderId="114" xfId="0" applyNumberFormat="1" applyFont="1" applyBorder="1" applyAlignment="1">
      <alignment horizontal="right" vertical="center"/>
    </xf>
    <xf numFmtId="177" fontId="54" fillId="0" borderId="115" xfId="0" applyNumberFormat="1" applyFont="1" applyBorder="1" applyAlignment="1">
      <alignment horizontal="right" vertical="center"/>
    </xf>
    <xf numFmtId="177" fontId="54" fillId="0" borderId="122" xfId="0" applyNumberFormat="1" applyFont="1" applyBorder="1" applyAlignment="1">
      <alignment horizontal="right" vertical="center"/>
    </xf>
    <xf numFmtId="177" fontId="54" fillId="0" borderId="120" xfId="0" applyNumberFormat="1" applyFont="1" applyBorder="1" applyAlignment="1">
      <alignment horizontal="right" vertical="center"/>
    </xf>
    <xf numFmtId="177" fontId="54" fillId="0" borderId="123" xfId="0" applyNumberFormat="1" applyFont="1" applyBorder="1" applyAlignment="1">
      <alignment horizontal="right" vertical="center"/>
    </xf>
    <xf numFmtId="177" fontId="54" fillId="0" borderId="124" xfId="0" applyNumberFormat="1" applyFont="1" applyBorder="1" applyAlignment="1">
      <alignment horizontal="right" vertical="center"/>
    </xf>
    <xf numFmtId="0" fontId="54" fillId="0" borderId="126" xfId="0" applyFont="1" applyBorder="1" applyAlignment="1">
      <alignment vertical="center"/>
    </xf>
    <xf numFmtId="177" fontId="54" fillId="0" borderId="125" xfId="0" applyNumberFormat="1" applyFont="1" applyBorder="1" applyAlignment="1">
      <alignment horizontal="right" vertical="center"/>
    </xf>
    <xf numFmtId="177" fontId="54" fillId="0" borderId="127" xfId="0" applyNumberFormat="1" applyFont="1" applyBorder="1" applyAlignment="1">
      <alignment horizontal="right" vertical="center"/>
    </xf>
    <xf numFmtId="177" fontId="54" fillId="0" borderId="128" xfId="0" applyNumberFormat="1" applyFont="1" applyBorder="1" applyAlignment="1">
      <alignment horizontal="right" vertical="center"/>
    </xf>
    <xf numFmtId="177" fontId="54" fillId="0" borderId="129" xfId="0" applyNumberFormat="1" applyFont="1" applyBorder="1" applyAlignment="1">
      <alignment horizontal="right" vertical="center"/>
    </xf>
    <xf numFmtId="177" fontId="54" fillId="0" borderId="130" xfId="0" applyNumberFormat="1" applyFont="1" applyBorder="1" applyAlignment="1">
      <alignment horizontal="right" vertical="center"/>
    </xf>
    <xf numFmtId="177" fontId="54" fillId="0" borderId="131" xfId="0" applyNumberFormat="1" applyFont="1" applyBorder="1" applyAlignment="1">
      <alignment horizontal="right" vertical="center"/>
    </xf>
    <xf numFmtId="177" fontId="54" fillId="0" borderId="132" xfId="0" applyNumberFormat="1" applyFont="1" applyBorder="1" applyAlignment="1">
      <alignment horizontal="right" vertical="center"/>
    </xf>
    <xf numFmtId="177" fontId="54" fillId="0" borderId="133" xfId="0" applyNumberFormat="1" applyFont="1" applyBorder="1" applyAlignment="1">
      <alignment horizontal="right" vertical="center"/>
    </xf>
    <xf numFmtId="177" fontId="54" fillId="0" borderId="0" xfId="0" applyNumberFormat="1" applyFont="1" applyAlignment="1">
      <alignment horizontal="right" vertical="center"/>
    </xf>
    <xf numFmtId="177" fontId="54" fillId="0" borderId="134" xfId="0" applyNumberFormat="1" applyFont="1" applyBorder="1" applyAlignment="1">
      <alignment horizontal="right" vertical="center"/>
    </xf>
    <xf numFmtId="179" fontId="54" fillId="0" borderId="0" xfId="0" applyNumberFormat="1" applyFont="1"/>
    <xf numFmtId="0" fontId="54" fillId="0" borderId="135" xfId="0" applyFont="1" applyBorder="1" applyAlignment="1">
      <alignment vertical="center"/>
    </xf>
    <xf numFmtId="177" fontId="54" fillId="0" borderId="135" xfId="0" applyNumberFormat="1" applyFont="1" applyBorder="1" applyAlignment="1">
      <alignment horizontal="right" vertical="center"/>
    </xf>
    <xf numFmtId="177" fontId="54" fillId="0" borderId="136" xfId="0" applyNumberFormat="1" applyFont="1" applyBorder="1" applyAlignment="1">
      <alignment horizontal="right" vertical="center"/>
    </xf>
    <xf numFmtId="177" fontId="54" fillId="0" borderId="137" xfId="0" applyNumberFormat="1" applyFont="1" applyBorder="1" applyAlignment="1">
      <alignment horizontal="right" vertical="center"/>
    </xf>
    <xf numFmtId="177" fontId="54" fillId="0" borderId="138" xfId="0" applyNumberFormat="1" applyFont="1" applyBorder="1" applyAlignment="1">
      <alignment horizontal="right" vertical="center"/>
    </xf>
    <xf numFmtId="177" fontId="54" fillId="0" borderId="139" xfId="0" applyNumberFormat="1" applyFont="1" applyBorder="1" applyAlignment="1">
      <alignment horizontal="right" vertical="center"/>
    </xf>
    <xf numFmtId="177" fontId="54" fillId="0" borderId="140" xfId="0" applyNumberFormat="1" applyFont="1" applyBorder="1" applyAlignment="1">
      <alignment horizontal="right" vertical="center"/>
    </xf>
    <xf numFmtId="177" fontId="54" fillId="0" borderId="141" xfId="0" applyNumberFormat="1" applyFont="1" applyBorder="1" applyAlignment="1">
      <alignment horizontal="right" vertical="center"/>
    </xf>
    <xf numFmtId="0" fontId="54" fillId="0" borderId="142" xfId="0" applyFont="1" applyBorder="1" applyAlignment="1">
      <alignment vertical="center"/>
    </xf>
    <xf numFmtId="177" fontId="54" fillId="0" borderId="142" xfId="0" applyNumberFormat="1" applyFont="1" applyBorder="1" applyAlignment="1">
      <alignment horizontal="right" vertical="center"/>
    </xf>
    <xf numFmtId="177" fontId="54" fillId="0" borderId="143" xfId="0" applyNumberFormat="1" applyFont="1" applyBorder="1" applyAlignment="1">
      <alignment horizontal="right" vertical="center"/>
    </xf>
    <xf numFmtId="177" fontId="54" fillId="0" borderId="144" xfId="0" applyNumberFormat="1" applyFont="1" applyBorder="1" applyAlignment="1">
      <alignment horizontal="right" vertical="center"/>
    </xf>
    <xf numFmtId="177" fontId="54" fillId="0" borderId="145" xfId="0" applyNumberFormat="1" applyFont="1" applyBorder="1" applyAlignment="1">
      <alignment horizontal="right" vertical="center"/>
    </xf>
    <xf numFmtId="177" fontId="54" fillId="0" borderId="146" xfId="0" applyNumberFormat="1" applyFont="1" applyBorder="1" applyAlignment="1">
      <alignment horizontal="right" vertical="center"/>
    </xf>
    <xf numFmtId="177" fontId="54" fillId="0" borderId="147" xfId="0" applyNumberFormat="1" applyFont="1" applyBorder="1" applyAlignment="1">
      <alignment horizontal="right" vertical="center"/>
    </xf>
    <xf numFmtId="177" fontId="54" fillId="0" borderId="148" xfId="0" applyNumberFormat="1" applyFont="1" applyBorder="1" applyAlignment="1">
      <alignment horizontal="right" vertical="center"/>
    </xf>
    <xf numFmtId="177" fontId="59" fillId="0" borderId="145" xfId="0" applyNumberFormat="1" applyFont="1" applyBorder="1" applyAlignment="1">
      <alignment horizontal="left" vertical="center"/>
    </xf>
    <xf numFmtId="0" fontId="54" fillId="0" borderId="149" xfId="0" applyFont="1" applyBorder="1" applyAlignment="1">
      <alignment vertical="center"/>
    </xf>
    <xf numFmtId="177" fontId="54" fillId="0" borderId="149" xfId="0" applyNumberFormat="1" applyFont="1" applyBorder="1" applyAlignment="1">
      <alignment horizontal="right" vertical="center"/>
    </xf>
    <xf numFmtId="177" fontId="54" fillId="0" borderId="150" xfId="0" applyNumberFormat="1" applyFont="1" applyBorder="1" applyAlignment="1">
      <alignment horizontal="right" vertical="center"/>
    </xf>
    <xf numFmtId="177" fontId="54" fillId="0" borderId="151" xfId="0" applyNumberFormat="1" applyFont="1" applyBorder="1" applyAlignment="1">
      <alignment horizontal="right" vertical="center"/>
    </xf>
    <xf numFmtId="177" fontId="54" fillId="0" borderId="152" xfId="0" applyNumberFormat="1" applyFont="1" applyBorder="1" applyAlignment="1">
      <alignment horizontal="right" vertical="center"/>
    </xf>
    <xf numFmtId="177" fontId="54" fillId="0" borderId="153" xfId="0" applyNumberFormat="1" applyFont="1" applyBorder="1" applyAlignment="1">
      <alignment horizontal="right" vertical="center"/>
    </xf>
    <xf numFmtId="177" fontId="54" fillId="0" borderId="154" xfId="0" applyNumberFormat="1" applyFont="1" applyBorder="1" applyAlignment="1">
      <alignment horizontal="right" vertical="center"/>
    </xf>
    <xf numFmtId="0" fontId="54" fillId="0" borderId="156" xfId="0" applyFont="1" applyBorder="1" applyAlignment="1">
      <alignment vertical="center"/>
    </xf>
    <xf numFmtId="177" fontId="54" fillId="0" borderId="156" xfId="0" applyNumberFormat="1" applyFont="1" applyBorder="1" applyAlignment="1">
      <alignment horizontal="right" vertical="center"/>
    </xf>
    <xf numFmtId="177" fontId="54" fillId="16" borderId="157" xfId="0" applyNumberFormat="1" applyFont="1" applyFill="1" applyBorder="1" applyAlignment="1">
      <alignment horizontal="right" vertical="center"/>
    </xf>
    <xf numFmtId="177" fontId="54" fillId="0" borderId="158" xfId="0" applyNumberFormat="1" applyFont="1" applyBorder="1" applyAlignment="1">
      <alignment horizontal="right" vertical="center"/>
    </xf>
    <xf numFmtId="177" fontId="54" fillId="0" borderId="159" xfId="0" applyNumberFormat="1" applyFont="1" applyBorder="1" applyAlignment="1">
      <alignment horizontal="right" vertical="center"/>
    </xf>
    <xf numFmtId="177" fontId="54" fillId="0" borderId="160" xfId="0" applyNumberFormat="1" applyFont="1" applyBorder="1" applyAlignment="1">
      <alignment horizontal="right" vertical="center"/>
    </xf>
    <xf numFmtId="177" fontId="54" fillId="0" borderId="161" xfId="0" applyNumberFormat="1" applyFont="1" applyBorder="1" applyAlignment="1">
      <alignment horizontal="right" vertical="center"/>
    </xf>
    <xf numFmtId="0" fontId="54" fillId="2" borderId="0" xfId="0" applyFont="1" applyFill="1" applyAlignment="1">
      <alignment vertical="center"/>
    </xf>
    <xf numFmtId="177" fontId="54" fillId="2" borderId="0" xfId="0" applyNumberFormat="1" applyFont="1" applyFill="1" applyAlignment="1">
      <alignment horizontal="right" vertical="center"/>
    </xf>
    <xf numFmtId="177" fontId="54" fillId="2" borderId="134" xfId="0" applyNumberFormat="1" applyFont="1" applyFill="1" applyBorder="1" applyAlignment="1">
      <alignment horizontal="right" vertical="center"/>
    </xf>
    <xf numFmtId="0" fontId="54" fillId="0" borderId="163" xfId="0" applyFont="1" applyBorder="1" applyAlignment="1">
      <alignment vertical="center"/>
    </xf>
    <xf numFmtId="177" fontId="54" fillId="0" borderId="163" xfId="0" applyNumberFormat="1" applyFont="1" applyBorder="1" applyAlignment="1">
      <alignment horizontal="right" vertical="center"/>
    </xf>
    <xf numFmtId="177" fontId="54" fillId="0" borderId="164" xfId="0" applyNumberFormat="1" applyFont="1" applyBorder="1" applyAlignment="1">
      <alignment horizontal="right" vertical="center"/>
    </xf>
    <xf numFmtId="177" fontId="54" fillId="0" borderId="165" xfId="0" applyNumberFormat="1" applyFont="1" applyBorder="1" applyAlignment="1">
      <alignment horizontal="right" vertical="center"/>
    </xf>
    <xf numFmtId="177" fontId="54" fillId="0" borderId="166" xfId="0" applyNumberFormat="1" applyFont="1" applyBorder="1" applyAlignment="1">
      <alignment horizontal="right" vertical="center"/>
    </xf>
    <xf numFmtId="0" fontId="54" fillId="0" borderId="168" xfId="0" applyFont="1" applyBorder="1" applyAlignment="1">
      <alignment vertical="center"/>
    </xf>
    <xf numFmtId="177" fontId="54" fillId="0" borderId="168" xfId="0" applyNumberFormat="1" applyFont="1" applyBorder="1" applyAlignment="1">
      <alignment horizontal="right" vertical="center"/>
    </xf>
    <xf numFmtId="177" fontId="54" fillId="0" borderId="169" xfId="0" applyNumberFormat="1" applyFont="1" applyBorder="1" applyAlignment="1">
      <alignment horizontal="right" vertical="center"/>
    </xf>
    <xf numFmtId="177" fontId="54" fillId="0" borderId="170" xfId="0" applyNumberFormat="1" applyFont="1" applyBorder="1" applyAlignment="1">
      <alignment horizontal="right" vertical="center"/>
    </xf>
    <xf numFmtId="0" fontId="54" fillId="0" borderId="0" xfId="0" applyFont="1"/>
    <xf numFmtId="0" fontId="62" fillId="2" borderId="0" xfId="0" applyFont="1" applyFill="1"/>
    <xf numFmtId="177" fontId="54" fillId="0" borderId="171" xfId="0" applyNumberFormat="1" applyFont="1" applyBorder="1" applyAlignment="1">
      <alignment horizontal="right" vertical="center"/>
    </xf>
    <xf numFmtId="0" fontId="54" fillId="0" borderId="159" xfId="0" applyFont="1" applyBorder="1" applyAlignment="1">
      <alignment vertical="center"/>
    </xf>
    <xf numFmtId="0" fontId="54" fillId="15" borderId="155" xfId="0" applyFont="1" applyFill="1" applyBorder="1" applyAlignment="1">
      <alignment vertical="center"/>
    </xf>
    <xf numFmtId="0" fontId="54" fillId="15" borderId="173" xfId="0" applyFont="1" applyFill="1" applyBorder="1" applyAlignment="1">
      <alignment vertical="center"/>
    </xf>
    <xf numFmtId="177" fontId="54" fillId="15" borderId="155" xfId="0" applyNumberFormat="1" applyFont="1" applyFill="1" applyBorder="1" applyAlignment="1">
      <alignment horizontal="right" vertical="center"/>
    </xf>
    <xf numFmtId="177" fontId="54" fillId="15" borderId="174" xfId="0" applyNumberFormat="1" applyFont="1" applyFill="1" applyBorder="1" applyAlignment="1">
      <alignment horizontal="right" vertical="center"/>
    </xf>
    <xf numFmtId="177" fontId="54" fillId="0" borderId="175" xfId="0" applyNumberFormat="1" applyFont="1" applyBorder="1" applyAlignment="1">
      <alignment horizontal="right" vertical="center"/>
    </xf>
    <xf numFmtId="177" fontId="54" fillId="0" borderId="176" xfId="0" applyNumberFormat="1" applyFont="1" applyBorder="1" applyAlignment="1">
      <alignment horizontal="right" vertical="center"/>
    </xf>
    <xf numFmtId="177" fontId="54" fillId="0" borderId="177" xfId="0" applyNumberFormat="1" applyFont="1" applyBorder="1" applyAlignment="1">
      <alignment horizontal="right" vertical="center"/>
    </xf>
    <xf numFmtId="177" fontId="54" fillId="0" borderId="178" xfId="0" applyNumberFormat="1" applyFont="1" applyBorder="1" applyAlignment="1">
      <alignment horizontal="right" vertical="center"/>
    </xf>
    <xf numFmtId="0" fontId="54" fillId="17" borderId="180" xfId="0" applyFont="1" applyFill="1" applyBorder="1" applyAlignment="1">
      <alignment vertical="center"/>
    </xf>
    <xf numFmtId="177" fontId="54" fillId="17" borderId="181" xfId="0" applyNumberFormat="1" applyFont="1" applyFill="1" applyBorder="1" applyAlignment="1">
      <alignment horizontal="right" vertical="center"/>
    </xf>
    <xf numFmtId="177" fontId="54" fillId="17" borderId="182" xfId="0" applyNumberFormat="1" applyFont="1" applyFill="1" applyBorder="1" applyAlignment="1">
      <alignment horizontal="right" vertical="center"/>
    </xf>
    <xf numFmtId="177" fontId="54" fillId="17" borderId="164" xfId="0" applyNumberFormat="1" applyFont="1" applyFill="1" applyBorder="1" applyAlignment="1">
      <alignment horizontal="right" vertical="center"/>
    </xf>
    <xf numFmtId="177" fontId="54" fillId="17" borderId="165" xfId="0" applyNumberFormat="1" applyFont="1" applyFill="1" applyBorder="1" applyAlignment="1">
      <alignment horizontal="right" vertical="center"/>
    </xf>
    <xf numFmtId="177" fontId="54" fillId="17" borderId="166" xfId="0" applyNumberFormat="1" applyFont="1" applyFill="1" applyBorder="1" applyAlignment="1">
      <alignment horizontal="right" vertical="center"/>
    </xf>
    <xf numFmtId="177" fontId="54" fillId="17" borderId="183" xfId="0" applyNumberFormat="1" applyFont="1" applyFill="1" applyBorder="1" applyAlignment="1">
      <alignment horizontal="right" vertical="center"/>
    </xf>
    <xf numFmtId="177" fontId="54" fillId="17" borderId="184" xfId="0" applyNumberFormat="1" applyFont="1" applyFill="1" applyBorder="1" applyAlignment="1">
      <alignment horizontal="right" vertical="center"/>
    </xf>
    <xf numFmtId="177" fontId="54" fillId="17" borderId="98" xfId="0" applyNumberFormat="1" applyFont="1" applyFill="1" applyBorder="1" applyAlignment="1">
      <alignment horizontal="right" vertical="center"/>
    </xf>
    <xf numFmtId="177" fontId="54" fillId="0" borderId="186" xfId="0" applyNumberFormat="1" applyFont="1" applyBorder="1" applyAlignment="1">
      <alignment horizontal="right" vertical="center"/>
    </xf>
    <xf numFmtId="177" fontId="54" fillId="0" borderId="187" xfId="0" applyNumberFormat="1" applyFont="1" applyBorder="1" applyAlignment="1">
      <alignment horizontal="right" vertical="center"/>
    </xf>
    <xf numFmtId="177" fontId="54" fillId="0" borderId="157" xfId="0" applyNumberFormat="1" applyFont="1" applyBorder="1" applyAlignment="1">
      <alignment horizontal="right" vertical="center"/>
    </xf>
    <xf numFmtId="177" fontId="54" fillId="0" borderId="96" xfId="0" applyNumberFormat="1" applyFont="1" applyBorder="1" applyAlignment="1">
      <alignment horizontal="right" vertical="center"/>
    </xf>
    <xf numFmtId="177" fontId="54" fillId="0" borderId="97" xfId="0" applyNumberFormat="1" applyFont="1" applyBorder="1" applyAlignment="1">
      <alignment horizontal="right" vertical="center"/>
    </xf>
    <xf numFmtId="10" fontId="54" fillId="0" borderId="0" xfId="0" applyNumberFormat="1" applyFont="1" applyAlignment="1">
      <alignment horizontal="right" vertical="center"/>
    </xf>
    <xf numFmtId="177" fontId="54" fillId="0" borderId="188" xfId="0" applyNumberFormat="1" applyFont="1" applyBorder="1" applyAlignment="1">
      <alignment horizontal="right" vertical="center"/>
    </xf>
    <xf numFmtId="177" fontId="54" fillId="0" borderId="102" xfId="0" applyNumberFormat="1" applyFont="1" applyBorder="1" applyAlignment="1">
      <alignment horizontal="right" vertical="center"/>
    </xf>
    <xf numFmtId="0" fontId="54" fillId="0" borderId="95" xfId="0" applyFont="1" applyBorder="1" applyAlignment="1">
      <alignment vertical="center"/>
    </xf>
    <xf numFmtId="10" fontId="54" fillId="18" borderId="189" xfId="0" applyNumberFormat="1" applyFont="1" applyFill="1" applyBorder="1" applyAlignment="1">
      <alignment horizontal="right" vertical="center"/>
    </xf>
    <xf numFmtId="10" fontId="54" fillId="18" borderId="95" xfId="0" applyNumberFormat="1" applyFont="1" applyFill="1" applyBorder="1" applyAlignment="1">
      <alignment horizontal="right" vertical="center"/>
    </xf>
    <xf numFmtId="10" fontId="54" fillId="18" borderId="96" xfId="0" applyNumberFormat="1" applyFont="1" applyFill="1" applyBorder="1" applyAlignment="1">
      <alignment horizontal="right" vertical="center"/>
    </xf>
    <xf numFmtId="10" fontId="54" fillId="18" borderId="97" xfId="0" applyNumberFormat="1" applyFont="1" applyFill="1" applyBorder="1" applyAlignment="1">
      <alignment horizontal="right" vertical="center"/>
    </xf>
    <xf numFmtId="177" fontId="54" fillId="17" borderId="190" xfId="0" applyNumberFormat="1" applyFont="1" applyFill="1" applyBorder="1" applyAlignment="1">
      <alignment horizontal="right" vertical="center"/>
    </xf>
    <xf numFmtId="177" fontId="54" fillId="17" borderId="135" xfId="0" applyNumberFormat="1" applyFont="1" applyFill="1" applyBorder="1" applyAlignment="1">
      <alignment horizontal="right" vertical="center"/>
    </xf>
    <xf numFmtId="177" fontId="54" fillId="17" borderId="140" xfId="0" applyNumberFormat="1" applyFont="1" applyFill="1" applyBorder="1" applyAlignment="1">
      <alignment horizontal="right" vertical="center"/>
    </xf>
    <xf numFmtId="177" fontId="54" fillId="17" borderId="141" xfId="0" applyNumberFormat="1" applyFont="1" applyFill="1" applyBorder="1" applyAlignment="1">
      <alignment horizontal="right" vertical="center"/>
    </xf>
    <xf numFmtId="177" fontId="54" fillId="0" borderId="191" xfId="0" applyNumberFormat="1" applyFont="1" applyBorder="1" applyAlignment="1">
      <alignment horizontal="right" vertical="center"/>
    </xf>
    <xf numFmtId="177" fontId="54" fillId="0" borderId="192" xfId="0" applyNumberFormat="1" applyFont="1" applyBorder="1" applyAlignment="1">
      <alignment horizontal="right" vertical="center"/>
    </xf>
    <xf numFmtId="0" fontId="54" fillId="0" borderId="139" xfId="0" applyFont="1" applyBorder="1" applyAlignment="1">
      <alignment vertical="center"/>
    </xf>
    <xf numFmtId="0" fontId="54" fillId="0" borderId="195" xfId="0" applyFont="1" applyBorder="1" applyAlignment="1">
      <alignment vertical="center"/>
    </xf>
    <xf numFmtId="180" fontId="62" fillId="0" borderId="0" xfId="0" applyNumberFormat="1" applyFont="1" applyAlignment="1">
      <alignment horizontal="right"/>
    </xf>
    <xf numFmtId="180" fontId="62" fillId="0" borderId="134" xfId="0" applyNumberFormat="1" applyFont="1" applyBorder="1" applyAlignment="1">
      <alignment horizontal="right"/>
    </xf>
    <xf numFmtId="180" fontId="54" fillId="0" borderId="135" xfId="0" applyNumberFormat="1" applyFont="1" applyBorder="1" applyAlignment="1">
      <alignment horizontal="right" vertical="center"/>
    </xf>
    <xf numFmtId="180" fontId="54" fillId="0" borderId="136" xfId="0" applyNumberFormat="1" applyFont="1" applyBorder="1" applyAlignment="1">
      <alignment horizontal="right" vertical="center"/>
    </xf>
    <xf numFmtId="180" fontId="54" fillId="0" borderId="137" xfId="0" applyNumberFormat="1" applyFont="1" applyBorder="1" applyAlignment="1">
      <alignment horizontal="right" vertical="center"/>
    </xf>
    <xf numFmtId="180" fontId="54" fillId="0" borderId="138" xfId="0" applyNumberFormat="1" applyFont="1" applyBorder="1" applyAlignment="1">
      <alignment horizontal="right" vertical="center"/>
    </xf>
    <xf numFmtId="180" fontId="54" fillId="0" borderId="196" xfId="0" applyNumberFormat="1" applyFont="1" applyBorder="1" applyAlignment="1">
      <alignment horizontal="right" vertical="center"/>
    </xf>
    <xf numFmtId="180" fontId="54" fillId="0" borderId="140" xfId="0" applyNumberFormat="1" applyFont="1" applyBorder="1" applyAlignment="1">
      <alignment horizontal="right" vertical="center"/>
    </xf>
    <xf numFmtId="180" fontId="54" fillId="0" borderId="141" xfId="0" applyNumberFormat="1" applyFont="1" applyBorder="1" applyAlignment="1">
      <alignment horizontal="right" vertical="center"/>
    </xf>
    <xf numFmtId="181" fontId="54" fillId="0" borderId="156" xfId="0" applyNumberFormat="1" applyFont="1" applyBorder="1" applyAlignment="1">
      <alignment horizontal="right" vertical="center"/>
    </xf>
    <xf numFmtId="182" fontId="54" fillId="0" borderId="157" xfId="0" applyNumberFormat="1" applyFont="1" applyBorder="1" applyAlignment="1">
      <alignment horizontal="right" vertical="center"/>
    </xf>
    <xf numFmtId="182" fontId="54" fillId="0" borderId="158" xfId="0" applyNumberFormat="1" applyFont="1" applyBorder="1" applyAlignment="1">
      <alignment horizontal="right" vertical="center"/>
    </xf>
    <xf numFmtId="180" fontId="54" fillId="0" borderId="156" xfId="0" applyNumberFormat="1" applyFont="1" applyBorder="1" applyAlignment="1">
      <alignment horizontal="right" vertical="center"/>
    </xf>
    <xf numFmtId="180" fontId="54" fillId="0" borderId="160" xfId="0" applyNumberFormat="1" applyFont="1" applyBorder="1" applyAlignment="1">
      <alignment horizontal="right" vertical="center"/>
    </xf>
    <xf numFmtId="180" fontId="54" fillId="0" borderId="161" xfId="0" applyNumberFormat="1" applyFont="1" applyBorder="1" applyAlignment="1">
      <alignment horizontal="right" vertical="center"/>
    </xf>
    <xf numFmtId="0" fontId="63" fillId="0" borderId="0" xfId="0" applyFont="1"/>
    <xf numFmtId="177" fontId="54" fillId="0" borderId="198" xfId="0" applyNumberFormat="1" applyFont="1" applyBorder="1" applyAlignment="1">
      <alignment horizontal="right" vertical="center"/>
    </xf>
    <xf numFmtId="181" fontId="54" fillId="0" borderId="157" xfId="0" applyNumberFormat="1" applyFont="1" applyBorder="1" applyAlignment="1">
      <alignment horizontal="right" vertical="center"/>
    </xf>
    <xf numFmtId="181" fontId="54" fillId="0" borderId="158" xfId="0" applyNumberFormat="1" applyFont="1" applyBorder="1" applyAlignment="1">
      <alignment horizontal="right" vertical="center"/>
    </xf>
    <xf numFmtId="55" fontId="55" fillId="12" borderId="92" xfId="0" applyNumberFormat="1" applyFont="1" applyFill="1" applyBorder="1" applyAlignment="1">
      <alignment horizontal="center" vertical="center"/>
    </xf>
    <xf numFmtId="0" fontId="55" fillId="12" borderId="89" xfId="0" applyFont="1" applyFill="1" applyBorder="1" applyAlignment="1">
      <alignment horizontal="center" vertical="center"/>
    </xf>
    <xf numFmtId="55" fontId="55" fillId="12" borderId="199" xfId="0" applyNumberFormat="1" applyFont="1" applyFill="1" applyBorder="1" applyAlignment="1">
      <alignment horizontal="center" vertical="center"/>
    </xf>
    <xf numFmtId="55" fontId="55" fillId="12" borderId="94" xfId="0" applyNumberFormat="1" applyFont="1" applyFill="1" applyBorder="1" applyAlignment="1">
      <alignment horizontal="center" vertical="center"/>
    </xf>
    <xf numFmtId="183" fontId="54" fillId="17" borderId="182" xfId="0" applyNumberFormat="1" applyFont="1" applyFill="1" applyBorder="1" applyAlignment="1">
      <alignment horizontal="right" vertical="center"/>
    </xf>
    <xf numFmtId="183" fontId="54" fillId="17" borderId="164" xfId="0" applyNumberFormat="1" applyFont="1" applyFill="1" applyBorder="1" applyAlignment="1">
      <alignment horizontal="right" vertical="center"/>
    </xf>
    <xf numFmtId="183" fontId="54" fillId="17" borderId="184" xfId="0" applyNumberFormat="1" applyFont="1" applyFill="1" applyBorder="1" applyAlignment="1">
      <alignment horizontal="right" vertical="center"/>
    </xf>
    <xf numFmtId="183" fontId="54" fillId="0" borderId="143" xfId="0" applyNumberFormat="1" applyFont="1" applyBorder="1" applyAlignment="1">
      <alignment horizontal="right" vertical="center"/>
    </xf>
    <xf numFmtId="183" fontId="54" fillId="0" borderId="171" xfId="0" applyNumberFormat="1" applyFont="1" applyBorder="1" applyAlignment="1">
      <alignment horizontal="right" vertical="center"/>
    </xf>
    <xf numFmtId="183" fontId="54" fillId="0" borderId="95" xfId="0" applyNumberFormat="1" applyFont="1" applyBorder="1" applyAlignment="1">
      <alignment horizontal="right" vertical="center"/>
    </xf>
    <xf numFmtId="183" fontId="54" fillId="0" borderId="186" xfId="0" applyNumberFormat="1" applyFont="1" applyBorder="1" applyAlignment="1">
      <alignment horizontal="right" vertical="center"/>
    </xf>
    <xf numFmtId="183" fontId="54" fillId="0" borderId="157" xfId="0" applyNumberFormat="1" applyFont="1" applyBorder="1" applyAlignment="1">
      <alignment horizontal="right" vertical="center"/>
    </xf>
    <xf numFmtId="183" fontId="54" fillId="0" borderId="175" xfId="0" applyNumberFormat="1" applyFont="1" applyBorder="1" applyAlignment="1">
      <alignment horizontal="right" vertical="center"/>
    </xf>
    <xf numFmtId="183" fontId="54" fillId="0" borderId="155" xfId="0" applyNumberFormat="1" applyFont="1" applyBorder="1" applyAlignment="1">
      <alignment horizontal="right" vertical="center"/>
    </xf>
    <xf numFmtId="10" fontId="54" fillId="19" borderId="96" xfId="0" applyNumberFormat="1" applyFont="1" applyFill="1" applyBorder="1" applyAlignment="1">
      <alignment horizontal="right" vertical="center"/>
    </xf>
    <xf numFmtId="3" fontId="54" fillId="0" borderId="0" xfId="0" applyNumberFormat="1" applyFont="1" applyAlignment="1">
      <alignment horizontal="right"/>
    </xf>
    <xf numFmtId="183" fontId="54" fillId="0" borderId="0" xfId="0" applyNumberFormat="1" applyFont="1" applyAlignment="1">
      <alignment horizontal="right" vertical="center"/>
    </xf>
    <xf numFmtId="183" fontId="54" fillId="0" borderId="188" xfId="0" applyNumberFormat="1" applyFont="1" applyBorder="1" applyAlignment="1">
      <alignment horizontal="right" vertical="center"/>
    </xf>
    <xf numFmtId="183" fontId="54" fillId="17" borderId="165" xfId="0" applyNumberFormat="1" applyFont="1" applyFill="1" applyBorder="1" applyAlignment="1">
      <alignment horizontal="right" vertical="center"/>
    </xf>
    <xf numFmtId="183" fontId="54" fillId="17" borderId="190" xfId="0" applyNumberFormat="1" applyFont="1" applyFill="1" applyBorder="1" applyAlignment="1">
      <alignment horizontal="right" vertical="center"/>
    </xf>
    <xf numFmtId="183" fontId="54" fillId="17" borderId="135" xfId="0" applyNumberFormat="1" applyFont="1" applyFill="1" applyBorder="1" applyAlignment="1">
      <alignment horizontal="right" vertical="center"/>
    </xf>
    <xf numFmtId="183" fontId="54" fillId="17" borderId="140" xfId="0" applyNumberFormat="1" applyFont="1" applyFill="1" applyBorder="1" applyAlignment="1">
      <alignment horizontal="right" vertical="center"/>
    </xf>
    <xf numFmtId="183" fontId="54" fillId="0" borderId="169" xfId="0" applyNumberFormat="1" applyFont="1" applyBorder="1" applyAlignment="1">
      <alignment horizontal="right" vertical="center"/>
    </xf>
    <xf numFmtId="183" fontId="54" fillId="0" borderId="191" xfId="0" applyNumberFormat="1" applyFont="1" applyBorder="1" applyAlignment="1">
      <alignment horizontal="right" vertical="center"/>
    </xf>
    <xf numFmtId="183" fontId="54" fillId="0" borderId="142" xfId="0" applyNumberFormat="1" applyFont="1" applyBorder="1" applyAlignment="1">
      <alignment horizontal="right" vertical="center"/>
    </xf>
    <xf numFmtId="183" fontId="54" fillId="0" borderId="147" xfId="0" applyNumberFormat="1" applyFont="1" applyBorder="1" applyAlignment="1">
      <alignment horizontal="right" vertical="center"/>
    </xf>
    <xf numFmtId="183" fontId="54" fillId="0" borderId="176" xfId="0" applyNumberFormat="1" applyFont="1" applyBorder="1" applyAlignment="1">
      <alignment horizontal="right" vertical="center"/>
    </xf>
    <xf numFmtId="183" fontId="54" fillId="0" borderId="192" xfId="0" applyNumberFormat="1" applyFont="1" applyBorder="1" applyAlignment="1">
      <alignment horizontal="right" vertical="center"/>
    </xf>
    <xf numFmtId="183" fontId="54" fillId="0" borderId="156" xfId="0" applyNumberFormat="1" applyFont="1" applyBorder="1" applyAlignment="1">
      <alignment horizontal="right" vertical="center"/>
    </xf>
    <xf numFmtId="183" fontId="54" fillId="0" borderId="160" xfId="0" applyNumberFormat="1" applyFont="1" applyBorder="1" applyAlignment="1">
      <alignment horizontal="right" vertical="center"/>
    </xf>
    <xf numFmtId="177" fontId="54" fillId="0" borderId="200" xfId="0" applyNumberFormat="1" applyFont="1" applyBorder="1" applyAlignment="1">
      <alignment horizontal="right" vertical="center"/>
    </xf>
    <xf numFmtId="177" fontId="54" fillId="0" borderId="201" xfId="0" applyNumberFormat="1" applyFont="1" applyBorder="1" applyAlignment="1">
      <alignment horizontal="right" vertical="center"/>
    </xf>
    <xf numFmtId="0" fontId="64" fillId="0" borderId="0" xfId="0" applyFont="1"/>
    <xf numFmtId="1" fontId="63" fillId="0" borderId="0" xfId="0" applyNumberFormat="1" applyFont="1"/>
    <xf numFmtId="0" fontId="54" fillId="17" borderId="202" xfId="0" applyFont="1" applyFill="1" applyBorder="1" applyAlignment="1">
      <alignment vertical="center"/>
    </xf>
    <xf numFmtId="9" fontId="54" fillId="17" borderId="202" xfId="0" applyNumberFormat="1" applyFont="1" applyFill="1" applyBorder="1" applyAlignment="1">
      <alignment horizontal="right" vertical="center"/>
    </xf>
    <xf numFmtId="0" fontId="54" fillId="0" borderId="203" xfId="0" applyFont="1" applyBorder="1" applyAlignment="1">
      <alignment vertical="center"/>
    </xf>
    <xf numFmtId="183" fontId="54" fillId="0" borderId="202" xfId="0" applyNumberFormat="1" applyFont="1" applyBorder="1" applyAlignment="1">
      <alignment horizontal="right" vertical="center"/>
    </xf>
    <xf numFmtId="3" fontId="63" fillId="0" borderId="0" xfId="0" applyNumberFormat="1" applyFont="1"/>
    <xf numFmtId="183" fontId="54" fillId="17" borderId="98" xfId="0" applyNumberFormat="1" applyFont="1" applyFill="1" applyBorder="1" applyAlignment="1">
      <alignment horizontal="right" vertical="center"/>
    </xf>
    <xf numFmtId="183" fontId="54" fillId="0" borderId="187" xfId="0" applyNumberFormat="1" applyFont="1" applyBorder="1" applyAlignment="1">
      <alignment horizontal="right" vertical="center"/>
    </xf>
    <xf numFmtId="183" fontId="54" fillId="0" borderId="96" xfId="0" applyNumberFormat="1" applyFont="1" applyBorder="1" applyAlignment="1">
      <alignment horizontal="right" vertical="center"/>
    </xf>
    <xf numFmtId="183" fontId="54" fillId="0" borderId="97" xfId="0" applyNumberFormat="1" applyFont="1" applyBorder="1" applyAlignment="1">
      <alignment horizontal="right" vertical="center"/>
    </xf>
    <xf numFmtId="183" fontId="54" fillId="0" borderId="102" xfId="0" applyNumberFormat="1" applyFont="1" applyBorder="1" applyAlignment="1">
      <alignment horizontal="right" vertical="center"/>
    </xf>
    <xf numFmtId="183" fontId="54" fillId="17" borderId="141" xfId="0" applyNumberFormat="1" applyFont="1" applyFill="1" applyBorder="1" applyAlignment="1">
      <alignment horizontal="right" vertical="center"/>
    </xf>
    <xf numFmtId="183" fontId="54" fillId="0" borderId="148" xfId="0" applyNumberFormat="1" applyFont="1" applyBorder="1" applyAlignment="1">
      <alignment horizontal="right" vertical="center"/>
    </xf>
    <xf numFmtId="183" fontId="54" fillId="0" borderId="161" xfId="0" applyNumberFormat="1" applyFont="1" applyBorder="1" applyAlignment="1">
      <alignment horizontal="right" vertical="center"/>
    </xf>
    <xf numFmtId="0" fontId="54" fillId="12" borderId="88" xfId="0" applyFont="1" applyFill="1" applyBorder="1" applyAlignment="1">
      <alignment vertical="center"/>
    </xf>
    <xf numFmtId="0" fontId="54" fillId="12" borderId="89" xfId="0" applyFont="1" applyFill="1" applyBorder="1" applyAlignment="1">
      <alignment vertical="center"/>
    </xf>
    <xf numFmtId="55" fontId="54" fillId="12" borderId="91" xfId="0" applyNumberFormat="1" applyFont="1" applyFill="1" applyBorder="1" applyAlignment="1">
      <alignment horizontal="center" vertical="center"/>
    </xf>
    <xf numFmtId="55" fontId="54" fillId="12" borderId="92" xfId="0" applyNumberFormat="1" applyFont="1" applyFill="1" applyBorder="1" applyAlignment="1">
      <alignment horizontal="center" vertical="center"/>
    </xf>
    <xf numFmtId="0" fontId="54" fillId="12" borderId="89" xfId="0" applyFont="1" applyFill="1" applyBorder="1" applyAlignment="1">
      <alignment horizontal="center" vertical="center"/>
    </xf>
    <xf numFmtId="55" fontId="54" fillId="12" borderId="199" xfId="0" applyNumberFormat="1" applyFont="1" applyFill="1" applyBorder="1" applyAlignment="1">
      <alignment horizontal="center" vertical="center"/>
    </xf>
    <xf numFmtId="55" fontId="54" fillId="12" borderId="93" xfId="0" applyNumberFormat="1" applyFont="1" applyFill="1" applyBorder="1" applyAlignment="1">
      <alignment horizontal="center" vertical="center"/>
    </xf>
    <xf numFmtId="55" fontId="54" fillId="12" borderId="94" xfId="0" applyNumberFormat="1" applyFont="1" applyFill="1" applyBorder="1" applyAlignment="1">
      <alignment horizontal="center" vertical="center"/>
    </xf>
    <xf numFmtId="0" fontId="54" fillId="12" borderId="97" xfId="0" applyFont="1" applyFill="1" applyBorder="1" applyAlignment="1">
      <alignment horizontal="center" vertical="center"/>
    </xf>
    <xf numFmtId="177" fontId="54" fillId="0" borderId="204" xfId="0" applyNumberFormat="1" applyFont="1" applyBorder="1" applyAlignment="1">
      <alignment vertical="center"/>
    </xf>
    <xf numFmtId="177" fontId="54" fillId="0" borderId="205" xfId="0" applyNumberFormat="1" applyFont="1" applyBorder="1" applyAlignment="1">
      <alignment horizontal="right" vertical="center"/>
    </xf>
    <xf numFmtId="177" fontId="54" fillId="0" borderId="206" xfId="0" applyNumberFormat="1" applyFont="1" applyBorder="1" applyAlignment="1">
      <alignment horizontal="right" vertical="center"/>
    </xf>
    <xf numFmtId="177" fontId="54" fillId="0" borderId="207" xfId="0" applyNumberFormat="1" applyFont="1" applyBorder="1" applyAlignment="1">
      <alignment horizontal="right" vertical="center"/>
    </xf>
    <xf numFmtId="177" fontId="54" fillId="0" borderId="208" xfId="0" applyNumberFormat="1" applyFont="1" applyBorder="1" applyAlignment="1">
      <alignment horizontal="right" vertical="center"/>
    </xf>
    <xf numFmtId="177" fontId="54" fillId="0" borderId="209" xfId="0" applyNumberFormat="1" applyFont="1" applyBorder="1" applyAlignment="1">
      <alignment horizontal="right" vertical="center"/>
    </xf>
    <xf numFmtId="0" fontId="54" fillId="18" borderId="95" xfId="0" applyFont="1" applyFill="1" applyBorder="1" applyAlignment="1">
      <alignment vertical="center"/>
    </xf>
    <xf numFmtId="10" fontId="54" fillId="18" borderId="210" xfId="0" applyNumberFormat="1" applyFont="1" applyFill="1" applyBorder="1" applyAlignment="1">
      <alignment horizontal="right" vertical="center"/>
    </xf>
    <xf numFmtId="10" fontId="54" fillId="18" borderId="211" xfId="0" applyNumberFormat="1" applyFont="1" applyFill="1" applyBorder="1" applyAlignment="1">
      <alignment horizontal="right" vertical="center"/>
    </xf>
    <xf numFmtId="177" fontId="57" fillId="0" borderId="142" xfId="0" applyNumberFormat="1" applyFont="1" applyBorder="1" applyAlignment="1">
      <alignment horizontal="right" vertical="center"/>
    </xf>
    <xf numFmtId="177" fontId="58" fillId="0" borderId="143" xfId="0" applyNumberFormat="1" applyFont="1" applyBorder="1" applyAlignment="1">
      <alignment horizontal="right" vertical="center"/>
    </xf>
    <xf numFmtId="177" fontId="60" fillId="0" borderId="143" xfId="0" applyNumberFormat="1" applyFont="1" applyBorder="1" applyAlignment="1">
      <alignment horizontal="right" vertical="center"/>
    </xf>
    <xf numFmtId="177" fontId="61" fillId="0" borderId="143" xfId="0" applyNumberFormat="1" applyFont="1" applyBorder="1" applyAlignment="1">
      <alignment horizontal="right" vertical="center"/>
    </xf>
    <xf numFmtId="0" fontId="54" fillId="0" borderId="152" xfId="0" applyFont="1" applyBorder="1" applyAlignment="1">
      <alignment vertical="center"/>
    </xf>
    <xf numFmtId="0" fontId="54" fillId="0" borderId="212" xfId="0" applyFont="1" applyBorder="1" applyAlignment="1">
      <alignment vertical="center"/>
    </xf>
    <xf numFmtId="0" fontId="24" fillId="4" borderId="0" xfId="0" applyFont="1" applyFill="1" applyAlignment="1">
      <alignment horizontal="left" vertical="center" wrapText="1"/>
    </xf>
    <xf numFmtId="0" fontId="7" fillId="0" borderId="6" xfId="0" applyFont="1" applyBorder="1"/>
    <xf numFmtId="0" fontId="25" fillId="4" borderId="5" xfId="0" applyFont="1" applyFill="1" applyBorder="1" applyAlignment="1">
      <alignment horizontal="center" vertical="center"/>
    </xf>
    <xf numFmtId="0" fontId="29" fillId="10" borderId="0" xfId="0" applyFont="1" applyFill="1" applyAlignment="1">
      <alignment horizontal="center" vertical="center"/>
    </xf>
    <xf numFmtId="0" fontId="0" fillId="0" borderId="0" xfId="0"/>
    <xf numFmtId="0" fontId="29" fillId="11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7" fillId="0" borderId="2" xfId="0" applyFont="1" applyBorder="1"/>
    <xf numFmtId="0" fontId="15" fillId="0" borderId="2" xfId="0" applyFont="1" applyBorder="1" applyAlignment="1">
      <alignment horizontal="left" vertical="center"/>
    </xf>
    <xf numFmtId="0" fontId="21" fillId="3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35" fillId="3" borderId="8" xfId="0" applyFont="1" applyFill="1" applyBorder="1" applyAlignment="1">
      <alignment horizontal="center" vertical="center" textRotation="255" wrapText="1"/>
    </xf>
    <xf numFmtId="0" fontId="7" fillId="0" borderId="8" xfId="0" applyFont="1" applyBorder="1"/>
    <xf numFmtId="0" fontId="6" fillId="2" borderId="1" xfId="0" applyFont="1" applyFill="1" applyBorder="1" applyAlignment="1">
      <alignment vertical="center" wrapText="1"/>
    </xf>
    <xf numFmtId="0" fontId="7" fillId="0" borderId="1" xfId="0" applyFont="1" applyBorder="1"/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45" fillId="6" borderId="0" xfId="0" applyFont="1" applyFill="1" applyAlignment="1">
      <alignment horizontal="left" vertical="center" wrapText="1"/>
    </xf>
    <xf numFmtId="0" fontId="7" fillId="0" borderId="76" xfId="0" applyFont="1" applyBorder="1"/>
    <xf numFmtId="0" fontId="47" fillId="6" borderId="0" xfId="0" applyFont="1" applyFill="1" applyAlignment="1">
      <alignment horizontal="left" vertical="center" wrapText="1"/>
    </xf>
    <xf numFmtId="0" fontId="7" fillId="0" borderId="7" xfId="0" applyFont="1" applyBorder="1"/>
    <xf numFmtId="0" fontId="48" fillId="6" borderId="0" xfId="0" applyFont="1" applyFill="1" applyAlignment="1">
      <alignment horizontal="left" vertical="center" wrapText="1"/>
    </xf>
    <xf numFmtId="0" fontId="47" fillId="6" borderId="76" xfId="0" applyFont="1" applyFill="1" applyBorder="1" applyAlignment="1">
      <alignment horizontal="left" vertical="center" wrapText="1"/>
    </xf>
    <xf numFmtId="0" fontId="7" fillId="0" borderId="77" xfId="0" applyFont="1" applyBorder="1"/>
    <xf numFmtId="0" fontId="50" fillId="6" borderId="0" xfId="0" applyFont="1" applyFill="1" applyAlignment="1">
      <alignment horizontal="left" vertical="center" wrapText="1"/>
    </xf>
    <xf numFmtId="0" fontId="37" fillId="6" borderId="0" xfId="0" applyFont="1" applyFill="1" applyAlignment="1">
      <alignment horizontal="left" vertical="center" wrapText="1"/>
    </xf>
    <xf numFmtId="0" fontId="37" fillId="6" borderId="64" xfId="0" applyFont="1" applyFill="1" applyBorder="1" applyAlignment="1">
      <alignment horizontal="left" vertical="center" wrapText="1"/>
    </xf>
    <xf numFmtId="0" fontId="7" fillId="0" borderId="65" xfId="0" applyFont="1" applyBorder="1"/>
    <xf numFmtId="0" fontId="40" fillId="6" borderId="0" xfId="0" applyFont="1" applyFill="1" applyAlignment="1">
      <alignment horizontal="left" vertical="center" wrapText="1"/>
    </xf>
    <xf numFmtId="0" fontId="29" fillId="9" borderId="0" xfId="0" applyFont="1" applyFill="1" applyAlignment="1">
      <alignment horizontal="center" vertical="center"/>
    </xf>
    <xf numFmtId="0" fontId="42" fillId="6" borderId="0" xfId="0" applyFont="1" applyFill="1" applyAlignment="1">
      <alignment horizontal="left" vertical="center" wrapText="1"/>
    </xf>
    <xf numFmtId="0" fontId="7" fillId="0" borderId="64" xfId="0" applyFont="1" applyBorder="1"/>
    <xf numFmtId="0" fontId="38" fillId="6" borderId="0" xfId="0" applyFont="1" applyFill="1" applyAlignment="1">
      <alignment horizontal="left" vertical="center" wrapText="1"/>
    </xf>
    <xf numFmtId="0" fontId="7" fillId="0" borderId="53" xfId="0" applyFont="1" applyBorder="1"/>
    <xf numFmtId="0" fontId="40" fillId="6" borderId="53" xfId="0" applyFont="1" applyFill="1" applyBorder="1" applyAlignment="1">
      <alignment horizontal="left" vertical="center" wrapText="1"/>
    </xf>
    <xf numFmtId="0" fontId="7" fillId="0" borderId="54" xfId="0" applyFont="1" applyBorder="1"/>
    <xf numFmtId="0" fontId="33" fillId="8" borderId="52" xfId="0" applyFont="1" applyFill="1" applyBorder="1" applyAlignment="1">
      <alignment horizontal="left" vertical="center"/>
    </xf>
    <xf numFmtId="0" fontId="7" fillId="0" borderId="51" xfId="0" applyFont="1" applyBorder="1"/>
    <xf numFmtId="0" fontId="7" fillId="0" borderId="23" xfId="0" applyFont="1" applyBorder="1"/>
    <xf numFmtId="0" fontId="40" fillId="2" borderId="55" xfId="0" applyFont="1" applyFill="1" applyBorder="1" applyAlignment="1">
      <alignment horizontal="left" vertical="center"/>
    </xf>
    <xf numFmtId="0" fontId="7" fillId="0" borderId="56" xfId="0" applyFont="1" applyBorder="1"/>
    <xf numFmtId="0" fontId="7" fillId="0" borderId="57" xfId="0" applyFont="1" applyBorder="1"/>
    <xf numFmtId="0" fontId="33" fillId="8" borderId="9" xfId="0" applyFont="1" applyFill="1" applyBorder="1" applyAlignment="1">
      <alignment horizontal="left" vertical="center"/>
    </xf>
    <xf numFmtId="0" fontId="7" fillId="0" borderId="10" xfId="0" applyFont="1" applyBorder="1"/>
    <xf numFmtId="0" fontId="7" fillId="0" borderId="11" xfId="0" applyFont="1" applyBorder="1"/>
    <xf numFmtId="0" fontId="33" fillId="8" borderId="22" xfId="0" applyFont="1" applyFill="1" applyBorder="1" applyAlignment="1">
      <alignment horizontal="left" vertical="center"/>
    </xf>
    <xf numFmtId="0" fontId="29" fillId="5" borderId="0" xfId="0" applyFont="1" applyFill="1" applyAlignment="1">
      <alignment horizontal="center" vertical="center"/>
    </xf>
    <xf numFmtId="0" fontId="30" fillId="6" borderId="0" xfId="0" applyFont="1" applyFill="1" applyAlignment="1">
      <alignment horizontal="left" vertical="center" wrapText="1"/>
    </xf>
    <xf numFmtId="0" fontId="7" fillId="0" borderId="38" xfId="0" applyFont="1" applyBorder="1"/>
    <xf numFmtId="0" fontId="32" fillId="6" borderId="38" xfId="0" applyFont="1" applyFill="1" applyBorder="1" applyAlignment="1">
      <alignment horizontal="left" vertical="center" wrapText="1"/>
    </xf>
    <xf numFmtId="0" fontId="7" fillId="0" borderId="39" xfId="0" applyFont="1" applyBorder="1"/>
    <xf numFmtId="0" fontId="32" fillId="6" borderId="0" xfId="0" applyFont="1" applyFill="1" applyAlignment="1">
      <alignment horizontal="left" vertical="center" wrapText="1"/>
    </xf>
    <xf numFmtId="0" fontId="29" fillId="7" borderId="0" xfId="0" applyFont="1" applyFill="1" applyAlignment="1">
      <alignment horizontal="center" vertical="center"/>
    </xf>
    <xf numFmtId="0" fontId="33" fillId="5" borderId="9" xfId="0" applyFont="1" applyFill="1" applyBorder="1" applyAlignment="1">
      <alignment horizontal="left" vertical="center"/>
    </xf>
    <xf numFmtId="0" fontId="54" fillId="0" borderId="193" xfId="0" applyFont="1" applyBorder="1" applyAlignment="1">
      <alignment vertical="center"/>
    </xf>
    <xf numFmtId="0" fontId="7" fillId="0" borderId="194" xfId="0" applyFont="1" applyBorder="1"/>
    <xf numFmtId="0" fontId="54" fillId="0" borderId="187" xfId="0" applyFont="1" applyBorder="1" applyAlignment="1">
      <alignment vertical="center"/>
    </xf>
    <xf numFmtId="0" fontId="7" fillId="0" borderId="197" xfId="0" applyFont="1" applyBorder="1"/>
    <xf numFmtId="0" fontId="54" fillId="13" borderId="106" xfId="0" applyFont="1" applyFill="1" applyBorder="1" applyAlignment="1">
      <alignment vertical="center"/>
    </xf>
    <xf numFmtId="0" fontId="7" fillId="0" borderId="99" xfId="0" applyFont="1" applyBorder="1"/>
    <xf numFmtId="0" fontId="7" fillId="0" borderId="125" xfId="0" applyFont="1" applyBorder="1"/>
    <xf numFmtId="0" fontId="54" fillId="15" borderId="106" xfId="0" applyFont="1" applyFill="1" applyBorder="1" applyAlignment="1">
      <alignment horizontal="left" vertical="center"/>
    </xf>
    <xf numFmtId="0" fontId="7" fillId="0" borderId="155" xfId="0" applyFont="1" applyBorder="1"/>
    <xf numFmtId="0" fontId="54" fillId="15" borderId="162" xfId="0" applyFont="1" applyFill="1" applyBorder="1" applyAlignment="1">
      <alignment vertical="center"/>
    </xf>
    <xf numFmtId="0" fontId="7" fillId="0" borderId="167" xfId="0" applyFont="1" applyBorder="1"/>
    <xf numFmtId="0" fontId="7" fillId="0" borderId="3" xfId="0" applyFont="1" applyBorder="1"/>
    <xf numFmtId="0" fontId="7" fillId="0" borderId="172" xfId="0" applyFont="1" applyBorder="1"/>
    <xf numFmtId="0" fontId="54" fillId="17" borderId="179" xfId="0" applyFont="1" applyFill="1" applyBorder="1" applyAlignment="1">
      <alignment vertical="center"/>
    </xf>
    <xf numFmtId="0" fontId="7" fillId="0" borderId="185" xfId="0" applyFont="1" applyBorder="1"/>
    <xf numFmtId="0" fontId="7" fillId="0" borderId="173" xfId="0" applyFont="1" applyBorder="1"/>
    <xf numFmtId="0" fontId="54" fillId="0" borderId="90" xfId="0" applyFont="1" applyBorder="1" applyAlignment="1">
      <alignment vertical="center"/>
    </xf>
    <xf numFmtId="0" fontId="7" fillId="0" borderId="90" xfId="0" applyFont="1" applyBorder="1"/>
    <xf numFmtId="0" fontId="54" fillId="17" borderId="106" xfId="0" applyFont="1" applyFill="1" applyBorder="1" applyAlignment="1">
      <alignment vertical="center"/>
    </xf>
    <xf numFmtId="0" fontId="54" fillId="18" borderId="9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bel"/>
        <a:ea typeface="Corbel"/>
        <a:cs typeface="Corbel"/>
      </a:majorFont>
      <a:minorFont>
        <a:latin typeface="Corbel"/>
        <a:ea typeface="Corbel"/>
        <a:cs typeface="Corbe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6666"/>
    <outlinePr summaryBelow="0" summaryRight="0"/>
  </sheetPr>
  <dimension ref="A1:BT1000"/>
  <sheetViews>
    <sheetView showGridLines="0" topLeftCell="A2" workbookViewId="0">
      <selection activeCell="F36" sqref="F36"/>
    </sheetView>
  </sheetViews>
  <sheetFormatPr baseColWidth="10" defaultColWidth="11.1640625" defaultRowHeight="15" customHeight="1" x14ac:dyDescent="0.2"/>
  <cols>
    <col min="1" max="1" width="3.83203125" customWidth="1"/>
    <col min="2" max="2" width="9.83203125" customWidth="1"/>
    <col min="3" max="3" width="1.33203125" customWidth="1"/>
    <col min="4" max="4" width="15.33203125" customWidth="1"/>
    <col min="5" max="5" width="10.83203125" customWidth="1"/>
    <col min="6" max="6" width="18.6640625" customWidth="1"/>
    <col min="7" max="7" width="10.5" customWidth="1"/>
    <col min="8" max="8" width="12.5" customWidth="1"/>
    <col min="9" max="9" width="4.83203125" customWidth="1"/>
    <col min="10" max="10" width="3.83203125" customWidth="1"/>
    <col min="11" max="44" width="3" customWidth="1"/>
    <col min="45" max="45" width="7.1640625" customWidth="1"/>
    <col min="46" max="72" width="3" customWidth="1"/>
  </cols>
  <sheetData>
    <row r="1" spans="1:72" ht="21" customHeight="1" x14ac:dyDescent="0.2">
      <c r="A1" s="1"/>
      <c r="B1" s="2"/>
      <c r="C1" s="2"/>
      <c r="D1" s="3"/>
      <c r="E1" s="3"/>
      <c r="F1" s="3"/>
      <c r="G1" s="4"/>
      <c r="H1" s="4"/>
      <c r="I1" s="4"/>
      <c r="J1" s="4"/>
      <c r="K1" s="5"/>
      <c r="L1" s="6"/>
      <c r="M1" s="7"/>
      <c r="N1" s="8"/>
      <c r="O1" s="7"/>
      <c r="P1" s="7"/>
      <c r="Q1" s="1"/>
      <c r="R1" s="1"/>
      <c r="S1" s="1"/>
      <c r="T1" s="1"/>
      <c r="U1" s="1"/>
      <c r="V1" s="1"/>
      <c r="Z1" s="470"/>
      <c r="AA1" s="470"/>
      <c r="AB1" s="470"/>
      <c r="AC1" s="470"/>
      <c r="AD1" s="470"/>
      <c r="AF1" s="470"/>
      <c r="AG1" s="470"/>
      <c r="AH1" s="470"/>
      <c r="AI1" s="470"/>
      <c r="AL1" s="470"/>
      <c r="AM1" s="470"/>
      <c r="AN1" s="470"/>
      <c r="AO1" s="470"/>
    </row>
    <row r="2" spans="1:72" ht="35.25" customHeight="1" x14ac:dyDescent="0.2">
      <c r="A2" s="1"/>
      <c r="B2" s="479"/>
      <c r="C2" s="480"/>
      <c r="D2" s="480"/>
      <c r="E2" s="480"/>
      <c r="F2" s="480"/>
      <c r="G2" s="480"/>
      <c r="H2" s="480"/>
      <c r="I2" s="9"/>
      <c r="J2" s="9"/>
      <c r="K2" s="481"/>
      <c r="L2" s="480"/>
      <c r="M2" s="480"/>
      <c r="N2" s="480"/>
      <c r="O2" s="480"/>
      <c r="P2" s="480"/>
      <c r="Q2" s="482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0"/>
      <c r="AL2" s="480"/>
    </row>
    <row r="3" spans="1:72" ht="21" customHeight="1" x14ac:dyDescent="0.2">
      <c r="A3" s="1"/>
      <c r="B3" s="10"/>
      <c r="C3" s="10"/>
      <c r="D3" s="10"/>
      <c r="E3" s="11"/>
      <c r="F3" s="11"/>
      <c r="G3" s="11"/>
      <c r="H3" s="11"/>
      <c r="I3" s="11"/>
      <c r="J3" s="11"/>
      <c r="K3" s="12"/>
      <c r="L3" s="12"/>
      <c r="M3" s="12"/>
      <c r="N3" s="12"/>
      <c r="O3" s="13"/>
      <c r="P3" s="13"/>
      <c r="Q3" s="13"/>
      <c r="R3" s="13"/>
      <c r="S3" s="13"/>
      <c r="T3" s="13"/>
      <c r="U3" s="13"/>
      <c r="V3" s="13"/>
    </row>
    <row r="4" spans="1:72" ht="21" customHeight="1" x14ac:dyDescent="0.25">
      <c r="A4" s="1"/>
      <c r="B4" s="14" t="s">
        <v>0</v>
      </c>
      <c r="C4" s="14"/>
      <c r="D4" s="15"/>
      <c r="E4" s="15"/>
      <c r="F4" s="15"/>
      <c r="G4" s="15"/>
      <c r="H4" s="16"/>
      <c r="I4" s="16"/>
      <c r="J4" s="16"/>
      <c r="K4" s="472"/>
      <c r="L4" s="473"/>
      <c r="M4" s="473"/>
      <c r="N4" s="473"/>
      <c r="O4" s="473"/>
      <c r="P4" s="473"/>
      <c r="Q4" s="473"/>
      <c r="R4" s="474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17"/>
      <c r="AF4" s="18"/>
      <c r="AG4" s="18"/>
      <c r="AH4" s="18"/>
      <c r="AI4" s="18"/>
      <c r="AJ4" s="18"/>
      <c r="AK4" s="18"/>
      <c r="AL4" s="18"/>
      <c r="AM4" s="18"/>
      <c r="AN4" s="18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ht="21" customHeight="1" x14ac:dyDescent="0.25">
      <c r="A5" s="1"/>
      <c r="B5" s="14" t="s">
        <v>1</v>
      </c>
      <c r="C5" s="14"/>
      <c r="D5" s="19" t="s">
        <v>2</v>
      </c>
      <c r="E5" s="20"/>
      <c r="F5" s="20"/>
      <c r="G5" s="20"/>
      <c r="H5" s="21"/>
      <c r="I5" s="21"/>
      <c r="J5" s="21"/>
      <c r="K5" s="472" t="s">
        <v>3</v>
      </c>
      <c r="L5" s="473"/>
      <c r="M5" s="473"/>
      <c r="N5" s="473"/>
      <c r="O5" s="473"/>
      <c r="P5" s="473"/>
      <c r="Q5" s="473"/>
      <c r="R5" s="474"/>
      <c r="S5" s="473"/>
      <c r="T5" s="473"/>
      <c r="U5" s="473"/>
      <c r="V5" s="473"/>
      <c r="W5" s="473"/>
      <c r="X5" s="473"/>
      <c r="Y5" s="473"/>
      <c r="Z5" s="473"/>
      <c r="AA5" s="473"/>
      <c r="AB5" s="473"/>
      <c r="AC5" s="473"/>
      <c r="AD5" s="22"/>
      <c r="AE5" s="17"/>
      <c r="AF5" s="1"/>
      <c r="AG5" s="1"/>
      <c r="AH5" s="1"/>
      <c r="AI5" s="1"/>
      <c r="AJ5" s="1"/>
      <c r="AK5" s="1"/>
      <c r="AL5" s="1"/>
      <c r="AM5" s="1"/>
      <c r="AN5" s="23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72" ht="21" customHeight="1" x14ac:dyDescent="0.2">
      <c r="A6" s="24"/>
      <c r="B6" s="25"/>
      <c r="C6" s="25"/>
      <c r="D6" s="25"/>
      <c r="E6" s="25"/>
      <c r="F6" s="25"/>
      <c r="G6" s="25"/>
      <c r="H6" s="26"/>
      <c r="I6" s="26"/>
      <c r="J6" s="26"/>
      <c r="K6" s="25"/>
      <c r="L6" s="25"/>
      <c r="M6" s="25"/>
      <c r="N6" s="25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</row>
    <row r="7" spans="1:72" ht="21" customHeight="1" x14ac:dyDescent="0.2">
      <c r="A7" s="27"/>
      <c r="B7" s="28" t="s">
        <v>4</v>
      </c>
      <c r="C7" s="28"/>
      <c r="D7" s="29"/>
      <c r="E7" s="29"/>
      <c r="F7" s="29"/>
      <c r="G7" s="29" t="s">
        <v>5</v>
      </c>
      <c r="H7" s="29"/>
      <c r="I7" s="29"/>
      <c r="J7" s="29"/>
      <c r="K7" s="475" t="s">
        <v>6</v>
      </c>
      <c r="L7" s="470"/>
      <c r="M7" s="470"/>
      <c r="N7" s="470"/>
      <c r="O7" s="470"/>
      <c r="P7" s="470"/>
      <c r="Q7" s="470"/>
      <c r="R7" s="470"/>
      <c r="S7" s="470"/>
      <c r="T7" s="470"/>
      <c r="U7" s="470"/>
      <c r="V7" s="470"/>
      <c r="W7" s="470"/>
      <c r="X7" s="470"/>
      <c r="Y7" s="476"/>
      <c r="Z7" s="475" t="s">
        <v>7</v>
      </c>
      <c r="AA7" s="470"/>
      <c r="AB7" s="470"/>
      <c r="AC7" s="470"/>
      <c r="AD7" s="470"/>
      <c r="AE7" s="470"/>
      <c r="AF7" s="470"/>
      <c r="AG7" s="470"/>
      <c r="AH7" s="470"/>
      <c r="AI7" s="470"/>
      <c r="AJ7" s="470"/>
      <c r="AK7" s="470"/>
      <c r="AL7" s="470"/>
      <c r="AM7" s="470"/>
      <c r="AN7" s="476"/>
      <c r="AO7" s="475" t="s">
        <v>8</v>
      </c>
      <c r="AP7" s="470"/>
      <c r="AQ7" s="470"/>
      <c r="AR7" s="470"/>
      <c r="AS7" s="470"/>
      <c r="AT7" s="470"/>
      <c r="AU7" s="470"/>
      <c r="AV7" s="470"/>
      <c r="AW7" s="470"/>
      <c r="AX7" s="470"/>
      <c r="AY7" s="470"/>
      <c r="AZ7" s="470"/>
      <c r="BA7" s="470"/>
      <c r="BB7" s="470"/>
      <c r="BC7" s="476"/>
      <c r="BD7" s="475" t="s">
        <v>9</v>
      </c>
      <c r="BE7" s="470"/>
      <c r="BF7" s="470"/>
      <c r="BG7" s="470"/>
      <c r="BH7" s="470"/>
      <c r="BI7" s="470"/>
      <c r="BJ7" s="470"/>
      <c r="BK7" s="470"/>
      <c r="BL7" s="470"/>
      <c r="BM7" s="470"/>
      <c r="BN7" s="470"/>
      <c r="BO7" s="470"/>
      <c r="BP7" s="470"/>
      <c r="BQ7" s="470"/>
      <c r="BR7" s="476"/>
      <c r="BS7" s="24"/>
      <c r="BT7" s="24"/>
    </row>
    <row r="8" spans="1:72" ht="21" customHeight="1" x14ac:dyDescent="0.2">
      <c r="A8" s="30"/>
      <c r="B8" s="31"/>
      <c r="C8" s="31"/>
      <c r="D8" s="466" t="s">
        <v>10</v>
      </c>
      <c r="E8" s="32"/>
      <c r="F8" s="32"/>
      <c r="G8" s="32"/>
      <c r="H8" s="32"/>
      <c r="I8" s="32"/>
      <c r="J8" s="32"/>
      <c r="K8" s="468" t="s">
        <v>11</v>
      </c>
      <c r="L8" s="467"/>
      <c r="M8" s="467"/>
      <c r="N8" s="467"/>
      <c r="O8" s="467"/>
      <c r="P8" s="468" t="s">
        <v>12</v>
      </c>
      <c r="Q8" s="467"/>
      <c r="R8" s="467"/>
      <c r="S8" s="467"/>
      <c r="T8" s="467"/>
      <c r="U8" s="468" t="s">
        <v>13</v>
      </c>
      <c r="V8" s="467"/>
      <c r="W8" s="467"/>
      <c r="X8" s="467"/>
      <c r="Y8" s="467"/>
      <c r="Z8" s="468" t="s">
        <v>14</v>
      </c>
      <c r="AA8" s="467"/>
      <c r="AB8" s="467"/>
      <c r="AC8" s="467"/>
      <c r="AD8" s="467"/>
      <c r="AE8" s="468" t="s">
        <v>15</v>
      </c>
      <c r="AF8" s="467"/>
      <c r="AG8" s="467"/>
      <c r="AH8" s="467"/>
      <c r="AI8" s="467"/>
      <c r="AJ8" s="468" t="s">
        <v>16</v>
      </c>
      <c r="AK8" s="467"/>
      <c r="AL8" s="467"/>
      <c r="AM8" s="467"/>
      <c r="AN8" s="467"/>
      <c r="AO8" s="468" t="s">
        <v>17</v>
      </c>
      <c r="AP8" s="467"/>
      <c r="AQ8" s="467"/>
      <c r="AR8" s="467"/>
      <c r="AS8" s="467"/>
      <c r="AT8" s="468"/>
      <c r="AU8" s="467"/>
      <c r="AV8" s="467"/>
      <c r="AW8" s="467"/>
      <c r="AX8" s="467"/>
      <c r="AY8" s="468"/>
      <c r="AZ8" s="467"/>
      <c r="BA8" s="467"/>
      <c r="BB8" s="467"/>
      <c r="BC8" s="467"/>
      <c r="BD8" s="468"/>
      <c r="BE8" s="467"/>
      <c r="BF8" s="467"/>
      <c r="BG8" s="467"/>
      <c r="BH8" s="467"/>
      <c r="BI8" s="468"/>
      <c r="BJ8" s="467"/>
      <c r="BK8" s="467"/>
      <c r="BL8" s="467"/>
      <c r="BM8" s="467"/>
      <c r="BN8" s="468"/>
      <c r="BO8" s="467"/>
      <c r="BP8" s="467"/>
      <c r="BQ8" s="467"/>
      <c r="BR8" s="467"/>
      <c r="BS8" s="30"/>
      <c r="BT8" s="30"/>
    </row>
    <row r="9" spans="1:72" ht="21" customHeight="1" x14ac:dyDescent="0.2">
      <c r="A9" s="33"/>
      <c r="B9" s="34"/>
      <c r="C9" s="34"/>
      <c r="D9" s="467"/>
      <c r="E9" s="35"/>
      <c r="F9" s="35" t="s">
        <v>18</v>
      </c>
      <c r="G9" s="36"/>
      <c r="H9" s="35"/>
      <c r="I9" s="34" t="s">
        <v>19</v>
      </c>
      <c r="J9" s="35"/>
      <c r="K9" s="37">
        <v>1</v>
      </c>
      <c r="L9" s="38">
        <v>2</v>
      </c>
      <c r="M9" s="38">
        <v>3</v>
      </c>
      <c r="N9" s="38">
        <v>4</v>
      </c>
      <c r="O9" s="38">
        <v>5</v>
      </c>
      <c r="P9" s="37">
        <v>6</v>
      </c>
      <c r="Q9" s="39">
        <v>7</v>
      </c>
      <c r="R9" s="39">
        <v>8</v>
      </c>
      <c r="S9" s="39">
        <v>9</v>
      </c>
      <c r="T9" s="39">
        <v>10</v>
      </c>
      <c r="U9" s="40">
        <v>11</v>
      </c>
      <c r="V9" s="39">
        <v>12</v>
      </c>
      <c r="W9" s="39">
        <v>13</v>
      </c>
      <c r="X9" s="39">
        <v>14</v>
      </c>
      <c r="Y9" s="39">
        <v>15</v>
      </c>
      <c r="Z9" s="40">
        <v>16</v>
      </c>
      <c r="AA9" s="39">
        <v>17</v>
      </c>
      <c r="AB9" s="39">
        <v>18</v>
      </c>
      <c r="AC9" s="39">
        <v>19</v>
      </c>
      <c r="AD9" s="39">
        <v>20</v>
      </c>
      <c r="AE9" s="40">
        <v>21</v>
      </c>
      <c r="AF9" s="39">
        <v>22</v>
      </c>
      <c r="AG9" s="39">
        <v>23</v>
      </c>
      <c r="AH9" s="39">
        <v>24</v>
      </c>
      <c r="AI9" s="39">
        <v>25</v>
      </c>
      <c r="AJ9" s="40">
        <v>26</v>
      </c>
      <c r="AK9" s="39">
        <v>27</v>
      </c>
      <c r="AL9" s="39">
        <v>28</v>
      </c>
      <c r="AM9" s="39">
        <v>29</v>
      </c>
      <c r="AN9" s="39">
        <v>30</v>
      </c>
      <c r="AO9" s="40">
        <v>31</v>
      </c>
      <c r="AP9" s="39">
        <v>32</v>
      </c>
      <c r="AQ9" s="39">
        <v>33</v>
      </c>
      <c r="AR9" s="39">
        <v>34</v>
      </c>
      <c r="AS9" s="39">
        <v>35</v>
      </c>
      <c r="AT9" s="40">
        <v>36</v>
      </c>
      <c r="AU9" s="39">
        <v>37</v>
      </c>
      <c r="AV9" s="39">
        <v>38</v>
      </c>
      <c r="AW9" s="39">
        <v>39</v>
      </c>
      <c r="AX9" s="39">
        <v>40</v>
      </c>
      <c r="AY9" s="40">
        <v>41</v>
      </c>
      <c r="AZ9" s="39">
        <v>42</v>
      </c>
      <c r="BA9" s="39">
        <v>43</v>
      </c>
      <c r="BB9" s="39">
        <v>44</v>
      </c>
      <c r="BC9" s="39">
        <v>45</v>
      </c>
      <c r="BD9" s="40">
        <v>46</v>
      </c>
      <c r="BE9" s="39">
        <v>47</v>
      </c>
      <c r="BF9" s="39">
        <v>48</v>
      </c>
      <c r="BG9" s="39">
        <v>49</v>
      </c>
      <c r="BH9" s="39">
        <v>50</v>
      </c>
      <c r="BI9" s="40">
        <v>51</v>
      </c>
      <c r="BJ9" s="39">
        <v>52</v>
      </c>
      <c r="BK9" s="39">
        <v>53</v>
      </c>
      <c r="BL9" s="39">
        <v>54</v>
      </c>
      <c r="BM9" s="39">
        <v>55</v>
      </c>
      <c r="BN9" s="40">
        <v>56</v>
      </c>
      <c r="BO9" s="39">
        <v>57</v>
      </c>
      <c r="BP9" s="39">
        <v>58</v>
      </c>
      <c r="BQ9" s="39">
        <v>59</v>
      </c>
      <c r="BR9" s="39">
        <v>60</v>
      </c>
      <c r="BS9" s="33"/>
      <c r="BT9" s="33"/>
    </row>
    <row r="10" spans="1:72" ht="21" customHeight="1" x14ac:dyDescent="0.2">
      <c r="A10" s="41"/>
      <c r="B10" s="42"/>
      <c r="C10" s="43"/>
      <c r="D10" s="44"/>
      <c r="E10" s="44"/>
      <c r="F10" s="45"/>
      <c r="G10" s="517" t="s">
        <v>20</v>
      </c>
      <c r="H10" s="486"/>
      <c r="I10" s="46" t="s">
        <v>21</v>
      </c>
      <c r="J10" s="46" t="b">
        <v>1</v>
      </c>
      <c r="K10" s="47"/>
      <c r="L10" s="47"/>
      <c r="M10" s="47"/>
      <c r="N10" s="47"/>
      <c r="O10" s="47"/>
      <c r="P10" s="47"/>
      <c r="Q10" s="47"/>
      <c r="R10" s="48"/>
      <c r="S10" s="48"/>
      <c r="T10" s="48"/>
      <c r="U10" s="48"/>
      <c r="V10" s="48"/>
      <c r="W10" s="48"/>
      <c r="X10" s="48"/>
      <c r="Y10" s="48"/>
      <c r="Z10" s="477" t="s">
        <v>22</v>
      </c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9"/>
      <c r="AP10" s="48"/>
      <c r="AQ10" s="48"/>
      <c r="AR10" s="48"/>
      <c r="AS10" s="50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9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51"/>
      <c r="BT10" s="51"/>
    </row>
    <row r="11" spans="1:72" ht="21" customHeight="1" x14ac:dyDescent="0.2">
      <c r="A11" s="41"/>
      <c r="B11" s="512">
        <v>1</v>
      </c>
      <c r="C11" s="43"/>
      <c r="D11" s="513" t="s">
        <v>23</v>
      </c>
      <c r="E11" s="470"/>
      <c r="F11" s="45"/>
      <c r="G11" s="517" t="s">
        <v>24</v>
      </c>
      <c r="H11" s="486"/>
      <c r="I11" s="46" t="s">
        <v>21</v>
      </c>
      <c r="J11" s="46" t="b">
        <v>0</v>
      </c>
      <c r="K11" s="519" t="s">
        <v>25</v>
      </c>
      <c r="L11" s="509"/>
      <c r="M11" s="509"/>
      <c r="N11" s="509"/>
      <c r="O11" s="509"/>
      <c r="P11" s="509"/>
      <c r="Q11" s="510"/>
      <c r="R11" s="52"/>
      <c r="S11" s="52"/>
      <c r="T11" s="52"/>
      <c r="U11" s="53"/>
      <c r="V11" s="53"/>
      <c r="W11" s="53"/>
      <c r="X11" s="53"/>
      <c r="Y11" s="54"/>
      <c r="Z11" s="478"/>
      <c r="AA11" s="55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7"/>
      <c r="AO11" s="58"/>
      <c r="AP11" s="56"/>
      <c r="AQ11" s="56"/>
      <c r="AR11" s="59"/>
      <c r="AS11" s="477"/>
      <c r="AT11" s="60"/>
      <c r="AU11" s="60"/>
      <c r="AV11" s="60"/>
      <c r="AW11" s="60"/>
      <c r="AX11" s="60"/>
      <c r="AY11" s="60"/>
      <c r="AZ11" s="60"/>
      <c r="BA11" s="60"/>
      <c r="BB11" s="60"/>
      <c r="BC11" s="61"/>
      <c r="BD11" s="62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1"/>
      <c r="BS11" s="51"/>
      <c r="BT11" s="51"/>
    </row>
    <row r="12" spans="1:72" ht="21" customHeight="1" x14ac:dyDescent="0.2">
      <c r="A12" s="24"/>
      <c r="B12" s="470"/>
      <c r="C12" s="43"/>
      <c r="D12" s="470"/>
      <c r="E12" s="470"/>
      <c r="F12" s="45"/>
      <c r="G12" s="517" t="s">
        <v>26</v>
      </c>
      <c r="H12" s="486"/>
      <c r="I12" s="46" t="s">
        <v>21</v>
      </c>
      <c r="J12" s="46" t="b">
        <v>0</v>
      </c>
      <c r="K12" s="63"/>
      <c r="L12" s="519" t="s">
        <v>27</v>
      </c>
      <c r="M12" s="509"/>
      <c r="N12" s="509"/>
      <c r="O12" s="509"/>
      <c r="P12" s="509"/>
      <c r="Q12" s="510"/>
      <c r="R12" s="52"/>
      <c r="S12" s="52"/>
      <c r="T12" s="52"/>
      <c r="U12" s="52"/>
      <c r="V12" s="64"/>
      <c r="W12" s="64"/>
      <c r="X12" s="64"/>
      <c r="Y12" s="65"/>
      <c r="Z12" s="478"/>
      <c r="AA12" s="66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7"/>
      <c r="AO12" s="68"/>
      <c r="AP12" s="64"/>
      <c r="AQ12" s="64"/>
      <c r="AR12" s="69"/>
      <c r="AS12" s="478"/>
      <c r="AT12" s="70"/>
      <c r="AU12" s="70"/>
      <c r="AV12" s="70"/>
      <c r="AW12" s="70"/>
      <c r="AX12" s="70"/>
      <c r="AY12" s="70"/>
      <c r="AZ12" s="70"/>
      <c r="BA12" s="70"/>
      <c r="BB12" s="70"/>
      <c r="BC12" s="71"/>
      <c r="BD12" s="72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1"/>
      <c r="BS12" s="73"/>
      <c r="BT12" s="73"/>
    </row>
    <row r="13" spans="1:72" ht="21" customHeight="1" x14ac:dyDescent="0.2">
      <c r="A13" s="24"/>
      <c r="B13" s="470"/>
      <c r="C13" s="43"/>
      <c r="D13" s="470"/>
      <c r="E13" s="470"/>
      <c r="F13" s="45"/>
      <c r="G13" s="517" t="s">
        <v>28</v>
      </c>
      <c r="H13" s="486"/>
      <c r="I13" s="46"/>
      <c r="J13" s="46" t="b">
        <v>0</v>
      </c>
      <c r="K13" s="74"/>
      <c r="L13" s="75"/>
      <c r="M13" s="52"/>
      <c r="N13" s="52"/>
      <c r="O13" s="52"/>
      <c r="P13" s="52"/>
      <c r="Q13" s="52"/>
      <c r="R13" s="52"/>
      <c r="S13" s="52"/>
      <c r="T13" s="52"/>
      <c r="U13" s="52"/>
      <c r="V13" s="76" t="s">
        <v>29</v>
      </c>
      <c r="W13" s="76"/>
      <c r="X13" s="76"/>
      <c r="Y13" s="77"/>
      <c r="Z13" s="478"/>
      <c r="AA13" s="78"/>
      <c r="AB13" s="79"/>
      <c r="AC13" s="79"/>
      <c r="AD13" s="79"/>
      <c r="AE13" s="52"/>
      <c r="AF13" s="52"/>
      <c r="AG13" s="52"/>
      <c r="AH13" s="52"/>
      <c r="AI13" s="52"/>
      <c r="AJ13" s="52"/>
      <c r="AK13" s="52"/>
      <c r="AL13" s="52"/>
      <c r="AM13" s="52"/>
      <c r="AN13" s="80"/>
      <c r="AO13" s="81"/>
      <c r="AP13" s="52"/>
      <c r="AQ13" s="52"/>
      <c r="AR13" s="82"/>
      <c r="AS13" s="478"/>
      <c r="AT13" s="83"/>
      <c r="AU13" s="83"/>
      <c r="AV13" s="83"/>
      <c r="AW13" s="83"/>
      <c r="AX13" s="83"/>
      <c r="AY13" s="83"/>
      <c r="AZ13" s="83"/>
      <c r="BA13" s="83"/>
      <c r="BB13" s="83"/>
      <c r="BC13" s="84"/>
      <c r="BD13" s="85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4"/>
      <c r="BS13" s="73"/>
      <c r="BT13" s="73"/>
    </row>
    <row r="14" spans="1:72" ht="21" customHeight="1" x14ac:dyDescent="0.2">
      <c r="A14" s="24"/>
      <c r="B14" s="470"/>
      <c r="C14" s="43"/>
      <c r="D14" s="470"/>
      <c r="E14" s="470"/>
      <c r="F14" s="45"/>
      <c r="G14" s="517" t="s">
        <v>30</v>
      </c>
      <c r="H14" s="486"/>
      <c r="I14" s="46"/>
      <c r="J14" s="46" t="b">
        <v>0</v>
      </c>
      <c r="K14" s="74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77"/>
      <c r="Z14" s="478"/>
      <c r="AA14" s="78"/>
      <c r="AB14" s="79"/>
      <c r="AC14" s="79"/>
      <c r="AD14" s="79"/>
      <c r="AE14" s="52"/>
      <c r="AF14" s="52"/>
      <c r="AG14" s="52"/>
      <c r="AH14" s="52"/>
      <c r="AI14" s="52"/>
      <c r="AJ14" s="52"/>
      <c r="AK14" s="52"/>
      <c r="AL14" s="52"/>
      <c r="AM14" s="52"/>
      <c r="AN14" s="80"/>
      <c r="AO14" s="81"/>
      <c r="AP14" s="52"/>
      <c r="AQ14" s="52"/>
      <c r="AR14" s="82"/>
      <c r="AS14" s="478"/>
      <c r="AT14" s="83"/>
      <c r="AU14" s="83"/>
      <c r="AV14" s="83"/>
      <c r="AW14" s="83"/>
      <c r="AX14" s="83"/>
      <c r="AY14" s="83"/>
      <c r="AZ14" s="83"/>
      <c r="BA14" s="83"/>
      <c r="BB14" s="83"/>
      <c r="BC14" s="84"/>
      <c r="BD14" s="85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4"/>
      <c r="BS14" s="73"/>
      <c r="BT14" s="73"/>
    </row>
    <row r="15" spans="1:72" ht="21" customHeight="1" x14ac:dyDescent="0.2">
      <c r="A15" s="24"/>
      <c r="B15" s="470"/>
      <c r="C15" s="86"/>
      <c r="D15" s="514"/>
      <c r="E15" s="514"/>
      <c r="F15" s="87"/>
      <c r="G15" s="515" t="s">
        <v>31</v>
      </c>
      <c r="H15" s="516"/>
      <c r="I15" s="88"/>
      <c r="J15" s="89" t="b">
        <v>0</v>
      </c>
      <c r="K15" s="90"/>
      <c r="L15" s="91"/>
      <c r="M15" s="92"/>
      <c r="N15" s="92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4"/>
      <c r="Z15" s="478"/>
      <c r="AA15" s="95"/>
      <c r="AB15" s="96"/>
      <c r="AC15" s="96"/>
      <c r="AD15" s="96"/>
      <c r="AE15" s="93"/>
      <c r="AF15" s="93"/>
      <c r="AG15" s="93"/>
      <c r="AH15" s="93"/>
      <c r="AI15" s="93"/>
      <c r="AJ15" s="93"/>
      <c r="AK15" s="93"/>
      <c r="AL15" s="93"/>
      <c r="AM15" s="93"/>
      <c r="AN15" s="97"/>
      <c r="AO15" s="98"/>
      <c r="AP15" s="93"/>
      <c r="AQ15" s="93"/>
      <c r="AR15" s="99"/>
      <c r="AS15" s="478"/>
      <c r="AT15" s="100"/>
      <c r="AU15" s="100"/>
      <c r="AV15" s="100"/>
      <c r="AW15" s="100"/>
      <c r="AX15" s="100"/>
      <c r="AY15" s="100"/>
      <c r="AZ15" s="100"/>
      <c r="BA15" s="100"/>
      <c r="BB15" s="100"/>
      <c r="BC15" s="101"/>
      <c r="BD15" s="102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1"/>
      <c r="BS15" s="73"/>
      <c r="BT15" s="73"/>
    </row>
    <row r="16" spans="1:72" ht="21" customHeight="1" x14ac:dyDescent="0.2">
      <c r="A16" s="24"/>
      <c r="B16" s="518">
        <v>2</v>
      </c>
      <c r="C16" s="43"/>
      <c r="D16" s="498" t="s">
        <v>32</v>
      </c>
      <c r="E16" s="470"/>
      <c r="F16" s="103"/>
      <c r="G16" s="494" t="s">
        <v>33</v>
      </c>
      <c r="H16" s="486"/>
      <c r="I16" s="104"/>
      <c r="J16" s="46" t="b">
        <v>0</v>
      </c>
      <c r="K16" s="105"/>
      <c r="L16" s="106"/>
      <c r="M16" s="508"/>
      <c r="N16" s="509"/>
      <c r="O16" s="509"/>
      <c r="P16" s="509"/>
      <c r="Q16" s="509"/>
      <c r="R16" s="509"/>
      <c r="S16" s="509"/>
      <c r="T16" s="509"/>
      <c r="U16" s="509"/>
      <c r="V16" s="509"/>
      <c r="W16" s="510"/>
      <c r="X16" s="107"/>
      <c r="Y16" s="108"/>
      <c r="Z16" s="478"/>
      <c r="AA16" s="109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10"/>
      <c r="AO16" s="111"/>
      <c r="AP16" s="107"/>
      <c r="AQ16" s="107"/>
      <c r="AR16" s="112"/>
      <c r="AS16" s="478"/>
      <c r="AT16" s="113"/>
      <c r="AU16" s="113"/>
      <c r="AV16" s="113"/>
      <c r="AW16" s="113"/>
      <c r="AX16" s="113"/>
      <c r="AY16" s="113"/>
      <c r="AZ16" s="113"/>
      <c r="BA16" s="113"/>
      <c r="BB16" s="113"/>
      <c r="BC16" s="114"/>
      <c r="BD16" s="115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4"/>
      <c r="BS16" s="116"/>
      <c r="BT16" s="24"/>
    </row>
    <row r="17" spans="1:72" ht="21" customHeight="1" x14ac:dyDescent="0.2">
      <c r="A17" s="24"/>
      <c r="B17" s="470"/>
      <c r="C17" s="43"/>
      <c r="D17" s="470"/>
      <c r="E17" s="470"/>
      <c r="F17" s="103"/>
      <c r="G17" s="494" t="s">
        <v>34</v>
      </c>
      <c r="H17" s="486"/>
      <c r="I17" s="104"/>
      <c r="J17" s="46" t="b">
        <v>0</v>
      </c>
      <c r="K17" s="117"/>
      <c r="L17" s="118"/>
      <c r="M17" s="511" t="s">
        <v>35</v>
      </c>
      <c r="N17" s="503"/>
      <c r="O17" s="503"/>
      <c r="P17" s="503"/>
      <c r="Q17" s="503"/>
      <c r="R17" s="504"/>
      <c r="S17" s="119"/>
      <c r="T17" s="119"/>
      <c r="U17" s="119"/>
      <c r="V17" s="119"/>
      <c r="W17" s="119"/>
      <c r="X17" s="119"/>
      <c r="Y17" s="120"/>
      <c r="Z17" s="478"/>
      <c r="AA17" s="121"/>
      <c r="AB17" s="119"/>
      <c r="AC17" s="122"/>
      <c r="AD17" s="123"/>
      <c r="AE17" s="123"/>
      <c r="AF17" s="123"/>
      <c r="AG17" s="64"/>
      <c r="AH17" s="64"/>
      <c r="AI17" s="119"/>
      <c r="AJ17" s="119"/>
      <c r="AK17" s="119"/>
      <c r="AL17" s="119"/>
      <c r="AM17" s="119"/>
      <c r="AN17" s="124"/>
      <c r="AO17" s="125"/>
      <c r="AP17" s="119"/>
      <c r="AQ17" s="119"/>
      <c r="AR17" s="126"/>
      <c r="AS17" s="478"/>
      <c r="AT17" s="127"/>
      <c r="AU17" s="127"/>
      <c r="AV17" s="127"/>
      <c r="AW17" s="127"/>
      <c r="AX17" s="127"/>
      <c r="AY17" s="127"/>
      <c r="AZ17" s="127"/>
      <c r="BA17" s="127"/>
      <c r="BB17" s="127"/>
      <c r="BC17" s="128"/>
      <c r="BD17" s="129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8"/>
      <c r="BS17" s="116"/>
      <c r="BT17" s="24"/>
    </row>
    <row r="18" spans="1:72" ht="21" customHeight="1" x14ac:dyDescent="0.2">
      <c r="A18" s="24"/>
      <c r="B18" s="470"/>
      <c r="C18" s="43"/>
      <c r="D18" s="470"/>
      <c r="E18" s="470"/>
      <c r="F18" s="103"/>
      <c r="G18" s="494" t="s">
        <v>36</v>
      </c>
      <c r="H18" s="486"/>
      <c r="I18" s="104" t="s">
        <v>21</v>
      </c>
      <c r="J18" s="46" t="b">
        <v>0</v>
      </c>
      <c r="K18" s="502" t="s">
        <v>37</v>
      </c>
      <c r="L18" s="503"/>
      <c r="M18" s="503"/>
      <c r="N18" s="503"/>
      <c r="O18" s="503"/>
      <c r="P18" s="503"/>
      <c r="Q18" s="503"/>
      <c r="R18" s="503"/>
      <c r="S18" s="503"/>
      <c r="T18" s="503"/>
      <c r="U18" s="503"/>
      <c r="V18" s="503"/>
      <c r="W18" s="503"/>
      <c r="X18" s="504"/>
      <c r="Y18" s="120"/>
      <c r="Z18" s="478"/>
      <c r="AA18" s="121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24"/>
      <c r="AO18" s="125"/>
      <c r="AP18" s="119"/>
      <c r="AQ18" s="119"/>
      <c r="AR18" s="126"/>
      <c r="AS18" s="478"/>
      <c r="AT18" s="127"/>
      <c r="AU18" s="127"/>
      <c r="AV18" s="127"/>
      <c r="AW18" s="127"/>
      <c r="AX18" s="127"/>
      <c r="AY18" s="127"/>
      <c r="AZ18" s="127"/>
      <c r="BA18" s="127"/>
      <c r="BB18" s="127"/>
      <c r="BC18" s="128"/>
      <c r="BD18" s="129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8"/>
      <c r="BS18" s="116"/>
      <c r="BT18" s="24"/>
    </row>
    <row r="19" spans="1:72" ht="21" customHeight="1" x14ac:dyDescent="0.2">
      <c r="A19" s="24"/>
      <c r="B19" s="470"/>
      <c r="C19" s="43"/>
      <c r="D19" s="470"/>
      <c r="E19" s="470"/>
      <c r="F19" s="103"/>
      <c r="G19" s="494" t="s">
        <v>38</v>
      </c>
      <c r="H19" s="486"/>
      <c r="I19" s="104" t="s">
        <v>21</v>
      </c>
      <c r="J19" s="46" t="b">
        <v>0</v>
      </c>
      <c r="K19" s="117"/>
      <c r="L19" s="118"/>
      <c r="M19" s="119"/>
      <c r="N19" s="119"/>
      <c r="O19" s="119"/>
      <c r="P19" s="119"/>
      <c r="Q19" s="511" t="s">
        <v>39</v>
      </c>
      <c r="R19" s="503"/>
      <c r="S19" s="503"/>
      <c r="T19" s="503"/>
      <c r="U19" s="503"/>
      <c r="V19" s="504"/>
      <c r="W19" s="119"/>
      <c r="X19" s="119"/>
      <c r="Y19" s="120"/>
      <c r="Z19" s="478"/>
      <c r="AA19" s="121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24"/>
      <c r="AO19" s="125"/>
      <c r="AP19" s="119"/>
      <c r="AQ19" s="119"/>
      <c r="AR19" s="126"/>
      <c r="AS19" s="478"/>
      <c r="AT19" s="127"/>
      <c r="AU19" s="127"/>
      <c r="AV19" s="127"/>
      <c r="AW19" s="127"/>
      <c r="AX19" s="127"/>
      <c r="AY19" s="127"/>
      <c r="AZ19" s="127"/>
      <c r="BA19" s="127"/>
      <c r="BB19" s="127"/>
      <c r="BC19" s="128"/>
      <c r="BD19" s="129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8"/>
      <c r="BS19" s="116"/>
      <c r="BT19" s="24"/>
    </row>
    <row r="20" spans="1:72" ht="21" customHeight="1" x14ac:dyDescent="0.2">
      <c r="A20" s="24"/>
      <c r="B20" s="470"/>
      <c r="C20" s="43"/>
      <c r="D20" s="470"/>
      <c r="E20" s="470"/>
      <c r="F20" s="103"/>
      <c r="G20" s="494" t="s">
        <v>40</v>
      </c>
      <c r="H20" s="486"/>
      <c r="I20" s="104"/>
      <c r="J20" s="46" t="b">
        <v>0</v>
      </c>
      <c r="K20" s="502" t="s">
        <v>41</v>
      </c>
      <c r="L20" s="503"/>
      <c r="M20" s="503"/>
      <c r="N20" s="503"/>
      <c r="O20" s="503"/>
      <c r="P20" s="503"/>
      <c r="Q20" s="503"/>
      <c r="R20" s="503"/>
      <c r="S20" s="503"/>
      <c r="T20" s="503"/>
      <c r="U20" s="503"/>
      <c r="V20" s="503"/>
      <c r="W20" s="503"/>
      <c r="X20" s="504"/>
      <c r="Y20" s="130"/>
      <c r="Z20" s="478"/>
      <c r="AA20" s="131" t="s">
        <v>42</v>
      </c>
      <c r="AB20" s="131"/>
      <c r="AC20" s="131"/>
      <c r="AD20" s="131"/>
      <c r="AE20" s="131"/>
      <c r="AF20" s="131"/>
      <c r="AG20" s="132"/>
      <c r="AH20" s="79"/>
      <c r="AI20" s="79"/>
      <c r="AJ20" s="79"/>
      <c r="AK20" s="79"/>
      <c r="AL20" s="79"/>
      <c r="AM20" s="79"/>
      <c r="AN20" s="133"/>
      <c r="AO20" s="134"/>
      <c r="AP20" s="79"/>
      <c r="AQ20" s="79"/>
      <c r="AR20" s="135"/>
      <c r="AS20" s="478"/>
      <c r="AT20" s="127"/>
      <c r="AU20" s="127"/>
      <c r="AV20" s="127"/>
      <c r="AW20" s="127"/>
      <c r="AX20" s="127"/>
      <c r="AY20" s="127"/>
      <c r="AZ20" s="127"/>
      <c r="BA20" s="127"/>
      <c r="BB20" s="127"/>
      <c r="BC20" s="128"/>
      <c r="BD20" s="129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8"/>
      <c r="BS20" s="116"/>
      <c r="BT20" s="24"/>
    </row>
    <row r="21" spans="1:72" ht="21" customHeight="1" x14ac:dyDescent="0.2">
      <c r="A21" s="24"/>
      <c r="B21" s="470"/>
      <c r="C21" s="43"/>
      <c r="D21" s="470"/>
      <c r="E21" s="470"/>
      <c r="F21" s="103"/>
      <c r="G21" s="494" t="s">
        <v>43</v>
      </c>
      <c r="H21" s="486"/>
      <c r="I21" s="104"/>
      <c r="J21" s="46" t="b">
        <v>0</v>
      </c>
      <c r="K21" s="502" t="s">
        <v>44</v>
      </c>
      <c r="L21" s="503"/>
      <c r="M21" s="503"/>
      <c r="N21" s="503"/>
      <c r="O21" s="503"/>
      <c r="P21" s="503"/>
      <c r="Q21" s="503"/>
      <c r="R21" s="503"/>
      <c r="S21" s="503"/>
      <c r="T21" s="503"/>
      <c r="U21" s="503"/>
      <c r="V21" s="503"/>
      <c r="W21" s="503"/>
      <c r="X21" s="504"/>
      <c r="Y21" s="130"/>
      <c r="Z21" s="478"/>
      <c r="AA21" s="121"/>
      <c r="AB21" s="119"/>
      <c r="AC21" s="119"/>
      <c r="AD21" s="119"/>
      <c r="AE21" s="119"/>
      <c r="AF21" s="119"/>
      <c r="AG21" s="119"/>
      <c r="AH21" s="79"/>
      <c r="AI21" s="79"/>
      <c r="AJ21" s="79"/>
      <c r="AK21" s="79"/>
      <c r="AL21" s="79"/>
      <c r="AM21" s="79"/>
      <c r="AN21" s="133"/>
      <c r="AO21" s="134"/>
      <c r="AP21" s="79"/>
      <c r="AQ21" s="79"/>
      <c r="AR21" s="135"/>
      <c r="AS21" s="478"/>
      <c r="AT21" s="136"/>
      <c r="AU21" s="136"/>
      <c r="AV21" s="136"/>
      <c r="AW21" s="136"/>
      <c r="AX21" s="136"/>
      <c r="AY21" s="136"/>
      <c r="AZ21" s="136"/>
      <c r="BA21" s="136"/>
      <c r="BB21" s="136"/>
      <c r="BC21" s="137"/>
      <c r="BD21" s="138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7"/>
      <c r="BS21" s="116"/>
      <c r="BT21" s="24"/>
    </row>
    <row r="22" spans="1:72" ht="21" customHeight="1" x14ac:dyDescent="0.2">
      <c r="A22" s="24"/>
      <c r="B22" s="470"/>
      <c r="C22" s="139"/>
      <c r="D22" s="499"/>
      <c r="E22" s="499"/>
      <c r="F22" s="140"/>
      <c r="G22" s="500" t="s">
        <v>45</v>
      </c>
      <c r="H22" s="501"/>
      <c r="I22" s="141"/>
      <c r="J22" s="46" t="b">
        <v>0</v>
      </c>
      <c r="K22" s="505" t="s">
        <v>46</v>
      </c>
      <c r="L22" s="506"/>
      <c r="M22" s="506"/>
      <c r="N22" s="506"/>
      <c r="O22" s="506"/>
      <c r="P22" s="506"/>
      <c r="Q22" s="506"/>
      <c r="R22" s="506"/>
      <c r="S22" s="506"/>
      <c r="T22" s="506"/>
      <c r="U22" s="506"/>
      <c r="V22" s="506"/>
      <c r="W22" s="506"/>
      <c r="X22" s="507"/>
      <c r="Y22" s="142"/>
      <c r="Z22" s="478"/>
      <c r="AA22" s="143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5"/>
      <c r="AO22" s="146"/>
      <c r="AP22" s="144"/>
      <c r="AQ22" s="144"/>
      <c r="AR22" s="147"/>
      <c r="AS22" s="47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9"/>
      <c r="BD22" s="150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9"/>
      <c r="BS22" s="116"/>
      <c r="BT22" s="24"/>
    </row>
    <row r="23" spans="1:72" ht="21" customHeight="1" x14ac:dyDescent="0.2">
      <c r="A23" s="24"/>
      <c r="B23" s="495">
        <v>3</v>
      </c>
      <c r="C23" s="43"/>
      <c r="D23" s="496" t="s">
        <v>47</v>
      </c>
      <c r="E23" s="470"/>
      <c r="F23" s="151"/>
      <c r="G23" s="491" t="s">
        <v>48</v>
      </c>
      <c r="H23" s="486"/>
      <c r="I23" s="152" t="s">
        <v>21</v>
      </c>
      <c r="J23" s="153" t="b">
        <v>1</v>
      </c>
      <c r="K23" s="154"/>
      <c r="L23" s="155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7"/>
      <c r="Z23" s="478"/>
      <c r="AA23" s="158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9"/>
      <c r="AO23" s="160"/>
      <c r="AP23" s="156"/>
      <c r="AQ23" s="156"/>
      <c r="AR23" s="161"/>
      <c r="AS23" s="478"/>
      <c r="AT23" s="162"/>
      <c r="AU23" s="162"/>
      <c r="AV23" s="162"/>
      <c r="AW23" s="162"/>
      <c r="AX23" s="162"/>
      <c r="AY23" s="162"/>
      <c r="AZ23" s="162"/>
      <c r="BA23" s="162"/>
      <c r="BB23" s="162"/>
      <c r="BC23" s="163"/>
      <c r="BD23" s="164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3"/>
      <c r="BS23" s="24"/>
      <c r="BT23" s="24"/>
    </row>
    <row r="24" spans="1:72" ht="21" customHeight="1" x14ac:dyDescent="0.2">
      <c r="A24" s="24"/>
      <c r="B24" s="470"/>
      <c r="C24" s="43"/>
      <c r="D24" s="470"/>
      <c r="E24" s="470"/>
      <c r="F24" s="151"/>
      <c r="G24" s="491" t="s">
        <v>49</v>
      </c>
      <c r="H24" s="486"/>
      <c r="I24" s="152"/>
      <c r="J24" s="46" t="b">
        <v>1</v>
      </c>
      <c r="K24" s="154"/>
      <c r="L24" s="155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7"/>
      <c r="Z24" s="478"/>
      <c r="AA24" s="158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9"/>
      <c r="AO24" s="160"/>
      <c r="AP24" s="156"/>
      <c r="AQ24" s="156"/>
      <c r="AR24" s="161"/>
      <c r="AS24" s="478"/>
      <c r="AT24" s="162"/>
      <c r="AU24" s="162"/>
      <c r="AV24" s="162"/>
      <c r="AW24" s="162"/>
      <c r="AX24" s="162"/>
      <c r="AY24" s="162"/>
      <c r="AZ24" s="162"/>
      <c r="BA24" s="162"/>
      <c r="BB24" s="162"/>
      <c r="BC24" s="163"/>
      <c r="BD24" s="164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3"/>
      <c r="BS24" s="24"/>
      <c r="BT24" s="24"/>
    </row>
    <row r="25" spans="1:72" ht="21" customHeight="1" x14ac:dyDescent="0.2">
      <c r="A25" s="24"/>
      <c r="B25" s="470"/>
      <c r="C25" s="43"/>
      <c r="D25" s="470"/>
      <c r="E25" s="470"/>
      <c r="F25" s="151" t="s">
        <v>50</v>
      </c>
      <c r="G25" s="491" t="s">
        <v>51</v>
      </c>
      <c r="H25" s="486"/>
      <c r="I25" s="152" t="s">
        <v>21</v>
      </c>
      <c r="J25" s="46" t="b">
        <v>0</v>
      </c>
      <c r="K25" s="154"/>
      <c r="L25" s="155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7"/>
      <c r="Z25" s="478"/>
      <c r="AA25" s="158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9"/>
      <c r="AO25" s="160"/>
      <c r="AP25" s="156"/>
      <c r="AQ25" s="156"/>
      <c r="AR25" s="161"/>
      <c r="AS25" s="478"/>
      <c r="AT25" s="162"/>
      <c r="AU25" s="162"/>
      <c r="AV25" s="162"/>
      <c r="AW25" s="162"/>
      <c r="AX25" s="162"/>
      <c r="AY25" s="162"/>
      <c r="AZ25" s="162"/>
      <c r="BA25" s="162"/>
      <c r="BB25" s="162"/>
      <c r="BC25" s="163"/>
      <c r="BD25" s="164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3"/>
      <c r="BS25" s="24"/>
      <c r="BT25" s="24"/>
    </row>
    <row r="26" spans="1:72" ht="21" customHeight="1" x14ac:dyDescent="0.2">
      <c r="A26" s="24"/>
      <c r="B26" s="470"/>
      <c r="C26" s="43"/>
      <c r="D26" s="470"/>
      <c r="E26" s="470"/>
      <c r="F26" s="151"/>
      <c r="G26" s="491" t="s">
        <v>52</v>
      </c>
      <c r="H26" s="486"/>
      <c r="I26" s="152"/>
      <c r="J26" s="46" t="b">
        <v>0</v>
      </c>
      <c r="K26" s="165"/>
      <c r="L26" s="166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8"/>
      <c r="Z26" s="478"/>
      <c r="AA26" s="169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70"/>
      <c r="AO26" s="171"/>
      <c r="AP26" s="167"/>
      <c r="AQ26" s="167"/>
      <c r="AR26" s="172"/>
      <c r="AS26" s="478"/>
      <c r="AT26" s="173"/>
      <c r="AU26" s="173"/>
      <c r="AV26" s="173"/>
      <c r="AW26" s="173"/>
      <c r="AX26" s="173"/>
      <c r="AY26" s="173"/>
      <c r="AZ26" s="173"/>
      <c r="BA26" s="173"/>
      <c r="BB26" s="173"/>
      <c r="BC26" s="174"/>
      <c r="BD26" s="175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4"/>
      <c r="BS26" s="24"/>
      <c r="BT26" s="24"/>
    </row>
    <row r="27" spans="1:72" ht="21" customHeight="1" x14ac:dyDescent="0.2">
      <c r="A27" s="24"/>
      <c r="B27" s="470"/>
      <c r="C27" s="43"/>
      <c r="D27" s="470"/>
      <c r="E27" s="470"/>
      <c r="F27" s="151"/>
      <c r="G27" s="491" t="s">
        <v>53</v>
      </c>
      <c r="H27" s="486"/>
      <c r="I27" s="152"/>
      <c r="J27" s="46" t="b">
        <v>0</v>
      </c>
      <c r="K27" s="165"/>
      <c r="L27" s="166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8"/>
      <c r="Z27" s="478"/>
      <c r="AA27" s="169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70"/>
      <c r="AO27" s="171"/>
      <c r="AP27" s="167"/>
      <c r="AQ27" s="167"/>
      <c r="AR27" s="172"/>
      <c r="AS27" s="478"/>
      <c r="AT27" s="173"/>
      <c r="AU27" s="173"/>
      <c r="AV27" s="173"/>
      <c r="AW27" s="173"/>
      <c r="AX27" s="173"/>
      <c r="AY27" s="173"/>
      <c r="AZ27" s="173"/>
      <c r="BA27" s="173"/>
      <c r="BB27" s="173"/>
      <c r="BC27" s="174"/>
      <c r="BD27" s="175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4"/>
      <c r="BS27" s="24"/>
      <c r="BT27" s="24"/>
    </row>
    <row r="28" spans="1:72" ht="21" customHeight="1" x14ac:dyDescent="0.2">
      <c r="A28" s="24"/>
      <c r="B28" s="470"/>
      <c r="C28" s="43"/>
      <c r="D28" s="470"/>
      <c r="E28" s="470"/>
      <c r="F28" s="151"/>
      <c r="G28" s="491" t="s">
        <v>54</v>
      </c>
      <c r="H28" s="486"/>
      <c r="I28" s="152"/>
      <c r="J28" s="46" t="b">
        <v>0</v>
      </c>
      <c r="K28" s="176"/>
      <c r="L28" s="177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9"/>
      <c r="Z28" s="478"/>
      <c r="AA28" s="180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81"/>
      <c r="AO28" s="182"/>
      <c r="AP28" s="178"/>
      <c r="AQ28" s="178"/>
      <c r="AR28" s="183"/>
      <c r="AS28" s="478"/>
      <c r="AT28" s="184"/>
      <c r="AU28" s="184"/>
      <c r="AV28" s="184"/>
      <c r="AW28" s="184"/>
      <c r="AX28" s="184"/>
      <c r="AY28" s="184"/>
      <c r="AZ28" s="184"/>
      <c r="BA28" s="184"/>
      <c r="BB28" s="184"/>
      <c r="BC28" s="185"/>
      <c r="BD28" s="186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  <c r="BP28" s="184"/>
      <c r="BQ28" s="184"/>
      <c r="BR28" s="185"/>
      <c r="BS28" s="24"/>
      <c r="BT28" s="24"/>
    </row>
    <row r="29" spans="1:72" ht="21" customHeight="1" x14ac:dyDescent="0.2">
      <c r="A29" s="24"/>
      <c r="B29" s="470"/>
      <c r="C29" s="187"/>
      <c r="D29" s="497"/>
      <c r="E29" s="497"/>
      <c r="F29" s="188" t="s">
        <v>55</v>
      </c>
      <c r="G29" s="492" t="s">
        <v>56</v>
      </c>
      <c r="H29" s="493"/>
      <c r="I29" s="189"/>
      <c r="J29" s="46" t="b">
        <v>0</v>
      </c>
      <c r="K29" s="190" t="s">
        <v>57</v>
      </c>
      <c r="L29" s="191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3"/>
      <c r="Z29" s="478"/>
      <c r="AA29" s="194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5"/>
      <c r="AO29" s="190"/>
      <c r="AP29" s="192"/>
      <c r="AQ29" s="192"/>
      <c r="AR29" s="196"/>
      <c r="AS29" s="478"/>
      <c r="AT29" s="197"/>
      <c r="AU29" s="197"/>
      <c r="AV29" s="197"/>
      <c r="AW29" s="197"/>
      <c r="AX29" s="197"/>
      <c r="AY29" s="197"/>
      <c r="AZ29" s="197"/>
      <c r="BA29" s="197"/>
      <c r="BB29" s="197"/>
      <c r="BC29" s="198"/>
      <c r="BD29" s="199"/>
      <c r="BE29" s="197"/>
      <c r="BF29" s="197"/>
      <c r="BG29" s="197"/>
      <c r="BH29" s="197"/>
      <c r="BI29" s="197"/>
      <c r="BJ29" s="197"/>
      <c r="BK29" s="197"/>
      <c r="BL29" s="197"/>
      <c r="BM29" s="197"/>
      <c r="BN29" s="197"/>
      <c r="BO29" s="197"/>
      <c r="BP29" s="197"/>
      <c r="BQ29" s="197"/>
      <c r="BR29" s="198"/>
      <c r="BS29" s="24"/>
      <c r="BT29" s="24"/>
    </row>
    <row r="30" spans="1:72" ht="21" customHeight="1" x14ac:dyDescent="0.2">
      <c r="A30" s="24"/>
      <c r="B30" s="469">
        <v>4</v>
      </c>
      <c r="C30" s="43"/>
      <c r="D30" s="483" t="s">
        <v>58</v>
      </c>
      <c r="E30" s="470"/>
      <c r="F30" s="200"/>
      <c r="G30" s="485" t="s">
        <v>59</v>
      </c>
      <c r="H30" s="486"/>
      <c r="I30" s="201"/>
      <c r="J30" s="202" t="b">
        <v>0</v>
      </c>
      <c r="K30" s="160" t="s">
        <v>60</v>
      </c>
      <c r="L30" s="155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7"/>
      <c r="Z30" s="478"/>
      <c r="AA30" s="158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9"/>
      <c r="AO30" s="160"/>
      <c r="AP30" s="156"/>
      <c r="AQ30" s="156"/>
      <c r="AR30" s="161"/>
      <c r="AS30" s="478"/>
      <c r="AT30" s="162"/>
      <c r="AU30" s="162"/>
      <c r="AV30" s="162"/>
      <c r="AW30" s="162"/>
      <c r="AX30" s="162"/>
      <c r="AY30" s="162"/>
      <c r="AZ30" s="162"/>
      <c r="BA30" s="162"/>
      <c r="BB30" s="162"/>
      <c r="BC30" s="163"/>
      <c r="BD30" s="164"/>
      <c r="BE30" s="162"/>
      <c r="BF30" s="162"/>
      <c r="BG30" s="162"/>
      <c r="BH30" s="162"/>
      <c r="BI30" s="162"/>
      <c r="BJ30" s="162"/>
      <c r="BK30" s="162"/>
      <c r="BL30" s="162"/>
      <c r="BM30" s="162"/>
      <c r="BN30" s="162"/>
      <c r="BO30" s="162"/>
      <c r="BP30" s="162"/>
      <c r="BQ30" s="162"/>
      <c r="BR30" s="163"/>
      <c r="BS30" s="24"/>
      <c r="BT30" s="24"/>
    </row>
    <row r="31" spans="1:72" ht="21" customHeight="1" x14ac:dyDescent="0.2">
      <c r="A31" s="24"/>
      <c r="B31" s="470"/>
      <c r="C31" s="43"/>
      <c r="D31" s="470"/>
      <c r="E31" s="470"/>
      <c r="F31" s="200"/>
      <c r="G31" s="485" t="s">
        <v>61</v>
      </c>
      <c r="H31" s="486"/>
      <c r="I31" s="201"/>
      <c r="J31" s="46" t="b">
        <v>0</v>
      </c>
      <c r="K31" s="165"/>
      <c r="L31" s="166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8"/>
      <c r="Z31" s="478"/>
      <c r="AA31" s="169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70"/>
      <c r="AO31" s="171"/>
      <c r="AP31" s="167"/>
      <c r="AQ31" s="167"/>
      <c r="AR31" s="172"/>
      <c r="AS31" s="478"/>
      <c r="AT31" s="173"/>
      <c r="AU31" s="173"/>
      <c r="AV31" s="173"/>
      <c r="AW31" s="173"/>
      <c r="AX31" s="173"/>
      <c r="AY31" s="173"/>
      <c r="AZ31" s="173"/>
      <c r="BA31" s="173"/>
      <c r="BB31" s="173"/>
      <c r="BC31" s="174"/>
      <c r="BD31" s="175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4"/>
      <c r="BS31" s="24"/>
      <c r="BT31" s="24"/>
    </row>
    <row r="32" spans="1:72" ht="21" customHeight="1" x14ac:dyDescent="0.2">
      <c r="A32" s="24"/>
      <c r="B32" s="470"/>
      <c r="C32" s="43"/>
      <c r="D32" s="470"/>
      <c r="E32" s="470"/>
      <c r="F32" s="200"/>
      <c r="G32" s="485" t="s">
        <v>62</v>
      </c>
      <c r="H32" s="486"/>
      <c r="I32" s="201"/>
      <c r="J32" s="46" t="b">
        <v>0</v>
      </c>
      <c r="K32" s="165"/>
      <c r="L32" s="166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8"/>
      <c r="Z32" s="478"/>
      <c r="AA32" s="169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70"/>
      <c r="AO32" s="171"/>
      <c r="AP32" s="167"/>
      <c r="AQ32" s="167"/>
      <c r="AR32" s="172"/>
      <c r="AS32" s="478"/>
      <c r="AT32" s="173"/>
      <c r="AU32" s="173"/>
      <c r="AV32" s="173"/>
      <c r="AW32" s="173"/>
      <c r="AX32" s="173"/>
      <c r="AY32" s="173"/>
      <c r="AZ32" s="173"/>
      <c r="BA32" s="173"/>
      <c r="BB32" s="173"/>
      <c r="BC32" s="174"/>
      <c r="BD32" s="175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4"/>
      <c r="BS32" s="24"/>
      <c r="BT32" s="24"/>
    </row>
    <row r="33" spans="1:72" ht="21" customHeight="1" x14ac:dyDescent="0.2">
      <c r="A33" s="24"/>
      <c r="B33" s="470"/>
      <c r="C33" s="203"/>
      <c r="D33" s="484"/>
      <c r="E33" s="484"/>
      <c r="F33" s="204"/>
      <c r="G33" s="488" t="s">
        <v>63</v>
      </c>
      <c r="H33" s="489"/>
      <c r="I33" s="205"/>
      <c r="J33" s="46" t="b">
        <v>0</v>
      </c>
      <c r="K33" s="206"/>
      <c r="L33" s="207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9"/>
      <c r="Z33" s="478"/>
      <c r="AA33" s="210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11"/>
      <c r="AO33" s="212"/>
      <c r="AP33" s="208"/>
      <c r="AQ33" s="208"/>
      <c r="AR33" s="213"/>
      <c r="AS33" s="478"/>
      <c r="AT33" s="214"/>
      <c r="AU33" s="214"/>
      <c r="AV33" s="214"/>
      <c r="AW33" s="214"/>
      <c r="AX33" s="214"/>
      <c r="AY33" s="214"/>
      <c r="AZ33" s="214"/>
      <c r="BA33" s="214"/>
      <c r="BB33" s="214"/>
      <c r="BC33" s="215"/>
      <c r="BD33" s="216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5"/>
      <c r="BS33" s="24"/>
      <c r="BT33" s="24"/>
    </row>
    <row r="34" spans="1:72" ht="21" customHeight="1" x14ac:dyDescent="0.2">
      <c r="A34" s="24"/>
      <c r="B34" s="471">
        <v>5</v>
      </c>
      <c r="C34" s="43"/>
      <c r="D34" s="487" t="s">
        <v>64</v>
      </c>
      <c r="E34" s="470"/>
      <c r="F34" s="217"/>
      <c r="G34" s="490" t="s">
        <v>65</v>
      </c>
      <c r="H34" s="486"/>
      <c r="I34" s="218"/>
      <c r="J34" s="219" t="b">
        <v>0</v>
      </c>
      <c r="K34" s="154"/>
      <c r="L34" s="155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7"/>
      <c r="Z34" s="478"/>
      <c r="AA34" s="158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9"/>
      <c r="AO34" s="160"/>
      <c r="AP34" s="156"/>
      <c r="AQ34" s="156"/>
      <c r="AR34" s="161"/>
      <c r="AS34" s="478"/>
      <c r="AT34" s="162"/>
      <c r="AU34" s="162"/>
      <c r="AV34" s="162"/>
      <c r="AW34" s="162"/>
      <c r="AX34" s="162"/>
      <c r="AY34" s="162"/>
      <c r="AZ34" s="162"/>
      <c r="BA34" s="162"/>
      <c r="BB34" s="162"/>
      <c r="BC34" s="163"/>
      <c r="BD34" s="164"/>
      <c r="BE34" s="162"/>
      <c r="BF34" s="162"/>
      <c r="BG34" s="162"/>
      <c r="BH34" s="162"/>
      <c r="BI34" s="162"/>
      <c r="BJ34" s="162"/>
      <c r="BK34" s="162"/>
      <c r="BL34" s="162"/>
      <c r="BM34" s="162"/>
      <c r="BN34" s="162"/>
      <c r="BO34" s="162"/>
      <c r="BP34" s="162"/>
      <c r="BQ34" s="162"/>
      <c r="BR34" s="163"/>
      <c r="BS34" s="24"/>
      <c r="BT34" s="24"/>
    </row>
    <row r="35" spans="1:72" ht="21" customHeight="1" x14ac:dyDescent="0.2">
      <c r="A35" s="24"/>
      <c r="B35" s="470"/>
      <c r="C35" s="43"/>
      <c r="D35" s="470"/>
      <c r="E35" s="470"/>
      <c r="F35" s="217"/>
      <c r="G35" s="490" t="s">
        <v>66</v>
      </c>
      <c r="H35" s="486"/>
      <c r="I35" s="218"/>
      <c r="J35" s="46" t="b">
        <v>0</v>
      </c>
      <c r="K35" s="165"/>
      <c r="L35" s="166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8"/>
      <c r="Z35" s="478"/>
      <c r="AA35" s="169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70"/>
      <c r="AO35" s="171"/>
      <c r="AP35" s="167"/>
      <c r="AQ35" s="167"/>
      <c r="AR35" s="172"/>
      <c r="AS35" s="478"/>
      <c r="AT35" s="173"/>
      <c r="AU35" s="173"/>
      <c r="AV35" s="173"/>
      <c r="AW35" s="173"/>
      <c r="AX35" s="173"/>
      <c r="AY35" s="173"/>
      <c r="AZ35" s="173"/>
      <c r="BA35" s="173"/>
      <c r="BB35" s="173"/>
      <c r="BC35" s="174"/>
      <c r="BD35" s="175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R35" s="174"/>
      <c r="BS35" s="24"/>
      <c r="BT35" s="24"/>
    </row>
    <row r="36" spans="1:72" ht="21" customHeight="1" x14ac:dyDescent="0.2">
      <c r="A36" s="24"/>
      <c r="B36" s="470"/>
      <c r="C36" s="43"/>
      <c r="D36" s="470"/>
      <c r="E36" s="470"/>
      <c r="F36" s="217"/>
      <c r="G36" s="490" t="s">
        <v>67</v>
      </c>
      <c r="H36" s="486"/>
      <c r="I36" s="218"/>
      <c r="J36" s="46" t="b">
        <v>0</v>
      </c>
      <c r="K36" s="165"/>
      <c r="L36" s="166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8"/>
      <c r="Z36" s="478"/>
      <c r="AA36" s="169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70"/>
      <c r="AO36" s="171"/>
      <c r="AP36" s="167"/>
      <c r="AQ36" s="167"/>
      <c r="AR36" s="172"/>
      <c r="AS36" s="478"/>
      <c r="AT36" s="173"/>
      <c r="AU36" s="173"/>
      <c r="AV36" s="173"/>
      <c r="AW36" s="173"/>
      <c r="AX36" s="173"/>
      <c r="AY36" s="173"/>
      <c r="AZ36" s="173"/>
      <c r="BA36" s="173"/>
      <c r="BB36" s="173"/>
      <c r="BC36" s="174"/>
      <c r="BD36" s="175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R36" s="174"/>
      <c r="BS36" s="24"/>
      <c r="BT36" s="24"/>
    </row>
    <row r="37" spans="1:72" ht="21" customHeight="1" x14ac:dyDescent="0.2">
      <c r="A37" s="24"/>
      <c r="B37" s="220"/>
      <c r="C37" s="220"/>
      <c r="D37" s="221"/>
      <c r="E37" s="221"/>
      <c r="F37" s="222"/>
      <c r="G37" s="222"/>
      <c r="H37" s="222"/>
      <c r="I37" s="222"/>
      <c r="J37" s="222"/>
      <c r="K37" s="223"/>
      <c r="L37" s="224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225"/>
      <c r="BK37" s="225"/>
      <c r="BL37" s="225"/>
      <c r="BM37" s="225"/>
      <c r="BN37" s="225"/>
      <c r="BO37" s="225"/>
      <c r="BP37" s="225"/>
      <c r="BQ37" s="225"/>
      <c r="BR37" s="225"/>
      <c r="BS37" s="24"/>
      <c r="BT37" s="24"/>
    </row>
    <row r="38" spans="1:72" ht="21" customHeight="1" x14ac:dyDescent="0.2">
      <c r="A38" s="24"/>
      <c r="B38" s="220"/>
      <c r="C38" s="220"/>
      <c r="D38" s="221"/>
      <c r="E38" s="221"/>
      <c r="F38" s="222"/>
      <c r="G38" s="222"/>
      <c r="H38" s="222"/>
      <c r="I38" s="222"/>
      <c r="J38" s="222"/>
      <c r="K38" s="223"/>
      <c r="L38" s="224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5"/>
      <c r="BG38" s="225"/>
      <c r="BH38" s="225"/>
      <c r="BI38" s="225"/>
      <c r="BJ38" s="225"/>
      <c r="BK38" s="225"/>
      <c r="BL38" s="225"/>
      <c r="BM38" s="225"/>
      <c r="BN38" s="225"/>
      <c r="BO38" s="225"/>
      <c r="BP38" s="225"/>
      <c r="BQ38" s="225"/>
      <c r="BR38" s="225"/>
      <c r="BS38" s="24"/>
      <c r="BT38" s="24"/>
    </row>
    <row r="39" spans="1:72" ht="21" customHeight="1" x14ac:dyDescent="0.2">
      <c r="A39" s="24"/>
      <c r="B39" s="220"/>
      <c r="C39" s="220"/>
      <c r="D39" s="221"/>
      <c r="E39" s="221"/>
      <c r="F39" s="222"/>
      <c r="G39" s="222"/>
      <c r="H39" s="222"/>
      <c r="I39" s="222"/>
      <c r="J39" s="222"/>
      <c r="K39" s="223"/>
      <c r="L39" s="224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225"/>
      <c r="AE39" s="225"/>
      <c r="AF39" s="225"/>
      <c r="AG39" s="225"/>
      <c r="AH39" s="225"/>
      <c r="AI39" s="225"/>
      <c r="AJ39" s="225"/>
      <c r="AK39" s="225"/>
      <c r="AL39" s="225"/>
      <c r="AM39" s="225"/>
      <c r="AN39" s="225"/>
      <c r="AO39" s="225"/>
      <c r="AP39" s="225"/>
      <c r="AQ39" s="225"/>
      <c r="AR39" s="225"/>
      <c r="AS39" s="225"/>
      <c r="AT39" s="225"/>
      <c r="AU39" s="225"/>
      <c r="AV39" s="225"/>
      <c r="AW39" s="225"/>
      <c r="AX39" s="225"/>
      <c r="AY39" s="225"/>
      <c r="AZ39" s="225"/>
      <c r="BA39" s="225"/>
      <c r="BB39" s="225"/>
      <c r="BC39" s="225"/>
      <c r="BD39" s="225"/>
      <c r="BE39" s="225"/>
      <c r="BF39" s="225"/>
      <c r="BG39" s="225"/>
      <c r="BH39" s="225"/>
      <c r="BI39" s="225"/>
      <c r="BJ39" s="225"/>
      <c r="BK39" s="225"/>
      <c r="BL39" s="225"/>
      <c r="BM39" s="225"/>
      <c r="BN39" s="225"/>
      <c r="BO39" s="225"/>
      <c r="BP39" s="225"/>
      <c r="BQ39" s="225"/>
      <c r="BR39" s="225"/>
      <c r="BS39" s="24"/>
      <c r="BT39" s="24"/>
    </row>
    <row r="40" spans="1:72" ht="21" customHeight="1" x14ac:dyDescent="0.2">
      <c r="A40" s="24"/>
      <c r="B40" s="24"/>
      <c r="C40" s="24"/>
      <c r="D40" s="24"/>
      <c r="E40" s="24"/>
      <c r="F40" s="24"/>
      <c r="G40" s="24"/>
      <c r="H40" s="226"/>
      <c r="I40" s="226"/>
      <c r="J40" s="226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</row>
    <row r="41" spans="1:72" ht="21" customHeight="1" x14ac:dyDescent="0.2">
      <c r="A41" s="24"/>
      <c r="B41" s="24"/>
      <c r="C41" s="24"/>
      <c r="D41" s="24"/>
      <c r="E41" s="24"/>
      <c r="F41" s="24"/>
      <c r="G41" s="24"/>
      <c r="H41" s="226"/>
      <c r="I41" s="226"/>
      <c r="J41" s="226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</row>
    <row r="42" spans="1:72" ht="21" customHeight="1" x14ac:dyDescent="0.2">
      <c r="A42" s="24"/>
      <c r="B42" s="24"/>
      <c r="C42" s="24"/>
      <c r="D42" s="24"/>
      <c r="E42" s="24"/>
      <c r="F42" s="24"/>
      <c r="G42" s="24"/>
      <c r="H42" s="226"/>
      <c r="I42" s="226"/>
      <c r="J42" s="226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</row>
    <row r="43" spans="1:72" ht="15.75" customHeight="1" x14ac:dyDescent="0.2"/>
    <row r="44" spans="1:72" ht="15.75" customHeight="1" x14ac:dyDescent="0.2"/>
    <row r="45" spans="1:72" ht="15.75" customHeight="1" x14ac:dyDescent="0.2"/>
    <row r="46" spans="1:72" ht="15.75" customHeight="1" x14ac:dyDescent="0.2"/>
    <row r="47" spans="1:72" ht="15.75" customHeight="1" x14ac:dyDescent="0.2"/>
    <row r="48" spans="1:7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5">
    <mergeCell ref="L12:Q12"/>
    <mergeCell ref="G13:H13"/>
    <mergeCell ref="G14:H14"/>
    <mergeCell ref="K7:Y7"/>
    <mergeCell ref="K8:O8"/>
    <mergeCell ref="P8:T8"/>
    <mergeCell ref="U8:Y8"/>
    <mergeCell ref="G10:H10"/>
    <mergeCell ref="K11:Q11"/>
    <mergeCell ref="B11:B15"/>
    <mergeCell ref="D11:E15"/>
    <mergeCell ref="G15:H15"/>
    <mergeCell ref="G16:H16"/>
    <mergeCell ref="G19:H19"/>
    <mergeCell ref="G11:H11"/>
    <mergeCell ref="B16:B22"/>
    <mergeCell ref="G12:H12"/>
    <mergeCell ref="K21:X21"/>
    <mergeCell ref="K22:X22"/>
    <mergeCell ref="M16:W16"/>
    <mergeCell ref="M17:R17"/>
    <mergeCell ref="K18:X18"/>
    <mergeCell ref="Q19:V19"/>
    <mergeCell ref="K20:X20"/>
    <mergeCell ref="G17:H17"/>
    <mergeCell ref="G18:H18"/>
    <mergeCell ref="B23:B29"/>
    <mergeCell ref="D23:E29"/>
    <mergeCell ref="G23:H23"/>
    <mergeCell ref="G24:H24"/>
    <mergeCell ref="G25:H25"/>
    <mergeCell ref="G20:H20"/>
    <mergeCell ref="D16:E22"/>
    <mergeCell ref="G21:H21"/>
    <mergeCell ref="G22:H22"/>
    <mergeCell ref="G35:H35"/>
    <mergeCell ref="G36:H36"/>
    <mergeCell ref="G26:H26"/>
    <mergeCell ref="G27:H27"/>
    <mergeCell ref="G28:H28"/>
    <mergeCell ref="G29:H29"/>
    <mergeCell ref="Z1:AD1"/>
    <mergeCell ref="AF1:AI1"/>
    <mergeCell ref="AL1:AO1"/>
    <mergeCell ref="B2:H2"/>
    <mergeCell ref="K2:P2"/>
    <mergeCell ref="Q2:AL2"/>
    <mergeCell ref="BD7:BR7"/>
    <mergeCell ref="AO8:AS8"/>
    <mergeCell ref="AS11:AS36"/>
    <mergeCell ref="AT8:AX8"/>
    <mergeCell ref="AY8:BC8"/>
    <mergeCell ref="BD8:BH8"/>
    <mergeCell ref="K4:Q4"/>
    <mergeCell ref="K5:Q5"/>
    <mergeCell ref="R5:AC5"/>
    <mergeCell ref="Z7:AN7"/>
    <mergeCell ref="AO7:BC7"/>
    <mergeCell ref="R4:AD4"/>
    <mergeCell ref="D8:D9"/>
    <mergeCell ref="BN8:BR8"/>
    <mergeCell ref="B30:B33"/>
    <mergeCell ref="B34:B36"/>
    <mergeCell ref="BI8:BM8"/>
    <mergeCell ref="Z8:AD8"/>
    <mergeCell ref="AE8:AI8"/>
    <mergeCell ref="Z10:Z36"/>
    <mergeCell ref="AJ8:AN8"/>
    <mergeCell ref="D30:E33"/>
    <mergeCell ref="G30:H30"/>
    <mergeCell ref="G31:H31"/>
    <mergeCell ref="G32:H32"/>
    <mergeCell ref="D34:E36"/>
    <mergeCell ref="G33:H33"/>
    <mergeCell ref="G34:H34"/>
  </mergeCells>
  <phoneticPr fontId="6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000"/>
  <sheetViews>
    <sheetView workbookViewId="0">
      <pane xSplit="1" topLeftCell="B1" activePane="topRight" state="frozen"/>
      <selection pane="topRight" activeCell="C2" sqref="C2"/>
    </sheetView>
  </sheetViews>
  <sheetFormatPr baseColWidth="10" defaultColWidth="11.1640625" defaultRowHeight="15" customHeight="1" outlineLevelRow="1" x14ac:dyDescent="0.2"/>
  <cols>
    <col min="1" max="1" width="18.33203125" customWidth="1"/>
    <col min="2" max="2" width="25.5" customWidth="1"/>
    <col min="3" max="18" width="11.33203125" customWidth="1"/>
    <col min="19" max="19" width="3.5" customWidth="1"/>
    <col min="20" max="20" width="15.5" customWidth="1"/>
    <col min="21" max="21" width="11.33203125" customWidth="1"/>
    <col min="22" max="26" width="13.5" customWidth="1"/>
  </cols>
  <sheetData>
    <row r="1" spans="1:21" ht="28.5" customHeight="1" x14ac:dyDescent="0.2">
      <c r="A1" s="227" t="s">
        <v>68</v>
      </c>
      <c r="B1" s="228"/>
      <c r="C1" s="229" t="s">
        <v>132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30"/>
      <c r="Q1" s="230"/>
      <c r="R1" s="230">
        <v>44910</v>
      </c>
      <c r="S1" s="229"/>
    </row>
    <row r="2" spans="1:21" ht="15" customHeight="1" x14ac:dyDescent="0.2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31"/>
      <c r="Q2" s="231"/>
      <c r="R2" s="231" t="s">
        <v>69</v>
      </c>
      <c r="S2" s="229"/>
    </row>
    <row r="3" spans="1:21" ht="22.5" customHeight="1" x14ac:dyDescent="0.2">
      <c r="A3" s="232" t="s">
        <v>70</v>
      </c>
      <c r="B3" s="233"/>
      <c r="C3" s="235" t="s">
        <v>71</v>
      </c>
      <c r="D3" s="395" t="s">
        <v>12</v>
      </c>
      <c r="E3" s="396" t="s">
        <v>13</v>
      </c>
      <c r="F3" s="397" t="s">
        <v>14</v>
      </c>
      <c r="G3" s="396" t="s">
        <v>15</v>
      </c>
      <c r="H3" s="397" t="s">
        <v>16</v>
      </c>
      <c r="I3" s="396" t="s">
        <v>17</v>
      </c>
      <c r="J3" s="397" t="s">
        <v>72</v>
      </c>
      <c r="K3" s="396" t="s">
        <v>73</v>
      </c>
      <c r="L3" s="396" t="s">
        <v>74</v>
      </c>
      <c r="M3" s="397" t="s">
        <v>75</v>
      </c>
      <c r="N3" s="237">
        <v>44927</v>
      </c>
      <c r="O3" s="398" t="s">
        <v>11</v>
      </c>
      <c r="P3" s="239" t="s">
        <v>77</v>
      </c>
      <c r="Q3" s="240" t="s">
        <v>78</v>
      </c>
      <c r="R3" s="241" t="s">
        <v>79</v>
      </c>
      <c r="S3" s="229"/>
      <c r="T3" s="242" t="s">
        <v>80</v>
      </c>
      <c r="U3" s="243" t="s">
        <v>81</v>
      </c>
    </row>
    <row r="4" spans="1:21" ht="18" customHeight="1" outlineLevel="1" x14ac:dyDescent="0.2">
      <c r="A4" s="244"/>
      <c r="B4" s="229"/>
      <c r="C4" s="288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3"/>
      <c r="R4" s="345"/>
      <c r="S4" s="229"/>
      <c r="T4" s="242" t="s">
        <v>115</v>
      </c>
    </row>
    <row r="5" spans="1:21" ht="18" customHeight="1" x14ac:dyDescent="0.2">
      <c r="A5" s="533" t="s">
        <v>116</v>
      </c>
      <c r="B5" s="346" t="s">
        <v>117</v>
      </c>
      <c r="C5" s="399">
        <v>0</v>
      </c>
      <c r="D5" s="400">
        <f>'C'!E50+D!D29+E!D29</f>
        <v>1518849.3</v>
      </c>
      <c r="E5" s="400">
        <f>'C'!F50+D!E29+E!E29</f>
        <v>1328849.3</v>
      </c>
      <c r="F5" s="400">
        <f>'C'!G50+D!F29+E!F29</f>
        <v>1328849.3</v>
      </c>
      <c r="G5" s="400">
        <f>'C'!H50+D!G29+E!G29</f>
        <v>1328849.3</v>
      </c>
      <c r="H5" s="400">
        <f>'C'!I50+D!H29+E!H29</f>
        <v>1328849.3</v>
      </c>
      <c r="I5" s="400">
        <f>'C'!J50+D!I29+E!I29</f>
        <v>1328849.3</v>
      </c>
      <c r="J5" s="400">
        <f>'C'!K50+D!J29+E!J29</f>
        <v>1328849.3</v>
      </c>
      <c r="K5" s="400">
        <f>'C'!L50+D!K29+E!K29</f>
        <v>1152592.68</v>
      </c>
      <c r="L5" s="400">
        <f>'C'!M50+D!L29+E!L29</f>
        <v>1152592.68</v>
      </c>
      <c r="M5" s="400">
        <f>'C'!N50+D!M29+E!M29</f>
        <v>1064464.3700000001</v>
      </c>
      <c r="N5" s="400">
        <f>'C'!O50+D!N29+E!N29</f>
        <v>1328849.3</v>
      </c>
      <c r="O5" s="400">
        <f>'C'!P50+D!O29+E!O29</f>
        <v>1328849.3</v>
      </c>
      <c r="P5" s="400">
        <f>'C'!Q50+D!P29+E!P29</f>
        <v>15519293.43</v>
      </c>
      <c r="Q5" s="401">
        <f>P5*2</f>
        <v>31038586.859999999</v>
      </c>
      <c r="R5" s="434">
        <f>P5*3</f>
        <v>46557880.289999999</v>
      </c>
      <c r="S5" s="229"/>
      <c r="T5" s="259" t="s">
        <v>118</v>
      </c>
      <c r="U5" s="269">
        <v>0</v>
      </c>
    </row>
    <row r="6" spans="1:21" ht="18" customHeight="1" x14ac:dyDescent="0.2">
      <c r="A6" s="534"/>
      <c r="B6" s="330" t="s">
        <v>119</v>
      </c>
      <c r="C6" s="402">
        <v>0</v>
      </c>
      <c r="D6" s="403">
        <f t="shared" ref="D6:O6" si="0">D5*$U$5</f>
        <v>0</v>
      </c>
      <c r="E6" s="403">
        <f t="shared" si="0"/>
        <v>0</v>
      </c>
      <c r="F6" s="403">
        <f t="shared" si="0"/>
        <v>0</v>
      </c>
      <c r="G6" s="403">
        <f t="shared" si="0"/>
        <v>0</v>
      </c>
      <c r="H6" s="403">
        <f t="shared" si="0"/>
        <v>0</v>
      </c>
      <c r="I6" s="403">
        <f t="shared" si="0"/>
        <v>0</v>
      </c>
      <c r="J6" s="403">
        <f t="shared" si="0"/>
        <v>0</v>
      </c>
      <c r="K6" s="403">
        <f t="shared" si="0"/>
        <v>0</v>
      </c>
      <c r="L6" s="403">
        <f t="shared" si="0"/>
        <v>0</v>
      </c>
      <c r="M6" s="403">
        <f t="shared" si="0"/>
        <v>0</v>
      </c>
      <c r="N6" s="403">
        <f t="shared" si="0"/>
        <v>0</v>
      </c>
      <c r="O6" s="403">
        <f t="shared" si="0"/>
        <v>0</v>
      </c>
      <c r="P6" s="404">
        <f>P5*U5</f>
        <v>0</v>
      </c>
      <c r="Q6" s="405">
        <f>Q5*U5</f>
        <v>0</v>
      </c>
      <c r="R6" s="435">
        <f>R5*U5</f>
        <v>0</v>
      </c>
      <c r="S6" s="229"/>
      <c r="T6" s="259" t="s">
        <v>120</v>
      </c>
      <c r="U6" s="269">
        <v>1</v>
      </c>
    </row>
    <row r="7" spans="1:21" ht="18" customHeight="1" x14ac:dyDescent="0.2">
      <c r="A7" s="535"/>
      <c r="B7" s="337" t="s">
        <v>121</v>
      </c>
      <c r="C7" s="406">
        <v>-15000000</v>
      </c>
      <c r="D7" s="407">
        <f t="shared" ref="D7:O7" si="1">D5*$U$6</f>
        <v>1518849.3</v>
      </c>
      <c r="E7" s="407">
        <f t="shared" si="1"/>
        <v>1328849.3</v>
      </c>
      <c r="F7" s="407">
        <f t="shared" si="1"/>
        <v>1328849.3</v>
      </c>
      <c r="G7" s="407">
        <f t="shared" si="1"/>
        <v>1328849.3</v>
      </c>
      <c r="H7" s="407">
        <f t="shared" si="1"/>
        <v>1328849.3</v>
      </c>
      <c r="I7" s="407">
        <f t="shared" si="1"/>
        <v>1328849.3</v>
      </c>
      <c r="J7" s="407">
        <f t="shared" si="1"/>
        <v>1328849.3</v>
      </c>
      <c r="K7" s="407">
        <f t="shared" si="1"/>
        <v>1152592.68</v>
      </c>
      <c r="L7" s="407">
        <f t="shared" si="1"/>
        <v>1152592.68</v>
      </c>
      <c r="M7" s="407">
        <f t="shared" si="1"/>
        <v>1064464.3700000001</v>
      </c>
      <c r="N7" s="407">
        <f t="shared" si="1"/>
        <v>1328849.3</v>
      </c>
      <c r="O7" s="407">
        <f t="shared" si="1"/>
        <v>1328849.3</v>
      </c>
      <c r="P7" s="408">
        <f>P5*U6</f>
        <v>15519293.43</v>
      </c>
      <c r="Q7" s="436">
        <f>Q5*U6</f>
        <v>31038586.859999999</v>
      </c>
      <c r="R7" s="437">
        <f>R5*U6</f>
        <v>46557880.289999999</v>
      </c>
      <c r="S7" s="229"/>
    </row>
    <row r="8" spans="1:21" ht="18" customHeight="1" x14ac:dyDescent="0.2">
      <c r="A8" s="229"/>
      <c r="B8" s="229"/>
      <c r="C8" s="411"/>
      <c r="D8" s="411"/>
      <c r="E8" s="411"/>
      <c r="F8" s="411"/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2"/>
      <c r="R8" s="438"/>
    </row>
    <row r="9" spans="1:21" ht="18" customHeight="1" x14ac:dyDescent="0.2">
      <c r="A9" s="533" t="s">
        <v>123</v>
      </c>
      <c r="B9" s="346" t="s">
        <v>124</v>
      </c>
      <c r="C9" s="399"/>
      <c r="D9" s="400">
        <f>D5</f>
        <v>1518849.3</v>
      </c>
      <c r="E9" s="413">
        <f t="shared" ref="E9:O9" si="2">D9+E5</f>
        <v>2847698.6</v>
      </c>
      <c r="F9" s="413">
        <f t="shared" si="2"/>
        <v>4176547.9000000004</v>
      </c>
      <c r="G9" s="413">
        <f t="shared" si="2"/>
        <v>5505397.2000000002</v>
      </c>
      <c r="H9" s="413">
        <f t="shared" si="2"/>
        <v>6834246.5</v>
      </c>
      <c r="I9" s="413">
        <f t="shared" si="2"/>
        <v>8163095.7999999998</v>
      </c>
      <c r="J9" s="413">
        <f t="shared" si="2"/>
        <v>9491945.0999999996</v>
      </c>
      <c r="K9" s="413">
        <f t="shared" si="2"/>
        <v>10644537.779999999</v>
      </c>
      <c r="L9" s="413">
        <f t="shared" si="2"/>
        <v>11797130.459999999</v>
      </c>
      <c r="M9" s="413">
        <f t="shared" si="2"/>
        <v>12861594.829999998</v>
      </c>
      <c r="N9" s="413">
        <f t="shared" si="2"/>
        <v>14190444.129999999</v>
      </c>
      <c r="O9" s="414">
        <f t="shared" si="2"/>
        <v>15519293.43</v>
      </c>
      <c r="P9" s="415">
        <f t="shared" ref="P9:P11" si="3">O9</f>
        <v>15519293.43</v>
      </c>
      <c r="Q9" s="416">
        <f>P9*2</f>
        <v>31038586.859999999</v>
      </c>
      <c r="R9" s="439">
        <f>P9*3</f>
        <v>46557880.289999999</v>
      </c>
      <c r="S9" s="229"/>
      <c r="T9" s="229"/>
    </row>
    <row r="10" spans="1:21" ht="18" customHeight="1" x14ac:dyDescent="0.2">
      <c r="A10" s="534"/>
      <c r="B10" s="330" t="s">
        <v>119</v>
      </c>
      <c r="C10" s="402">
        <v>-10000000</v>
      </c>
      <c r="D10" s="403">
        <f t="shared" ref="D10:O10" si="4">C10+D6</f>
        <v>-10000000</v>
      </c>
      <c r="E10" s="417">
        <f t="shared" si="4"/>
        <v>-10000000</v>
      </c>
      <c r="F10" s="417">
        <f t="shared" si="4"/>
        <v>-10000000</v>
      </c>
      <c r="G10" s="417">
        <f t="shared" si="4"/>
        <v>-10000000</v>
      </c>
      <c r="H10" s="417">
        <f t="shared" si="4"/>
        <v>-10000000</v>
      </c>
      <c r="I10" s="417">
        <f t="shared" si="4"/>
        <v>-10000000</v>
      </c>
      <c r="J10" s="417">
        <f t="shared" si="4"/>
        <v>-10000000</v>
      </c>
      <c r="K10" s="417">
        <f t="shared" si="4"/>
        <v>-10000000</v>
      </c>
      <c r="L10" s="417">
        <f t="shared" si="4"/>
        <v>-10000000</v>
      </c>
      <c r="M10" s="417">
        <f t="shared" si="4"/>
        <v>-10000000</v>
      </c>
      <c r="N10" s="417">
        <f t="shared" si="4"/>
        <v>-10000000</v>
      </c>
      <c r="O10" s="418">
        <f t="shared" si="4"/>
        <v>-10000000</v>
      </c>
      <c r="P10" s="419">
        <f t="shared" si="3"/>
        <v>-10000000</v>
      </c>
      <c r="Q10" s="420">
        <f t="shared" ref="Q10:Q11" si="5">C10+Q6</f>
        <v>-10000000</v>
      </c>
      <c r="R10" s="440">
        <f t="shared" ref="R10:R11" si="6">C10+R6</f>
        <v>-10000000</v>
      </c>
      <c r="S10" s="229"/>
      <c r="T10" s="229"/>
    </row>
    <row r="11" spans="1:21" ht="18" customHeight="1" x14ac:dyDescent="0.2">
      <c r="A11" s="535"/>
      <c r="B11" s="337" t="s">
        <v>121</v>
      </c>
      <c r="C11" s="406">
        <v>-19000000</v>
      </c>
      <c r="D11" s="407">
        <f t="shared" ref="D11:O11" si="7">C11+D7</f>
        <v>-17481150.699999999</v>
      </c>
      <c r="E11" s="421">
        <f t="shared" si="7"/>
        <v>-16152301.399999999</v>
      </c>
      <c r="F11" s="421">
        <f t="shared" si="7"/>
        <v>-14823452.099999998</v>
      </c>
      <c r="G11" s="421">
        <f t="shared" si="7"/>
        <v>-13494602.799999997</v>
      </c>
      <c r="H11" s="421">
        <f t="shared" si="7"/>
        <v>-12165753.499999996</v>
      </c>
      <c r="I11" s="421">
        <f t="shared" si="7"/>
        <v>-10836904.199999996</v>
      </c>
      <c r="J11" s="421">
        <f t="shared" si="7"/>
        <v>-9508054.8999999948</v>
      </c>
      <c r="K11" s="421">
        <f t="shared" si="7"/>
        <v>-8355462.2199999951</v>
      </c>
      <c r="L11" s="421">
        <f t="shared" si="7"/>
        <v>-7202869.5399999954</v>
      </c>
      <c r="M11" s="421">
        <f t="shared" si="7"/>
        <v>-6138405.1699999953</v>
      </c>
      <c r="N11" s="421">
        <f t="shared" si="7"/>
        <v>-4809555.8699999955</v>
      </c>
      <c r="O11" s="422">
        <f t="shared" si="7"/>
        <v>-3480706.5699999956</v>
      </c>
      <c r="P11" s="423">
        <f t="shared" si="3"/>
        <v>-3480706.5699999956</v>
      </c>
      <c r="Q11" s="424">
        <f t="shared" si="5"/>
        <v>12038586.859999999</v>
      </c>
      <c r="R11" s="441">
        <f t="shared" si="6"/>
        <v>27557880.289999999</v>
      </c>
      <c r="S11" s="229"/>
      <c r="T11" s="229"/>
    </row>
    <row r="12" spans="1:21" ht="18" customHeight="1" x14ac:dyDescent="0.2">
      <c r="A12" s="229"/>
      <c r="B12" s="229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29"/>
      <c r="T12" s="229"/>
    </row>
    <row r="13" spans="1:21" ht="18" hidden="1" customHeight="1" x14ac:dyDescent="0.2">
      <c r="A13" s="520" t="s">
        <v>125</v>
      </c>
      <c r="B13" s="374" t="s">
        <v>119</v>
      </c>
      <c r="C13" s="298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425">
        <f t="shared" ref="P13:R13" si="8">SUM(C13:O13)</f>
        <v>0</v>
      </c>
      <c r="Q13" s="426">
        <f t="shared" si="8"/>
        <v>0</v>
      </c>
      <c r="R13" s="298">
        <f t="shared" si="8"/>
        <v>0</v>
      </c>
      <c r="S13" s="229"/>
      <c r="T13" s="229"/>
    </row>
    <row r="14" spans="1:21" ht="18" hidden="1" customHeight="1" x14ac:dyDescent="0.2">
      <c r="A14" s="521"/>
      <c r="B14" s="375" t="s">
        <v>121</v>
      </c>
      <c r="C14" s="321"/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6">
        <f t="shared" ref="P14:R14" si="9">SUM(C14:O14)</f>
        <v>0</v>
      </c>
      <c r="Q14" s="320">
        <f t="shared" si="9"/>
        <v>0</v>
      </c>
      <c r="R14" s="321">
        <f t="shared" si="9"/>
        <v>0</v>
      </c>
      <c r="S14" s="229"/>
    </row>
    <row r="15" spans="1:21" ht="18" hidden="1" customHeight="1" x14ac:dyDescent="0.2">
      <c r="C15" s="376"/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7"/>
      <c r="R15" s="376"/>
      <c r="S15" s="229"/>
      <c r="T15" s="229"/>
      <c r="U15" s="334"/>
    </row>
    <row r="16" spans="1:21" ht="15.75" customHeight="1" outlineLevel="1" x14ac:dyDescent="0.2">
      <c r="B16" s="334"/>
      <c r="S16" s="229"/>
    </row>
    <row r="17" spans="4:19" ht="15.75" customHeight="1" outlineLevel="1" x14ac:dyDescent="0.2">
      <c r="S17" s="229"/>
    </row>
    <row r="18" spans="4:19" ht="13.5" customHeight="1" x14ac:dyDescent="0.2"/>
    <row r="19" spans="4:19" ht="13.5" customHeight="1" x14ac:dyDescent="0.2"/>
    <row r="20" spans="4:19" ht="13.5" customHeight="1" x14ac:dyDescent="0.2"/>
    <row r="21" spans="4:19" ht="13.5" customHeight="1" x14ac:dyDescent="0.2"/>
    <row r="22" spans="4:19" ht="13.5" customHeight="1" x14ac:dyDescent="0.2">
      <c r="D22" s="428">
        <f t="shared" ref="D22:R22" si="10">ROUND(D5,-3)</f>
        <v>1519000</v>
      </c>
      <c r="E22" s="428">
        <f t="shared" si="10"/>
        <v>1329000</v>
      </c>
      <c r="F22" s="428">
        <f t="shared" si="10"/>
        <v>1329000</v>
      </c>
      <c r="G22" s="428">
        <f t="shared" si="10"/>
        <v>1329000</v>
      </c>
      <c r="H22" s="428">
        <f t="shared" si="10"/>
        <v>1329000</v>
      </c>
      <c r="I22" s="428">
        <f t="shared" si="10"/>
        <v>1329000</v>
      </c>
      <c r="J22" s="428">
        <f t="shared" si="10"/>
        <v>1329000</v>
      </c>
      <c r="K22" s="428">
        <f t="shared" si="10"/>
        <v>1153000</v>
      </c>
      <c r="L22" s="428">
        <f t="shared" si="10"/>
        <v>1153000</v>
      </c>
      <c r="M22" s="428">
        <f t="shared" si="10"/>
        <v>1064000</v>
      </c>
      <c r="N22" s="428">
        <f t="shared" si="10"/>
        <v>1329000</v>
      </c>
      <c r="O22" s="428">
        <f t="shared" si="10"/>
        <v>1329000</v>
      </c>
      <c r="P22" s="428">
        <f t="shared" si="10"/>
        <v>15519000</v>
      </c>
      <c r="Q22" s="428">
        <f t="shared" si="10"/>
        <v>31039000</v>
      </c>
      <c r="R22" s="428">
        <f t="shared" si="10"/>
        <v>46558000</v>
      </c>
    </row>
    <row r="23" spans="4:19" ht="13.5" customHeight="1" x14ac:dyDescent="0.2">
      <c r="D23" s="428">
        <f t="shared" ref="D23:R23" si="11">ROUND(D6,-3)</f>
        <v>0</v>
      </c>
      <c r="E23" s="428">
        <f t="shared" si="11"/>
        <v>0</v>
      </c>
      <c r="F23" s="428">
        <f t="shared" si="11"/>
        <v>0</v>
      </c>
      <c r="G23" s="428">
        <f t="shared" si="11"/>
        <v>0</v>
      </c>
      <c r="H23" s="428">
        <f t="shared" si="11"/>
        <v>0</v>
      </c>
      <c r="I23" s="428">
        <f t="shared" si="11"/>
        <v>0</v>
      </c>
      <c r="J23" s="428">
        <f t="shared" si="11"/>
        <v>0</v>
      </c>
      <c r="K23" s="428">
        <f t="shared" si="11"/>
        <v>0</v>
      </c>
      <c r="L23" s="428">
        <f t="shared" si="11"/>
        <v>0</v>
      </c>
      <c r="M23" s="428">
        <f t="shared" si="11"/>
        <v>0</v>
      </c>
      <c r="N23" s="428">
        <f t="shared" si="11"/>
        <v>0</v>
      </c>
      <c r="O23" s="428">
        <f t="shared" si="11"/>
        <v>0</v>
      </c>
      <c r="P23" s="428">
        <f t="shared" si="11"/>
        <v>0</v>
      </c>
      <c r="Q23" s="428">
        <f t="shared" si="11"/>
        <v>0</v>
      </c>
      <c r="R23" s="428">
        <f t="shared" si="11"/>
        <v>0</v>
      </c>
    </row>
    <row r="24" spans="4:19" ht="13.5" customHeight="1" x14ac:dyDescent="0.2">
      <c r="D24" s="428">
        <f t="shared" ref="D24:R24" si="12">ROUND(D7,-3)</f>
        <v>1519000</v>
      </c>
      <c r="E24" s="428">
        <f t="shared" si="12"/>
        <v>1329000</v>
      </c>
      <c r="F24" s="428">
        <f t="shared" si="12"/>
        <v>1329000</v>
      </c>
      <c r="G24" s="428">
        <f t="shared" si="12"/>
        <v>1329000</v>
      </c>
      <c r="H24" s="428">
        <f t="shared" si="12"/>
        <v>1329000</v>
      </c>
      <c r="I24" s="428">
        <f t="shared" si="12"/>
        <v>1329000</v>
      </c>
      <c r="J24" s="428">
        <f t="shared" si="12"/>
        <v>1329000</v>
      </c>
      <c r="K24" s="428">
        <f t="shared" si="12"/>
        <v>1153000</v>
      </c>
      <c r="L24" s="428">
        <f t="shared" si="12"/>
        <v>1153000</v>
      </c>
      <c r="M24" s="428">
        <f t="shared" si="12"/>
        <v>1064000</v>
      </c>
      <c r="N24" s="428">
        <f t="shared" si="12"/>
        <v>1329000</v>
      </c>
      <c r="O24" s="428">
        <f t="shared" si="12"/>
        <v>1329000</v>
      </c>
      <c r="P24" s="428">
        <f t="shared" si="12"/>
        <v>15519000</v>
      </c>
      <c r="Q24" s="428">
        <f t="shared" si="12"/>
        <v>31039000</v>
      </c>
      <c r="R24" s="428">
        <f t="shared" si="12"/>
        <v>46558000</v>
      </c>
    </row>
    <row r="25" spans="4:19" ht="13.5" customHeight="1" x14ac:dyDescent="0.2"/>
    <row r="26" spans="4:19" ht="13.5" customHeight="1" x14ac:dyDescent="0.2"/>
    <row r="27" spans="4:19" ht="13.5" customHeight="1" x14ac:dyDescent="0.2">
      <c r="D27" s="433">
        <v>1036</v>
      </c>
      <c r="E27" s="433">
        <v>1036</v>
      </c>
      <c r="F27" s="433">
        <v>1036</v>
      </c>
      <c r="G27" s="433">
        <v>1036</v>
      </c>
      <c r="H27" s="433">
        <v>1036</v>
      </c>
      <c r="I27" s="433">
        <v>1036</v>
      </c>
      <c r="J27" s="433">
        <v>1036</v>
      </c>
      <c r="K27" s="433">
        <v>1036</v>
      </c>
      <c r="L27" s="433">
        <v>1036</v>
      </c>
      <c r="M27" s="433">
        <v>512</v>
      </c>
      <c r="N27" s="433">
        <v>512</v>
      </c>
      <c r="O27" s="433">
        <v>811</v>
      </c>
      <c r="P27" s="433">
        <v>11155</v>
      </c>
      <c r="Q27" s="433">
        <v>22310</v>
      </c>
      <c r="R27" s="433">
        <v>33465</v>
      </c>
    </row>
    <row r="28" spans="4:19" ht="13.5" customHeight="1" x14ac:dyDescent="0.2">
      <c r="D28" s="433">
        <v>828</v>
      </c>
      <c r="E28" s="433">
        <v>828</v>
      </c>
      <c r="F28" s="433">
        <v>828</v>
      </c>
      <c r="G28" s="433">
        <v>828</v>
      </c>
      <c r="H28" s="433">
        <v>828</v>
      </c>
      <c r="I28" s="433">
        <v>828</v>
      </c>
      <c r="J28" s="433">
        <v>828</v>
      </c>
      <c r="K28" s="433">
        <v>828</v>
      </c>
      <c r="L28" s="433">
        <v>828</v>
      </c>
      <c r="M28" s="433">
        <v>409</v>
      </c>
      <c r="N28" s="433">
        <v>409</v>
      </c>
      <c r="O28" s="433">
        <v>649</v>
      </c>
      <c r="P28" s="433">
        <v>8924</v>
      </c>
      <c r="Q28" s="433">
        <v>17848</v>
      </c>
      <c r="R28" s="433">
        <v>26772</v>
      </c>
    </row>
    <row r="29" spans="4:19" ht="13.5" customHeight="1" x14ac:dyDescent="0.2">
      <c r="D29" s="433"/>
      <c r="E29" s="433"/>
      <c r="F29" s="433"/>
      <c r="G29" s="433"/>
      <c r="H29" s="433"/>
      <c r="I29" s="433"/>
      <c r="J29" s="433"/>
      <c r="K29" s="433"/>
      <c r="L29" s="433"/>
      <c r="M29" s="433"/>
      <c r="N29" s="433"/>
      <c r="O29" s="433"/>
      <c r="P29" s="433"/>
      <c r="Q29" s="433"/>
      <c r="R29" s="433"/>
    </row>
    <row r="30" spans="4:19" ht="13.5" customHeight="1" x14ac:dyDescent="0.2"/>
    <row r="31" spans="4:19" ht="13.5" customHeight="1" x14ac:dyDescent="0.2"/>
    <row r="32" spans="4:19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5:A7"/>
    <mergeCell ref="A9:A11"/>
    <mergeCell ref="A13:A14"/>
  </mergeCells>
  <phoneticPr fontId="65"/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>
      <pane xSplit="1" topLeftCell="B1" activePane="topRight" state="frozen"/>
      <selection pane="topRight" activeCell="C2" sqref="C2"/>
    </sheetView>
  </sheetViews>
  <sheetFormatPr baseColWidth="10" defaultColWidth="11.1640625" defaultRowHeight="15" customHeight="1" outlineLevelRow="2" x14ac:dyDescent="0.2"/>
  <cols>
    <col min="1" max="1" width="18.33203125" customWidth="1"/>
    <col min="2" max="2" width="26.83203125" customWidth="1"/>
    <col min="3" max="16" width="11.33203125" customWidth="1"/>
    <col min="17" max="17" width="3.5" customWidth="1"/>
    <col min="18" max="18" width="15.5" customWidth="1"/>
    <col min="19" max="19" width="9.1640625" customWidth="1"/>
    <col min="20" max="26" width="8.83203125" customWidth="1"/>
  </cols>
  <sheetData>
    <row r="1" spans="1:26" ht="28.5" customHeight="1" x14ac:dyDescent="0.2">
      <c r="A1" s="227" t="s">
        <v>68</v>
      </c>
      <c r="B1" s="228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30">
        <v>44910</v>
      </c>
      <c r="Q1" s="229"/>
    </row>
    <row r="2" spans="1:26" ht="15" customHeight="1" x14ac:dyDescent="0.2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31" t="s">
        <v>69</v>
      </c>
      <c r="Q2" s="229"/>
    </row>
    <row r="3" spans="1:26" ht="22.5" customHeight="1" x14ac:dyDescent="0.2">
      <c r="A3" s="442" t="s">
        <v>70</v>
      </c>
      <c r="B3" s="443"/>
      <c r="C3" s="444" t="s">
        <v>71</v>
      </c>
      <c r="D3" s="445" t="s">
        <v>12</v>
      </c>
      <c r="E3" s="446" t="s">
        <v>13</v>
      </c>
      <c r="F3" s="447" t="s">
        <v>14</v>
      </c>
      <c r="G3" s="446" t="s">
        <v>15</v>
      </c>
      <c r="H3" s="447" t="s">
        <v>16</v>
      </c>
      <c r="I3" s="446" t="s">
        <v>17</v>
      </c>
      <c r="J3" s="447" t="s">
        <v>72</v>
      </c>
      <c r="K3" s="446" t="s">
        <v>73</v>
      </c>
      <c r="L3" s="446" t="s">
        <v>74</v>
      </c>
      <c r="M3" s="447" t="s">
        <v>75</v>
      </c>
      <c r="N3" s="448">
        <v>44927</v>
      </c>
      <c r="O3" s="449" t="s">
        <v>11</v>
      </c>
      <c r="P3" s="450" t="s">
        <v>77</v>
      </c>
      <c r="Q3" s="229"/>
      <c r="R3" s="242" t="s">
        <v>80</v>
      </c>
      <c r="S3" s="243" t="s">
        <v>81</v>
      </c>
    </row>
    <row r="4" spans="1:26" ht="15.75" customHeight="1" outlineLevel="1" x14ac:dyDescent="0.2">
      <c r="A4" s="244"/>
      <c r="B4" s="229"/>
      <c r="C4" s="246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8"/>
      <c r="P4" s="451"/>
      <c r="Q4" s="229"/>
      <c r="R4" s="229"/>
    </row>
    <row r="5" spans="1:26" ht="18" customHeight="1" outlineLevel="1" x14ac:dyDescent="0.2">
      <c r="A5" s="524" t="s">
        <v>82</v>
      </c>
      <c r="B5" s="252" t="s">
        <v>83</v>
      </c>
      <c r="C5" s="254"/>
      <c r="D5" s="452">
        <v>2</v>
      </c>
      <c r="E5" s="453">
        <v>2</v>
      </c>
      <c r="F5" s="453">
        <v>2</v>
      </c>
      <c r="G5" s="453">
        <v>2</v>
      </c>
      <c r="H5" s="453">
        <v>2</v>
      </c>
      <c r="I5" s="453">
        <v>2</v>
      </c>
      <c r="J5" s="453">
        <v>2</v>
      </c>
      <c r="K5" s="453">
        <v>2</v>
      </c>
      <c r="L5" s="453">
        <v>2</v>
      </c>
      <c r="M5" s="453">
        <v>2</v>
      </c>
      <c r="N5" s="453">
        <v>2</v>
      </c>
      <c r="O5" s="454">
        <v>2</v>
      </c>
      <c r="P5" s="356"/>
      <c r="Q5" s="229"/>
      <c r="R5" s="259" t="s">
        <v>83</v>
      </c>
      <c r="S5" s="260">
        <v>2</v>
      </c>
    </row>
    <row r="6" spans="1:26" ht="18" customHeight="1" outlineLevel="1" x14ac:dyDescent="0.2">
      <c r="A6" s="525"/>
      <c r="B6" s="261" t="s">
        <v>137</v>
      </c>
      <c r="C6" s="262"/>
      <c r="D6" s="327">
        <f t="shared" ref="D6:O6" si="0">$S$6</f>
        <v>24</v>
      </c>
      <c r="E6" s="327">
        <f t="shared" si="0"/>
        <v>24</v>
      </c>
      <c r="F6" s="327">
        <f t="shared" si="0"/>
        <v>24</v>
      </c>
      <c r="G6" s="327">
        <f t="shared" si="0"/>
        <v>24</v>
      </c>
      <c r="H6" s="327">
        <f t="shared" si="0"/>
        <v>24</v>
      </c>
      <c r="I6" s="327">
        <f t="shared" si="0"/>
        <v>24</v>
      </c>
      <c r="J6" s="327">
        <f t="shared" si="0"/>
        <v>24</v>
      </c>
      <c r="K6" s="327">
        <f t="shared" si="0"/>
        <v>24</v>
      </c>
      <c r="L6" s="327">
        <f t="shared" si="0"/>
        <v>24</v>
      </c>
      <c r="M6" s="327">
        <f t="shared" si="0"/>
        <v>24</v>
      </c>
      <c r="N6" s="327">
        <f t="shared" si="0"/>
        <v>24</v>
      </c>
      <c r="O6" s="327">
        <f t="shared" si="0"/>
        <v>24</v>
      </c>
      <c r="P6" s="455"/>
      <c r="Q6" s="229"/>
      <c r="R6" s="259" t="s">
        <v>138</v>
      </c>
      <c r="S6" s="260">
        <v>24</v>
      </c>
    </row>
    <row r="7" spans="1:26" ht="18" customHeight="1" outlineLevel="1" x14ac:dyDescent="0.2">
      <c r="A7" s="525"/>
      <c r="B7" s="270" t="s">
        <v>86</v>
      </c>
      <c r="C7" s="272"/>
      <c r="D7" s="336">
        <v>27</v>
      </c>
      <c r="E7" s="332">
        <v>27</v>
      </c>
      <c r="F7" s="332">
        <v>27</v>
      </c>
      <c r="G7" s="332">
        <v>27</v>
      </c>
      <c r="H7" s="332">
        <v>27</v>
      </c>
      <c r="I7" s="332">
        <v>27</v>
      </c>
      <c r="J7" s="332">
        <v>27</v>
      </c>
      <c r="K7" s="332">
        <v>27</v>
      </c>
      <c r="L7" s="332">
        <v>27</v>
      </c>
      <c r="M7" s="332">
        <v>20</v>
      </c>
      <c r="N7" s="332">
        <v>20</v>
      </c>
      <c r="O7" s="372">
        <v>24</v>
      </c>
      <c r="P7" s="278">
        <f t="shared" ref="P7:P8" si="1">SUM(D7:O7)</f>
        <v>307</v>
      </c>
      <c r="Q7" s="229"/>
      <c r="R7" s="259" t="s">
        <v>87</v>
      </c>
      <c r="S7" s="260">
        <f>AVERAGE(D7:O7)</f>
        <v>25.583333333333332</v>
      </c>
    </row>
    <row r="8" spans="1:26" ht="18" customHeight="1" outlineLevel="1" x14ac:dyDescent="0.2">
      <c r="A8" s="526"/>
      <c r="B8" s="279" t="s">
        <v>88</v>
      </c>
      <c r="C8" s="281"/>
      <c r="D8" s="392">
        <f t="shared" ref="D8:O8" si="2">D5*D6*D7*$S$8</f>
        <v>1153440</v>
      </c>
      <c r="E8" s="392">
        <f t="shared" si="2"/>
        <v>1153440</v>
      </c>
      <c r="F8" s="392">
        <f t="shared" si="2"/>
        <v>1153440</v>
      </c>
      <c r="G8" s="392">
        <f t="shared" si="2"/>
        <v>1153440</v>
      </c>
      <c r="H8" s="392">
        <f t="shared" si="2"/>
        <v>1153440</v>
      </c>
      <c r="I8" s="392">
        <f t="shared" si="2"/>
        <v>1153440</v>
      </c>
      <c r="J8" s="392">
        <f t="shared" si="2"/>
        <v>1153440</v>
      </c>
      <c r="K8" s="392">
        <f t="shared" si="2"/>
        <v>1153440</v>
      </c>
      <c r="L8" s="392">
        <f t="shared" si="2"/>
        <v>1153440</v>
      </c>
      <c r="M8" s="392">
        <f t="shared" si="2"/>
        <v>854400</v>
      </c>
      <c r="N8" s="392">
        <f t="shared" si="2"/>
        <v>854400</v>
      </c>
      <c r="O8" s="392">
        <f t="shared" si="2"/>
        <v>1025280</v>
      </c>
      <c r="P8" s="456">
        <f t="shared" si="1"/>
        <v>13115040</v>
      </c>
      <c r="Q8" s="229"/>
      <c r="R8" s="259" t="s">
        <v>89</v>
      </c>
      <c r="S8" s="260">
        <v>890</v>
      </c>
    </row>
    <row r="9" spans="1:26" ht="18" customHeight="1" outlineLevel="2" x14ac:dyDescent="0.2">
      <c r="A9" s="229"/>
      <c r="B9" s="229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29"/>
      <c r="R9" s="259" t="s">
        <v>90</v>
      </c>
      <c r="S9" s="290">
        <v>10</v>
      </c>
    </row>
    <row r="10" spans="1:26" ht="18" customHeight="1" x14ac:dyDescent="0.2">
      <c r="A10" s="322"/>
      <c r="B10" s="322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229"/>
    </row>
    <row r="11" spans="1:26" ht="18" customHeight="1" x14ac:dyDescent="0.2">
      <c r="A11" s="529" t="s">
        <v>94</v>
      </c>
      <c r="B11" s="325" t="s">
        <v>95</v>
      </c>
      <c r="C11" s="293">
        <f>-S7*$S$9*$S$13*D42</f>
        <v>-368400</v>
      </c>
      <c r="D11" s="327">
        <f t="shared" ref="D11:O11" si="3">-D7*$S$9*$S$13*D42</f>
        <v>-388800</v>
      </c>
      <c r="E11" s="328">
        <f t="shared" si="3"/>
        <v>-388800</v>
      </c>
      <c r="F11" s="328">
        <f t="shared" si="3"/>
        <v>-388800</v>
      </c>
      <c r="G11" s="328">
        <f t="shared" si="3"/>
        <v>-388800</v>
      </c>
      <c r="H11" s="328">
        <f t="shared" si="3"/>
        <v>-388800</v>
      </c>
      <c r="I11" s="328">
        <f t="shared" si="3"/>
        <v>-388800</v>
      </c>
      <c r="J11" s="328">
        <f t="shared" si="3"/>
        <v>-388800</v>
      </c>
      <c r="K11" s="328">
        <f t="shared" si="3"/>
        <v>-388800</v>
      </c>
      <c r="L11" s="328">
        <f t="shared" si="3"/>
        <v>-388800</v>
      </c>
      <c r="M11" s="328">
        <f t="shared" si="3"/>
        <v>-288000</v>
      </c>
      <c r="N11" s="328">
        <f t="shared" si="3"/>
        <v>-288000</v>
      </c>
      <c r="O11" s="329">
        <f t="shared" si="3"/>
        <v>-345600</v>
      </c>
      <c r="P11" s="298">
        <f t="shared" ref="P11:P27" si="4">SUM(D11:O11)</f>
        <v>-4420800</v>
      </c>
      <c r="Q11" s="229"/>
    </row>
    <row r="12" spans="1:26" ht="18" customHeight="1" x14ac:dyDescent="0.2">
      <c r="A12" s="530"/>
      <c r="B12" s="330" t="s">
        <v>96</v>
      </c>
      <c r="C12" s="301">
        <v>-40000</v>
      </c>
      <c r="D12" s="336">
        <v>-40000</v>
      </c>
      <c r="E12" s="332">
        <v>-40000</v>
      </c>
      <c r="F12" s="332">
        <v>-40000</v>
      </c>
      <c r="G12" s="332">
        <v>-40000</v>
      </c>
      <c r="H12" s="332">
        <v>-40000</v>
      </c>
      <c r="I12" s="332">
        <v>-40000</v>
      </c>
      <c r="J12" s="332">
        <v>-40000</v>
      </c>
      <c r="K12" s="332">
        <v>-40000</v>
      </c>
      <c r="L12" s="332">
        <v>-40000</v>
      </c>
      <c r="M12" s="332">
        <v>-40000</v>
      </c>
      <c r="N12" s="332">
        <v>-40000</v>
      </c>
      <c r="O12" s="333">
        <v>-40000</v>
      </c>
      <c r="P12" s="306">
        <f t="shared" si="4"/>
        <v>-480000</v>
      </c>
      <c r="Q12" s="322"/>
      <c r="R12" s="242" t="s">
        <v>97</v>
      </c>
      <c r="S12" s="334"/>
      <c r="T12" s="335"/>
      <c r="U12" s="335"/>
      <c r="V12" s="335"/>
      <c r="W12" s="335"/>
      <c r="X12" s="335"/>
      <c r="Y12" s="335"/>
      <c r="Z12" s="335"/>
    </row>
    <row r="13" spans="1:26" ht="18" customHeight="1" x14ac:dyDescent="0.2">
      <c r="A13" s="530"/>
      <c r="B13" s="330" t="s">
        <v>98</v>
      </c>
      <c r="C13" s="301"/>
      <c r="D13" s="336">
        <v>-40000</v>
      </c>
      <c r="E13" s="332">
        <v>-40000</v>
      </c>
      <c r="F13" s="332">
        <v>-40000</v>
      </c>
      <c r="G13" s="332">
        <v>-40000</v>
      </c>
      <c r="H13" s="332">
        <v>-40000</v>
      </c>
      <c r="I13" s="332">
        <v>-40000</v>
      </c>
      <c r="J13" s="332">
        <v>-40000</v>
      </c>
      <c r="K13" s="332">
        <v>-40000</v>
      </c>
      <c r="L13" s="332">
        <v>-40000</v>
      </c>
      <c r="M13" s="332">
        <v>-40000</v>
      </c>
      <c r="N13" s="332">
        <v>-40000</v>
      </c>
      <c r="O13" s="333">
        <v>-40000</v>
      </c>
      <c r="P13" s="306">
        <f t="shared" si="4"/>
        <v>-480000</v>
      </c>
      <c r="Q13" s="229"/>
      <c r="R13" s="259" t="s">
        <v>99</v>
      </c>
      <c r="S13" s="260">
        <v>1200</v>
      </c>
    </row>
    <row r="14" spans="1:26" ht="18" customHeight="1" x14ac:dyDescent="0.2">
      <c r="A14" s="530"/>
      <c r="B14" s="330" t="s">
        <v>100</v>
      </c>
      <c r="C14" s="301">
        <v>-1000000</v>
      </c>
      <c r="D14" s="336">
        <v>-150000</v>
      </c>
      <c r="E14" s="336">
        <v>-150000</v>
      </c>
      <c r="F14" s="336">
        <v>-150000</v>
      </c>
      <c r="G14" s="336">
        <v>-150000</v>
      </c>
      <c r="H14" s="336">
        <v>-150000</v>
      </c>
      <c r="I14" s="336">
        <v>-150000</v>
      </c>
      <c r="J14" s="336">
        <v>-150000</v>
      </c>
      <c r="K14" s="336">
        <v>-150000</v>
      </c>
      <c r="L14" s="336">
        <v>-150000</v>
      </c>
      <c r="M14" s="336">
        <v>-150000</v>
      </c>
      <c r="N14" s="336">
        <v>-150000</v>
      </c>
      <c r="O14" s="336">
        <v>-150000</v>
      </c>
      <c r="P14" s="306">
        <f t="shared" si="4"/>
        <v>-1800000</v>
      </c>
      <c r="Q14" s="229"/>
      <c r="R14" s="259" t="s">
        <v>101</v>
      </c>
      <c r="S14" s="260">
        <v>350000</v>
      </c>
    </row>
    <row r="15" spans="1:26" ht="18" customHeight="1" x14ac:dyDescent="0.2">
      <c r="A15" s="530"/>
      <c r="B15" s="330" t="s">
        <v>102</v>
      </c>
      <c r="C15" s="301"/>
      <c r="D15" s="336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3"/>
      <c r="P15" s="306">
        <f t="shared" si="4"/>
        <v>0</v>
      </c>
      <c r="Q15" s="229"/>
    </row>
    <row r="16" spans="1:26" ht="18" customHeight="1" x14ac:dyDescent="0.2">
      <c r="A16" s="530"/>
      <c r="B16" s="330" t="s">
        <v>103</v>
      </c>
      <c r="C16" s="301"/>
      <c r="D16" s="336">
        <f t="shared" ref="D16:O16" si="5">-(D8*3%)*50%</f>
        <v>-17301.599999999999</v>
      </c>
      <c r="E16" s="336">
        <f t="shared" si="5"/>
        <v>-17301.599999999999</v>
      </c>
      <c r="F16" s="336">
        <f t="shared" si="5"/>
        <v>-17301.599999999999</v>
      </c>
      <c r="G16" s="336">
        <f t="shared" si="5"/>
        <v>-17301.599999999999</v>
      </c>
      <c r="H16" s="336">
        <f t="shared" si="5"/>
        <v>-17301.599999999999</v>
      </c>
      <c r="I16" s="336">
        <f t="shared" si="5"/>
        <v>-17301.599999999999</v>
      </c>
      <c r="J16" s="336">
        <f t="shared" si="5"/>
        <v>-17301.599999999999</v>
      </c>
      <c r="K16" s="336">
        <f t="shared" si="5"/>
        <v>-17301.599999999999</v>
      </c>
      <c r="L16" s="336">
        <f t="shared" si="5"/>
        <v>-17301.599999999999</v>
      </c>
      <c r="M16" s="336">
        <f t="shared" si="5"/>
        <v>-12816</v>
      </c>
      <c r="N16" s="336">
        <f t="shared" si="5"/>
        <v>-12816</v>
      </c>
      <c r="O16" s="336">
        <f t="shared" si="5"/>
        <v>-15379.199999999999</v>
      </c>
      <c r="P16" s="306">
        <f t="shared" si="4"/>
        <v>-196725.60000000003</v>
      </c>
      <c r="Q16" s="229"/>
    </row>
    <row r="17" spans="1:19" ht="18" customHeight="1" x14ac:dyDescent="0.2">
      <c r="A17" s="530"/>
      <c r="B17" s="330" t="s">
        <v>104</v>
      </c>
      <c r="C17" s="301"/>
      <c r="D17" s="336">
        <f t="shared" ref="D17:O17" si="6">-D5*D6*D7*$S$17</f>
        <v>-38880</v>
      </c>
      <c r="E17" s="336">
        <f t="shared" si="6"/>
        <v>-38880</v>
      </c>
      <c r="F17" s="336">
        <f t="shared" si="6"/>
        <v>-38880</v>
      </c>
      <c r="G17" s="336">
        <f t="shared" si="6"/>
        <v>-38880</v>
      </c>
      <c r="H17" s="336">
        <f t="shared" si="6"/>
        <v>-38880</v>
      </c>
      <c r="I17" s="336">
        <f t="shared" si="6"/>
        <v>-38880</v>
      </c>
      <c r="J17" s="336">
        <f t="shared" si="6"/>
        <v>-38880</v>
      </c>
      <c r="K17" s="336">
        <f t="shared" si="6"/>
        <v>-38880</v>
      </c>
      <c r="L17" s="336">
        <f t="shared" si="6"/>
        <v>-38880</v>
      </c>
      <c r="M17" s="336">
        <f t="shared" si="6"/>
        <v>-28800</v>
      </c>
      <c r="N17" s="336">
        <f t="shared" si="6"/>
        <v>-28800</v>
      </c>
      <c r="O17" s="336">
        <f t="shared" si="6"/>
        <v>-34560</v>
      </c>
      <c r="P17" s="306">
        <f t="shared" si="4"/>
        <v>-442080</v>
      </c>
      <c r="Q17" s="229"/>
      <c r="R17" s="259" t="s">
        <v>105</v>
      </c>
      <c r="S17" s="334">
        <v>30</v>
      </c>
    </row>
    <row r="18" spans="1:19" ht="18" customHeight="1" x14ac:dyDescent="0.2">
      <c r="A18" s="530"/>
      <c r="B18" s="330" t="s">
        <v>106</v>
      </c>
      <c r="C18" s="301">
        <v>-250000</v>
      </c>
      <c r="D18" s="336">
        <v>-15000</v>
      </c>
      <c r="E18" s="336">
        <v>-15000</v>
      </c>
      <c r="F18" s="336">
        <v>-15000</v>
      </c>
      <c r="G18" s="336">
        <v>-15000</v>
      </c>
      <c r="H18" s="336">
        <v>-15000</v>
      </c>
      <c r="I18" s="336">
        <v>-15000</v>
      </c>
      <c r="J18" s="336">
        <v>-15000</v>
      </c>
      <c r="K18" s="336">
        <v>-15000</v>
      </c>
      <c r="L18" s="336">
        <v>-15000</v>
      </c>
      <c r="M18" s="336">
        <v>-15000</v>
      </c>
      <c r="N18" s="336">
        <v>-15000</v>
      </c>
      <c r="O18" s="336">
        <v>-15000</v>
      </c>
      <c r="P18" s="306">
        <f t="shared" si="4"/>
        <v>-180000</v>
      </c>
      <c r="Q18" s="229"/>
      <c r="S18" s="334"/>
    </row>
    <row r="19" spans="1:19" ht="18" customHeight="1" outlineLevel="1" x14ac:dyDescent="0.2">
      <c r="A19" s="530"/>
      <c r="B19" s="330" t="s">
        <v>107</v>
      </c>
      <c r="C19" s="301">
        <v>-1200000</v>
      </c>
      <c r="D19" s="336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3"/>
      <c r="P19" s="306">
        <f t="shared" si="4"/>
        <v>0</v>
      </c>
      <c r="Q19" s="229"/>
      <c r="S19" s="334"/>
    </row>
    <row r="20" spans="1:19" ht="18" customHeight="1" outlineLevel="1" x14ac:dyDescent="0.2">
      <c r="A20" s="530"/>
      <c r="B20" s="330" t="s">
        <v>108</v>
      </c>
      <c r="C20" s="301">
        <v>-300000</v>
      </c>
      <c r="D20" s="336"/>
      <c r="E20" s="332"/>
      <c r="F20" s="332"/>
      <c r="G20" s="332"/>
      <c r="H20" s="332"/>
      <c r="I20" s="332"/>
      <c r="J20" s="332"/>
      <c r="K20" s="332"/>
      <c r="L20" s="332"/>
      <c r="M20" s="332"/>
      <c r="N20" s="332"/>
      <c r="O20" s="333"/>
      <c r="P20" s="306">
        <f t="shared" si="4"/>
        <v>0</v>
      </c>
      <c r="Q20" s="229"/>
      <c r="R20" s="229"/>
      <c r="S20" s="334"/>
    </row>
    <row r="21" spans="1:19" ht="18" customHeight="1" outlineLevel="1" x14ac:dyDescent="0.2">
      <c r="A21" s="530"/>
      <c r="B21" s="330" t="s">
        <v>109</v>
      </c>
      <c r="C21" s="301">
        <v>-200000</v>
      </c>
      <c r="D21" s="336"/>
      <c r="E21" s="332"/>
      <c r="F21" s="332"/>
      <c r="G21" s="332"/>
      <c r="H21" s="332"/>
      <c r="I21" s="332"/>
      <c r="J21" s="332"/>
      <c r="K21" s="332"/>
      <c r="L21" s="332"/>
      <c r="M21" s="332"/>
      <c r="N21" s="332"/>
      <c r="O21" s="333"/>
      <c r="P21" s="306">
        <f t="shared" si="4"/>
        <v>0</v>
      </c>
      <c r="Q21" s="229"/>
      <c r="R21" s="229"/>
      <c r="S21" s="334"/>
    </row>
    <row r="22" spans="1:19" ht="18" customHeight="1" outlineLevel="1" x14ac:dyDescent="0.2">
      <c r="A22" s="530"/>
      <c r="B22" s="330" t="s">
        <v>110</v>
      </c>
      <c r="C22" s="301">
        <v>-100000</v>
      </c>
      <c r="D22" s="336"/>
      <c r="E22" s="332"/>
      <c r="F22" s="332"/>
      <c r="G22" s="332"/>
      <c r="H22" s="332"/>
      <c r="I22" s="332"/>
      <c r="J22" s="332"/>
      <c r="K22" s="332"/>
      <c r="L22" s="332"/>
      <c r="M22" s="332"/>
      <c r="N22" s="332"/>
      <c r="O22" s="333"/>
      <c r="P22" s="306">
        <f t="shared" si="4"/>
        <v>0</v>
      </c>
      <c r="Q22" s="229"/>
      <c r="R22" s="229"/>
      <c r="S22" s="334"/>
    </row>
    <row r="23" spans="1:19" ht="18" customHeight="1" outlineLevel="1" x14ac:dyDescent="0.2">
      <c r="A23" s="530"/>
      <c r="B23" s="330" t="s">
        <v>92</v>
      </c>
      <c r="C23" s="301"/>
      <c r="D23" s="336"/>
      <c r="E23" s="332"/>
      <c r="F23" s="332"/>
      <c r="G23" s="332"/>
      <c r="H23" s="332"/>
      <c r="I23" s="332"/>
      <c r="J23" s="332"/>
      <c r="K23" s="332"/>
      <c r="L23" s="332"/>
      <c r="M23" s="332"/>
      <c r="N23" s="332"/>
      <c r="O23" s="333"/>
      <c r="P23" s="306">
        <f t="shared" si="4"/>
        <v>0</v>
      </c>
      <c r="Q23" s="229"/>
      <c r="R23" s="229"/>
      <c r="S23" s="334"/>
    </row>
    <row r="24" spans="1:19" ht="18" customHeight="1" outlineLevel="1" x14ac:dyDescent="0.2">
      <c r="A24" s="530"/>
      <c r="B24" s="330" t="s">
        <v>111</v>
      </c>
      <c r="C24" s="301"/>
      <c r="D24" s="336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3"/>
      <c r="P24" s="306">
        <f t="shared" si="4"/>
        <v>0</v>
      </c>
      <c r="Q24" s="229"/>
      <c r="R24" s="229"/>
      <c r="S24" s="334"/>
    </row>
    <row r="25" spans="1:19" ht="18" customHeight="1" outlineLevel="1" x14ac:dyDescent="0.2">
      <c r="A25" s="530"/>
      <c r="B25" s="330" t="s">
        <v>112</v>
      </c>
      <c r="C25" s="301"/>
      <c r="D25" s="336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3"/>
      <c r="P25" s="306">
        <f t="shared" si="4"/>
        <v>0</v>
      </c>
      <c r="Q25" s="229"/>
      <c r="R25" s="229"/>
      <c r="S25" s="334"/>
    </row>
    <row r="26" spans="1:19" ht="18" customHeight="1" outlineLevel="1" x14ac:dyDescent="0.2">
      <c r="A26" s="532"/>
      <c r="B26" s="337" t="s">
        <v>131</v>
      </c>
      <c r="C26" s="301"/>
      <c r="D26" s="336"/>
      <c r="E26" s="332"/>
      <c r="F26" s="332"/>
      <c r="G26" s="332"/>
      <c r="H26" s="332"/>
      <c r="I26" s="332"/>
      <c r="J26" s="332"/>
      <c r="K26" s="332"/>
      <c r="L26" s="332"/>
      <c r="M26" s="332"/>
      <c r="N26" s="332"/>
      <c r="O26" s="333"/>
      <c r="P26" s="306">
        <f t="shared" si="4"/>
        <v>0</v>
      </c>
      <c r="Q26" s="229"/>
      <c r="R26" s="229"/>
      <c r="S26" s="334"/>
    </row>
    <row r="27" spans="1:19" ht="18" customHeight="1" outlineLevel="1" x14ac:dyDescent="0.2">
      <c r="A27" s="338" t="s">
        <v>114</v>
      </c>
      <c r="B27" s="339"/>
      <c r="C27" s="341">
        <f t="shared" ref="C27:O27" si="7">SUM(C11:C26)</f>
        <v>-3458400</v>
      </c>
      <c r="D27" s="342">
        <f t="shared" si="7"/>
        <v>-689981.6</v>
      </c>
      <c r="E27" s="343">
        <f t="shared" si="7"/>
        <v>-689981.6</v>
      </c>
      <c r="F27" s="343">
        <f t="shared" si="7"/>
        <v>-689981.6</v>
      </c>
      <c r="G27" s="343">
        <f t="shared" si="7"/>
        <v>-689981.6</v>
      </c>
      <c r="H27" s="343">
        <f t="shared" si="7"/>
        <v>-689981.6</v>
      </c>
      <c r="I27" s="343">
        <f t="shared" si="7"/>
        <v>-689981.6</v>
      </c>
      <c r="J27" s="343">
        <f t="shared" si="7"/>
        <v>-689981.6</v>
      </c>
      <c r="K27" s="343">
        <f t="shared" si="7"/>
        <v>-689981.6</v>
      </c>
      <c r="L27" s="343">
        <f t="shared" si="7"/>
        <v>-689981.6</v>
      </c>
      <c r="M27" s="343">
        <f t="shared" si="7"/>
        <v>-574616</v>
      </c>
      <c r="N27" s="343">
        <f t="shared" si="7"/>
        <v>-574616</v>
      </c>
      <c r="O27" s="344">
        <f t="shared" si="7"/>
        <v>-640539.19999999995</v>
      </c>
      <c r="P27" s="321">
        <f t="shared" si="4"/>
        <v>-7999605.5999999996</v>
      </c>
      <c r="Q27" s="229"/>
      <c r="R27" s="229"/>
      <c r="S27" s="334"/>
    </row>
    <row r="28" spans="1:19" ht="18" customHeight="1" outlineLevel="1" x14ac:dyDescent="0.2">
      <c r="A28" s="244"/>
      <c r="B28" s="229"/>
      <c r="C28" s="288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45"/>
      <c r="Q28" s="229"/>
      <c r="R28" s="242" t="s">
        <v>115</v>
      </c>
    </row>
    <row r="29" spans="1:19" ht="18" customHeight="1" x14ac:dyDescent="0.2">
      <c r="A29" s="533" t="s">
        <v>116</v>
      </c>
      <c r="B29" s="346" t="s">
        <v>117</v>
      </c>
      <c r="C29" s="348">
        <f>C27</f>
        <v>-3458400</v>
      </c>
      <c r="D29" s="349">
        <f t="shared" ref="D29:P29" si="8">D8+D27</f>
        <v>463458.4</v>
      </c>
      <c r="E29" s="350">
        <f t="shared" si="8"/>
        <v>463458.4</v>
      </c>
      <c r="F29" s="350">
        <f t="shared" si="8"/>
        <v>463458.4</v>
      </c>
      <c r="G29" s="350">
        <f t="shared" si="8"/>
        <v>463458.4</v>
      </c>
      <c r="H29" s="350">
        <f t="shared" si="8"/>
        <v>463458.4</v>
      </c>
      <c r="I29" s="350">
        <f t="shared" si="8"/>
        <v>463458.4</v>
      </c>
      <c r="J29" s="350">
        <f t="shared" si="8"/>
        <v>463458.4</v>
      </c>
      <c r="K29" s="350">
        <f t="shared" si="8"/>
        <v>463458.4</v>
      </c>
      <c r="L29" s="350">
        <f t="shared" si="8"/>
        <v>463458.4</v>
      </c>
      <c r="M29" s="350">
        <f t="shared" si="8"/>
        <v>279784</v>
      </c>
      <c r="N29" s="350">
        <f t="shared" si="8"/>
        <v>279784</v>
      </c>
      <c r="O29" s="351">
        <f t="shared" si="8"/>
        <v>384740.80000000005</v>
      </c>
      <c r="P29" s="354">
        <f t="shared" si="8"/>
        <v>5115434.4000000004</v>
      </c>
      <c r="Q29" s="229"/>
      <c r="R29" s="259" t="s">
        <v>118</v>
      </c>
      <c r="S29" s="269">
        <v>0.2</v>
      </c>
    </row>
    <row r="30" spans="1:19" ht="18" customHeight="1" x14ac:dyDescent="0.2">
      <c r="A30" s="534"/>
      <c r="B30" s="330" t="s">
        <v>119</v>
      </c>
      <c r="C30" s="301">
        <v>0</v>
      </c>
      <c r="D30" s="336">
        <f t="shared" ref="D30:P30" si="9">D29*20%</f>
        <v>92691.680000000008</v>
      </c>
      <c r="E30" s="332">
        <f t="shared" si="9"/>
        <v>92691.680000000008</v>
      </c>
      <c r="F30" s="332">
        <f t="shared" si="9"/>
        <v>92691.680000000008</v>
      </c>
      <c r="G30" s="332">
        <f t="shared" si="9"/>
        <v>92691.680000000008</v>
      </c>
      <c r="H30" s="332">
        <f t="shared" si="9"/>
        <v>92691.680000000008</v>
      </c>
      <c r="I30" s="332">
        <f t="shared" si="9"/>
        <v>92691.680000000008</v>
      </c>
      <c r="J30" s="332">
        <f t="shared" si="9"/>
        <v>92691.680000000008</v>
      </c>
      <c r="K30" s="332">
        <f t="shared" si="9"/>
        <v>92691.680000000008</v>
      </c>
      <c r="L30" s="332">
        <f t="shared" si="9"/>
        <v>92691.680000000008</v>
      </c>
      <c r="M30" s="332">
        <f t="shared" si="9"/>
        <v>55956.800000000003</v>
      </c>
      <c r="N30" s="332">
        <f t="shared" si="9"/>
        <v>55956.800000000003</v>
      </c>
      <c r="O30" s="333">
        <f t="shared" si="9"/>
        <v>76948.160000000018</v>
      </c>
      <c r="P30" s="306">
        <f t="shared" si="9"/>
        <v>1023086.8800000001</v>
      </c>
      <c r="Q30" s="229"/>
      <c r="R30" s="259" t="s">
        <v>120</v>
      </c>
      <c r="S30" s="269">
        <v>0.8</v>
      </c>
    </row>
    <row r="31" spans="1:19" ht="18" customHeight="1" x14ac:dyDescent="0.2">
      <c r="A31" s="535"/>
      <c r="B31" s="337" t="s">
        <v>121</v>
      </c>
      <c r="C31" s="357">
        <v>-5000000</v>
      </c>
      <c r="D31" s="342">
        <f t="shared" ref="D31:P31" si="10">D29*80%</f>
        <v>370766.72000000003</v>
      </c>
      <c r="E31" s="343">
        <f t="shared" si="10"/>
        <v>370766.72000000003</v>
      </c>
      <c r="F31" s="343">
        <f t="shared" si="10"/>
        <v>370766.72000000003</v>
      </c>
      <c r="G31" s="343">
        <f t="shared" si="10"/>
        <v>370766.72000000003</v>
      </c>
      <c r="H31" s="343">
        <f t="shared" si="10"/>
        <v>370766.72000000003</v>
      </c>
      <c r="I31" s="343">
        <f t="shared" si="10"/>
        <v>370766.72000000003</v>
      </c>
      <c r="J31" s="343">
        <f t="shared" si="10"/>
        <v>370766.72000000003</v>
      </c>
      <c r="K31" s="343">
        <f t="shared" si="10"/>
        <v>370766.72000000003</v>
      </c>
      <c r="L31" s="343">
        <f t="shared" si="10"/>
        <v>370766.72000000003</v>
      </c>
      <c r="M31" s="343">
        <f t="shared" si="10"/>
        <v>223827.20000000001</v>
      </c>
      <c r="N31" s="343">
        <f t="shared" si="10"/>
        <v>223827.20000000001</v>
      </c>
      <c r="O31" s="344">
        <f t="shared" si="10"/>
        <v>307792.64000000007</v>
      </c>
      <c r="P31" s="321">
        <f t="shared" si="10"/>
        <v>4092347.5200000005</v>
      </c>
      <c r="Q31" s="229"/>
    </row>
    <row r="32" spans="1:19" ht="18" customHeight="1" x14ac:dyDescent="0.2">
      <c r="A32" s="229"/>
      <c r="B32" s="229"/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362"/>
    </row>
    <row r="33" spans="1:19" ht="18" customHeight="1" x14ac:dyDescent="0.2">
      <c r="A33" s="457" t="s">
        <v>122</v>
      </c>
      <c r="B33" s="539"/>
      <c r="C33" s="537"/>
      <c r="D33" s="364">
        <f t="shared" ref="D33:O33" si="11">-(D27/D8)</f>
        <v>0.59819461783881256</v>
      </c>
      <c r="E33" s="458">
        <f t="shared" si="11"/>
        <v>0.59819461783881256</v>
      </c>
      <c r="F33" s="458">
        <f t="shared" si="11"/>
        <v>0.59819461783881256</v>
      </c>
      <c r="G33" s="458">
        <f t="shared" si="11"/>
        <v>0.59819461783881256</v>
      </c>
      <c r="H33" s="458">
        <f t="shared" si="11"/>
        <v>0.59819461783881256</v>
      </c>
      <c r="I33" s="458">
        <f t="shared" si="11"/>
        <v>0.59819461783881256</v>
      </c>
      <c r="J33" s="458">
        <f t="shared" si="11"/>
        <v>0.59819461783881256</v>
      </c>
      <c r="K33" s="458">
        <f t="shared" si="11"/>
        <v>0.59819461783881256</v>
      </c>
      <c r="L33" s="458">
        <f t="shared" si="11"/>
        <v>0.59819461783881256</v>
      </c>
      <c r="M33" s="458">
        <f t="shared" si="11"/>
        <v>0.67253745318352065</v>
      </c>
      <c r="N33" s="458">
        <f t="shared" si="11"/>
        <v>0.67253745318352065</v>
      </c>
      <c r="O33" s="459">
        <f t="shared" si="11"/>
        <v>0.62474563046192255</v>
      </c>
      <c r="P33" s="367">
        <f>AVERAGE(D33:O33)</f>
        <v>0.61279767478152303</v>
      </c>
      <c r="Q33" s="229"/>
      <c r="R33" s="229"/>
      <c r="S33" s="269"/>
    </row>
    <row r="34" spans="1:19" ht="18" customHeight="1" x14ac:dyDescent="0.2">
      <c r="A34" s="533" t="s">
        <v>123</v>
      </c>
      <c r="B34" s="346" t="s">
        <v>124</v>
      </c>
      <c r="C34" s="348"/>
      <c r="D34" s="349">
        <f>D29</f>
        <v>463458.4</v>
      </c>
      <c r="E34" s="350">
        <f t="shared" ref="E34:O34" si="12">D34+E29</f>
        <v>926916.8</v>
      </c>
      <c r="F34" s="350">
        <f t="shared" si="12"/>
        <v>1390375.2000000002</v>
      </c>
      <c r="G34" s="350">
        <f t="shared" si="12"/>
        <v>1853833.6</v>
      </c>
      <c r="H34" s="350">
        <f t="shared" si="12"/>
        <v>2317292</v>
      </c>
      <c r="I34" s="350">
        <f t="shared" si="12"/>
        <v>2780750.4</v>
      </c>
      <c r="J34" s="350">
        <f t="shared" si="12"/>
        <v>3244208.8</v>
      </c>
      <c r="K34" s="350">
        <f t="shared" si="12"/>
        <v>3707667.1999999997</v>
      </c>
      <c r="L34" s="350">
        <f t="shared" si="12"/>
        <v>4171125.5999999996</v>
      </c>
      <c r="M34" s="350">
        <f t="shared" si="12"/>
        <v>4450909.5999999996</v>
      </c>
      <c r="N34" s="350">
        <f t="shared" si="12"/>
        <v>4730693.5999999996</v>
      </c>
      <c r="O34" s="368">
        <f t="shared" si="12"/>
        <v>5115434.3999999994</v>
      </c>
      <c r="P34" s="371">
        <f>SUM(D34:O34)</f>
        <v>35152665.600000001</v>
      </c>
      <c r="Q34" s="229"/>
      <c r="R34" s="229"/>
    </row>
    <row r="35" spans="1:19" ht="18" customHeight="1" x14ac:dyDescent="0.2">
      <c r="A35" s="534"/>
      <c r="B35" s="330" t="s">
        <v>119</v>
      </c>
      <c r="C35" s="301">
        <v>-50000</v>
      </c>
      <c r="D35" s="336">
        <f t="shared" ref="D35:O35" si="13">C35+D30</f>
        <v>42691.680000000008</v>
      </c>
      <c r="E35" s="332">
        <f t="shared" si="13"/>
        <v>135383.36000000002</v>
      </c>
      <c r="F35" s="332">
        <f t="shared" si="13"/>
        <v>228075.04000000004</v>
      </c>
      <c r="G35" s="332">
        <f t="shared" si="13"/>
        <v>320766.72000000003</v>
      </c>
      <c r="H35" s="332">
        <f t="shared" si="13"/>
        <v>413458.4</v>
      </c>
      <c r="I35" s="332">
        <f t="shared" si="13"/>
        <v>506150.08</v>
      </c>
      <c r="J35" s="332">
        <f t="shared" si="13"/>
        <v>598841.76</v>
      </c>
      <c r="K35" s="332">
        <f t="shared" si="13"/>
        <v>691533.44000000006</v>
      </c>
      <c r="L35" s="332">
        <f t="shared" si="13"/>
        <v>784225.12000000011</v>
      </c>
      <c r="M35" s="332">
        <f t="shared" si="13"/>
        <v>840181.92000000016</v>
      </c>
      <c r="N35" s="332">
        <f t="shared" si="13"/>
        <v>896138.7200000002</v>
      </c>
      <c r="O35" s="372">
        <f t="shared" si="13"/>
        <v>973086.88000000024</v>
      </c>
      <c r="P35" s="306">
        <f t="shared" ref="P35:P36" si="14">O35</f>
        <v>973086.88000000024</v>
      </c>
      <c r="Q35" s="229"/>
      <c r="R35" s="229"/>
    </row>
    <row r="36" spans="1:19" ht="18" customHeight="1" x14ac:dyDescent="0.2">
      <c r="A36" s="535"/>
      <c r="B36" s="337" t="s">
        <v>121</v>
      </c>
      <c r="C36" s="357">
        <f>C31</f>
        <v>-5000000</v>
      </c>
      <c r="D36" s="342">
        <f t="shared" ref="D36:O36" si="15">C36+D31</f>
        <v>-4629233.28</v>
      </c>
      <c r="E36" s="343">
        <f t="shared" si="15"/>
        <v>-4258466.5600000005</v>
      </c>
      <c r="F36" s="343">
        <f t="shared" si="15"/>
        <v>-3887699.8400000003</v>
      </c>
      <c r="G36" s="343">
        <f t="shared" si="15"/>
        <v>-3516933.12</v>
      </c>
      <c r="H36" s="343">
        <f t="shared" si="15"/>
        <v>-3146166.4</v>
      </c>
      <c r="I36" s="343">
        <f t="shared" si="15"/>
        <v>-2775399.6799999997</v>
      </c>
      <c r="J36" s="343">
        <f t="shared" si="15"/>
        <v>-2404632.9599999995</v>
      </c>
      <c r="K36" s="343">
        <f t="shared" si="15"/>
        <v>-2033866.2399999995</v>
      </c>
      <c r="L36" s="343">
        <f t="shared" si="15"/>
        <v>-1663099.5199999996</v>
      </c>
      <c r="M36" s="343">
        <f t="shared" si="15"/>
        <v>-1439272.3199999996</v>
      </c>
      <c r="N36" s="343">
        <f t="shared" si="15"/>
        <v>-1215445.1199999996</v>
      </c>
      <c r="O36" s="373">
        <f t="shared" si="15"/>
        <v>-907652.47999999952</v>
      </c>
      <c r="P36" s="321">
        <f t="shared" si="14"/>
        <v>-907652.47999999952</v>
      </c>
      <c r="Q36" s="229"/>
      <c r="R36" s="229"/>
    </row>
    <row r="37" spans="1:19" ht="18" customHeight="1" x14ac:dyDescent="0.2">
      <c r="A37" s="229"/>
      <c r="B37" s="229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29"/>
      <c r="R37" s="229"/>
    </row>
    <row r="38" spans="1:19" ht="18" hidden="1" customHeight="1" x14ac:dyDescent="0.2">
      <c r="A38" s="520" t="s">
        <v>125</v>
      </c>
      <c r="B38" s="374" t="s">
        <v>119</v>
      </c>
      <c r="C38" s="298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8">
        <f t="shared" ref="P38:P39" si="16">SUM(C38:O38)</f>
        <v>0</v>
      </c>
      <c r="Q38" s="229"/>
      <c r="R38" s="229"/>
    </row>
    <row r="39" spans="1:19" ht="18" hidden="1" customHeight="1" x14ac:dyDescent="0.2">
      <c r="A39" s="521"/>
      <c r="B39" s="375" t="s">
        <v>121</v>
      </c>
      <c r="C39" s="321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21">
        <f t="shared" si="16"/>
        <v>0</v>
      </c>
      <c r="Q39" s="229"/>
    </row>
    <row r="40" spans="1:19" ht="18" hidden="1" customHeight="1" x14ac:dyDescent="0.2">
      <c r="C40" s="376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6"/>
      <c r="Q40" s="229"/>
      <c r="R40" s="229"/>
      <c r="S40" s="334"/>
    </row>
    <row r="41" spans="1:19" ht="18" customHeight="1" x14ac:dyDescent="0.2">
      <c r="A41" s="522" t="s">
        <v>126</v>
      </c>
      <c r="B41" s="291" t="s">
        <v>127</v>
      </c>
      <c r="C41" s="379">
        <v>2</v>
      </c>
      <c r="D41" s="380">
        <v>2</v>
      </c>
      <c r="E41" s="381">
        <v>2</v>
      </c>
      <c r="F41" s="381">
        <v>2</v>
      </c>
      <c r="G41" s="381">
        <v>2</v>
      </c>
      <c r="H41" s="381">
        <v>2</v>
      </c>
      <c r="I41" s="381">
        <v>2</v>
      </c>
      <c r="J41" s="381">
        <v>2</v>
      </c>
      <c r="K41" s="381">
        <v>2</v>
      </c>
      <c r="L41" s="381">
        <v>2</v>
      </c>
      <c r="M41" s="381">
        <v>2</v>
      </c>
      <c r="N41" s="381">
        <v>2</v>
      </c>
      <c r="O41" s="382">
        <v>2</v>
      </c>
      <c r="P41" s="384"/>
      <c r="Q41" s="229"/>
      <c r="R41" s="242" t="s">
        <v>128</v>
      </c>
    </row>
    <row r="42" spans="1:19" ht="18" customHeight="1" x14ac:dyDescent="0.2">
      <c r="A42" s="523"/>
      <c r="B42" s="315" t="s">
        <v>129</v>
      </c>
      <c r="C42" s="393">
        <v>1.2</v>
      </c>
      <c r="D42" s="394">
        <v>1.2</v>
      </c>
      <c r="E42" s="394">
        <v>1.2</v>
      </c>
      <c r="F42" s="394">
        <v>1.2</v>
      </c>
      <c r="G42" s="394">
        <v>1.2</v>
      </c>
      <c r="H42" s="394">
        <v>1.2</v>
      </c>
      <c r="I42" s="394">
        <v>1.2</v>
      </c>
      <c r="J42" s="394">
        <v>1.2</v>
      </c>
      <c r="K42" s="394">
        <v>1.2</v>
      </c>
      <c r="L42" s="394">
        <v>1.2</v>
      </c>
      <c r="M42" s="394">
        <v>1.2</v>
      </c>
      <c r="N42" s="394">
        <v>1.2</v>
      </c>
      <c r="O42" s="394">
        <v>1.2</v>
      </c>
      <c r="P42" s="390"/>
      <c r="R42" s="259" t="s">
        <v>130</v>
      </c>
      <c r="S42" s="391">
        <v>2</v>
      </c>
    </row>
    <row r="43" spans="1:19" ht="15.75" customHeight="1" outlineLevel="1" x14ac:dyDescent="0.2">
      <c r="B43" s="334"/>
      <c r="Q43" s="229"/>
    </row>
    <row r="44" spans="1:19" ht="15.75" customHeight="1" outlineLevel="1" x14ac:dyDescent="0.2">
      <c r="Q44" s="229"/>
    </row>
    <row r="45" spans="1:19" ht="13.5" customHeight="1" x14ac:dyDescent="0.2"/>
    <row r="46" spans="1:19" ht="13.5" customHeight="1" x14ac:dyDescent="0.2"/>
    <row r="47" spans="1:19" ht="13.5" customHeight="1" x14ac:dyDescent="0.2"/>
    <row r="48" spans="1:19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B33:C33"/>
    <mergeCell ref="A34:A36"/>
    <mergeCell ref="A38:A39"/>
    <mergeCell ref="A41:A42"/>
    <mergeCell ref="A5:A8"/>
    <mergeCell ref="A11:A26"/>
    <mergeCell ref="A29:A31"/>
  </mergeCells>
  <phoneticPr fontId="65"/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topLeftCell="A15" workbookViewId="0">
      <pane xSplit="1" topLeftCell="B1" activePane="topRight" state="frozen"/>
      <selection pane="topRight" activeCell="C2" sqref="C2"/>
    </sheetView>
  </sheetViews>
  <sheetFormatPr baseColWidth="10" defaultColWidth="11.1640625" defaultRowHeight="15" customHeight="1" outlineLevelRow="2" x14ac:dyDescent="0.2"/>
  <cols>
    <col min="1" max="1" width="18.33203125" customWidth="1"/>
    <col min="2" max="2" width="25.5" customWidth="1"/>
    <col min="3" max="16" width="11.33203125" customWidth="1"/>
    <col min="17" max="17" width="3.5" customWidth="1"/>
    <col min="18" max="18" width="15.5" customWidth="1"/>
    <col min="19" max="19" width="11.33203125" customWidth="1"/>
    <col min="20" max="26" width="8.83203125" customWidth="1"/>
  </cols>
  <sheetData>
    <row r="1" spans="1:26" ht="28.5" customHeight="1" x14ac:dyDescent="0.2">
      <c r="A1" s="227" t="s">
        <v>139</v>
      </c>
      <c r="B1" s="228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30">
        <v>44910</v>
      </c>
      <c r="Q1" s="229"/>
    </row>
    <row r="2" spans="1:26" ht="15" customHeight="1" x14ac:dyDescent="0.2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31" t="s">
        <v>69</v>
      </c>
      <c r="Q2" s="229"/>
    </row>
    <row r="3" spans="1:26" ht="22.5" customHeight="1" x14ac:dyDescent="0.2">
      <c r="A3" s="232" t="s">
        <v>70</v>
      </c>
      <c r="B3" s="233"/>
      <c r="C3" s="235" t="s">
        <v>71</v>
      </c>
      <c r="D3" s="395" t="s">
        <v>12</v>
      </c>
      <c r="E3" s="396" t="s">
        <v>13</v>
      </c>
      <c r="F3" s="397" t="s">
        <v>14</v>
      </c>
      <c r="G3" s="396" t="s">
        <v>15</v>
      </c>
      <c r="H3" s="397" t="s">
        <v>16</v>
      </c>
      <c r="I3" s="396" t="s">
        <v>17</v>
      </c>
      <c r="J3" s="397" t="s">
        <v>72</v>
      </c>
      <c r="K3" s="396" t="s">
        <v>73</v>
      </c>
      <c r="L3" s="396" t="s">
        <v>74</v>
      </c>
      <c r="M3" s="397" t="s">
        <v>75</v>
      </c>
      <c r="N3" s="237">
        <v>44927</v>
      </c>
      <c r="O3" s="398" t="s">
        <v>11</v>
      </c>
      <c r="P3" s="241" t="s">
        <v>77</v>
      </c>
      <c r="Q3" s="229"/>
      <c r="R3" s="242" t="s">
        <v>80</v>
      </c>
      <c r="S3" s="243" t="s">
        <v>81</v>
      </c>
    </row>
    <row r="4" spans="1:26" ht="15.75" customHeight="1" outlineLevel="1" x14ac:dyDescent="0.2">
      <c r="A4" s="244"/>
      <c r="B4" s="229"/>
      <c r="C4" s="246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8"/>
      <c r="P4" s="251"/>
      <c r="Q4" s="229"/>
      <c r="R4" s="229"/>
    </row>
    <row r="5" spans="1:26" ht="18" customHeight="1" outlineLevel="1" x14ac:dyDescent="0.2">
      <c r="A5" s="524" t="s">
        <v>82</v>
      </c>
      <c r="B5" s="252" t="s">
        <v>83</v>
      </c>
      <c r="C5" s="254"/>
      <c r="D5" s="255">
        <v>2</v>
      </c>
      <c r="E5" s="255">
        <v>2</v>
      </c>
      <c r="F5" s="255">
        <v>2</v>
      </c>
      <c r="G5" s="255">
        <v>2</v>
      </c>
      <c r="H5" s="255">
        <v>2</v>
      </c>
      <c r="I5" s="255">
        <v>2</v>
      </c>
      <c r="J5" s="255">
        <v>2</v>
      </c>
      <c r="K5" s="255">
        <v>2</v>
      </c>
      <c r="L5" s="255">
        <v>2</v>
      </c>
      <c r="M5" s="255">
        <v>2</v>
      </c>
      <c r="N5" s="255">
        <v>2</v>
      </c>
      <c r="O5" s="255">
        <v>2</v>
      </c>
      <c r="P5" s="258"/>
      <c r="Q5" s="229"/>
      <c r="R5" s="259" t="s">
        <v>83</v>
      </c>
      <c r="S5" s="260">
        <v>2</v>
      </c>
    </row>
    <row r="6" spans="1:26" ht="18" customHeight="1" outlineLevel="1" x14ac:dyDescent="0.2">
      <c r="A6" s="525"/>
      <c r="B6" s="261" t="s">
        <v>84</v>
      </c>
      <c r="C6" s="262"/>
      <c r="D6" s="263">
        <f t="shared" ref="D6:O6" si="0">($S$9*4)*$S$6</f>
        <v>24</v>
      </c>
      <c r="E6" s="264">
        <f t="shared" si="0"/>
        <v>24</v>
      </c>
      <c r="F6" s="264">
        <f t="shared" si="0"/>
        <v>24</v>
      </c>
      <c r="G6" s="264">
        <f t="shared" si="0"/>
        <v>24</v>
      </c>
      <c r="H6" s="264">
        <f t="shared" si="0"/>
        <v>24</v>
      </c>
      <c r="I6" s="264">
        <f t="shared" si="0"/>
        <v>24</v>
      </c>
      <c r="J6" s="264">
        <f t="shared" si="0"/>
        <v>24</v>
      </c>
      <c r="K6" s="264">
        <f t="shared" si="0"/>
        <v>24</v>
      </c>
      <c r="L6" s="264">
        <f t="shared" si="0"/>
        <v>24</v>
      </c>
      <c r="M6" s="264">
        <f t="shared" si="0"/>
        <v>24</v>
      </c>
      <c r="N6" s="264">
        <f t="shared" si="0"/>
        <v>24</v>
      </c>
      <c r="O6" s="265">
        <f t="shared" si="0"/>
        <v>24</v>
      </c>
      <c r="P6" s="268"/>
      <c r="Q6" s="229"/>
      <c r="R6" s="259" t="s">
        <v>85</v>
      </c>
      <c r="S6" s="269">
        <v>0.6</v>
      </c>
    </row>
    <row r="7" spans="1:26" ht="18" customHeight="1" outlineLevel="1" x14ac:dyDescent="0.2">
      <c r="A7" s="525"/>
      <c r="B7" s="270" t="s">
        <v>86</v>
      </c>
      <c r="C7" s="272"/>
      <c r="D7" s="273">
        <v>30</v>
      </c>
      <c r="E7" s="273">
        <v>30</v>
      </c>
      <c r="F7" s="273">
        <v>30</v>
      </c>
      <c r="G7" s="273">
        <v>30</v>
      </c>
      <c r="H7" s="273">
        <v>30</v>
      </c>
      <c r="I7" s="273">
        <v>30</v>
      </c>
      <c r="J7" s="273">
        <v>30</v>
      </c>
      <c r="K7" s="273">
        <v>30</v>
      </c>
      <c r="L7" s="273">
        <v>30</v>
      </c>
      <c r="M7" s="274">
        <v>26</v>
      </c>
      <c r="N7" s="274">
        <v>26</v>
      </c>
      <c r="O7" s="275">
        <v>27</v>
      </c>
      <c r="P7" s="278">
        <f t="shared" ref="P7:P8" si="1">SUM(D7:O7)</f>
        <v>349</v>
      </c>
      <c r="Q7" s="229"/>
      <c r="R7" s="259" t="s">
        <v>87</v>
      </c>
      <c r="S7" s="260">
        <f>AVERAGE(D7:O7)</f>
        <v>29.083333333333332</v>
      </c>
    </row>
    <row r="8" spans="1:26" ht="18" customHeight="1" outlineLevel="1" x14ac:dyDescent="0.2">
      <c r="A8" s="526"/>
      <c r="B8" s="279" t="s">
        <v>88</v>
      </c>
      <c r="C8" s="281"/>
      <c r="D8" s="282">
        <f t="shared" ref="D8:O8" si="2">D5*D6*D7*$S$8</f>
        <v>1438560</v>
      </c>
      <c r="E8" s="283">
        <f t="shared" si="2"/>
        <v>1438560</v>
      </c>
      <c r="F8" s="283">
        <f t="shared" si="2"/>
        <v>1438560</v>
      </c>
      <c r="G8" s="283">
        <f t="shared" si="2"/>
        <v>1438560</v>
      </c>
      <c r="H8" s="283">
        <f t="shared" si="2"/>
        <v>1438560</v>
      </c>
      <c r="I8" s="283">
        <f t="shared" si="2"/>
        <v>1438560</v>
      </c>
      <c r="J8" s="283">
        <f t="shared" si="2"/>
        <v>1438560</v>
      </c>
      <c r="K8" s="283">
        <f t="shared" si="2"/>
        <v>1438560</v>
      </c>
      <c r="L8" s="283">
        <f t="shared" si="2"/>
        <v>1438560</v>
      </c>
      <c r="M8" s="283">
        <f t="shared" si="2"/>
        <v>1246752</v>
      </c>
      <c r="N8" s="283">
        <f t="shared" si="2"/>
        <v>1246752</v>
      </c>
      <c r="O8" s="284">
        <f t="shared" si="2"/>
        <v>1294704</v>
      </c>
      <c r="P8" s="392">
        <f t="shared" si="1"/>
        <v>16735248</v>
      </c>
      <c r="Q8" s="229"/>
      <c r="R8" s="259" t="s">
        <v>89</v>
      </c>
      <c r="S8" s="260">
        <v>999</v>
      </c>
    </row>
    <row r="9" spans="1:26" ht="18" customHeight="1" outlineLevel="2" x14ac:dyDescent="0.2">
      <c r="A9" s="229"/>
      <c r="B9" s="229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29"/>
      <c r="R9" s="259" t="s">
        <v>90</v>
      </c>
      <c r="S9" s="290">
        <v>10</v>
      </c>
    </row>
    <row r="10" spans="1:26" ht="18" customHeight="1" x14ac:dyDescent="0.2">
      <c r="A10" s="322"/>
      <c r="B10" s="322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229"/>
    </row>
    <row r="11" spans="1:26" ht="18" customHeight="1" x14ac:dyDescent="0.2">
      <c r="A11" s="529" t="s">
        <v>94</v>
      </c>
      <c r="B11" s="325" t="s">
        <v>95</v>
      </c>
      <c r="C11" s="293"/>
      <c r="D11" s="327">
        <v>-150000</v>
      </c>
      <c r="E11" s="327">
        <v>-150000</v>
      </c>
      <c r="F11" s="327">
        <v>-150000</v>
      </c>
      <c r="G11" s="327">
        <v>-150000</v>
      </c>
      <c r="H11" s="327">
        <v>-150000</v>
      </c>
      <c r="I11" s="327">
        <v>-150000</v>
      </c>
      <c r="J11" s="327">
        <v>-150000</v>
      </c>
      <c r="K11" s="327">
        <v>-150000</v>
      </c>
      <c r="L11" s="327">
        <v>-150000</v>
      </c>
      <c r="M11" s="327">
        <v>-150000</v>
      </c>
      <c r="N11" s="327">
        <v>-150000</v>
      </c>
      <c r="O11" s="327">
        <v>-150000</v>
      </c>
      <c r="P11" s="298">
        <f t="shared" ref="P11:P27" si="3">SUM(D11:O11)</f>
        <v>-1800000</v>
      </c>
      <c r="Q11" s="229"/>
    </row>
    <row r="12" spans="1:26" ht="18" customHeight="1" x14ac:dyDescent="0.2">
      <c r="A12" s="530"/>
      <c r="B12" s="330" t="s">
        <v>96</v>
      </c>
      <c r="C12" s="301">
        <v>-40000</v>
      </c>
      <c r="D12" s="332">
        <v>-40000</v>
      </c>
      <c r="E12" s="332">
        <v>-40000</v>
      </c>
      <c r="F12" s="332">
        <v>-40000</v>
      </c>
      <c r="G12" s="332">
        <v>-40000</v>
      </c>
      <c r="H12" s="332">
        <v>-40000</v>
      </c>
      <c r="I12" s="332">
        <v>-40000</v>
      </c>
      <c r="J12" s="332">
        <v>-40000</v>
      </c>
      <c r="K12" s="332">
        <v>-40000</v>
      </c>
      <c r="L12" s="332">
        <v>-40000</v>
      </c>
      <c r="M12" s="332">
        <v>-40000</v>
      </c>
      <c r="N12" s="332">
        <v>-40000</v>
      </c>
      <c r="O12" s="332">
        <v>-40000</v>
      </c>
      <c r="P12" s="306">
        <f t="shared" si="3"/>
        <v>-480000</v>
      </c>
      <c r="Q12" s="322"/>
      <c r="R12" s="242" t="s">
        <v>97</v>
      </c>
      <c r="S12" s="334"/>
      <c r="T12" s="335"/>
      <c r="U12" s="335"/>
      <c r="V12" s="335"/>
      <c r="W12" s="335"/>
      <c r="X12" s="335"/>
      <c r="Y12" s="335"/>
      <c r="Z12" s="335"/>
    </row>
    <row r="13" spans="1:26" ht="18" customHeight="1" x14ac:dyDescent="0.2">
      <c r="A13" s="530"/>
      <c r="B13" s="330" t="s">
        <v>98</v>
      </c>
      <c r="C13" s="301">
        <v>-40000</v>
      </c>
      <c r="D13" s="336">
        <v>-40000</v>
      </c>
      <c r="E13" s="336">
        <v>-40000</v>
      </c>
      <c r="F13" s="336">
        <v>-40000</v>
      </c>
      <c r="G13" s="336">
        <v>-40000</v>
      </c>
      <c r="H13" s="336">
        <v>-40000</v>
      </c>
      <c r="I13" s="336">
        <v>-40000</v>
      </c>
      <c r="J13" s="336">
        <v>-40000</v>
      </c>
      <c r="K13" s="336">
        <v>-40000</v>
      </c>
      <c r="L13" s="336">
        <v>-40000</v>
      </c>
      <c r="M13" s="336">
        <v>-40000</v>
      </c>
      <c r="N13" s="336">
        <v>-40000</v>
      </c>
      <c r="O13" s="336">
        <v>-40000</v>
      </c>
      <c r="P13" s="306">
        <f t="shared" si="3"/>
        <v>-480000</v>
      </c>
      <c r="Q13" s="229"/>
      <c r="R13" s="259" t="s">
        <v>99</v>
      </c>
      <c r="S13" s="260">
        <v>1200</v>
      </c>
    </row>
    <row r="14" spans="1:26" ht="18" customHeight="1" x14ac:dyDescent="0.2">
      <c r="A14" s="530"/>
      <c r="B14" s="330" t="s">
        <v>100</v>
      </c>
      <c r="C14" s="301">
        <v>-1500000</v>
      </c>
      <c r="D14" s="332">
        <v>-150000</v>
      </c>
      <c r="E14" s="332">
        <v>-150000</v>
      </c>
      <c r="F14" s="332">
        <v>-150000</v>
      </c>
      <c r="G14" s="332">
        <v>-150000</v>
      </c>
      <c r="H14" s="332">
        <v>-150000</v>
      </c>
      <c r="I14" s="332">
        <v>-150000</v>
      </c>
      <c r="J14" s="332">
        <v>-150000</v>
      </c>
      <c r="K14" s="332">
        <v>-150000</v>
      </c>
      <c r="L14" s="332">
        <v>-150000</v>
      </c>
      <c r="M14" s="332">
        <v>-150000</v>
      </c>
      <c r="N14" s="332">
        <v>-150000</v>
      </c>
      <c r="O14" s="332">
        <v>-150000</v>
      </c>
      <c r="P14" s="306">
        <f t="shared" si="3"/>
        <v>-1800000</v>
      </c>
      <c r="Q14" s="229"/>
      <c r="R14" s="259" t="s">
        <v>101</v>
      </c>
      <c r="S14" s="260">
        <v>150000</v>
      </c>
    </row>
    <row r="15" spans="1:26" ht="18" customHeight="1" x14ac:dyDescent="0.2">
      <c r="A15" s="530"/>
      <c r="B15" s="330" t="s">
        <v>102</v>
      </c>
      <c r="C15" s="301"/>
      <c r="D15" s="336"/>
      <c r="E15" s="336"/>
      <c r="F15" s="336"/>
      <c r="G15" s="336"/>
      <c r="H15" s="336"/>
      <c r="I15" s="336"/>
      <c r="J15" s="336"/>
      <c r="K15" s="336"/>
      <c r="L15" s="336"/>
      <c r="M15" s="336"/>
      <c r="N15" s="336"/>
      <c r="O15" s="336"/>
      <c r="P15" s="306">
        <f t="shared" si="3"/>
        <v>0</v>
      </c>
      <c r="Q15" s="229"/>
    </row>
    <row r="16" spans="1:26" ht="18" customHeight="1" x14ac:dyDescent="0.2">
      <c r="A16" s="530"/>
      <c r="B16" s="330" t="s">
        <v>103</v>
      </c>
      <c r="C16" s="301"/>
      <c r="D16" s="336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06">
        <f t="shared" si="3"/>
        <v>0</v>
      </c>
      <c r="Q16" s="229"/>
    </row>
    <row r="17" spans="1:19" ht="18" customHeight="1" x14ac:dyDescent="0.2">
      <c r="A17" s="530"/>
      <c r="B17" s="330" t="s">
        <v>104</v>
      </c>
      <c r="C17" s="301"/>
      <c r="D17" s="336">
        <f t="shared" ref="D17:O17" si="4">-D5*D6*D7*$S$17</f>
        <v>-237600</v>
      </c>
      <c r="E17" s="336">
        <f t="shared" si="4"/>
        <v>-237600</v>
      </c>
      <c r="F17" s="336">
        <f t="shared" si="4"/>
        <v>-237600</v>
      </c>
      <c r="G17" s="336">
        <f t="shared" si="4"/>
        <v>-237600</v>
      </c>
      <c r="H17" s="336">
        <f t="shared" si="4"/>
        <v>-237600</v>
      </c>
      <c r="I17" s="336">
        <f t="shared" si="4"/>
        <v>-237600</v>
      </c>
      <c r="J17" s="336">
        <f t="shared" si="4"/>
        <v>-237600</v>
      </c>
      <c r="K17" s="336">
        <f t="shared" si="4"/>
        <v>-237600</v>
      </c>
      <c r="L17" s="336">
        <f t="shared" si="4"/>
        <v>-237600</v>
      </c>
      <c r="M17" s="336">
        <f t="shared" si="4"/>
        <v>-205920</v>
      </c>
      <c r="N17" s="336">
        <f t="shared" si="4"/>
        <v>-205920</v>
      </c>
      <c r="O17" s="336">
        <f t="shared" si="4"/>
        <v>-213840</v>
      </c>
      <c r="P17" s="306">
        <f t="shared" si="3"/>
        <v>-2764080</v>
      </c>
      <c r="Q17" s="229"/>
      <c r="R17" s="259" t="s">
        <v>105</v>
      </c>
      <c r="S17" s="334">
        <v>165</v>
      </c>
    </row>
    <row r="18" spans="1:19" ht="18" customHeight="1" x14ac:dyDescent="0.2">
      <c r="A18" s="530"/>
      <c r="B18" s="330" t="s">
        <v>106</v>
      </c>
      <c r="C18" s="301">
        <v>-250000</v>
      </c>
      <c r="D18" s="336">
        <v>-15000</v>
      </c>
      <c r="E18" s="336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06">
        <f t="shared" si="3"/>
        <v>-15000</v>
      </c>
      <c r="Q18" s="229"/>
      <c r="S18" s="334"/>
    </row>
    <row r="19" spans="1:19" ht="18" customHeight="1" outlineLevel="1" x14ac:dyDescent="0.2">
      <c r="A19" s="530"/>
      <c r="B19" s="330" t="s">
        <v>107</v>
      </c>
      <c r="C19" s="301">
        <v>-1000000</v>
      </c>
      <c r="D19" s="336"/>
      <c r="E19" s="336"/>
      <c r="F19" s="336"/>
      <c r="G19" s="336"/>
      <c r="H19" s="336"/>
      <c r="I19" s="336"/>
      <c r="J19" s="336"/>
      <c r="K19" s="336"/>
      <c r="L19" s="336"/>
      <c r="M19" s="336"/>
      <c r="N19" s="336"/>
      <c r="O19" s="336"/>
      <c r="P19" s="306">
        <f t="shared" si="3"/>
        <v>0</v>
      </c>
      <c r="Q19" s="229"/>
      <c r="S19" s="334"/>
    </row>
    <row r="20" spans="1:19" ht="18" customHeight="1" outlineLevel="1" x14ac:dyDescent="0.2">
      <c r="A20" s="530"/>
      <c r="B20" s="330" t="s">
        <v>108</v>
      </c>
      <c r="C20" s="301">
        <v>-100000</v>
      </c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06">
        <f t="shared" si="3"/>
        <v>0</v>
      </c>
      <c r="Q20" s="229"/>
      <c r="R20" s="229"/>
      <c r="S20" s="334"/>
    </row>
    <row r="21" spans="1:19" ht="18" customHeight="1" outlineLevel="1" x14ac:dyDescent="0.2">
      <c r="A21" s="530"/>
      <c r="B21" s="330" t="s">
        <v>109</v>
      </c>
      <c r="C21" s="301">
        <f>-55000*D5</f>
        <v>-110000</v>
      </c>
      <c r="D21" s="336"/>
      <c r="E21" s="336"/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06">
        <f t="shared" si="3"/>
        <v>0</v>
      </c>
      <c r="Q21" s="229"/>
      <c r="R21" s="229"/>
      <c r="S21" s="334"/>
    </row>
    <row r="22" spans="1:19" ht="18" customHeight="1" outlineLevel="1" x14ac:dyDescent="0.2">
      <c r="A22" s="530"/>
      <c r="B22" s="330" t="s">
        <v>110</v>
      </c>
      <c r="C22" s="301">
        <f>-100000+(D5*-50000)</f>
        <v>-200000</v>
      </c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06">
        <f t="shared" si="3"/>
        <v>0</v>
      </c>
      <c r="Q22" s="229"/>
      <c r="R22" s="229"/>
      <c r="S22" s="334"/>
    </row>
    <row r="23" spans="1:19" ht="18" customHeight="1" outlineLevel="1" x14ac:dyDescent="0.2">
      <c r="A23" s="530"/>
      <c r="B23" s="330" t="s">
        <v>92</v>
      </c>
      <c r="C23" s="301">
        <v>-400000</v>
      </c>
      <c r="D23" s="336">
        <v>-60000</v>
      </c>
      <c r="E23" s="336">
        <v>-40000</v>
      </c>
      <c r="F23" s="336">
        <v>-40000</v>
      </c>
      <c r="G23" s="336">
        <v>-40000</v>
      </c>
      <c r="H23" s="336">
        <v>-40000</v>
      </c>
      <c r="I23" s="336">
        <v>-40000</v>
      </c>
      <c r="J23" s="336">
        <v>-40000</v>
      </c>
      <c r="K23" s="336">
        <v>-40000</v>
      </c>
      <c r="L23" s="336">
        <v>-40000</v>
      </c>
      <c r="M23" s="336">
        <v>-40000</v>
      </c>
      <c r="N23" s="336">
        <v>-40000</v>
      </c>
      <c r="O23" s="336">
        <v>-40000</v>
      </c>
      <c r="P23" s="306">
        <f t="shared" si="3"/>
        <v>-500000</v>
      </c>
      <c r="Q23" s="229"/>
      <c r="R23" s="229"/>
      <c r="S23" s="334"/>
    </row>
    <row r="24" spans="1:19" ht="18" customHeight="1" outlineLevel="1" x14ac:dyDescent="0.2">
      <c r="A24" s="530"/>
      <c r="B24" s="330" t="s">
        <v>111</v>
      </c>
      <c r="C24" s="301">
        <v>-100000</v>
      </c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06">
        <f t="shared" si="3"/>
        <v>0</v>
      </c>
      <c r="Q24" s="229"/>
      <c r="R24" s="229"/>
      <c r="S24" s="334"/>
    </row>
    <row r="25" spans="1:19" ht="18" customHeight="1" outlineLevel="1" x14ac:dyDescent="0.2">
      <c r="A25" s="530"/>
      <c r="B25" s="330" t="s">
        <v>112</v>
      </c>
      <c r="C25" s="301"/>
      <c r="D25" s="336">
        <v>-10000</v>
      </c>
      <c r="E25" s="336">
        <v>-30000</v>
      </c>
      <c r="F25" s="336">
        <v>-30000</v>
      </c>
      <c r="G25" s="336">
        <v>-30000</v>
      </c>
      <c r="H25" s="336">
        <v>-30000</v>
      </c>
      <c r="I25" s="336">
        <v>-30000</v>
      </c>
      <c r="J25" s="336">
        <v>-30000</v>
      </c>
      <c r="K25" s="336">
        <v>-30000</v>
      </c>
      <c r="L25" s="336">
        <v>-30000</v>
      </c>
      <c r="M25" s="336">
        <v>-30000</v>
      </c>
      <c r="N25" s="336">
        <v>-30000</v>
      </c>
      <c r="O25" s="336">
        <v>-30000</v>
      </c>
      <c r="P25" s="306">
        <f t="shared" si="3"/>
        <v>-340000</v>
      </c>
      <c r="Q25" s="229"/>
      <c r="R25" s="229"/>
      <c r="S25" s="334"/>
    </row>
    <row r="26" spans="1:19" ht="18" customHeight="1" outlineLevel="1" x14ac:dyDescent="0.2">
      <c r="A26" s="532"/>
      <c r="B26" s="337" t="s">
        <v>131</v>
      </c>
      <c r="C26" s="301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  <c r="P26" s="306">
        <f t="shared" si="3"/>
        <v>0</v>
      </c>
      <c r="Q26" s="229"/>
      <c r="R26" s="229"/>
      <c r="S26" s="334"/>
    </row>
    <row r="27" spans="1:19" ht="18" customHeight="1" outlineLevel="1" x14ac:dyDescent="0.2">
      <c r="A27" s="338" t="s">
        <v>114</v>
      </c>
      <c r="B27" s="339"/>
      <c r="C27" s="341">
        <f t="shared" ref="C27:O27" si="5">SUM(C11:C26)</f>
        <v>-3740000</v>
      </c>
      <c r="D27" s="342">
        <f t="shared" si="5"/>
        <v>-702600</v>
      </c>
      <c r="E27" s="343">
        <f t="shared" si="5"/>
        <v>-687600</v>
      </c>
      <c r="F27" s="343">
        <f t="shared" si="5"/>
        <v>-687600</v>
      </c>
      <c r="G27" s="343">
        <f t="shared" si="5"/>
        <v>-687600</v>
      </c>
      <c r="H27" s="343">
        <f t="shared" si="5"/>
        <v>-687600</v>
      </c>
      <c r="I27" s="343">
        <f t="shared" si="5"/>
        <v>-687600</v>
      </c>
      <c r="J27" s="343">
        <f t="shared" si="5"/>
        <v>-687600</v>
      </c>
      <c r="K27" s="343">
        <f t="shared" si="5"/>
        <v>-687600</v>
      </c>
      <c r="L27" s="343">
        <f t="shared" si="5"/>
        <v>-687600</v>
      </c>
      <c r="M27" s="343">
        <f t="shared" si="5"/>
        <v>-655920</v>
      </c>
      <c r="N27" s="343">
        <f t="shared" si="5"/>
        <v>-655920</v>
      </c>
      <c r="O27" s="344">
        <f t="shared" si="5"/>
        <v>-663840</v>
      </c>
      <c r="P27" s="321">
        <f t="shared" si="3"/>
        <v>-8179080</v>
      </c>
      <c r="Q27" s="229"/>
      <c r="R27" s="229"/>
      <c r="S27" s="334"/>
    </row>
    <row r="28" spans="1:19" ht="18" customHeight="1" outlineLevel="1" x14ac:dyDescent="0.2">
      <c r="A28" s="244"/>
      <c r="B28" s="229"/>
      <c r="C28" s="288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45"/>
      <c r="Q28" s="229"/>
      <c r="R28" s="242" t="s">
        <v>115</v>
      </c>
    </row>
    <row r="29" spans="1:19" ht="18" customHeight="1" x14ac:dyDescent="0.2">
      <c r="A29" s="533" t="s">
        <v>116</v>
      </c>
      <c r="B29" s="346" t="s">
        <v>117</v>
      </c>
      <c r="C29" s="348"/>
      <c r="D29" s="349">
        <f t="shared" ref="D29:O29" si="6">D8+D27</f>
        <v>735960</v>
      </c>
      <c r="E29" s="350">
        <f t="shared" si="6"/>
        <v>750960</v>
      </c>
      <c r="F29" s="350">
        <f t="shared" si="6"/>
        <v>750960</v>
      </c>
      <c r="G29" s="350">
        <f t="shared" si="6"/>
        <v>750960</v>
      </c>
      <c r="H29" s="350">
        <f t="shared" si="6"/>
        <v>750960</v>
      </c>
      <c r="I29" s="350">
        <f t="shared" si="6"/>
        <v>750960</v>
      </c>
      <c r="J29" s="350">
        <f t="shared" si="6"/>
        <v>750960</v>
      </c>
      <c r="K29" s="350">
        <f t="shared" si="6"/>
        <v>750960</v>
      </c>
      <c r="L29" s="350">
        <f t="shared" si="6"/>
        <v>750960</v>
      </c>
      <c r="M29" s="350">
        <f t="shared" si="6"/>
        <v>590832</v>
      </c>
      <c r="N29" s="350">
        <f t="shared" si="6"/>
        <v>590832</v>
      </c>
      <c r="O29" s="351">
        <f t="shared" si="6"/>
        <v>630864</v>
      </c>
      <c r="P29" s="354">
        <f>SUM(D29:O29)</f>
        <v>8556168</v>
      </c>
      <c r="Q29" s="229"/>
      <c r="R29" s="259" t="s">
        <v>118</v>
      </c>
      <c r="S29" s="269">
        <v>0.2</v>
      </c>
    </row>
    <row r="30" spans="1:19" ht="18" customHeight="1" x14ac:dyDescent="0.2">
      <c r="A30" s="534"/>
      <c r="B30" s="330" t="s">
        <v>119</v>
      </c>
      <c r="C30" s="301">
        <v>0</v>
      </c>
      <c r="D30" s="336">
        <f t="shared" ref="D30:O30" si="7">D29*$S$29</f>
        <v>147192</v>
      </c>
      <c r="E30" s="336">
        <f t="shared" si="7"/>
        <v>150192</v>
      </c>
      <c r="F30" s="336">
        <f t="shared" si="7"/>
        <v>150192</v>
      </c>
      <c r="G30" s="336">
        <f t="shared" si="7"/>
        <v>150192</v>
      </c>
      <c r="H30" s="336">
        <f t="shared" si="7"/>
        <v>150192</v>
      </c>
      <c r="I30" s="336">
        <f t="shared" si="7"/>
        <v>150192</v>
      </c>
      <c r="J30" s="336">
        <f t="shared" si="7"/>
        <v>150192</v>
      </c>
      <c r="K30" s="336">
        <f t="shared" si="7"/>
        <v>150192</v>
      </c>
      <c r="L30" s="336">
        <f t="shared" si="7"/>
        <v>150192</v>
      </c>
      <c r="M30" s="336">
        <f t="shared" si="7"/>
        <v>118166.40000000001</v>
      </c>
      <c r="N30" s="336">
        <f t="shared" si="7"/>
        <v>118166.40000000001</v>
      </c>
      <c r="O30" s="336">
        <f t="shared" si="7"/>
        <v>126172.8</v>
      </c>
      <c r="P30" s="306">
        <f>P29*S29</f>
        <v>1711233.6</v>
      </c>
      <c r="Q30" s="229"/>
      <c r="R30" s="259" t="s">
        <v>120</v>
      </c>
      <c r="S30" s="269">
        <v>0.8</v>
      </c>
    </row>
    <row r="31" spans="1:19" ht="18" customHeight="1" x14ac:dyDescent="0.2">
      <c r="A31" s="535"/>
      <c r="B31" s="337" t="s">
        <v>121</v>
      </c>
      <c r="C31" s="357">
        <v>-5000000</v>
      </c>
      <c r="D31" s="342">
        <f t="shared" ref="D31:O31" si="8">D29*$S$30</f>
        <v>588768</v>
      </c>
      <c r="E31" s="342">
        <f t="shared" si="8"/>
        <v>600768</v>
      </c>
      <c r="F31" s="342">
        <f t="shared" si="8"/>
        <v>600768</v>
      </c>
      <c r="G31" s="342">
        <f t="shared" si="8"/>
        <v>600768</v>
      </c>
      <c r="H31" s="342">
        <f t="shared" si="8"/>
        <v>600768</v>
      </c>
      <c r="I31" s="342">
        <f t="shared" si="8"/>
        <v>600768</v>
      </c>
      <c r="J31" s="342">
        <f t="shared" si="8"/>
        <v>600768</v>
      </c>
      <c r="K31" s="342">
        <f t="shared" si="8"/>
        <v>600768</v>
      </c>
      <c r="L31" s="342">
        <f t="shared" si="8"/>
        <v>600768</v>
      </c>
      <c r="M31" s="342">
        <f t="shared" si="8"/>
        <v>472665.60000000003</v>
      </c>
      <c r="N31" s="342">
        <f t="shared" si="8"/>
        <v>472665.60000000003</v>
      </c>
      <c r="O31" s="342">
        <f t="shared" si="8"/>
        <v>504691.20000000001</v>
      </c>
      <c r="P31" s="321">
        <f>P29*S30</f>
        <v>6844934.4000000004</v>
      </c>
      <c r="Q31" s="229"/>
    </row>
    <row r="32" spans="1:19" ht="18" customHeight="1" x14ac:dyDescent="0.2">
      <c r="A32" s="229"/>
      <c r="B32" s="229"/>
      <c r="C32" s="288"/>
      <c r="D32" s="360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362"/>
    </row>
    <row r="33" spans="1:19" ht="18" customHeight="1" x14ac:dyDescent="0.2">
      <c r="A33" s="363" t="s">
        <v>122</v>
      </c>
      <c r="B33" s="536"/>
      <c r="C33" s="537"/>
      <c r="D33" s="364">
        <f t="shared" ref="D33:O33" si="9">(D29/D8)</f>
        <v>0.51159492826159492</v>
      </c>
      <c r="E33" s="364">
        <f t="shared" si="9"/>
        <v>0.52202202202202197</v>
      </c>
      <c r="F33" s="364">
        <f t="shared" si="9"/>
        <v>0.52202202202202197</v>
      </c>
      <c r="G33" s="364">
        <f t="shared" si="9"/>
        <v>0.52202202202202197</v>
      </c>
      <c r="H33" s="364">
        <f t="shared" si="9"/>
        <v>0.52202202202202197</v>
      </c>
      <c r="I33" s="364">
        <f t="shared" si="9"/>
        <v>0.52202202202202197</v>
      </c>
      <c r="J33" s="364">
        <f t="shared" si="9"/>
        <v>0.52202202202202197</v>
      </c>
      <c r="K33" s="364">
        <f t="shared" si="9"/>
        <v>0.52202202202202197</v>
      </c>
      <c r="L33" s="364">
        <f t="shared" si="9"/>
        <v>0.52202202202202197</v>
      </c>
      <c r="M33" s="364">
        <f t="shared" si="9"/>
        <v>0.47389697389697388</v>
      </c>
      <c r="N33" s="364">
        <f t="shared" si="9"/>
        <v>0.47389697389697388</v>
      </c>
      <c r="O33" s="364">
        <f t="shared" si="9"/>
        <v>0.48726504282059835</v>
      </c>
      <c r="P33" s="367">
        <f>AVERAGE(D33:O33)</f>
        <v>0.51023584125435983</v>
      </c>
      <c r="Q33" s="229"/>
      <c r="R33" s="229"/>
      <c r="S33" s="269"/>
    </row>
    <row r="34" spans="1:19" ht="18" customHeight="1" x14ac:dyDescent="0.2">
      <c r="A34" s="533" t="s">
        <v>123</v>
      </c>
      <c r="B34" s="346" t="s">
        <v>124</v>
      </c>
      <c r="C34" s="348"/>
      <c r="D34" s="349">
        <f>D29</f>
        <v>735960</v>
      </c>
      <c r="E34" s="350">
        <f t="shared" ref="E34:O34" si="10">D34+E29</f>
        <v>1486920</v>
      </c>
      <c r="F34" s="350">
        <f t="shared" si="10"/>
        <v>2237880</v>
      </c>
      <c r="G34" s="350">
        <f t="shared" si="10"/>
        <v>2988840</v>
      </c>
      <c r="H34" s="350">
        <f t="shared" si="10"/>
        <v>3739800</v>
      </c>
      <c r="I34" s="350">
        <f t="shared" si="10"/>
        <v>4490760</v>
      </c>
      <c r="J34" s="350">
        <f t="shared" si="10"/>
        <v>5241720</v>
      </c>
      <c r="K34" s="350">
        <f t="shared" si="10"/>
        <v>5992680</v>
      </c>
      <c r="L34" s="350">
        <f t="shared" si="10"/>
        <v>6743640</v>
      </c>
      <c r="M34" s="350">
        <f t="shared" si="10"/>
        <v>7334472</v>
      </c>
      <c r="N34" s="350">
        <f t="shared" si="10"/>
        <v>7925304</v>
      </c>
      <c r="O34" s="368">
        <f t="shared" si="10"/>
        <v>8556168</v>
      </c>
      <c r="P34" s="371">
        <f t="shared" ref="P34:P36" si="11">O34</f>
        <v>8556168</v>
      </c>
      <c r="Q34" s="229"/>
      <c r="R34" s="229"/>
    </row>
    <row r="35" spans="1:19" ht="18" customHeight="1" x14ac:dyDescent="0.2">
      <c r="A35" s="534"/>
      <c r="B35" s="330" t="s">
        <v>119</v>
      </c>
      <c r="C35" s="301">
        <v>-8000000</v>
      </c>
      <c r="D35" s="336">
        <f t="shared" ref="D35:O35" si="12">C35+D30</f>
        <v>-7852808</v>
      </c>
      <c r="E35" s="332">
        <f t="shared" si="12"/>
        <v>-7702616</v>
      </c>
      <c r="F35" s="332">
        <f t="shared" si="12"/>
        <v>-7552424</v>
      </c>
      <c r="G35" s="332">
        <f t="shared" si="12"/>
        <v>-7402232</v>
      </c>
      <c r="H35" s="332">
        <f t="shared" si="12"/>
        <v>-7252040</v>
      </c>
      <c r="I35" s="332">
        <f t="shared" si="12"/>
        <v>-7101848</v>
      </c>
      <c r="J35" s="332">
        <f t="shared" si="12"/>
        <v>-6951656</v>
      </c>
      <c r="K35" s="332">
        <f t="shared" si="12"/>
        <v>-6801464</v>
      </c>
      <c r="L35" s="332">
        <f t="shared" si="12"/>
        <v>-6651272</v>
      </c>
      <c r="M35" s="332">
        <f t="shared" si="12"/>
        <v>-6533105.5999999996</v>
      </c>
      <c r="N35" s="332">
        <f t="shared" si="12"/>
        <v>-6414939.1999999993</v>
      </c>
      <c r="O35" s="372">
        <f t="shared" si="12"/>
        <v>-6288766.3999999994</v>
      </c>
      <c r="P35" s="306">
        <f t="shared" si="11"/>
        <v>-6288766.3999999994</v>
      </c>
      <c r="Q35" s="229"/>
      <c r="R35" s="229"/>
    </row>
    <row r="36" spans="1:19" ht="18" customHeight="1" x14ac:dyDescent="0.2">
      <c r="A36" s="535"/>
      <c r="B36" s="337" t="s">
        <v>121</v>
      </c>
      <c r="C36" s="357">
        <f>C31</f>
        <v>-5000000</v>
      </c>
      <c r="D36" s="342">
        <f t="shared" ref="D36:O36" si="13">C36+D31</f>
        <v>-4411232</v>
      </c>
      <c r="E36" s="343">
        <f t="shared" si="13"/>
        <v>-3810464</v>
      </c>
      <c r="F36" s="343">
        <f t="shared" si="13"/>
        <v>-3209696</v>
      </c>
      <c r="G36" s="343">
        <f t="shared" si="13"/>
        <v>-2608928</v>
      </c>
      <c r="H36" s="343">
        <f t="shared" si="13"/>
        <v>-2008160</v>
      </c>
      <c r="I36" s="343">
        <f t="shared" si="13"/>
        <v>-1407392</v>
      </c>
      <c r="J36" s="343">
        <f t="shared" si="13"/>
        <v>-806624</v>
      </c>
      <c r="K36" s="343">
        <f t="shared" si="13"/>
        <v>-205856</v>
      </c>
      <c r="L36" s="343">
        <f t="shared" si="13"/>
        <v>394912</v>
      </c>
      <c r="M36" s="343">
        <f t="shared" si="13"/>
        <v>867577.60000000009</v>
      </c>
      <c r="N36" s="343">
        <f t="shared" si="13"/>
        <v>1340243.2000000002</v>
      </c>
      <c r="O36" s="373">
        <f t="shared" si="13"/>
        <v>1844934.4000000001</v>
      </c>
      <c r="P36" s="321">
        <f t="shared" si="11"/>
        <v>1844934.4000000001</v>
      </c>
      <c r="Q36" s="229"/>
      <c r="R36" s="229"/>
    </row>
    <row r="37" spans="1:19" ht="18" customHeight="1" x14ac:dyDescent="0.2">
      <c r="A37" s="229"/>
      <c r="B37" s="229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29"/>
      <c r="R37" s="229"/>
    </row>
    <row r="38" spans="1:19" ht="18" hidden="1" customHeight="1" x14ac:dyDescent="0.2">
      <c r="A38" s="520" t="s">
        <v>125</v>
      </c>
      <c r="B38" s="374" t="s">
        <v>119</v>
      </c>
      <c r="C38" s="298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8">
        <f t="shared" ref="P38:P39" si="14">SUM(C38:O38)</f>
        <v>0</v>
      </c>
      <c r="Q38" s="229"/>
      <c r="R38" s="229"/>
    </row>
    <row r="39" spans="1:19" ht="18" hidden="1" customHeight="1" x14ac:dyDescent="0.2">
      <c r="A39" s="521"/>
      <c r="B39" s="375" t="s">
        <v>121</v>
      </c>
      <c r="C39" s="321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21">
        <f t="shared" si="14"/>
        <v>0</v>
      </c>
      <c r="Q39" s="229"/>
    </row>
    <row r="40" spans="1:19" ht="18" hidden="1" customHeight="1" x14ac:dyDescent="0.2">
      <c r="C40" s="376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6"/>
      <c r="Q40" s="229"/>
      <c r="R40" s="229"/>
      <c r="S40" s="334"/>
    </row>
    <row r="41" spans="1:19" ht="18" customHeight="1" x14ac:dyDescent="0.2">
      <c r="A41" s="522" t="s">
        <v>126</v>
      </c>
      <c r="B41" s="291" t="s">
        <v>127</v>
      </c>
      <c r="C41" s="379">
        <v>2</v>
      </c>
      <c r="D41" s="380">
        <v>2</v>
      </c>
      <c r="E41" s="381">
        <v>2</v>
      </c>
      <c r="F41" s="381">
        <v>2</v>
      </c>
      <c r="G41" s="381">
        <v>2</v>
      </c>
      <c r="H41" s="381">
        <v>2</v>
      </c>
      <c r="I41" s="381">
        <v>2</v>
      </c>
      <c r="J41" s="381">
        <v>2</v>
      </c>
      <c r="K41" s="381">
        <v>2</v>
      </c>
      <c r="L41" s="381">
        <v>2</v>
      </c>
      <c r="M41" s="381">
        <v>2</v>
      </c>
      <c r="N41" s="381">
        <v>2</v>
      </c>
      <c r="O41" s="382">
        <v>2</v>
      </c>
      <c r="P41" s="384"/>
      <c r="Q41" s="229"/>
      <c r="R41" s="242" t="s">
        <v>128</v>
      </c>
    </row>
    <row r="42" spans="1:19" ht="18" customHeight="1" x14ac:dyDescent="0.2">
      <c r="A42" s="523"/>
      <c r="B42" s="315" t="s">
        <v>129</v>
      </c>
      <c r="C42" s="393">
        <v>1.2</v>
      </c>
      <c r="D42" s="394">
        <v>1.2</v>
      </c>
      <c r="E42" s="394">
        <v>1.2</v>
      </c>
      <c r="F42" s="394">
        <v>1.2</v>
      </c>
      <c r="G42" s="394">
        <v>1.2</v>
      </c>
      <c r="H42" s="394">
        <v>1.2</v>
      </c>
      <c r="I42" s="394">
        <v>1.2</v>
      </c>
      <c r="J42" s="394">
        <v>1.2</v>
      </c>
      <c r="K42" s="394">
        <v>1.2</v>
      </c>
      <c r="L42" s="394">
        <v>1.2</v>
      </c>
      <c r="M42" s="394">
        <v>1.2</v>
      </c>
      <c r="N42" s="394">
        <v>1.2</v>
      </c>
      <c r="O42" s="394">
        <v>1.2</v>
      </c>
      <c r="P42" s="390"/>
      <c r="R42" s="259" t="s">
        <v>130</v>
      </c>
      <c r="S42" s="391">
        <v>2</v>
      </c>
    </row>
    <row r="43" spans="1:19" ht="15.75" customHeight="1" outlineLevel="1" x14ac:dyDescent="0.2">
      <c r="B43" s="334"/>
      <c r="Q43" s="229"/>
    </row>
    <row r="44" spans="1:19" ht="15.75" customHeight="1" outlineLevel="1" x14ac:dyDescent="0.2">
      <c r="Q44" s="229"/>
    </row>
    <row r="45" spans="1:19" ht="13.5" customHeight="1" x14ac:dyDescent="0.2"/>
    <row r="46" spans="1:19" ht="13.5" customHeight="1" x14ac:dyDescent="0.2"/>
    <row r="47" spans="1:19" ht="13.5" customHeight="1" x14ac:dyDescent="0.2"/>
    <row r="48" spans="1:19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B33:C33"/>
    <mergeCell ref="A34:A36"/>
    <mergeCell ref="A38:A39"/>
    <mergeCell ref="A41:A42"/>
    <mergeCell ref="A5:A8"/>
    <mergeCell ref="A11:A26"/>
    <mergeCell ref="A29:A31"/>
  </mergeCells>
  <phoneticPr fontId="65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3614A-A7BA-3C4E-8C6C-70F57D53A024}">
  <dimension ref="A1:AC1000"/>
  <sheetViews>
    <sheetView topLeftCell="A2" workbookViewId="0">
      <pane xSplit="1" topLeftCell="B1" activePane="topRight" state="frozen"/>
      <selection pane="topRight" activeCell="Q32" sqref="Q32"/>
    </sheetView>
  </sheetViews>
  <sheetFormatPr baseColWidth="10" defaultColWidth="11.1640625" defaultRowHeight="15" customHeight="1" outlineLevelRow="1" x14ac:dyDescent="0.2"/>
  <cols>
    <col min="1" max="1" width="18.33203125" customWidth="1"/>
    <col min="2" max="2" width="25.5" customWidth="1"/>
    <col min="3" max="3" width="13" customWidth="1"/>
    <col min="4" max="19" width="11.33203125" customWidth="1"/>
    <col min="20" max="20" width="3.5" customWidth="1"/>
    <col min="21" max="21" width="15.5" customWidth="1"/>
    <col min="22" max="22" width="11.33203125" customWidth="1"/>
    <col min="23" max="29" width="8.83203125" customWidth="1"/>
  </cols>
  <sheetData>
    <row r="1" spans="1:22" ht="28.5" customHeight="1" x14ac:dyDescent="0.2">
      <c r="A1" s="227" t="s">
        <v>150</v>
      </c>
      <c r="B1" s="228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30"/>
      <c r="R1" s="230"/>
      <c r="S1" s="230">
        <v>44910</v>
      </c>
      <c r="T1" s="229"/>
    </row>
    <row r="2" spans="1:22" ht="15" customHeight="1" x14ac:dyDescent="0.2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31"/>
      <c r="R2" s="231"/>
      <c r="S2" s="231" t="s">
        <v>69</v>
      </c>
      <c r="T2" s="229"/>
    </row>
    <row r="3" spans="1:22" ht="22.5" customHeight="1" x14ac:dyDescent="0.2">
      <c r="A3" s="232" t="s">
        <v>70</v>
      </c>
      <c r="B3" s="233"/>
      <c r="C3" s="234"/>
      <c r="D3" s="235" t="s">
        <v>71</v>
      </c>
      <c r="E3" s="236" t="s">
        <v>14</v>
      </c>
      <c r="F3" s="236" t="s">
        <v>15</v>
      </c>
      <c r="G3" s="236" t="s">
        <v>16</v>
      </c>
      <c r="H3" s="236" t="s">
        <v>17</v>
      </c>
      <c r="I3" s="236" t="s">
        <v>72</v>
      </c>
      <c r="J3" s="236" t="s">
        <v>73</v>
      </c>
      <c r="K3" s="236" t="s">
        <v>74</v>
      </c>
      <c r="L3" s="236" t="s">
        <v>75</v>
      </c>
      <c r="M3" s="236" t="s">
        <v>76</v>
      </c>
      <c r="N3" s="236" t="s">
        <v>11</v>
      </c>
      <c r="O3" s="237">
        <v>45352</v>
      </c>
      <c r="P3" s="238" t="s">
        <v>13</v>
      </c>
      <c r="Q3" s="239" t="s">
        <v>77</v>
      </c>
      <c r="R3" s="240" t="s">
        <v>78</v>
      </c>
      <c r="S3" s="241" t="s">
        <v>79</v>
      </c>
      <c r="T3" s="229"/>
      <c r="U3" s="242" t="s">
        <v>80</v>
      </c>
      <c r="V3" s="243" t="s">
        <v>81</v>
      </c>
    </row>
    <row r="4" spans="1:22" ht="15.75" customHeight="1" x14ac:dyDescent="0.2">
      <c r="A4" s="244"/>
      <c r="B4" s="229"/>
      <c r="C4" s="245"/>
      <c r="D4" s="246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8"/>
      <c r="Q4" s="249"/>
      <c r="R4" s="250"/>
      <c r="S4" s="251"/>
      <c r="T4" s="229"/>
      <c r="U4" s="229"/>
    </row>
    <row r="5" spans="1:22" ht="18" customHeight="1" x14ac:dyDescent="0.2">
      <c r="A5" s="524" t="s">
        <v>82</v>
      </c>
      <c r="B5" s="252" t="s">
        <v>140</v>
      </c>
      <c r="C5" s="253"/>
      <c r="D5" s="254"/>
      <c r="E5" s="255">
        <v>3</v>
      </c>
      <c r="F5" s="255">
        <v>3</v>
      </c>
      <c r="G5" s="255">
        <v>3</v>
      </c>
      <c r="H5" s="255">
        <v>3</v>
      </c>
      <c r="I5" s="255">
        <v>3</v>
      </c>
      <c r="J5" s="255">
        <v>3</v>
      </c>
      <c r="K5" s="255">
        <v>3</v>
      </c>
      <c r="L5" s="255">
        <v>3</v>
      </c>
      <c r="M5" s="255">
        <v>3</v>
      </c>
      <c r="N5" s="255">
        <v>3</v>
      </c>
      <c r="O5" s="255">
        <v>3</v>
      </c>
      <c r="P5" s="255">
        <v>3</v>
      </c>
      <c r="Q5" s="256"/>
      <c r="R5" s="257"/>
      <c r="S5" s="258"/>
      <c r="T5" s="229"/>
      <c r="U5" s="259" t="s">
        <v>142</v>
      </c>
      <c r="V5" s="260">
        <v>3</v>
      </c>
    </row>
    <row r="6" spans="1:22" ht="18" customHeight="1" x14ac:dyDescent="0.2">
      <c r="A6" s="525"/>
      <c r="B6" s="261" t="s">
        <v>141</v>
      </c>
      <c r="C6" s="253"/>
      <c r="D6" s="262"/>
      <c r="E6" s="263">
        <f t="shared" ref="E6:P6" si="0">($V$9*4)*$V$6</f>
        <v>22</v>
      </c>
      <c r="F6" s="264">
        <f t="shared" si="0"/>
        <v>22</v>
      </c>
      <c r="G6" s="264">
        <f t="shared" si="0"/>
        <v>22</v>
      </c>
      <c r="H6" s="264">
        <f t="shared" si="0"/>
        <v>22</v>
      </c>
      <c r="I6" s="264">
        <f t="shared" si="0"/>
        <v>22</v>
      </c>
      <c r="J6" s="264">
        <f t="shared" si="0"/>
        <v>22</v>
      </c>
      <c r="K6" s="264">
        <f t="shared" si="0"/>
        <v>22</v>
      </c>
      <c r="L6" s="264">
        <f t="shared" si="0"/>
        <v>22</v>
      </c>
      <c r="M6" s="264">
        <f t="shared" si="0"/>
        <v>22</v>
      </c>
      <c r="N6" s="264">
        <f t="shared" si="0"/>
        <v>22</v>
      </c>
      <c r="O6" s="264">
        <f t="shared" si="0"/>
        <v>22</v>
      </c>
      <c r="P6" s="265">
        <f t="shared" si="0"/>
        <v>22</v>
      </c>
      <c r="Q6" s="266"/>
      <c r="R6" s="267"/>
      <c r="S6" s="268"/>
      <c r="T6" s="229"/>
      <c r="U6" s="259" t="s">
        <v>85</v>
      </c>
      <c r="V6" s="269">
        <v>0.55000000000000004</v>
      </c>
    </row>
    <row r="7" spans="1:22" ht="18" customHeight="1" x14ac:dyDescent="0.2">
      <c r="A7" s="525"/>
      <c r="B7" s="270" t="s">
        <v>86</v>
      </c>
      <c r="C7" s="271"/>
      <c r="D7" s="272"/>
      <c r="E7" s="273">
        <v>30</v>
      </c>
      <c r="F7" s="274">
        <v>30</v>
      </c>
      <c r="G7" s="274">
        <v>30</v>
      </c>
      <c r="H7" s="274">
        <v>30</v>
      </c>
      <c r="I7" s="274">
        <v>30</v>
      </c>
      <c r="J7" s="274">
        <v>30</v>
      </c>
      <c r="K7" s="274">
        <v>30</v>
      </c>
      <c r="L7" s="274">
        <v>28</v>
      </c>
      <c r="M7" s="274">
        <v>28</v>
      </c>
      <c r="N7" s="274">
        <v>27</v>
      </c>
      <c r="O7" s="274">
        <v>30</v>
      </c>
      <c r="P7" s="275">
        <v>30</v>
      </c>
      <c r="Q7" s="276">
        <f t="shared" ref="Q7:Q8" si="1">SUM(E7:P7)</f>
        <v>353</v>
      </c>
      <c r="R7" s="277">
        <f t="shared" ref="R7:R8" si="2">Q7*2</f>
        <v>706</v>
      </c>
      <c r="S7" s="278">
        <f t="shared" ref="S7:S8" si="3">Q7*3</f>
        <v>1059</v>
      </c>
      <c r="T7" s="229"/>
      <c r="U7" s="259" t="s">
        <v>87</v>
      </c>
      <c r="V7" s="260">
        <v>30</v>
      </c>
    </row>
    <row r="8" spans="1:22" ht="18" customHeight="1" thickBot="1" x14ac:dyDescent="0.25">
      <c r="A8" s="526"/>
      <c r="B8" s="279" t="s">
        <v>88</v>
      </c>
      <c r="C8" s="280"/>
      <c r="D8" s="281"/>
      <c r="E8" s="282">
        <f t="shared" ref="E8:P8" si="4">E5*E6*E7*$V$8</f>
        <v>1978020</v>
      </c>
      <c r="F8" s="283">
        <f t="shared" si="4"/>
        <v>1978020</v>
      </c>
      <c r="G8" s="283">
        <f t="shared" si="4"/>
        <v>1978020</v>
      </c>
      <c r="H8" s="283">
        <f t="shared" si="4"/>
        <v>1978020</v>
      </c>
      <c r="I8" s="283">
        <f t="shared" si="4"/>
        <v>1978020</v>
      </c>
      <c r="J8" s="283">
        <f t="shared" si="4"/>
        <v>1978020</v>
      </c>
      <c r="K8" s="283">
        <f t="shared" si="4"/>
        <v>1978020</v>
      </c>
      <c r="L8" s="283">
        <f t="shared" si="4"/>
        <v>1846152</v>
      </c>
      <c r="M8" s="283">
        <f t="shared" si="4"/>
        <v>1846152</v>
      </c>
      <c r="N8" s="283">
        <f t="shared" si="4"/>
        <v>1780218</v>
      </c>
      <c r="O8" s="283">
        <f t="shared" si="4"/>
        <v>1978020</v>
      </c>
      <c r="P8" s="284">
        <f t="shared" si="4"/>
        <v>1978020</v>
      </c>
      <c r="Q8" s="285">
        <f t="shared" si="1"/>
        <v>23274702</v>
      </c>
      <c r="R8" s="286">
        <f t="shared" si="2"/>
        <v>46549404</v>
      </c>
      <c r="S8" s="287">
        <f t="shared" si="3"/>
        <v>69824106</v>
      </c>
      <c r="T8" s="229"/>
      <c r="U8" s="259" t="s">
        <v>89</v>
      </c>
      <c r="V8" s="260">
        <v>999</v>
      </c>
    </row>
    <row r="9" spans="1:22" ht="18" customHeight="1" thickTop="1" x14ac:dyDescent="0.2">
      <c r="A9" s="229"/>
      <c r="B9" s="229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9"/>
      <c r="S9" s="288"/>
      <c r="T9" s="229"/>
      <c r="U9" s="259" t="s">
        <v>90</v>
      </c>
      <c r="V9" s="290">
        <v>10</v>
      </c>
    </row>
    <row r="10" spans="1:22" ht="18" customHeight="1" x14ac:dyDescent="0.2">
      <c r="A10" s="527" t="s">
        <v>91</v>
      </c>
      <c r="B10" s="291" t="s">
        <v>143</v>
      </c>
      <c r="C10" s="292"/>
      <c r="D10" s="293"/>
      <c r="E10" s="294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6"/>
      <c r="Q10" s="292">
        <f t="shared" ref="Q10:Q11" si="5">SUM(D10:P10)</f>
        <v>0</v>
      </c>
      <c r="R10" s="297"/>
      <c r="S10" s="298"/>
      <c r="T10" s="229"/>
      <c r="U10" s="229"/>
      <c r="V10" s="269"/>
    </row>
    <row r="11" spans="1:22" ht="18" customHeight="1" x14ac:dyDescent="0.2">
      <c r="A11" s="525"/>
      <c r="B11" s="299" t="s">
        <v>144</v>
      </c>
      <c r="C11" s="300"/>
      <c r="D11" s="301"/>
      <c r="E11" s="302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4"/>
      <c r="Q11" s="300">
        <f t="shared" si="5"/>
        <v>0</v>
      </c>
      <c r="R11" s="305"/>
      <c r="S11" s="306"/>
      <c r="T11" s="229"/>
    </row>
    <row r="12" spans="1:22" ht="18" customHeight="1" outlineLevel="1" x14ac:dyDescent="0.2">
      <c r="A12" s="525"/>
      <c r="B12" s="299" t="s">
        <v>145</v>
      </c>
      <c r="C12" s="460"/>
      <c r="D12" s="461"/>
      <c r="E12" s="302"/>
      <c r="F12" s="307"/>
      <c r="G12" s="303"/>
      <c r="H12" s="303"/>
      <c r="I12" s="303"/>
      <c r="J12" s="303"/>
      <c r="K12" s="303"/>
      <c r="L12" s="303"/>
      <c r="M12" s="303"/>
      <c r="N12" s="303"/>
      <c r="O12" s="303"/>
      <c r="P12" s="304"/>
      <c r="Q12" s="300"/>
      <c r="R12" s="305"/>
      <c r="S12" s="306"/>
      <c r="T12" s="229"/>
    </row>
    <row r="13" spans="1:22" ht="18" customHeight="1" outlineLevel="1" x14ac:dyDescent="0.2">
      <c r="A13" s="525"/>
      <c r="B13" s="299" t="s">
        <v>146</v>
      </c>
      <c r="C13" s="460"/>
      <c r="D13" s="461"/>
      <c r="E13" s="302"/>
      <c r="F13" s="307"/>
      <c r="G13" s="303"/>
      <c r="H13" s="303"/>
      <c r="I13" s="303"/>
      <c r="J13" s="303"/>
      <c r="K13" s="303"/>
      <c r="L13" s="303"/>
      <c r="M13" s="303"/>
      <c r="N13" s="303"/>
      <c r="O13" s="303"/>
      <c r="P13" s="304"/>
      <c r="Q13" s="300"/>
      <c r="R13" s="305"/>
      <c r="S13" s="306"/>
      <c r="T13" s="229"/>
    </row>
    <row r="14" spans="1:22" ht="18" customHeight="1" outlineLevel="1" x14ac:dyDescent="0.2">
      <c r="A14" s="525"/>
      <c r="B14" s="299" t="s">
        <v>147</v>
      </c>
      <c r="C14" s="460"/>
      <c r="D14" s="461"/>
      <c r="E14" s="302"/>
      <c r="F14" s="307"/>
      <c r="G14" s="303"/>
      <c r="H14" s="303"/>
      <c r="I14" s="303"/>
      <c r="J14" s="303"/>
      <c r="K14" s="303"/>
      <c r="L14" s="303"/>
      <c r="M14" s="303"/>
      <c r="N14" s="303"/>
      <c r="O14" s="303"/>
      <c r="P14" s="304"/>
      <c r="Q14" s="300"/>
      <c r="R14" s="305"/>
      <c r="S14" s="306"/>
      <c r="T14" s="229"/>
    </row>
    <row r="15" spans="1:22" ht="18" customHeight="1" outlineLevel="1" x14ac:dyDescent="0.2">
      <c r="A15" s="525"/>
      <c r="B15" s="299" t="s">
        <v>152</v>
      </c>
      <c r="C15" s="460"/>
      <c r="D15" s="461"/>
      <c r="E15" s="302"/>
      <c r="F15" s="307"/>
      <c r="G15" s="303"/>
      <c r="H15" s="303"/>
      <c r="I15" s="303"/>
      <c r="J15" s="303"/>
      <c r="K15" s="303"/>
      <c r="L15" s="303"/>
      <c r="M15" s="303"/>
      <c r="N15" s="303"/>
      <c r="O15" s="303"/>
      <c r="P15" s="304"/>
      <c r="Q15" s="300"/>
      <c r="R15" s="305"/>
      <c r="S15" s="306"/>
      <c r="T15" s="229"/>
    </row>
    <row r="16" spans="1:22" ht="18" customHeight="1" outlineLevel="1" x14ac:dyDescent="0.2">
      <c r="A16" s="525"/>
      <c r="B16" s="299" t="s">
        <v>148</v>
      </c>
      <c r="C16" s="460"/>
      <c r="D16" s="462"/>
      <c r="E16" s="302"/>
      <c r="F16" s="307"/>
      <c r="G16" s="303"/>
      <c r="H16" s="303"/>
      <c r="I16" s="303"/>
      <c r="J16" s="303"/>
      <c r="K16" s="303"/>
      <c r="L16" s="303"/>
      <c r="M16" s="303"/>
      <c r="N16" s="303"/>
      <c r="O16" s="303"/>
      <c r="P16" s="304"/>
      <c r="Q16" s="300"/>
      <c r="R16" s="305"/>
      <c r="S16" s="306"/>
      <c r="T16" s="229"/>
    </row>
    <row r="17" spans="1:21" ht="18" customHeight="1" x14ac:dyDescent="0.2">
      <c r="A17" s="525"/>
      <c r="B17" s="299" t="s">
        <v>153</v>
      </c>
      <c r="C17" s="300"/>
      <c r="D17" s="301"/>
      <c r="E17" s="302"/>
      <c r="F17" s="307"/>
      <c r="G17" s="303"/>
      <c r="H17" s="303"/>
      <c r="I17" s="303"/>
      <c r="J17" s="303"/>
      <c r="K17" s="303"/>
      <c r="L17" s="303"/>
      <c r="M17" s="303"/>
      <c r="N17" s="303"/>
      <c r="O17" s="303"/>
      <c r="P17" s="304"/>
      <c r="Q17" s="300">
        <f>SUM(D17:P17)</f>
        <v>0</v>
      </c>
      <c r="R17" s="305"/>
      <c r="S17" s="306"/>
      <c r="T17" s="229"/>
    </row>
    <row r="18" spans="1:21" ht="18" customHeight="1" x14ac:dyDescent="0.2">
      <c r="A18" s="525"/>
      <c r="B18" s="299" t="s">
        <v>149</v>
      </c>
      <c r="C18" s="460"/>
      <c r="D18" s="463"/>
      <c r="E18" s="302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4"/>
      <c r="Q18" s="300"/>
      <c r="R18" s="305"/>
      <c r="S18" s="306"/>
      <c r="T18" s="229"/>
    </row>
    <row r="19" spans="1:21" ht="18" customHeight="1" x14ac:dyDescent="0.2">
      <c r="A19" s="525"/>
      <c r="B19" s="299"/>
      <c r="C19" s="460"/>
      <c r="D19" s="463"/>
      <c r="E19" s="302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4"/>
      <c r="Q19" s="300"/>
      <c r="R19" s="305"/>
      <c r="S19" s="306"/>
      <c r="T19" s="229"/>
    </row>
    <row r="20" spans="1:21" ht="18" customHeight="1" x14ac:dyDescent="0.2">
      <c r="A20" s="525"/>
      <c r="B20" s="299"/>
      <c r="C20" s="460"/>
      <c r="D20" s="463"/>
      <c r="E20" s="302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4"/>
      <c r="Q20" s="300"/>
      <c r="R20" s="305"/>
      <c r="S20" s="306"/>
      <c r="T20" s="229"/>
    </row>
    <row r="21" spans="1:21" ht="18" customHeight="1" x14ac:dyDescent="0.2">
      <c r="A21" s="525"/>
      <c r="B21" s="299" t="s">
        <v>151</v>
      </c>
      <c r="C21" s="300"/>
      <c r="D21" s="301"/>
      <c r="E21" s="302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4"/>
      <c r="Q21" s="300"/>
      <c r="R21" s="305"/>
      <c r="S21" s="306"/>
      <c r="T21" s="229"/>
    </row>
    <row r="22" spans="1:21" ht="18" customHeight="1" x14ac:dyDescent="0.2">
      <c r="A22" s="525"/>
      <c r="B22" s="299"/>
      <c r="C22" s="300"/>
      <c r="D22" s="301"/>
      <c r="E22" s="302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4"/>
      <c r="Q22" s="300"/>
      <c r="R22" s="305"/>
      <c r="S22" s="306"/>
      <c r="T22" s="229"/>
      <c r="U22" s="229"/>
    </row>
    <row r="23" spans="1:21" ht="18" customHeight="1" x14ac:dyDescent="0.2">
      <c r="A23" s="525"/>
      <c r="B23" s="299"/>
      <c r="C23" s="300"/>
      <c r="D23" s="301"/>
      <c r="E23" s="302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4"/>
      <c r="Q23" s="300"/>
      <c r="R23" s="305"/>
      <c r="S23" s="306"/>
      <c r="T23" s="229"/>
      <c r="U23" s="229"/>
    </row>
    <row r="24" spans="1:21" ht="18" customHeight="1" x14ac:dyDescent="0.2">
      <c r="A24" s="525"/>
      <c r="B24" s="299"/>
      <c r="C24" s="300"/>
      <c r="D24" s="301"/>
      <c r="E24" s="302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4"/>
      <c r="Q24" s="300"/>
      <c r="R24" s="305"/>
      <c r="S24" s="306"/>
      <c r="T24" s="229"/>
      <c r="U24" s="229"/>
    </row>
    <row r="25" spans="1:21" ht="18" customHeight="1" x14ac:dyDescent="0.2">
      <c r="A25" s="525"/>
      <c r="B25" s="299"/>
      <c r="C25" s="300"/>
      <c r="D25" s="301"/>
      <c r="E25" s="302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4"/>
      <c r="Q25" s="300"/>
      <c r="R25" s="305"/>
      <c r="S25" s="306"/>
      <c r="T25" s="229"/>
      <c r="U25" s="229"/>
    </row>
    <row r="26" spans="1:21" ht="18" customHeight="1" x14ac:dyDescent="0.2">
      <c r="A26" s="525"/>
      <c r="B26" s="308"/>
      <c r="C26" s="309"/>
      <c r="D26" s="310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2"/>
      <c r="Q26" s="309"/>
      <c r="R26" s="313"/>
      <c r="S26" s="314"/>
      <c r="T26" s="229"/>
      <c r="U26" s="229"/>
    </row>
    <row r="27" spans="1:21" ht="18" customHeight="1" x14ac:dyDescent="0.2">
      <c r="A27" s="525"/>
      <c r="B27" s="308"/>
      <c r="C27" s="309"/>
      <c r="D27" s="310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09"/>
      <c r="R27" s="313"/>
      <c r="S27" s="314"/>
      <c r="T27" s="229"/>
      <c r="U27" s="229"/>
    </row>
    <row r="28" spans="1:21" ht="18" customHeight="1" x14ac:dyDescent="0.2">
      <c r="A28" s="525"/>
      <c r="B28" s="308"/>
      <c r="C28" s="309"/>
      <c r="D28" s="310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2"/>
      <c r="Q28" s="309"/>
      <c r="R28" s="313"/>
      <c r="S28" s="314"/>
      <c r="T28" s="229"/>
      <c r="U28" s="229"/>
    </row>
    <row r="29" spans="1:21" ht="18" customHeight="1" x14ac:dyDescent="0.2">
      <c r="A29" s="525"/>
      <c r="B29" s="308"/>
      <c r="C29" s="309"/>
      <c r="D29" s="310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2"/>
      <c r="Q29" s="309"/>
      <c r="R29" s="313"/>
      <c r="S29" s="314"/>
      <c r="T29" s="229"/>
    </row>
    <row r="30" spans="1:21" ht="18" customHeight="1" x14ac:dyDescent="0.2">
      <c r="A30" s="528"/>
      <c r="B30" s="315" t="s">
        <v>93</v>
      </c>
      <c r="C30" s="316"/>
      <c r="D30" s="317">
        <f>SUM(D10:D28)-SUM(D12:D15)-SUM(D18:D20)</f>
        <v>0</v>
      </c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9"/>
      <c r="Q30" s="316"/>
      <c r="R30" s="320"/>
      <c r="S30" s="321"/>
      <c r="T30" s="229"/>
    </row>
    <row r="31" spans="1:21" ht="18" customHeight="1" x14ac:dyDescent="0.2">
      <c r="A31" s="322"/>
      <c r="B31" s="322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  <c r="N31" s="323"/>
      <c r="O31" s="323"/>
      <c r="P31" s="323"/>
      <c r="Q31" s="323"/>
      <c r="R31" s="324"/>
      <c r="S31" s="323"/>
      <c r="T31" s="229"/>
    </row>
    <row r="32" spans="1:21" ht="18" customHeight="1" x14ac:dyDescent="0.2">
      <c r="A32" s="529" t="s">
        <v>94</v>
      </c>
      <c r="B32" s="325" t="s">
        <v>154</v>
      </c>
      <c r="C32" s="326"/>
      <c r="D32" s="301">
        <v>-2400000</v>
      </c>
      <c r="E32" s="327">
        <v>-2400000</v>
      </c>
      <c r="F32" s="327">
        <v>-2400000</v>
      </c>
      <c r="G32" s="327">
        <v>-2400000</v>
      </c>
      <c r="H32" s="327">
        <v>-2400000</v>
      </c>
      <c r="I32" s="327">
        <v>-2400000</v>
      </c>
      <c r="J32" s="327">
        <v>-2400000</v>
      </c>
      <c r="K32" s="327">
        <v>-2400000</v>
      </c>
      <c r="L32" s="327">
        <v>-2400000</v>
      </c>
      <c r="M32" s="327">
        <v>-2400000</v>
      </c>
      <c r="N32" s="327">
        <v>-2400000</v>
      </c>
      <c r="O32" s="327">
        <v>-2400000</v>
      </c>
      <c r="P32" s="327">
        <v>-2400000</v>
      </c>
      <c r="Q32" s="292">
        <f>SUM(D32:P32)</f>
        <v>-31200000</v>
      </c>
      <c r="R32" s="297"/>
      <c r="S32" s="298"/>
      <c r="T32" s="229"/>
    </row>
    <row r="33" spans="1:29" ht="18" customHeight="1" x14ac:dyDescent="0.2">
      <c r="A33" s="530"/>
      <c r="B33" s="330" t="s">
        <v>98</v>
      </c>
      <c r="C33" s="331"/>
      <c r="D33" s="301">
        <v>-40000</v>
      </c>
      <c r="E33" s="332">
        <v>-40000</v>
      </c>
      <c r="F33" s="332">
        <v>-40000</v>
      </c>
      <c r="G33" s="332">
        <v>-40000</v>
      </c>
      <c r="H33" s="332">
        <v>-40000</v>
      </c>
      <c r="I33" s="332">
        <v>-40000</v>
      </c>
      <c r="J33" s="332">
        <v>-40000</v>
      </c>
      <c r="K33" s="332">
        <v>-40000</v>
      </c>
      <c r="L33" s="332">
        <v>-40000</v>
      </c>
      <c r="M33" s="332">
        <v>-40000</v>
      </c>
      <c r="N33" s="332">
        <v>-40000</v>
      </c>
      <c r="O33" s="332">
        <v>-40000</v>
      </c>
      <c r="P33" s="333">
        <v>-40000</v>
      </c>
      <c r="Q33" s="300">
        <f t="shared" ref="Q33:Q48" si="6">SUM(E33:P33)</f>
        <v>-480000</v>
      </c>
      <c r="R33" s="305"/>
      <c r="S33" s="306"/>
      <c r="T33" s="322"/>
      <c r="U33" s="242" t="s">
        <v>97</v>
      </c>
      <c r="V33" s="334"/>
      <c r="W33" s="335"/>
      <c r="X33" s="335"/>
      <c r="Y33" s="335"/>
      <c r="Z33" s="335"/>
      <c r="AA33" s="335"/>
      <c r="AB33" s="335"/>
      <c r="AC33" s="335"/>
    </row>
    <row r="34" spans="1:29" ht="18" customHeight="1" x14ac:dyDescent="0.2">
      <c r="A34" s="530"/>
      <c r="B34" s="330" t="s">
        <v>100</v>
      </c>
      <c r="C34" s="331"/>
      <c r="D34" s="301">
        <v>-50000</v>
      </c>
      <c r="E34" s="336">
        <v>-50000</v>
      </c>
      <c r="F34" s="336">
        <v>-50000</v>
      </c>
      <c r="G34" s="336">
        <v>-50000</v>
      </c>
      <c r="H34" s="336">
        <v>-50000</v>
      </c>
      <c r="I34" s="336">
        <v>-50000</v>
      </c>
      <c r="J34" s="336">
        <v>-50000</v>
      </c>
      <c r="K34" s="336">
        <v>-50000</v>
      </c>
      <c r="L34" s="336">
        <v>-50000</v>
      </c>
      <c r="M34" s="336">
        <v>-50000</v>
      </c>
      <c r="N34" s="336">
        <v>-50000</v>
      </c>
      <c r="O34" s="336">
        <v>-50000</v>
      </c>
      <c r="P34" s="336">
        <v>-50000</v>
      </c>
      <c r="Q34" s="300">
        <f t="shared" si="6"/>
        <v>-600000</v>
      </c>
      <c r="R34" s="305"/>
      <c r="S34" s="306"/>
      <c r="T34" s="229"/>
      <c r="U34" s="259" t="s">
        <v>99</v>
      </c>
      <c r="V34" s="260">
        <v>1200</v>
      </c>
    </row>
    <row r="35" spans="1:29" ht="18" customHeight="1" x14ac:dyDescent="0.2">
      <c r="A35" s="530"/>
      <c r="B35" s="330" t="s">
        <v>102</v>
      </c>
      <c r="C35" s="331"/>
      <c r="D35" s="301">
        <v>-1500000</v>
      </c>
      <c r="E35" s="332">
        <v>-300000</v>
      </c>
      <c r="F35" s="332">
        <v>-300000</v>
      </c>
      <c r="G35" s="332">
        <v>-300000</v>
      </c>
      <c r="H35" s="332">
        <v>-300000</v>
      </c>
      <c r="I35" s="332">
        <v>-300000</v>
      </c>
      <c r="J35" s="332">
        <v>-300000</v>
      </c>
      <c r="K35" s="332">
        <v>-300000</v>
      </c>
      <c r="L35" s="332">
        <v>-300000</v>
      </c>
      <c r="M35" s="332">
        <v>-300000</v>
      </c>
      <c r="N35" s="332">
        <v>-300000</v>
      </c>
      <c r="O35" s="332">
        <v>-300000</v>
      </c>
      <c r="P35" s="332">
        <v>-300000</v>
      </c>
      <c r="Q35" s="300">
        <f t="shared" si="6"/>
        <v>-3600000</v>
      </c>
      <c r="R35" s="305"/>
      <c r="S35" s="306"/>
      <c r="T35" s="229"/>
      <c r="U35" s="259" t="s">
        <v>101</v>
      </c>
      <c r="V35" s="260">
        <v>400000</v>
      </c>
    </row>
    <row r="36" spans="1:29" ht="18" customHeight="1" x14ac:dyDescent="0.2">
      <c r="A36" s="530"/>
      <c r="B36" s="330" t="s">
        <v>103</v>
      </c>
      <c r="C36" s="331"/>
      <c r="D36" s="301"/>
      <c r="E36" s="336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3"/>
      <c r="Q36" s="300">
        <f t="shared" si="6"/>
        <v>0</v>
      </c>
      <c r="R36" s="305"/>
      <c r="S36" s="306"/>
      <c r="T36" s="229"/>
    </row>
    <row r="37" spans="1:29" ht="18" customHeight="1" x14ac:dyDescent="0.2">
      <c r="A37" s="530"/>
      <c r="B37" s="330" t="s">
        <v>106</v>
      </c>
      <c r="C37" s="331"/>
      <c r="D37" s="301"/>
      <c r="E37" s="336">
        <f t="shared" ref="E37:P37" si="7">-(E8*3%)*50%</f>
        <v>-29670.3</v>
      </c>
      <c r="F37" s="336">
        <f t="shared" si="7"/>
        <v>-29670.3</v>
      </c>
      <c r="G37" s="336">
        <f t="shared" si="7"/>
        <v>-29670.3</v>
      </c>
      <c r="H37" s="336">
        <f t="shared" si="7"/>
        <v>-29670.3</v>
      </c>
      <c r="I37" s="336">
        <f t="shared" si="7"/>
        <v>-29670.3</v>
      </c>
      <c r="J37" s="336">
        <f t="shared" si="7"/>
        <v>-29670.3</v>
      </c>
      <c r="K37" s="336">
        <f t="shared" si="7"/>
        <v>-29670.3</v>
      </c>
      <c r="L37" s="336">
        <f t="shared" si="7"/>
        <v>-27692.28</v>
      </c>
      <c r="M37" s="336">
        <f t="shared" si="7"/>
        <v>-27692.28</v>
      </c>
      <c r="N37" s="336">
        <f t="shared" si="7"/>
        <v>-26703.27</v>
      </c>
      <c r="O37" s="336">
        <f t="shared" si="7"/>
        <v>-29670.3</v>
      </c>
      <c r="P37" s="336">
        <f t="shared" si="7"/>
        <v>-29670.3</v>
      </c>
      <c r="Q37" s="300">
        <f t="shared" si="6"/>
        <v>-349120.52999999997</v>
      </c>
      <c r="R37" s="305"/>
      <c r="S37" s="306"/>
      <c r="T37" s="229"/>
    </row>
    <row r="38" spans="1:29" ht="18" customHeight="1" x14ac:dyDescent="0.2">
      <c r="A38" s="530"/>
      <c r="B38" s="330" t="s">
        <v>110</v>
      </c>
      <c r="C38" s="331"/>
      <c r="D38" s="301"/>
      <c r="E38" s="336">
        <f t="shared" ref="E38:P38" si="8">-E5*E6*E7*$V$38</f>
        <v>-326700</v>
      </c>
      <c r="F38" s="336">
        <f t="shared" si="8"/>
        <v>-326700</v>
      </c>
      <c r="G38" s="336">
        <f t="shared" si="8"/>
        <v>-326700</v>
      </c>
      <c r="H38" s="336">
        <f t="shared" si="8"/>
        <v>-326700</v>
      </c>
      <c r="I38" s="336">
        <f t="shared" si="8"/>
        <v>-326700</v>
      </c>
      <c r="J38" s="336">
        <f t="shared" si="8"/>
        <v>-326700</v>
      </c>
      <c r="K38" s="336">
        <f t="shared" si="8"/>
        <v>-326700</v>
      </c>
      <c r="L38" s="336">
        <f t="shared" si="8"/>
        <v>-304920</v>
      </c>
      <c r="M38" s="336">
        <f t="shared" si="8"/>
        <v>-304920</v>
      </c>
      <c r="N38" s="336">
        <f t="shared" si="8"/>
        <v>-294030</v>
      </c>
      <c r="O38" s="336">
        <f t="shared" si="8"/>
        <v>-326700</v>
      </c>
      <c r="P38" s="336">
        <f t="shared" si="8"/>
        <v>-326700</v>
      </c>
      <c r="Q38" s="300">
        <f t="shared" si="6"/>
        <v>-3844170</v>
      </c>
      <c r="R38" s="305"/>
      <c r="S38" s="306"/>
      <c r="T38" s="229"/>
      <c r="U38" s="259" t="s">
        <v>105</v>
      </c>
      <c r="V38" s="334">
        <v>165</v>
      </c>
    </row>
    <row r="39" spans="1:29" ht="18" customHeight="1" x14ac:dyDescent="0.2">
      <c r="A39" s="530"/>
      <c r="B39" s="330" t="s">
        <v>92</v>
      </c>
      <c r="C39" s="331"/>
      <c r="D39" s="301">
        <v>-250000</v>
      </c>
      <c r="E39" s="336">
        <v>-15000</v>
      </c>
      <c r="F39" s="336">
        <v>-15000</v>
      </c>
      <c r="G39" s="336">
        <v>-15000</v>
      </c>
      <c r="H39" s="336">
        <v>-15000</v>
      </c>
      <c r="I39" s="336">
        <v>-15000</v>
      </c>
      <c r="J39" s="336">
        <v>-15000</v>
      </c>
      <c r="K39" s="336">
        <v>-15000</v>
      </c>
      <c r="L39" s="336">
        <v>-15000</v>
      </c>
      <c r="M39" s="336">
        <v>-15000</v>
      </c>
      <c r="N39" s="336">
        <v>-15000</v>
      </c>
      <c r="O39" s="336">
        <v>-15000</v>
      </c>
      <c r="P39" s="336">
        <v>-15000</v>
      </c>
      <c r="Q39" s="300">
        <f t="shared" si="6"/>
        <v>-180000</v>
      </c>
      <c r="R39" s="305"/>
      <c r="S39" s="306"/>
      <c r="T39" s="229"/>
      <c r="V39" s="334"/>
    </row>
    <row r="40" spans="1:29" ht="18" customHeight="1" x14ac:dyDescent="0.2">
      <c r="A40" s="530"/>
      <c r="B40" s="330" t="s">
        <v>111</v>
      </c>
      <c r="C40" s="331"/>
      <c r="D40" s="301">
        <v>-3000000</v>
      </c>
      <c r="E40" s="336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3"/>
      <c r="Q40" s="300">
        <f t="shared" si="6"/>
        <v>0</v>
      </c>
      <c r="R40" s="305"/>
      <c r="S40" s="306"/>
      <c r="T40" s="229"/>
      <c r="V40" s="334"/>
    </row>
    <row r="41" spans="1:29" ht="18" customHeight="1" x14ac:dyDescent="0.2">
      <c r="A41" s="530"/>
      <c r="B41" s="464" t="s">
        <v>112</v>
      </c>
      <c r="C41" s="331"/>
      <c r="D41" s="301">
        <v>-300000</v>
      </c>
      <c r="E41" s="336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3"/>
      <c r="Q41" s="300">
        <f t="shared" si="6"/>
        <v>0</v>
      </c>
      <c r="R41" s="305"/>
      <c r="S41" s="306"/>
      <c r="T41" s="229"/>
      <c r="U41" s="229"/>
      <c r="V41" s="334"/>
    </row>
    <row r="42" spans="1:29" ht="18" customHeight="1" x14ac:dyDescent="0.2">
      <c r="A42" s="531"/>
      <c r="B42" s="229" t="s">
        <v>113</v>
      </c>
      <c r="C42" s="331"/>
      <c r="D42" s="301">
        <f>-55000*E5</f>
        <v>-165000</v>
      </c>
      <c r="E42" s="336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3"/>
      <c r="Q42" s="300">
        <f t="shared" si="6"/>
        <v>0</v>
      </c>
      <c r="R42" s="305"/>
      <c r="S42" s="306"/>
      <c r="T42" s="229"/>
      <c r="U42" s="229"/>
      <c r="V42" s="334"/>
    </row>
    <row r="43" spans="1:29" ht="18" customHeight="1" x14ac:dyDescent="0.2">
      <c r="A43" s="530"/>
      <c r="B43" s="431"/>
      <c r="C43" s="331"/>
      <c r="D43" s="301">
        <f>-100000+(E5*-50000)</f>
        <v>-250000</v>
      </c>
      <c r="E43" s="336">
        <v>-10000</v>
      </c>
      <c r="F43" s="336">
        <v>-10000</v>
      </c>
      <c r="G43" s="336">
        <v>-10000</v>
      </c>
      <c r="H43" s="336">
        <v>-10000</v>
      </c>
      <c r="I43" s="336">
        <v>-10000</v>
      </c>
      <c r="J43" s="336">
        <v>-10000</v>
      </c>
      <c r="K43" s="336">
        <v>-10000</v>
      </c>
      <c r="L43" s="336">
        <v>-10000</v>
      </c>
      <c r="M43" s="336">
        <v>-10000</v>
      </c>
      <c r="N43" s="336">
        <v>-10000</v>
      </c>
      <c r="O43" s="336">
        <v>-10000</v>
      </c>
      <c r="P43" s="336">
        <v>-10000</v>
      </c>
      <c r="Q43" s="300">
        <f t="shared" si="6"/>
        <v>-120000</v>
      </c>
      <c r="R43" s="305"/>
      <c r="S43" s="306"/>
      <c r="T43" s="229"/>
      <c r="U43" s="229"/>
      <c r="V43" s="334"/>
    </row>
    <row r="44" spans="1:29" ht="18" customHeight="1" x14ac:dyDescent="0.2">
      <c r="A44" s="530"/>
      <c r="B44" s="330"/>
      <c r="C44" s="331"/>
      <c r="D44" s="301">
        <v>-400000</v>
      </c>
      <c r="E44" s="336">
        <v>-50000</v>
      </c>
      <c r="F44" s="336">
        <v>-50000</v>
      </c>
      <c r="G44" s="336">
        <v>-50000</v>
      </c>
      <c r="H44" s="336">
        <v>-50000</v>
      </c>
      <c r="I44" s="336">
        <v>-50000</v>
      </c>
      <c r="J44" s="336">
        <v>-50000</v>
      </c>
      <c r="K44" s="336">
        <v>-50000</v>
      </c>
      <c r="L44" s="336">
        <v>-50000</v>
      </c>
      <c r="M44" s="336">
        <v>-50000</v>
      </c>
      <c r="N44" s="336">
        <v>-50000</v>
      </c>
      <c r="O44" s="336">
        <v>-50000</v>
      </c>
      <c r="P44" s="336">
        <v>-50000</v>
      </c>
      <c r="Q44" s="300">
        <f t="shared" si="6"/>
        <v>-600000</v>
      </c>
      <c r="R44" s="305"/>
      <c r="S44" s="306"/>
      <c r="T44" s="229"/>
      <c r="U44" s="229"/>
      <c r="V44" s="334"/>
    </row>
    <row r="45" spans="1:29" ht="18" customHeight="1" x14ac:dyDescent="0.2">
      <c r="A45" s="530"/>
      <c r="B45" s="464"/>
      <c r="C45" s="331"/>
      <c r="D45" s="301">
        <v>-100000</v>
      </c>
      <c r="E45" s="336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3"/>
      <c r="Q45" s="300">
        <f t="shared" si="6"/>
        <v>0</v>
      </c>
      <c r="R45" s="305"/>
      <c r="S45" s="306"/>
      <c r="T45" s="229"/>
      <c r="U45" s="229"/>
      <c r="V45" s="334"/>
    </row>
    <row r="46" spans="1:29" ht="18" customHeight="1" x14ac:dyDescent="0.2">
      <c r="A46" s="531"/>
      <c r="B46" s="229"/>
      <c r="C46" s="331"/>
      <c r="D46" s="301"/>
      <c r="E46" s="336"/>
      <c r="F46" s="332"/>
      <c r="G46" s="332"/>
      <c r="H46" s="332"/>
      <c r="I46" s="332"/>
      <c r="J46" s="332"/>
      <c r="K46" s="332"/>
      <c r="L46" s="332"/>
      <c r="M46" s="332"/>
      <c r="N46" s="332"/>
      <c r="O46" s="332"/>
      <c r="P46" s="333"/>
      <c r="Q46" s="300">
        <f t="shared" si="6"/>
        <v>0</v>
      </c>
      <c r="R46" s="305"/>
      <c r="S46" s="306"/>
      <c r="T46" s="229"/>
      <c r="U46" s="229"/>
      <c r="V46" s="334"/>
    </row>
    <row r="47" spans="1:29" ht="18" customHeight="1" x14ac:dyDescent="0.2">
      <c r="A47" s="532"/>
      <c r="B47" s="465"/>
      <c r="C47" s="312"/>
      <c r="D47" s="301"/>
      <c r="E47" s="336">
        <v>-250000</v>
      </c>
      <c r="F47" s="336">
        <v>-250000</v>
      </c>
      <c r="G47" s="336">
        <v>-250000</v>
      </c>
      <c r="H47" s="336">
        <v>-250000</v>
      </c>
      <c r="I47" s="336">
        <v>-250000</v>
      </c>
      <c r="J47" s="336">
        <v>-250000</v>
      </c>
      <c r="K47" s="336">
        <v>-250000</v>
      </c>
      <c r="L47" s="336">
        <v>-250000</v>
      </c>
      <c r="M47" s="336">
        <v>-250000</v>
      </c>
      <c r="N47" s="336">
        <v>-250000</v>
      </c>
      <c r="O47" s="336">
        <v>-250000</v>
      </c>
      <c r="P47" s="336">
        <v>-250000</v>
      </c>
      <c r="Q47" s="300">
        <f t="shared" si="6"/>
        <v>-3000000</v>
      </c>
      <c r="R47" s="305"/>
      <c r="S47" s="306"/>
      <c r="T47" s="229"/>
      <c r="U47" s="229"/>
      <c r="V47" s="334"/>
    </row>
    <row r="48" spans="1:29" ht="18" customHeight="1" x14ac:dyDescent="0.2">
      <c r="A48" s="338" t="s">
        <v>114</v>
      </c>
      <c r="B48" s="339"/>
      <c r="C48" s="340"/>
      <c r="D48" s="341">
        <f t="shared" ref="D48:P48" si="9">SUM(D32:D47)</f>
        <v>-8455000</v>
      </c>
      <c r="E48" s="342">
        <f t="shared" si="9"/>
        <v>-3471370.3</v>
      </c>
      <c r="F48" s="343">
        <f t="shared" si="9"/>
        <v>-3471370.3</v>
      </c>
      <c r="G48" s="343">
        <f t="shared" si="9"/>
        <v>-3471370.3</v>
      </c>
      <c r="H48" s="343">
        <f t="shared" si="9"/>
        <v>-3471370.3</v>
      </c>
      <c r="I48" s="343">
        <f t="shared" si="9"/>
        <v>-3471370.3</v>
      </c>
      <c r="J48" s="343">
        <f t="shared" si="9"/>
        <v>-3471370.3</v>
      </c>
      <c r="K48" s="343">
        <f t="shared" si="9"/>
        <v>-3471370.3</v>
      </c>
      <c r="L48" s="343">
        <f t="shared" si="9"/>
        <v>-3447612.28</v>
      </c>
      <c r="M48" s="343">
        <f t="shared" si="9"/>
        <v>-3447612.28</v>
      </c>
      <c r="N48" s="343">
        <f t="shared" si="9"/>
        <v>-3435733.27</v>
      </c>
      <c r="O48" s="343">
        <f t="shared" si="9"/>
        <v>-3471370.3</v>
      </c>
      <c r="P48" s="344">
        <f t="shared" si="9"/>
        <v>-3471370.3</v>
      </c>
      <c r="Q48" s="316">
        <f t="shared" si="6"/>
        <v>-41573290.530000001</v>
      </c>
      <c r="R48" s="320">
        <f>Q48*2</f>
        <v>-83146581.060000002</v>
      </c>
      <c r="S48" s="321">
        <f>Q48*3</f>
        <v>-124719871.59</v>
      </c>
      <c r="T48" s="229"/>
      <c r="U48" s="229"/>
      <c r="V48" s="334"/>
    </row>
    <row r="49" spans="1:22" ht="18" customHeight="1" x14ac:dyDescent="0.2">
      <c r="A49" s="244"/>
      <c r="B49" s="229"/>
      <c r="C49" s="288"/>
      <c r="D49" s="288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3"/>
      <c r="S49" s="345"/>
      <c r="T49" s="229"/>
      <c r="U49" s="242" t="s">
        <v>115</v>
      </c>
    </row>
    <row r="50" spans="1:22" ht="18" customHeight="1" x14ac:dyDescent="0.2">
      <c r="A50" s="533" t="s">
        <v>116</v>
      </c>
      <c r="B50" s="346" t="s">
        <v>117</v>
      </c>
      <c r="C50" s="347"/>
      <c r="D50" s="348">
        <v>0</v>
      </c>
      <c r="E50" s="349">
        <f t="shared" ref="E50:P50" si="10">E8+E48</f>
        <v>-1493350.2999999998</v>
      </c>
      <c r="F50" s="350">
        <f t="shared" si="10"/>
        <v>-1493350.2999999998</v>
      </c>
      <c r="G50" s="350">
        <f t="shared" si="10"/>
        <v>-1493350.2999999998</v>
      </c>
      <c r="H50" s="350">
        <f t="shared" si="10"/>
        <v>-1493350.2999999998</v>
      </c>
      <c r="I50" s="350">
        <f t="shared" si="10"/>
        <v>-1493350.2999999998</v>
      </c>
      <c r="J50" s="350">
        <f t="shared" si="10"/>
        <v>-1493350.2999999998</v>
      </c>
      <c r="K50" s="350">
        <f t="shared" si="10"/>
        <v>-1493350.2999999998</v>
      </c>
      <c r="L50" s="350">
        <f t="shared" si="10"/>
        <v>-1601460.2799999998</v>
      </c>
      <c r="M50" s="350">
        <f t="shared" si="10"/>
        <v>-1601460.2799999998</v>
      </c>
      <c r="N50" s="350">
        <f t="shared" si="10"/>
        <v>-1655515.27</v>
      </c>
      <c r="O50" s="350">
        <f t="shared" si="10"/>
        <v>-1493350.2999999998</v>
      </c>
      <c r="P50" s="351">
        <f t="shared" si="10"/>
        <v>-1493350.2999999998</v>
      </c>
      <c r="Q50" s="352">
        <f>SUM(E50:P50)</f>
        <v>-18298588.529999997</v>
      </c>
      <c r="R50" s="353">
        <f>Q50*2</f>
        <v>-36597177.059999995</v>
      </c>
      <c r="S50" s="354">
        <f>Q50*3</f>
        <v>-54895765.589999989</v>
      </c>
      <c r="T50" s="229"/>
      <c r="U50" s="259" t="s">
        <v>118</v>
      </c>
      <c r="V50" s="269">
        <v>0.2</v>
      </c>
    </row>
    <row r="51" spans="1:22" ht="18" customHeight="1" x14ac:dyDescent="0.2">
      <c r="A51" s="534"/>
      <c r="B51" s="330" t="s">
        <v>119</v>
      </c>
      <c r="C51" s="331"/>
      <c r="D51" s="301">
        <v>0</v>
      </c>
      <c r="E51" s="336">
        <f t="shared" ref="E51:P51" si="11">E50*$V$50</f>
        <v>-298670.06</v>
      </c>
      <c r="F51" s="336">
        <f t="shared" si="11"/>
        <v>-298670.06</v>
      </c>
      <c r="G51" s="336">
        <f t="shared" si="11"/>
        <v>-298670.06</v>
      </c>
      <c r="H51" s="336">
        <f t="shared" si="11"/>
        <v>-298670.06</v>
      </c>
      <c r="I51" s="336">
        <f t="shared" si="11"/>
        <v>-298670.06</v>
      </c>
      <c r="J51" s="336">
        <f t="shared" si="11"/>
        <v>-298670.06</v>
      </c>
      <c r="K51" s="336">
        <f t="shared" si="11"/>
        <v>-298670.06</v>
      </c>
      <c r="L51" s="336">
        <f t="shared" si="11"/>
        <v>-320292.05599999998</v>
      </c>
      <c r="M51" s="336">
        <f t="shared" si="11"/>
        <v>-320292.05599999998</v>
      </c>
      <c r="N51" s="336">
        <f t="shared" si="11"/>
        <v>-331103.054</v>
      </c>
      <c r="O51" s="336">
        <f t="shared" si="11"/>
        <v>-298670.06</v>
      </c>
      <c r="P51" s="336">
        <f t="shared" si="11"/>
        <v>-298670.06</v>
      </c>
      <c r="Q51" s="300">
        <f>Q50*V50</f>
        <v>-3659717.7059999998</v>
      </c>
      <c r="R51" s="355">
        <f>R50*V50</f>
        <v>-7319435.4119999995</v>
      </c>
      <c r="S51" s="356">
        <f>S50*V50</f>
        <v>-10979153.117999999</v>
      </c>
      <c r="T51" s="229"/>
      <c r="U51" s="259" t="s">
        <v>120</v>
      </c>
      <c r="V51" s="269">
        <v>0.8</v>
      </c>
    </row>
    <row r="52" spans="1:22" ht="18" customHeight="1" x14ac:dyDescent="0.2">
      <c r="A52" s="535"/>
      <c r="B52" s="337" t="s">
        <v>121</v>
      </c>
      <c r="C52" s="319"/>
      <c r="D52" s="357">
        <v>-5000000</v>
      </c>
      <c r="E52" s="342">
        <f t="shared" ref="E52:P52" si="12">E50*$V$51</f>
        <v>-1194680.24</v>
      </c>
      <c r="F52" s="342">
        <f t="shared" si="12"/>
        <v>-1194680.24</v>
      </c>
      <c r="G52" s="342">
        <f t="shared" si="12"/>
        <v>-1194680.24</v>
      </c>
      <c r="H52" s="342">
        <f t="shared" si="12"/>
        <v>-1194680.24</v>
      </c>
      <c r="I52" s="342">
        <f t="shared" si="12"/>
        <v>-1194680.24</v>
      </c>
      <c r="J52" s="342">
        <f t="shared" si="12"/>
        <v>-1194680.24</v>
      </c>
      <c r="K52" s="342">
        <f t="shared" si="12"/>
        <v>-1194680.24</v>
      </c>
      <c r="L52" s="342">
        <f t="shared" si="12"/>
        <v>-1281168.2239999999</v>
      </c>
      <c r="M52" s="342">
        <f t="shared" si="12"/>
        <v>-1281168.2239999999</v>
      </c>
      <c r="N52" s="342">
        <f t="shared" si="12"/>
        <v>-1324412.216</v>
      </c>
      <c r="O52" s="342">
        <f t="shared" si="12"/>
        <v>-1194680.24</v>
      </c>
      <c r="P52" s="342">
        <f t="shared" si="12"/>
        <v>-1194680.24</v>
      </c>
      <c r="Q52" s="316">
        <f>Q50*V51</f>
        <v>-14638870.823999999</v>
      </c>
      <c r="R52" s="358">
        <f>R50*V51</f>
        <v>-29277741.647999998</v>
      </c>
      <c r="S52" s="359">
        <f>S50*V51</f>
        <v>-43916612.471999995</v>
      </c>
      <c r="T52" s="229"/>
    </row>
    <row r="53" spans="1:22" ht="18" customHeight="1" x14ac:dyDescent="0.2">
      <c r="A53" s="229"/>
      <c r="B53" s="229"/>
      <c r="C53" s="288"/>
      <c r="D53" s="288"/>
      <c r="E53" s="360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8"/>
      <c r="Q53" s="288"/>
      <c r="R53" s="361"/>
      <c r="S53" s="362"/>
    </row>
    <row r="54" spans="1:22" ht="18" customHeight="1" x14ac:dyDescent="0.2">
      <c r="A54" s="363" t="s">
        <v>122</v>
      </c>
      <c r="B54" s="536"/>
      <c r="C54" s="537"/>
      <c r="D54" s="537"/>
      <c r="E54" s="364">
        <f t="shared" ref="E54:P54" si="13">(E50/E8)</f>
        <v>-0.75497229552785095</v>
      </c>
      <c r="F54" s="364">
        <f t="shared" si="13"/>
        <v>-0.75497229552785095</v>
      </c>
      <c r="G54" s="364">
        <f t="shared" si="13"/>
        <v>-0.75497229552785095</v>
      </c>
      <c r="H54" s="364">
        <f t="shared" si="13"/>
        <v>-0.75497229552785095</v>
      </c>
      <c r="I54" s="364">
        <f t="shared" si="13"/>
        <v>-0.75497229552785095</v>
      </c>
      <c r="J54" s="364">
        <f t="shared" si="13"/>
        <v>-0.75497229552785095</v>
      </c>
      <c r="K54" s="364">
        <f t="shared" si="13"/>
        <v>-0.75497229552785095</v>
      </c>
      <c r="L54" s="364">
        <f t="shared" si="13"/>
        <v>-0.86745851912518568</v>
      </c>
      <c r="M54" s="364">
        <f t="shared" si="13"/>
        <v>-0.86745851912518568</v>
      </c>
      <c r="N54" s="364">
        <f t="shared" si="13"/>
        <v>-0.92995086556814954</v>
      </c>
      <c r="O54" s="364">
        <f t="shared" si="13"/>
        <v>-0.75497229552785095</v>
      </c>
      <c r="P54" s="364">
        <f t="shared" si="13"/>
        <v>-0.75497229552785095</v>
      </c>
      <c r="Q54" s="365">
        <f>AVERAGE(E54:P54)</f>
        <v>-0.78830154696409827</v>
      </c>
      <c r="R54" s="366"/>
      <c r="S54" s="367"/>
      <c r="T54" s="229"/>
      <c r="U54" s="229"/>
      <c r="V54" s="269"/>
    </row>
    <row r="55" spans="1:22" ht="18" customHeight="1" x14ac:dyDescent="0.2">
      <c r="A55" s="533" t="s">
        <v>123</v>
      </c>
      <c r="B55" s="346" t="s">
        <v>124</v>
      </c>
      <c r="C55" s="347"/>
      <c r="D55" s="348"/>
      <c r="E55" s="349">
        <f>E50</f>
        <v>-1493350.2999999998</v>
      </c>
      <c r="F55" s="350">
        <f t="shared" ref="F55:P55" si="14">E55+F50</f>
        <v>-2986700.5999999996</v>
      </c>
      <c r="G55" s="350">
        <f t="shared" si="14"/>
        <v>-4480050.8999999994</v>
      </c>
      <c r="H55" s="350">
        <f t="shared" si="14"/>
        <v>-5973401.1999999993</v>
      </c>
      <c r="I55" s="350">
        <f t="shared" si="14"/>
        <v>-7466751.4999999991</v>
      </c>
      <c r="J55" s="350">
        <f t="shared" si="14"/>
        <v>-8960101.7999999989</v>
      </c>
      <c r="K55" s="350">
        <f t="shared" si="14"/>
        <v>-10453452.099999998</v>
      </c>
      <c r="L55" s="350">
        <f t="shared" si="14"/>
        <v>-12054912.379999997</v>
      </c>
      <c r="M55" s="350">
        <f t="shared" si="14"/>
        <v>-13656372.659999996</v>
      </c>
      <c r="N55" s="350">
        <f t="shared" si="14"/>
        <v>-15311887.929999996</v>
      </c>
      <c r="O55" s="350">
        <f t="shared" si="14"/>
        <v>-16805238.229999997</v>
      </c>
      <c r="P55" s="368">
        <f t="shared" si="14"/>
        <v>-18298588.529999997</v>
      </c>
      <c r="Q55" s="369">
        <f t="shared" ref="Q55:Q57" si="15">P55</f>
        <v>-18298588.529999997</v>
      </c>
      <c r="R55" s="370">
        <f>Q55*2</f>
        <v>-36597177.059999995</v>
      </c>
      <c r="S55" s="371">
        <f>Q55*3</f>
        <v>-54895765.589999989</v>
      </c>
      <c r="T55" s="229"/>
      <c r="U55" s="229"/>
    </row>
    <row r="56" spans="1:22" ht="18" customHeight="1" x14ac:dyDescent="0.2">
      <c r="A56" s="534"/>
      <c r="B56" s="330" t="s">
        <v>119</v>
      </c>
      <c r="C56" s="331"/>
      <c r="D56" s="301">
        <v>-8000000</v>
      </c>
      <c r="E56" s="336">
        <f t="shared" ref="E56:P57" si="16">D56+E51</f>
        <v>-8298670.0599999996</v>
      </c>
      <c r="F56" s="332">
        <f t="shared" si="16"/>
        <v>-8597340.1199999992</v>
      </c>
      <c r="G56" s="332">
        <f t="shared" si="16"/>
        <v>-8896010.1799999997</v>
      </c>
      <c r="H56" s="332">
        <f t="shared" si="16"/>
        <v>-9194680.2400000002</v>
      </c>
      <c r="I56" s="332">
        <f t="shared" si="16"/>
        <v>-9493350.3000000007</v>
      </c>
      <c r="J56" s="332">
        <f t="shared" si="16"/>
        <v>-9792020.3600000013</v>
      </c>
      <c r="K56" s="332">
        <f t="shared" si="16"/>
        <v>-10090690.420000002</v>
      </c>
      <c r="L56" s="332">
        <f t="shared" si="16"/>
        <v>-10410982.476000002</v>
      </c>
      <c r="M56" s="332">
        <f t="shared" si="16"/>
        <v>-10731274.532000002</v>
      </c>
      <c r="N56" s="332">
        <f t="shared" si="16"/>
        <v>-11062377.586000001</v>
      </c>
      <c r="O56" s="332">
        <f t="shared" si="16"/>
        <v>-11361047.646000002</v>
      </c>
      <c r="P56" s="372">
        <f t="shared" si="16"/>
        <v>-11659717.706000002</v>
      </c>
      <c r="Q56" s="300">
        <f t="shared" si="15"/>
        <v>-11659717.706000002</v>
      </c>
      <c r="R56" s="305">
        <f t="shared" ref="R56:R57" si="17">D56+R51</f>
        <v>-15319435.412</v>
      </c>
      <c r="S56" s="306">
        <f t="shared" ref="S56:S57" si="18">D56+S51</f>
        <v>-18979153.118000001</v>
      </c>
      <c r="T56" s="229"/>
      <c r="U56" s="229"/>
    </row>
    <row r="57" spans="1:22" ht="18" customHeight="1" x14ac:dyDescent="0.2">
      <c r="A57" s="535"/>
      <c r="B57" s="337" t="s">
        <v>121</v>
      </c>
      <c r="C57" s="319"/>
      <c r="D57" s="357">
        <f>D52</f>
        <v>-5000000</v>
      </c>
      <c r="E57" s="342">
        <f t="shared" si="16"/>
        <v>-6194680.2400000002</v>
      </c>
      <c r="F57" s="343">
        <f t="shared" si="16"/>
        <v>-7389360.4800000004</v>
      </c>
      <c r="G57" s="343">
        <f t="shared" si="16"/>
        <v>-8584040.7200000007</v>
      </c>
      <c r="H57" s="343">
        <f t="shared" si="16"/>
        <v>-9778720.9600000009</v>
      </c>
      <c r="I57" s="343">
        <f t="shared" si="16"/>
        <v>-10973401.200000001</v>
      </c>
      <c r="J57" s="343">
        <f t="shared" si="16"/>
        <v>-12168081.440000001</v>
      </c>
      <c r="K57" s="343">
        <f t="shared" si="16"/>
        <v>-13362761.680000002</v>
      </c>
      <c r="L57" s="343">
        <f t="shared" si="16"/>
        <v>-14643929.904000001</v>
      </c>
      <c r="M57" s="343">
        <f t="shared" si="16"/>
        <v>-15925098.128</v>
      </c>
      <c r="N57" s="343">
        <f t="shared" si="16"/>
        <v>-17249510.344000001</v>
      </c>
      <c r="O57" s="343">
        <f t="shared" si="16"/>
        <v>-18444190.583999999</v>
      </c>
      <c r="P57" s="373">
        <f t="shared" si="16"/>
        <v>-19638870.823999997</v>
      </c>
      <c r="Q57" s="316">
        <f t="shared" si="15"/>
        <v>-19638870.823999997</v>
      </c>
      <c r="R57" s="320">
        <f t="shared" si="17"/>
        <v>-34277741.648000002</v>
      </c>
      <c r="S57" s="321">
        <f t="shared" si="18"/>
        <v>-48916612.471999995</v>
      </c>
      <c r="T57" s="229"/>
      <c r="U57" s="229"/>
    </row>
    <row r="58" spans="1:22" ht="18" customHeight="1" x14ac:dyDescent="0.2">
      <c r="A58" s="229"/>
      <c r="B58" s="229"/>
      <c r="C58" s="288"/>
      <c r="D58" s="288"/>
      <c r="E58" s="288"/>
      <c r="F58" s="288"/>
      <c r="G58" s="288"/>
      <c r="H58" s="288"/>
      <c r="I58" s="288"/>
      <c r="J58" s="288"/>
      <c r="K58" s="288"/>
      <c r="L58" s="288"/>
      <c r="M58" s="288"/>
      <c r="N58" s="288"/>
      <c r="O58" s="288"/>
      <c r="P58" s="288"/>
      <c r="Q58" s="288"/>
      <c r="R58" s="289"/>
      <c r="S58" s="288"/>
      <c r="T58" s="229"/>
      <c r="U58" s="229"/>
    </row>
    <row r="59" spans="1:22" ht="18" hidden="1" customHeight="1" x14ac:dyDescent="0.2">
      <c r="A59" s="520" t="s">
        <v>125</v>
      </c>
      <c r="B59" s="374" t="s">
        <v>119</v>
      </c>
      <c r="C59" s="326"/>
      <c r="D59" s="298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2">
        <f t="shared" ref="Q59:S60" si="19">SUM(D59:P59)</f>
        <v>0</v>
      </c>
      <c r="R59" s="297">
        <f t="shared" si="19"/>
        <v>0</v>
      </c>
      <c r="S59" s="298">
        <f t="shared" si="19"/>
        <v>0</v>
      </c>
      <c r="T59" s="229"/>
      <c r="U59" s="229"/>
    </row>
    <row r="60" spans="1:22" ht="18" hidden="1" customHeight="1" x14ac:dyDescent="0.2">
      <c r="A60" s="521"/>
      <c r="B60" s="375" t="s">
        <v>121</v>
      </c>
      <c r="C60" s="319"/>
      <c r="D60" s="321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6">
        <f t="shared" si="19"/>
        <v>0</v>
      </c>
      <c r="R60" s="320">
        <f t="shared" si="19"/>
        <v>0</v>
      </c>
      <c r="S60" s="321">
        <f t="shared" si="19"/>
        <v>0</v>
      </c>
      <c r="T60" s="229"/>
    </row>
    <row r="61" spans="1:22" ht="18" hidden="1" customHeight="1" x14ac:dyDescent="0.2">
      <c r="C61" s="376"/>
      <c r="D61" s="376"/>
      <c r="E61" s="376"/>
      <c r="F61" s="376"/>
      <c r="G61" s="376"/>
      <c r="H61" s="376"/>
      <c r="I61" s="376"/>
      <c r="J61" s="376"/>
      <c r="K61" s="376"/>
      <c r="L61" s="376"/>
      <c r="M61" s="376"/>
      <c r="N61" s="376"/>
      <c r="O61" s="376"/>
      <c r="P61" s="376"/>
      <c r="Q61" s="376"/>
      <c r="R61" s="377"/>
      <c r="S61" s="376"/>
      <c r="T61" s="229"/>
      <c r="U61" s="229"/>
      <c r="V61" s="334"/>
    </row>
    <row r="62" spans="1:22" ht="18" customHeight="1" x14ac:dyDescent="0.2">
      <c r="A62" s="522" t="s">
        <v>126</v>
      </c>
      <c r="B62" s="291" t="s">
        <v>127</v>
      </c>
      <c r="C62" s="378"/>
      <c r="D62" s="379">
        <v>2</v>
      </c>
      <c r="E62" s="380">
        <v>2</v>
      </c>
      <c r="F62" s="381">
        <v>2</v>
      </c>
      <c r="G62" s="381">
        <v>2</v>
      </c>
      <c r="H62" s="381">
        <v>2</v>
      </c>
      <c r="I62" s="381">
        <v>2</v>
      </c>
      <c r="J62" s="381">
        <v>2</v>
      </c>
      <c r="K62" s="381">
        <v>2</v>
      </c>
      <c r="L62" s="381">
        <v>2</v>
      </c>
      <c r="M62" s="381">
        <v>2</v>
      </c>
      <c r="N62" s="381">
        <v>2</v>
      </c>
      <c r="O62" s="381">
        <v>2</v>
      </c>
      <c r="P62" s="382">
        <v>2</v>
      </c>
      <c r="Q62" s="378"/>
      <c r="R62" s="383"/>
      <c r="S62" s="384"/>
      <c r="T62" s="229"/>
      <c r="U62" s="242" t="s">
        <v>128</v>
      </c>
    </row>
    <row r="63" spans="1:22" ht="18" customHeight="1" x14ac:dyDescent="0.2">
      <c r="A63" s="523"/>
      <c r="B63" s="315" t="s">
        <v>129</v>
      </c>
      <c r="C63" s="385"/>
      <c r="D63" s="386">
        <v>1.25</v>
      </c>
      <c r="E63" s="387">
        <v>1.25</v>
      </c>
      <c r="F63" s="387">
        <v>1.25</v>
      </c>
      <c r="G63" s="387">
        <v>1.25</v>
      </c>
      <c r="H63" s="387">
        <v>1.25</v>
      </c>
      <c r="I63" s="387">
        <v>1.25</v>
      </c>
      <c r="J63" s="387">
        <v>1.25</v>
      </c>
      <c r="K63" s="387">
        <v>1.25</v>
      </c>
      <c r="L63" s="387">
        <v>1.25</v>
      </c>
      <c r="M63" s="387">
        <v>1.25</v>
      </c>
      <c r="N63" s="387">
        <v>1.25</v>
      </c>
      <c r="O63" s="387">
        <v>1.25</v>
      </c>
      <c r="P63" s="387">
        <v>1.25</v>
      </c>
      <c r="Q63" s="388"/>
      <c r="R63" s="389"/>
      <c r="S63" s="390"/>
      <c r="U63" s="259" t="s">
        <v>130</v>
      </c>
      <c r="V63" s="391">
        <v>2</v>
      </c>
    </row>
    <row r="64" spans="1:22" ht="15.75" customHeight="1" outlineLevel="1" x14ac:dyDescent="0.2">
      <c r="B64" s="334"/>
      <c r="T64" s="229"/>
    </row>
    <row r="65" spans="20:20" ht="15.75" customHeight="1" outlineLevel="1" x14ac:dyDescent="0.2">
      <c r="T65" s="229"/>
    </row>
    <row r="66" spans="20:20" ht="13.5" customHeight="1" x14ac:dyDescent="0.2"/>
    <row r="67" spans="20:20" ht="13.5" customHeight="1" x14ac:dyDescent="0.2"/>
    <row r="68" spans="20:20" ht="13.5" customHeight="1" x14ac:dyDescent="0.2"/>
    <row r="69" spans="20:20" ht="13.5" customHeight="1" x14ac:dyDescent="0.2"/>
    <row r="70" spans="20:20" ht="13.5" customHeight="1" x14ac:dyDescent="0.2"/>
    <row r="71" spans="20:20" ht="13.5" customHeight="1" x14ac:dyDescent="0.2"/>
    <row r="72" spans="20:20" ht="13.5" customHeight="1" x14ac:dyDescent="0.2"/>
    <row r="73" spans="20:20" ht="13.5" customHeight="1" x14ac:dyDescent="0.2"/>
    <row r="74" spans="20:20" ht="13.5" customHeight="1" x14ac:dyDescent="0.2"/>
    <row r="75" spans="20:20" ht="13.5" customHeight="1" x14ac:dyDescent="0.2"/>
    <row r="76" spans="20:20" ht="13.5" customHeight="1" x14ac:dyDescent="0.2"/>
    <row r="77" spans="20:20" ht="13.5" customHeight="1" x14ac:dyDescent="0.2"/>
    <row r="78" spans="20:20" ht="13.5" customHeight="1" x14ac:dyDescent="0.2"/>
    <row r="79" spans="20:20" ht="13.5" customHeight="1" x14ac:dyDescent="0.2"/>
    <row r="80" spans="20:2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">
    <mergeCell ref="B54:D54"/>
    <mergeCell ref="A55:A57"/>
    <mergeCell ref="A59:A60"/>
    <mergeCell ref="A62:A63"/>
    <mergeCell ref="A5:A8"/>
    <mergeCell ref="A10:A30"/>
    <mergeCell ref="A32:A47"/>
    <mergeCell ref="A50:A52"/>
  </mergeCells>
  <phoneticPr fontId="65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92A8C-9B44-8F4F-9DA1-7C0243D6B91A}">
  <dimension ref="A1:AC1000"/>
  <sheetViews>
    <sheetView topLeftCell="A20" workbookViewId="0">
      <pane xSplit="1" topLeftCell="B1" activePane="topRight" state="frozen"/>
      <selection pane="topRight" activeCell="W38" sqref="W38"/>
    </sheetView>
  </sheetViews>
  <sheetFormatPr baseColWidth="10" defaultColWidth="11.1640625" defaultRowHeight="15" customHeight="1" outlineLevelRow="1" x14ac:dyDescent="0.2"/>
  <cols>
    <col min="1" max="1" width="18.33203125" customWidth="1"/>
    <col min="2" max="2" width="25.5" customWidth="1"/>
    <col min="3" max="3" width="13" customWidth="1"/>
    <col min="4" max="19" width="11.33203125" customWidth="1"/>
    <col min="20" max="20" width="3.5" customWidth="1"/>
    <col min="21" max="21" width="15.5" customWidth="1"/>
    <col min="22" max="22" width="11.33203125" customWidth="1"/>
    <col min="23" max="29" width="8.83203125" customWidth="1"/>
  </cols>
  <sheetData>
    <row r="1" spans="1:22" ht="28.5" customHeight="1" x14ac:dyDescent="0.2">
      <c r="A1" s="227" t="s">
        <v>150</v>
      </c>
      <c r="B1" s="228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30"/>
      <c r="R1" s="230"/>
      <c r="S1" s="230">
        <v>44910</v>
      </c>
      <c r="T1" s="229"/>
    </row>
    <row r="2" spans="1:22" ht="15" customHeight="1" x14ac:dyDescent="0.2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31"/>
      <c r="R2" s="231"/>
      <c r="S2" s="231" t="s">
        <v>69</v>
      </c>
      <c r="T2" s="229"/>
    </row>
    <row r="3" spans="1:22" ht="22.5" customHeight="1" x14ac:dyDescent="0.2">
      <c r="A3" s="232" t="s">
        <v>70</v>
      </c>
      <c r="B3" s="233"/>
      <c r="C3" s="234"/>
      <c r="D3" s="235" t="s">
        <v>71</v>
      </c>
      <c r="E3" s="236" t="s">
        <v>14</v>
      </c>
      <c r="F3" s="236" t="s">
        <v>15</v>
      </c>
      <c r="G3" s="236" t="s">
        <v>16</v>
      </c>
      <c r="H3" s="236" t="s">
        <v>17</v>
      </c>
      <c r="I3" s="236" t="s">
        <v>72</v>
      </c>
      <c r="J3" s="236" t="s">
        <v>73</v>
      </c>
      <c r="K3" s="236" t="s">
        <v>74</v>
      </c>
      <c r="L3" s="236" t="s">
        <v>75</v>
      </c>
      <c r="M3" s="236" t="s">
        <v>76</v>
      </c>
      <c r="N3" s="236" t="s">
        <v>11</v>
      </c>
      <c r="O3" s="237">
        <v>45352</v>
      </c>
      <c r="P3" s="238" t="s">
        <v>13</v>
      </c>
      <c r="Q3" s="239" t="s">
        <v>77</v>
      </c>
      <c r="R3" s="240" t="s">
        <v>78</v>
      </c>
      <c r="S3" s="241" t="s">
        <v>79</v>
      </c>
      <c r="T3" s="229"/>
      <c r="U3" s="242" t="s">
        <v>80</v>
      </c>
      <c r="V3" s="243" t="s">
        <v>81</v>
      </c>
    </row>
    <row r="4" spans="1:22" ht="15.75" customHeight="1" x14ac:dyDescent="0.2">
      <c r="A4" s="244"/>
      <c r="B4" s="229"/>
      <c r="C4" s="245"/>
      <c r="D4" s="246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8"/>
      <c r="Q4" s="249"/>
      <c r="R4" s="250"/>
      <c r="S4" s="251"/>
      <c r="T4" s="229"/>
      <c r="U4" s="229"/>
    </row>
    <row r="5" spans="1:22" ht="18" customHeight="1" x14ac:dyDescent="0.2">
      <c r="A5" s="524" t="s">
        <v>82</v>
      </c>
      <c r="B5" s="252" t="s">
        <v>140</v>
      </c>
      <c r="C5" s="253"/>
      <c r="D5" s="254"/>
      <c r="E5" s="255">
        <v>3</v>
      </c>
      <c r="F5" s="255">
        <v>3</v>
      </c>
      <c r="G5" s="255">
        <v>3</v>
      </c>
      <c r="H5" s="255">
        <v>3</v>
      </c>
      <c r="I5" s="255">
        <v>3</v>
      </c>
      <c r="J5" s="255">
        <v>3</v>
      </c>
      <c r="K5" s="255">
        <v>3</v>
      </c>
      <c r="L5" s="255">
        <v>3</v>
      </c>
      <c r="M5" s="255">
        <v>3</v>
      </c>
      <c r="N5" s="255">
        <v>3</v>
      </c>
      <c r="O5" s="255">
        <v>3</v>
      </c>
      <c r="P5" s="255">
        <v>3</v>
      </c>
      <c r="Q5" s="256"/>
      <c r="R5" s="257"/>
      <c r="S5" s="258"/>
      <c r="T5" s="229"/>
      <c r="U5" s="259" t="s">
        <v>142</v>
      </c>
      <c r="V5" s="260">
        <v>3</v>
      </c>
    </row>
    <row r="6" spans="1:22" ht="18" customHeight="1" x14ac:dyDescent="0.2">
      <c r="A6" s="525"/>
      <c r="B6" s="261" t="s">
        <v>141</v>
      </c>
      <c r="C6" s="253"/>
      <c r="D6" s="262"/>
      <c r="E6" s="263">
        <f t="shared" ref="E6:P6" si="0">($V$9*4)*$V$6</f>
        <v>22</v>
      </c>
      <c r="F6" s="264">
        <f t="shared" si="0"/>
        <v>22</v>
      </c>
      <c r="G6" s="264">
        <f t="shared" si="0"/>
        <v>22</v>
      </c>
      <c r="H6" s="264">
        <f t="shared" si="0"/>
        <v>22</v>
      </c>
      <c r="I6" s="264">
        <f t="shared" si="0"/>
        <v>22</v>
      </c>
      <c r="J6" s="264">
        <f t="shared" si="0"/>
        <v>22</v>
      </c>
      <c r="K6" s="264">
        <f t="shared" si="0"/>
        <v>22</v>
      </c>
      <c r="L6" s="264">
        <f t="shared" si="0"/>
        <v>22</v>
      </c>
      <c r="M6" s="264">
        <f t="shared" si="0"/>
        <v>22</v>
      </c>
      <c r="N6" s="264">
        <f t="shared" si="0"/>
        <v>22</v>
      </c>
      <c r="O6" s="264">
        <f t="shared" si="0"/>
        <v>22</v>
      </c>
      <c r="P6" s="265">
        <f t="shared" si="0"/>
        <v>22</v>
      </c>
      <c r="Q6" s="266"/>
      <c r="R6" s="267"/>
      <c r="S6" s="268"/>
      <c r="T6" s="229"/>
      <c r="U6" s="259" t="s">
        <v>85</v>
      </c>
      <c r="V6" s="269">
        <v>0.55000000000000004</v>
      </c>
    </row>
    <row r="7" spans="1:22" ht="18" customHeight="1" x14ac:dyDescent="0.2">
      <c r="A7" s="525"/>
      <c r="B7" s="270" t="s">
        <v>86</v>
      </c>
      <c r="C7" s="271"/>
      <c r="D7" s="272"/>
      <c r="E7" s="273">
        <v>30</v>
      </c>
      <c r="F7" s="274">
        <v>30</v>
      </c>
      <c r="G7" s="274">
        <v>30</v>
      </c>
      <c r="H7" s="274">
        <v>30</v>
      </c>
      <c r="I7" s="274">
        <v>30</v>
      </c>
      <c r="J7" s="274">
        <v>30</v>
      </c>
      <c r="K7" s="274">
        <v>30</v>
      </c>
      <c r="L7" s="274">
        <v>28</v>
      </c>
      <c r="M7" s="274">
        <v>28</v>
      </c>
      <c r="N7" s="274">
        <v>27</v>
      </c>
      <c r="O7" s="274">
        <v>30</v>
      </c>
      <c r="P7" s="275">
        <v>30</v>
      </c>
      <c r="Q7" s="276">
        <f t="shared" ref="Q7:Q8" si="1">SUM(E7:P7)</f>
        <v>353</v>
      </c>
      <c r="R7" s="277">
        <f t="shared" ref="R7:R8" si="2">Q7*2</f>
        <v>706</v>
      </c>
      <c r="S7" s="278">
        <f t="shared" ref="S7:S8" si="3">Q7*3</f>
        <v>1059</v>
      </c>
      <c r="T7" s="229"/>
      <c r="U7" s="259" t="s">
        <v>87</v>
      </c>
      <c r="V7" s="260">
        <v>30</v>
      </c>
    </row>
    <row r="8" spans="1:22" ht="18" customHeight="1" thickBot="1" x14ac:dyDescent="0.25">
      <c r="A8" s="526"/>
      <c r="B8" s="279" t="s">
        <v>88</v>
      </c>
      <c r="C8" s="280"/>
      <c r="D8" s="281"/>
      <c r="E8" s="282">
        <f t="shared" ref="E8:P8" si="4">E5*E6*E7*$V$8</f>
        <v>1978020</v>
      </c>
      <c r="F8" s="283">
        <f t="shared" si="4"/>
        <v>1978020</v>
      </c>
      <c r="G8" s="283">
        <f t="shared" si="4"/>
        <v>1978020</v>
      </c>
      <c r="H8" s="283">
        <f t="shared" si="4"/>
        <v>1978020</v>
      </c>
      <c r="I8" s="283">
        <f t="shared" si="4"/>
        <v>1978020</v>
      </c>
      <c r="J8" s="283">
        <f t="shared" si="4"/>
        <v>1978020</v>
      </c>
      <c r="K8" s="283">
        <f t="shared" si="4"/>
        <v>1978020</v>
      </c>
      <c r="L8" s="283">
        <f t="shared" si="4"/>
        <v>1846152</v>
      </c>
      <c r="M8" s="283">
        <f t="shared" si="4"/>
        <v>1846152</v>
      </c>
      <c r="N8" s="283">
        <f t="shared" si="4"/>
        <v>1780218</v>
      </c>
      <c r="O8" s="283">
        <f t="shared" si="4"/>
        <v>1978020</v>
      </c>
      <c r="P8" s="284">
        <f t="shared" si="4"/>
        <v>1978020</v>
      </c>
      <c r="Q8" s="285">
        <f t="shared" si="1"/>
        <v>23274702</v>
      </c>
      <c r="R8" s="286">
        <f t="shared" si="2"/>
        <v>46549404</v>
      </c>
      <c r="S8" s="287">
        <f t="shared" si="3"/>
        <v>69824106</v>
      </c>
      <c r="T8" s="229"/>
      <c r="U8" s="259" t="s">
        <v>89</v>
      </c>
      <c r="V8" s="260">
        <v>999</v>
      </c>
    </row>
    <row r="9" spans="1:22" ht="18" customHeight="1" thickTop="1" x14ac:dyDescent="0.2">
      <c r="A9" s="229"/>
      <c r="B9" s="229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9"/>
      <c r="S9" s="288"/>
      <c r="T9" s="229"/>
      <c r="U9" s="259" t="s">
        <v>90</v>
      </c>
      <c r="V9" s="290">
        <v>10</v>
      </c>
    </row>
    <row r="10" spans="1:22" ht="18" customHeight="1" x14ac:dyDescent="0.2">
      <c r="A10" s="527" t="s">
        <v>91</v>
      </c>
      <c r="B10" s="291" t="s">
        <v>143</v>
      </c>
      <c r="C10" s="292"/>
      <c r="D10" s="293"/>
      <c r="E10" s="294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6"/>
      <c r="Q10" s="292">
        <f t="shared" ref="Q10:Q11" si="5">SUM(D10:P10)</f>
        <v>0</v>
      </c>
      <c r="R10" s="297"/>
      <c r="S10" s="298"/>
      <c r="T10" s="229"/>
      <c r="U10" s="229"/>
      <c r="V10" s="269"/>
    </row>
    <row r="11" spans="1:22" ht="18" customHeight="1" x14ac:dyDescent="0.2">
      <c r="A11" s="525"/>
      <c r="B11" s="299" t="s">
        <v>144</v>
      </c>
      <c r="C11" s="300"/>
      <c r="D11" s="301"/>
      <c r="E11" s="302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4"/>
      <c r="Q11" s="300">
        <f t="shared" si="5"/>
        <v>0</v>
      </c>
      <c r="R11" s="305"/>
      <c r="S11" s="306"/>
      <c r="T11" s="229"/>
    </row>
    <row r="12" spans="1:22" ht="18" customHeight="1" outlineLevel="1" x14ac:dyDescent="0.2">
      <c r="A12" s="525"/>
      <c r="B12" s="299" t="s">
        <v>145</v>
      </c>
      <c r="C12" s="460"/>
      <c r="D12" s="461"/>
      <c r="E12" s="302"/>
      <c r="F12" s="307"/>
      <c r="G12" s="303"/>
      <c r="H12" s="303"/>
      <c r="I12" s="303"/>
      <c r="J12" s="303"/>
      <c r="K12" s="303"/>
      <c r="L12" s="303"/>
      <c r="M12" s="303"/>
      <c r="N12" s="303"/>
      <c r="O12" s="303"/>
      <c r="P12" s="304"/>
      <c r="Q12" s="300"/>
      <c r="R12" s="305"/>
      <c r="S12" s="306"/>
      <c r="T12" s="229"/>
    </row>
    <row r="13" spans="1:22" ht="18" customHeight="1" outlineLevel="1" x14ac:dyDescent="0.2">
      <c r="A13" s="525"/>
      <c r="B13" s="299" t="s">
        <v>146</v>
      </c>
      <c r="C13" s="460"/>
      <c r="D13" s="461"/>
      <c r="E13" s="302"/>
      <c r="F13" s="307"/>
      <c r="G13" s="303"/>
      <c r="H13" s="303"/>
      <c r="I13" s="303"/>
      <c r="J13" s="303"/>
      <c r="K13" s="303"/>
      <c r="L13" s="303"/>
      <c r="M13" s="303"/>
      <c r="N13" s="303"/>
      <c r="O13" s="303"/>
      <c r="P13" s="304"/>
      <c r="Q13" s="300"/>
      <c r="R13" s="305"/>
      <c r="S13" s="306"/>
      <c r="T13" s="229"/>
    </row>
    <row r="14" spans="1:22" ht="18" customHeight="1" outlineLevel="1" x14ac:dyDescent="0.2">
      <c r="A14" s="525"/>
      <c r="B14" s="299" t="s">
        <v>147</v>
      </c>
      <c r="C14" s="460"/>
      <c r="D14" s="461"/>
      <c r="E14" s="302"/>
      <c r="F14" s="307"/>
      <c r="G14" s="303"/>
      <c r="H14" s="303"/>
      <c r="I14" s="303"/>
      <c r="J14" s="303"/>
      <c r="K14" s="303"/>
      <c r="L14" s="303"/>
      <c r="M14" s="303"/>
      <c r="N14" s="303"/>
      <c r="O14" s="303"/>
      <c r="P14" s="304"/>
      <c r="Q14" s="300"/>
      <c r="R14" s="305"/>
      <c r="S14" s="306"/>
      <c r="T14" s="229"/>
    </row>
    <row r="15" spans="1:22" ht="18" customHeight="1" outlineLevel="1" x14ac:dyDescent="0.2">
      <c r="A15" s="525"/>
      <c r="B15" s="299" t="s">
        <v>152</v>
      </c>
      <c r="C15" s="460"/>
      <c r="D15" s="461"/>
      <c r="E15" s="302"/>
      <c r="F15" s="307"/>
      <c r="G15" s="303"/>
      <c r="H15" s="303"/>
      <c r="I15" s="303"/>
      <c r="J15" s="303"/>
      <c r="K15" s="303"/>
      <c r="L15" s="303"/>
      <c r="M15" s="303"/>
      <c r="N15" s="303"/>
      <c r="O15" s="303"/>
      <c r="P15" s="304"/>
      <c r="Q15" s="300"/>
      <c r="R15" s="305"/>
      <c r="S15" s="306"/>
      <c r="T15" s="229"/>
    </row>
    <row r="16" spans="1:22" ht="18" customHeight="1" outlineLevel="1" x14ac:dyDescent="0.2">
      <c r="A16" s="525"/>
      <c r="B16" s="299" t="s">
        <v>148</v>
      </c>
      <c r="C16" s="460"/>
      <c r="D16" s="462"/>
      <c r="E16" s="302"/>
      <c r="F16" s="307"/>
      <c r="G16" s="303"/>
      <c r="H16" s="303"/>
      <c r="I16" s="303"/>
      <c r="J16" s="303"/>
      <c r="K16" s="303"/>
      <c r="L16" s="303"/>
      <c r="M16" s="303"/>
      <c r="N16" s="303"/>
      <c r="O16" s="303"/>
      <c r="P16" s="304"/>
      <c r="Q16" s="300"/>
      <c r="R16" s="305"/>
      <c r="S16" s="306"/>
      <c r="T16" s="229"/>
    </row>
    <row r="17" spans="1:21" ht="18" customHeight="1" x14ac:dyDescent="0.2">
      <c r="A17" s="525"/>
      <c r="B17" s="299" t="s">
        <v>153</v>
      </c>
      <c r="C17" s="300"/>
      <c r="D17" s="301"/>
      <c r="E17" s="302"/>
      <c r="F17" s="307"/>
      <c r="G17" s="303"/>
      <c r="H17" s="303"/>
      <c r="I17" s="303"/>
      <c r="J17" s="303"/>
      <c r="K17" s="303"/>
      <c r="L17" s="303"/>
      <c r="M17" s="303"/>
      <c r="N17" s="303"/>
      <c r="O17" s="303"/>
      <c r="P17" s="304"/>
      <c r="Q17" s="300">
        <f>SUM(D17:P17)</f>
        <v>0</v>
      </c>
      <c r="R17" s="305"/>
      <c r="S17" s="306"/>
      <c r="T17" s="229"/>
    </row>
    <row r="18" spans="1:21" ht="18" customHeight="1" x14ac:dyDescent="0.2">
      <c r="A18" s="525"/>
      <c r="B18" s="299" t="s">
        <v>149</v>
      </c>
      <c r="C18" s="460"/>
      <c r="D18" s="463"/>
      <c r="E18" s="302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4"/>
      <c r="Q18" s="300"/>
      <c r="R18" s="305"/>
      <c r="S18" s="306"/>
      <c r="T18" s="229"/>
    </row>
    <row r="19" spans="1:21" ht="18" customHeight="1" x14ac:dyDescent="0.2">
      <c r="A19" s="525"/>
      <c r="B19" s="299"/>
      <c r="C19" s="460"/>
      <c r="D19" s="463"/>
      <c r="E19" s="302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4"/>
      <c r="Q19" s="300"/>
      <c r="R19" s="305"/>
      <c r="S19" s="306"/>
      <c r="T19" s="229"/>
    </row>
    <row r="20" spans="1:21" ht="18" customHeight="1" x14ac:dyDescent="0.2">
      <c r="A20" s="525"/>
      <c r="B20" s="299"/>
      <c r="C20" s="460"/>
      <c r="D20" s="463"/>
      <c r="E20" s="302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4"/>
      <c r="Q20" s="300"/>
      <c r="R20" s="305"/>
      <c r="S20" s="306"/>
      <c r="T20" s="229"/>
    </row>
    <row r="21" spans="1:21" ht="18" customHeight="1" x14ac:dyDescent="0.2">
      <c r="A21" s="525"/>
      <c r="B21" s="299" t="s">
        <v>151</v>
      </c>
      <c r="C21" s="300"/>
      <c r="D21" s="301"/>
      <c r="E21" s="302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4"/>
      <c r="Q21" s="300"/>
      <c r="R21" s="305"/>
      <c r="S21" s="306"/>
      <c r="T21" s="229"/>
    </row>
    <row r="22" spans="1:21" ht="18" customHeight="1" x14ac:dyDescent="0.2">
      <c r="A22" s="525"/>
      <c r="B22" s="299"/>
      <c r="C22" s="300"/>
      <c r="D22" s="301"/>
      <c r="E22" s="302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4"/>
      <c r="Q22" s="300"/>
      <c r="R22" s="305"/>
      <c r="S22" s="306"/>
      <c r="T22" s="229"/>
      <c r="U22" s="229"/>
    </row>
    <row r="23" spans="1:21" ht="18" customHeight="1" x14ac:dyDescent="0.2">
      <c r="A23" s="525"/>
      <c r="B23" s="299"/>
      <c r="C23" s="300"/>
      <c r="D23" s="301"/>
      <c r="E23" s="302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4"/>
      <c r="Q23" s="300"/>
      <c r="R23" s="305"/>
      <c r="S23" s="306"/>
      <c r="T23" s="229"/>
      <c r="U23" s="229"/>
    </row>
    <row r="24" spans="1:21" ht="18" customHeight="1" x14ac:dyDescent="0.2">
      <c r="A24" s="525"/>
      <c r="B24" s="299"/>
      <c r="C24" s="300"/>
      <c r="D24" s="301"/>
      <c r="E24" s="302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4"/>
      <c r="Q24" s="300"/>
      <c r="R24" s="305"/>
      <c r="S24" s="306"/>
      <c r="T24" s="229"/>
      <c r="U24" s="229"/>
    </row>
    <row r="25" spans="1:21" ht="18" customHeight="1" x14ac:dyDescent="0.2">
      <c r="A25" s="525"/>
      <c r="B25" s="299"/>
      <c r="C25" s="300"/>
      <c r="D25" s="301"/>
      <c r="E25" s="302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4"/>
      <c r="Q25" s="300"/>
      <c r="R25" s="305"/>
      <c r="S25" s="306"/>
      <c r="T25" s="229"/>
      <c r="U25" s="229"/>
    </row>
    <row r="26" spans="1:21" ht="18" customHeight="1" x14ac:dyDescent="0.2">
      <c r="A26" s="525"/>
      <c r="B26" s="308"/>
      <c r="C26" s="309"/>
      <c r="D26" s="310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2"/>
      <c r="Q26" s="309"/>
      <c r="R26" s="313"/>
      <c r="S26" s="314"/>
      <c r="T26" s="229"/>
      <c r="U26" s="229"/>
    </row>
    <row r="27" spans="1:21" ht="18" customHeight="1" x14ac:dyDescent="0.2">
      <c r="A27" s="525"/>
      <c r="B27" s="308"/>
      <c r="C27" s="309"/>
      <c r="D27" s="310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09"/>
      <c r="R27" s="313"/>
      <c r="S27" s="314"/>
      <c r="T27" s="229"/>
      <c r="U27" s="229"/>
    </row>
    <row r="28" spans="1:21" ht="18" customHeight="1" x14ac:dyDescent="0.2">
      <c r="A28" s="525"/>
      <c r="B28" s="308"/>
      <c r="C28" s="309"/>
      <c r="D28" s="310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2"/>
      <c r="Q28" s="309"/>
      <c r="R28" s="313"/>
      <c r="S28" s="314"/>
      <c r="T28" s="229"/>
      <c r="U28" s="229"/>
    </row>
    <row r="29" spans="1:21" ht="18" customHeight="1" x14ac:dyDescent="0.2">
      <c r="A29" s="525"/>
      <c r="B29" s="308"/>
      <c r="C29" s="309"/>
      <c r="D29" s="310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2"/>
      <c r="Q29" s="309"/>
      <c r="R29" s="313"/>
      <c r="S29" s="314"/>
      <c r="T29" s="229"/>
    </row>
    <row r="30" spans="1:21" ht="18" customHeight="1" x14ac:dyDescent="0.2">
      <c r="A30" s="528"/>
      <c r="B30" s="315" t="s">
        <v>93</v>
      </c>
      <c r="C30" s="316"/>
      <c r="D30" s="317">
        <f>SUM(D10:D28)-SUM(D12:D15)-SUM(D18:D20)</f>
        <v>0</v>
      </c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9"/>
      <c r="Q30" s="316"/>
      <c r="R30" s="320"/>
      <c r="S30" s="321"/>
      <c r="T30" s="229"/>
    </row>
    <row r="31" spans="1:21" ht="18" customHeight="1" x14ac:dyDescent="0.2">
      <c r="A31" s="322"/>
      <c r="B31" s="322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  <c r="N31" s="323"/>
      <c r="O31" s="323"/>
      <c r="P31" s="323"/>
      <c r="Q31" s="323"/>
      <c r="R31" s="324"/>
      <c r="S31" s="323"/>
      <c r="T31" s="229"/>
    </row>
    <row r="32" spans="1:21" ht="18" customHeight="1" x14ac:dyDescent="0.2">
      <c r="A32" s="529" t="s">
        <v>94</v>
      </c>
      <c r="B32" s="325" t="s">
        <v>95</v>
      </c>
      <c r="C32" s="326"/>
      <c r="D32" s="293">
        <f>-V7*$V$9*$V$34*E63</f>
        <v>-375000</v>
      </c>
      <c r="E32" s="327">
        <f t="shared" ref="E32:P32" si="6">-E7*$V$9*$V$34*E63</f>
        <v>-375000</v>
      </c>
      <c r="F32" s="328">
        <f t="shared" si="6"/>
        <v>-375000</v>
      </c>
      <c r="G32" s="328">
        <f t="shared" si="6"/>
        <v>-375000</v>
      </c>
      <c r="H32" s="328">
        <f t="shared" si="6"/>
        <v>-375000</v>
      </c>
      <c r="I32" s="328">
        <f t="shared" si="6"/>
        <v>-375000</v>
      </c>
      <c r="J32" s="328">
        <f t="shared" si="6"/>
        <v>-375000</v>
      </c>
      <c r="K32" s="328">
        <f t="shared" si="6"/>
        <v>-375000</v>
      </c>
      <c r="L32" s="328">
        <f t="shared" si="6"/>
        <v>-350000</v>
      </c>
      <c r="M32" s="328">
        <f t="shared" si="6"/>
        <v>-350000</v>
      </c>
      <c r="N32" s="328">
        <f t="shared" si="6"/>
        <v>-337500</v>
      </c>
      <c r="O32" s="328">
        <f t="shared" si="6"/>
        <v>-375000</v>
      </c>
      <c r="P32" s="329">
        <f t="shared" si="6"/>
        <v>-375000</v>
      </c>
      <c r="Q32" s="292">
        <f t="shared" ref="Q32:Q48" si="7">SUM(E32:P32)</f>
        <v>-4412500</v>
      </c>
      <c r="R32" s="297"/>
      <c r="S32" s="298"/>
      <c r="T32" s="229"/>
    </row>
    <row r="33" spans="1:29" ht="18" customHeight="1" x14ac:dyDescent="0.2">
      <c r="A33" s="530"/>
      <c r="B33" s="330" t="s">
        <v>98</v>
      </c>
      <c r="C33" s="331"/>
      <c r="D33" s="301">
        <v>-40000</v>
      </c>
      <c r="E33" s="332">
        <v>-40000</v>
      </c>
      <c r="F33" s="332">
        <v>-40000</v>
      </c>
      <c r="G33" s="332">
        <v>-40000</v>
      </c>
      <c r="H33" s="332">
        <v>-40000</v>
      </c>
      <c r="I33" s="332">
        <v>-40000</v>
      </c>
      <c r="J33" s="332">
        <v>-40000</v>
      </c>
      <c r="K33" s="332">
        <v>-40000</v>
      </c>
      <c r="L33" s="332">
        <v>-40000</v>
      </c>
      <c r="M33" s="332">
        <v>-40000</v>
      </c>
      <c r="N33" s="332">
        <v>-40000</v>
      </c>
      <c r="O33" s="332">
        <v>-40000</v>
      </c>
      <c r="P33" s="333">
        <v>-40000</v>
      </c>
      <c r="Q33" s="300">
        <f t="shared" si="7"/>
        <v>-480000</v>
      </c>
      <c r="R33" s="305"/>
      <c r="S33" s="306"/>
      <c r="T33" s="322"/>
      <c r="U33" s="242" t="s">
        <v>97</v>
      </c>
      <c r="V33" s="334"/>
      <c r="W33" s="335"/>
      <c r="X33" s="335"/>
      <c r="Y33" s="335"/>
      <c r="Z33" s="335"/>
      <c r="AA33" s="335"/>
      <c r="AB33" s="335"/>
      <c r="AC33" s="335"/>
    </row>
    <row r="34" spans="1:29" ht="18" customHeight="1" x14ac:dyDescent="0.2">
      <c r="A34" s="530"/>
      <c r="B34" s="330" t="s">
        <v>100</v>
      </c>
      <c r="C34" s="331"/>
      <c r="D34" s="301">
        <v>-50000</v>
      </c>
      <c r="E34" s="336">
        <v>-50000</v>
      </c>
      <c r="F34" s="336">
        <v>-50000</v>
      </c>
      <c r="G34" s="336">
        <v>-50000</v>
      </c>
      <c r="H34" s="336">
        <v>-50000</v>
      </c>
      <c r="I34" s="336">
        <v>-50000</v>
      </c>
      <c r="J34" s="336">
        <v>-50000</v>
      </c>
      <c r="K34" s="336">
        <v>-50000</v>
      </c>
      <c r="L34" s="336">
        <v>-50000</v>
      </c>
      <c r="M34" s="336">
        <v>-50000</v>
      </c>
      <c r="N34" s="336">
        <v>-50000</v>
      </c>
      <c r="O34" s="336">
        <v>-50000</v>
      </c>
      <c r="P34" s="336">
        <v>-50000</v>
      </c>
      <c r="Q34" s="300">
        <f t="shared" si="7"/>
        <v>-600000</v>
      </c>
      <c r="R34" s="305"/>
      <c r="S34" s="306"/>
      <c r="T34" s="229"/>
      <c r="U34" s="259" t="s">
        <v>99</v>
      </c>
      <c r="V34" s="260">
        <v>1000</v>
      </c>
    </row>
    <row r="35" spans="1:29" ht="18" customHeight="1" x14ac:dyDescent="0.2">
      <c r="A35" s="530"/>
      <c r="B35" s="330" t="s">
        <v>102</v>
      </c>
      <c r="C35" s="331"/>
      <c r="D35" s="301">
        <v>-1500000</v>
      </c>
      <c r="E35" s="332">
        <v>-300000</v>
      </c>
      <c r="F35" s="332">
        <v>-300000</v>
      </c>
      <c r="G35" s="332">
        <v>-300000</v>
      </c>
      <c r="H35" s="332">
        <v>-300000</v>
      </c>
      <c r="I35" s="332">
        <v>-300000</v>
      </c>
      <c r="J35" s="332">
        <v>-300000</v>
      </c>
      <c r="K35" s="332">
        <v>-300000</v>
      </c>
      <c r="L35" s="332">
        <v>-300000</v>
      </c>
      <c r="M35" s="332">
        <v>-300000</v>
      </c>
      <c r="N35" s="332">
        <v>-300000</v>
      </c>
      <c r="O35" s="332">
        <v>-300000</v>
      </c>
      <c r="P35" s="332">
        <v>-300000</v>
      </c>
      <c r="Q35" s="300">
        <f t="shared" si="7"/>
        <v>-3600000</v>
      </c>
      <c r="R35" s="305"/>
      <c r="S35" s="306"/>
      <c r="T35" s="229"/>
      <c r="U35" s="259" t="s">
        <v>101</v>
      </c>
      <c r="V35" s="260">
        <v>400000</v>
      </c>
    </row>
    <row r="36" spans="1:29" ht="18" customHeight="1" x14ac:dyDescent="0.2">
      <c r="A36" s="530"/>
      <c r="B36" s="330" t="s">
        <v>103</v>
      </c>
      <c r="C36" s="331"/>
      <c r="D36" s="301"/>
      <c r="E36" s="336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3"/>
      <c r="Q36" s="300">
        <f t="shared" si="7"/>
        <v>0</v>
      </c>
      <c r="R36" s="305"/>
      <c r="S36" s="306"/>
      <c r="T36" s="229"/>
    </row>
    <row r="37" spans="1:29" ht="18" customHeight="1" x14ac:dyDescent="0.2">
      <c r="A37" s="530"/>
      <c r="B37" s="330" t="s">
        <v>106</v>
      </c>
      <c r="C37" s="331"/>
      <c r="D37" s="301"/>
      <c r="E37" s="336">
        <f t="shared" ref="E37:P37" si="8">-(E8*3%)*50%</f>
        <v>-29670.3</v>
      </c>
      <c r="F37" s="336">
        <f t="shared" si="8"/>
        <v>-29670.3</v>
      </c>
      <c r="G37" s="336">
        <f t="shared" si="8"/>
        <v>-29670.3</v>
      </c>
      <c r="H37" s="336">
        <f t="shared" si="8"/>
        <v>-29670.3</v>
      </c>
      <c r="I37" s="336">
        <f t="shared" si="8"/>
        <v>-29670.3</v>
      </c>
      <c r="J37" s="336">
        <f t="shared" si="8"/>
        <v>-29670.3</v>
      </c>
      <c r="K37" s="336">
        <f t="shared" si="8"/>
        <v>-29670.3</v>
      </c>
      <c r="L37" s="336">
        <f t="shared" si="8"/>
        <v>-27692.28</v>
      </c>
      <c r="M37" s="336">
        <f t="shared" si="8"/>
        <v>-27692.28</v>
      </c>
      <c r="N37" s="336">
        <f t="shared" si="8"/>
        <v>-26703.27</v>
      </c>
      <c r="O37" s="336">
        <f t="shared" si="8"/>
        <v>-29670.3</v>
      </c>
      <c r="P37" s="336">
        <f t="shared" si="8"/>
        <v>-29670.3</v>
      </c>
      <c r="Q37" s="300">
        <f t="shared" si="7"/>
        <v>-349120.52999999997</v>
      </c>
      <c r="R37" s="305"/>
      <c r="S37" s="306"/>
      <c r="T37" s="229"/>
    </row>
    <row r="38" spans="1:29" ht="18" customHeight="1" x14ac:dyDescent="0.2">
      <c r="A38" s="530"/>
      <c r="B38" s="330" t="s">
        <v>110</v>
      </c>
      <c r="C38" s="331"/>
      <c r="D38" s="301"/>
      <c r="E38" s="336">
        <f t="shared" ref="E38:P38" si="9">-E5*E6*E7*$V$38</f>
        <v>-326700</v>
      </c>
      <c r="F38" s="336">
        <f t="shared" si="9"/>
        <v>-326700</v>
      </c>
      <c r="G38" s="336">
        <f t="shared" si="9"/>
        <v>-326700</v>
      </c>
      <c r="H38" s="336">
        <f t="shared" si="9"/>
        <v>-326700</v>
      </c>
      <c r="I38" s="336">
        <f t="shared" si="9"/>
        <v>-326700</v>
      </c>
      <c r="J38" s="336">
        <f t="shared" si="9"/>
        <v>-326700</v>
      </c>
      <c r="K38" s="336">
        <f t="shared" si="9"/>
        <v>-326700</v>
      </c>
      <c r="L38" s="336">
        <f t="shared" si="9"/>
        <v>-304920</v>
      </c>
      <c r="M38" s="336">
        <f t="shared" si="9"/>
        <v>-304920</v>
      </c>
      <c r="N38" s="336">
        <f t="shared" si="9"/>
        <v>-294030</v>
      </c>
      <c r="O38" s="336">
        <f t="shared" si="9"/>
        <v>-326700</v>
      </c>
      <c r="P38" s="336">
        <f t="shared" si="9"/>
        <v>-326700</v>
      </c>
      <c r="Q38" s="300">
        <f t="shared" si="7"/>
        <v>-3844170</v>
      </c>
      <c r="R38" s="305"/>
      <c r="S38" s="306"/>
      <c r="T38" s="229"/>
      <c r="U38" s="259" t="s">
        <v>105</v>
      </c>
      <c r="V38" s="334">
        <v>165</v>
      </c>
    </row>
    <row r="39" spans="1:29" ht="18" customHeight="1" x14ac:dyDescent="0.2">
      <c r="A39" s="530"/>
      <c r="B39" s="330" t="s">
        <v>92</v>
      </c>
      <c r="C39" s="331"/>
      <c r="D39" s="301">
        <v>-250000</v>
      </c>
      <c r="E39" s="336">
        <v>-15000</v>
      </c>
      <c r="F39" s="336">
        <v>-15000</v>
      </c>
      <c r="G39" s="336">
        <v>-15000</v>
      </c>
      <c r="H39" s="336">
        <v>-15000</v>
      </c>
      <c r="I39" s="336">
        <v>-15000</v>
      </c>
      <c r="J39" s="336">
        <v>-15000</v>
      </c>
      <c r="K39" s="336">
        <v>-15000</v>
      </c>
      <c r="L39" s="336">
        <v>-15000</v>
      </c>
      <c r="M39" s="336">
        <v>-15000</v>
      </c>
      <c r="N39" s="336">
        <v>-15000</v>
      </c>
      <c r="O39" s="336">
        <v>-15000</v>
      </c>
      <c r="P39" s="336">
        <v>-15000</v>
      </c>
      <c r="Q39" s="300">
        <f t="shared" si="7"/>
        <v>-180000</v>
      </c>
      <c r="R39" s="305"/>
      <c r="S39" s="306"/>
      <c r="T39" s="229"/>
      <c r="V39" s="334"/>
    </row>
    <row r="40" spans="1:29" ht="18" customHeight="1" x14ac:dyDescent="0.2">
      <c r="A40" s="530"/>
      <c r="B40" s="330" t="s">
        <v>111</v>
      </c>
      <c r="C40" s="331"/>
      <c r="D40" s="301">
        <v>-3000000</v>
      </c>
      <c r="E40" s="336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3"/>
      <c r="Q40" s="300">
        <f t="shared" si="7"/>
        <v>0</v>
      </c>
      <c r="R40" s="305"/>
      <c r="S40" s="306"/>
      <c r="T40" s="229"/>
      <c r="V40" s="334"/>
    </row>
    <row r="41" spans="1:29" ht="18" customHeight="1" x14ac:dyDescent="0.2">
      <c r="A41" s="530"/>
      <c r="B41" s="464" t="s">
        <v>112</v>
      </c>
      <c r="C41" s="331"/>
      <c r="D41" s="301">
        <v>-300000</v>
      </c>
      <c r="E41" s="336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3"/>
      <c r="Q41" s="300">
        <f t="shared" si="7"/>
        <v>0</v>
      </c>
      <c r="R41" s="305"/>
      <c r="S41" s="306"/>
      <c r="T41" s="229"/>
      <c r="U41" s="229"/>
      <c r="V41" s="334"/>
    </row>
    <row r="42" spans="1:29" ht="18" customHeight="1" x14ac:dyDescent="0.2">
      <c r="A42" s="531"/>
      <c r="B42" s="229" t="s">
        <v>113</v>
      </c>
      <c r="C42" s="331"/>
      <c r="D42" s="301">
        <f>-55000*E5</f>
        <v>-165000</v>
      </c>
      <c r="E42" s="336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3"/>
      <c r="Q42" s="300">
        <f t="shared" si="7"/>
        <v>0</v>
      </c>
      <c r="R42" s="305"/>
      <c r="S42" s="306"/>
      <c r="T42" s="229"/>
      <c r="U42" s="229"/>
      <c r="V42" s="334"/>
    </row>
    <row r="43" spans="1:29" ht="18" customHeight="1" x14ac:dyDescent="0.2">
      <c r="A43" s="530"/>
      <c r="B43" s="431"/>
      <c r="C43" s="331"/>
      <c r="D43" s="301">
        <f>-100000+(E5*-50000)</f>
        <v>-250000</v>
      </c>
      <c r="E43" s="336">
        <v>-10000</v>
      </c>
      <c r="F43" s="336">
        <v>-10000</v>
      </c>
      <c r="G43" s="336">
        <v>-10000</v>
      </c>
      <c r="H43" s="336">
        <v>-10000</v>
      </c>
      <c r="I43" s="336">
        <v>-10000</v>
      </c>
      <c r="J43" s="336">
        <v>-10000</v>
      </c>
      <c r="K43" s="336">
        <v>-10000</v>
      </c>
      <c r="L43" s="336">
        <v>-10000</v>
      </c>
      <c r="M43" s="336">
        <v>-10000</v>
      </c>
      <c r="N43" s="336">
        <v>-10000</v>
      </c>
      <c r="O43" s="336">
        <v>-10000</v>
      </c>
      <c r="P43" s="336">
        <v>-10000</v>
      </c>
      <c r="Q43" s="300">
        <f t="shared" si="7"/>
        <v>-120000</v>
      </c>
      <c r="R43" s="305"/>
      <c r="S43" s="306"/>
      <c r="T43" s="229"/>
      <c r="U43" s="229"/>
      <c r="V43" s="334"/>
    </row>
    <row r="44" spans="1:29" ht="18" customHeight="1" x14ac:dyDescent="0.2">
      <c r="A44" s="530"/>
      <c r="B44" s="330"/>
      <c r="C44" s="331"/>
      <c r="D44" s="301">
        <v>-400000</v>
      </c>
      <c r="E44" s="336">
        <v>-50000</v>
      </c>
      <c r="F44" s="336">
        <v>-50000</v>
      </c>
      <c r="G44" s="336">
        <v>-50000</v>
      </c>
      <c r="H44" s="336">
        <v>-50000</v>
      </c>
      <c r="I44" s="336">
        <v>-50000</v>
      </c>
      <c r="J44" s="336">
        <v>-50000</v>
      </c>
      <c r="K44" s="336">
        <v>-50000</v>
      </c>
      <c r="L44" s="336">
        <v>-50000</v>
      </c>
      <c r="M44" s="336">
        <v>-50000</v>
      </c>
      <c r="N44" s="336">
        <v>-50000</v>
      </c>
      <c r="O44" s="336">
        <v>-50000</v>
      </c>
      <c r="P44" s="336">
        <v>-50000</v>
      </c>
      <c r="Q44" s="300">
        <f t="shared" si="7"/>
        <v>-600000</v>
      </c>
      <c r="R44" s="305"/>
      <c r="S44" s="306"/>
      <c r="T44" s="229"/>
      <c r="U44" s="229"/>
      <c r="V44" s="334"/>
    </row>
    <row r="45" spans="1:29" ht="18" customHeight="1" x14ac:dyDescent="0.2">
      <c r="A45" s="530"/>
      <c r="B45" s="464"/>
      <c r="C45" s="331"/>
      <c r="D45" s="301">
        <v>-100000</v>
      </c>
      <c r="E45" s="336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3"/>
      <c r="Q45" s="300">
        <f t="shared" si="7"/>
        <v>0</v>
      </c>
      <c r="R45" s="305"/>
      <c r="S45" s="306"/>
      <c r="T45" s="229"/>
      <c r="U45" s="229"/>
      <c r="V45" s="334"/>
    </row>
    <row r="46" spans="1:29" ht="18" customHeight="1" x14ac:dyDescent="0.2">
      <c r="A46" s="531"/>
      <c r="B46" s="229"/>
      <c r="C46" s="331"/>
      <c r="D46" s="301"/>
      <c r="E46" s="336"/>
      <c r="F46" s="332"/>
      <c r="G46" s="332"/>
      <c r="H46" s="332"/>
      <c r="I46" s="332"/>
      <c r="J46" s="332"/>
      <c r="K46" s="332"/>
      <c r="L46" s="332"/>
      <c r="M46" s="332"/>
      <c r="N46" s="332"/>
      <c r="O46" s="332"/>
      <c r="P46" s="333"/>
      <c r="Q46" s="300">
        <f t="shared" si="7"/>
        <v>0</v>
      </c>
      <c r="R46" s="305"/>
      <c r="S46" s="306"/>
      <c r="T46" s="229"/>
      <c r="U46" s="229"/>
      <c r="V46" s="334"/>
    </row>
    <row r="47" spans="1:29" ht="18" customHeight="1" x14ac:dyDescent="0.2">
      <c r="A47" s="532"/>
      <c r="B47" s="465"/>
      <c r="C47" s="312"/>
      <c r="D47" s="301"/>
      <c r="E47" s="336">
        <v>-250000</v>
      </c>
      <c r="F47" s="336">
        <v>-250000</v>
      </c>
      <c r="G47" s="336">
        <v>-250000</v>
      </c>
      <c r="H47" s="336">
        <v>-250000</v>
      </c>
      <c r="I47" s="336">
        <v>-250000</v>
      </c>
      <c r="J47" s="336">
        <v>-250000</v>
      </c>
      <c r="K47" s="336">
        <v>-250000</v>
      </c>
      <c r="L47" s="336">
        <v>-250000</v>
      </c>
      <c r="M47" s="336">
        <v>-250000</v>
      </c>
      <c r="N47" s="336">
        <v>-250000</v>
      </c>
      <c r="O47" s="336">
        <v>-250000</v>
      </c>
      <c r="P47" s="336">
        <v>-250000</v>
      </c>
      <c r="Q47" s="300">
        <f t="shared" si="7"/>
        <v>-3000000</v>
      </c>
      <c r="R47" s="305"/>
      <c r="S47" s="306"/>
      <c r="T47" s="229"/>
      <c r="U47" s="229"/>
      <c r="V47" s="334"/>
    </row>
    <row r="48" spans="1:29" ht="18" customHeight="1" x14ac:dyDescent="0.2">
      <c r="A48" s="338" t="s">
        <v>114</v>
      </c>
      <c r="B48" s="339"/>
      <c r="C48" s="340"/>
      <c r="D48" s="341">
        <f t="shared" ref="D48:P48" si="10">SUM(D32:D47)</f>
        <v>-6430000</v>
      </c>
      <c r="E48" s="342">
        <f t="shared" si="10"/>
        <v>-1446370.3</v>
      </c>
      <c r="F48" s="343">
        <f t="shared" si="10"/>
        <v>-1446370.3</v>
      </c>
      <c r="G48" s="343">
        <f t="shared" si="10"/>
        <v>-1446370.3</v>
      </c>
      <c r="H48" s="343">
        <f t="shared" si="10"/>
        <v>-1446370.3</v>
      </c>
      <c r="I48" s="343">
        <f t="shared" si="10"/>
        <v>-1446370.3</v>
      </c>
      <c r="J48" s="343">
        <f t="shared" si="10"/>
        <v>-1446370.3</v>
      </c>
      <c r="K48" s="343">
        <f t="shared" si="10"/>
        <v>-1446370.3</v>
      </c>
      <c r="L48" s="343">
        <f t="shared" si="10"/>
        <v>-1397612.28</v>
      </c>
      <c r="M48" s="343">
        <f t="shared" si="10"/>
        <v>-1397612.28</v>
      </c>
      <c r="N48" s="343">
        <f t="shared" si="10"/>
        <v>-1373233.27</v>
      </c>
      <c r="O48" s="343">
        <f t="shared" si="10"/>
        <v>-1446370.3</v>
      </c>
      <c r="P48" s="344">
        <f t="shared" si="10"/>
        <v>-1446370.3</v>
      </c>
      <c r="Q48" s="316">
        <f t="shared" si="7"/>
        <v>-17185790.530000001</v>
      </c>
      <c r="R48" s="320">
        <f>Q48*2</f>
        <v>-34371581.060000002</v>
      </c>
      <c r="S48" s="321">
        <f>Q48*3</f>
        <v>-51557371.590000004</v>
      </c>
      <c r="T48" s="229"/>
      <c r="U48" s="229"/>
      <c r="V48" s="334"/>
    </row>
    <row r="49" spans="1:22" ht="18" customHeight="1" x14ac:dyDescent="0.2">
      <c r="A49" s="244"/>
      <c r="B49" s="229"/>
      <c r="C49" s="288"/>
      <c r="D49" s="288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3"/>
      <c r="S49" s="345"/>
      <c r="T49" s="229"/>
      <c r="U49" s="242" t="s">
        <v>115</v>
      </c>
    </row>
    <row r="50" spans="1:22" ht="18" customHeight="1" x14ac:dyDescent="0.2">
      <c r="A50" s="533" t="s">
        <v>116</v>
      </c>
      <c r="B50" s="346" t="s">
        <v>117</v>
      </c>
      <c r="C50" s="347"/>
      <c r="D50" s="348">
        <v>0</v>
      </c>
      <c r="E50" s="349">
        <f t="shared" ref="E50:P50" si="11">E8+E48</f>
        <v>531649.69999999995</v>
      </c>
      <c r="F50" s="350">
        <f t="shared" si="11"/>
        <v>531649.69999999995</v>
      </c>
      <c r="G50" s="350">
        <f t="shared" si="11"/>
        <v>531649.69999999995</v>
      </c>
      <c r="H50" s="350">
        <f t="shared" si="11"/>
        <v>531649.69999999995</v>
      </c>
      <c r="I50" s="350">
        <f t="shared" si="11"/>
        <v>531649.69999999995</v>
      </c>
      <c r="J50" s="350">
        <f t="shared" si="11"/>
        <v>531649.69999999995</v>
      </c>
      <c r="K50" s="350">
        <f t="shared" si="11"/>
        <v>531649.69999999995</v>
      </c>
      <c r="L50" s="350">
        <f t="shared" si="11"/>
        <v>448539.72</v>
      </c>
      <c r="M50" s="350">
        <f t="shared" si="11"/>
        <v>448539.72</v>
      </c>
      <c r="N50" s="350">
        <f t="shared" si="11"/>
        <v>406984.73</v>
      </c>
      <c r="O50" s="350">
        <f t="shared" si="11"/>
        <v>531649.69999999995</v>
      </c>
      <c r="P50" s="351">
        <f t="shared" si="11"/>
        <v>531649.69999999995</v>
      </c>
      <c r="Q50" s="352">
        <f>SUM(E50:P50)</f>
        <v>6088911.4700000007</v>
      </c>
      <c r="R50" s="353">
        <f>Q50*2</f>
        <v>12177822.940000001</v>
      </c>
      <c r="S50" s="354">
        <f>Q50*3</f>
        <v>18266734.410000004</v>
      </c>
      <c r="T50" s="229"/>
      <c r="U50" s="259" t="s">
        <v>118</v>
      </c>
      <c r="V50" s="269">
        <v>0.2</v>
      </c>
    </row>
    <row r="51" spans="1:22" ht="18" customHeight="1" x14ac:dyDescent="0.2">
      <c r="A51" s="534"/>
      <c r="B51" s="330" t="s">
        <v>119</v>
      </c>
      <c r="C51" s="331"/>
      <c r="D51" s="301">
        <v>0</v>
      </c>
      <c r="E51" s="336">
        <f t="shared" ref="E51:P51" si="12">E50*$V$50</f>
        <v>106329.94</v>
      </c>
      <c r="F51" s="336">
        <f t="shared" si="12"/>
        <v>106329.94</v>
      </c>
      <c r="G51" s="336">
        <f t="shared" si="12"/>
        <v>106329.94</v>
      </c>
      <c r="H51" s="336">
        <f t="shared" si="12"/>
        <v>106329.94</v>
      </c>
      <c r="I51" s="336">
        <f t="shared" si="12"/>
        <v>106329.94</v>
      </c>
      <c r="J51" s="336">
        <f t="shared" si="12"/>
        <v>106329.94</v>
      </c>
      <c r="K51" s="336">
        <f t="shared" si="12"/>
        <v>106329.94</v>
      </c>
      <c r="L51" s="336">
        <f t="shared" si="12"/>
        <v>89707.944000000003</v>
      </c>
      <c r="M51" s="336">
        <f t="shared" si="12"/>
        <v>89707.944000000003</v>
      </c>
      <c r="N51" s="336">
        <f t="shared" si="12"/>
        <v>81396.945999999996</v>
      </c>
      <c r="O51" s="336">
        <f t="shared" si="12"/>
        <v>106329.94</v>
      </c>
      <c r="P51" s="336">
        <f t="shared" si="12"/>
        <v>106329.94</v>
      </c>
      <c r="Q51" s="300">
        <f>Q50*V50</f>
        <v>1217782.2940000002</v>
      </c>
      <c r="R51" s="355">
        <f>R50*V50</f>
        <v>2435564.5880000005</v>
      </c>
      <c r="S51" s="356">
        <f>S50*V50</f>
        <v>3653346.8820000011</v>
      </c>
      <c r="T51" s="229"/>
      <c r="U51" s="259" t="s">
        <v>120</v>
      </c>
      <c r="V51" s="269">
        <v>0.8</v>
      </c>
    </row>
    <row r="52" spans="1:22" ht="18" customHeight="1" x14ac:dyDescent="0.2">
      <c r="A52" s="535"/>
      <c r="B52" s="337" t="s">
        <v>121</v>
      </c>
      <c r="C52" s="319"/>
      <c r="D52" s="357">
        <v>-5000000</v>
      </c>
      <c r="E52" s="342">
        <f t="shared" ref="E52:P52" si="13">E50*$V$51</f>
        <v>425319.76</v>
      </c>
      <c r="F52" s="342">
        <f t="shared" si="13"/>
        <v>425319.76</v>
      </c>
      <c r="G52" s="342">
        <f t="shared" si="13"/>
        <v>425319.76</v>
      </c>
      <c r="H52" s="342">
        <f t="shared" si="13"/>
        <v>425319.76</v>
      </c>
      <c r="I52" s="342">
        <f t="shared" si="13"/>
        <v>425319.76</v>
      </c>
      <c r="J52" s="342">
        <f t="shared" si="13"/>
        <v>425319.76</v>
      </c>
      <c r="K52" s="342">
        <f t="shared" si="13"/>
        <v>425319.76</v>
      </c>
      <c r="L52" s="342">
        <f t="shared" si="13"/>
        <v>358831.77600000001</v>
      </c>
      <c r="M52" s="342">
        <f t="shared" si="13"/>
        <v>358831.77600000001</v>
      </c>
      <c r="N52" s="342">
        <f t="shared" si="13"/>
        <v>325587.78399999999</v>
      </c>
      <c r="O52" s="342">
        <f t="shared" si="13"/>
        <v>425319.76</v>
      </c>
      <c r="P52" s="342">
        <f t="shared" si="13"/>
        <v>425319.76</v>
      </c>
      <c r="Q52" s="316">
        <f>Q50*V51</f>
        <v>4871129.1760000009</v>
      </c>
      <c r="R52" s="358">
        <f>R50*V51</f>
        <v>9742258.3520000018</v>
      </c>
      <c r="S52" s="359">
        <f>S50*V51</f>
        <v>14613387.528000005</v>
      </c>
      <c r="T52" s="229"/>
    </row>
    <row r="53" spans="1:22" ht="18" customHeight="1" x14ac:dyDescent="0.2">
      <c r="A53" s="229"/>
      <c r="B53" s="229"/>
      <c r="C53" s="288"/>
      <c r="D53" s="288"/>
      <c r="E53" s="360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8"/>
      <c r="Q53" s="288"/>
      <c r="R53" s="361"/>
      <c r="S53" s="362"/>
    </row>
    <row r="54" spans="1:22" ht="18" customHeight="1" x14ac:dyDescent="0.2">
      <c r="A54" s="363" t="s">
        <v>122</v>
      </c>
      <c r="B54" s="536"/>
      <c r="C54" s="537"/>
      <c r="D54" s="537"/>
      <c r="E54" s="364">
        <f t="shared" ref="E54:P54" si="14">(E50/E8)</f>
        <v>0.26877872822317267</v>
      </c>
      <c r="F54" s="364">
        <f t="shared" si="14"/>
        <v>0.26877872822317267</v>
      </c>
      <c r="G54" s="364">
        <f t="shared" si="14"/>
        <v>0.26877872822317267</v>
      </c>
      <c r="H54" s="364">
        <f t="shared" si="14"/>
        <v>0.26877872822317267</v>
      </c>
      <c r="I54" s="364">
        <f t="shared" si="14"/>
        <v>0.26877872822317267</v>
      </c>
      <c r="J54" s="364">
        <f t="shared" si="14"/>
        <v>0.26877872822317267</v>
      </c>
      <c r="K54" s="364">
        <f t="shared" si="14"/>
        <v>0.26877872822317267</v>
      </c>
      <c r="L54" s="364">
        <f t="shared" si="14"/>
        <v>0.24295925795925793</v>
      </c>
      <c r="M54" s="364">
        <f t="shared" si="14"/>
        <v>0.24295925795925793</v>
      </c>
      <c r="N54" s="364">
        <f t="shared" si="14"/>
        <v>0.22861510781263866</v>
      </c>
      <c r="O54" s="364">
        <f t="shared" si="14"/>
        <v>0.26877872822317267</v>
      </c>
      <c r="P54" s="364">
        <f t="shared" si="14"/>
        <v>0.26877872822317267</v>
      </c>
      <c r="Q54" s="365">
        <f>AVERAGE(E54:P54)</f>
        <v>0.2611285148116424</v>
      </c>
      <c r="R54" s="366"/>
      <c r="S54" s="367"/>
      <c r="T54" s="229"/>
      <c r="U54" s="229"/>
      <c r="V54" s="269"/>
    </row>
    <row r="55" spans="1:22" ht="18" customHeight="1" x14ac:dyDescent="0.2">
      <c r="A55" s="533" t="s">
        <v>123</v>
      </c>
      <c r="B55" s="346" t="s">
        <v>124</v>
      </c>
      <c r="C55" s="347"/>
      <c r="D55" s="348"/>
      <c r="E55" s="349">
        <f>E50</f>
        <v>531649.69999999995</v>
      </c>
      <c r="F55" s="350">
        <f t="shared" ref="F55:P55" si="15">E55+F50</f>
        <v>1063299.3999999999</v>
      </c>
      <c r="G55" s="350">
        <f t="shared" si="15"/>
        <v>1594949.0999999999</v>
      </c>
      <c r="H55" s="350">
        <f t="shared" si="15"/>
        <v>2126598.7999999998</v>
      </c>
      <c r="I55" s="350">
        <f t="shared" si="15"/>
        <v>2658248.5</v>
      </c>
      <c r="J55" s="350">
        <f t="shared" si="15"/>
        <v>3189898.2</v>
      </c>
      <c r="K55" s="350">
        <f t="shared" si="15"/>
        <v>3721547.9000000004</v>
      </c>
      <c r="L55" s="350">
        <f t="shared" si="15"/>
        <v>4170087.62</v>
      </c>
      <c r="M55" s="350">
        <f t="shared" si="15"/>
        <v>4618627.34</v>
      </c>
      <c r="N55" s="350">
        <f t="shared" si="15"/>
        <v>5025612.07</v>
      </c>
      <c r="O55" s="350">
        <f t="shared" si="15"/>
        <v>5557261.7700000005</v>
      </c>
      <c r="P55" s="368">
        <f t="shared" si="15"/>
        <v>6088911.4700000007</v>
      </c>
      <c r="Q55" s="369">
        <f t="shared" ref="Q55:Q57" si="16">P55</f>
        <v>6088911.4700000007</v>
      </c>
      <c r="R55" s="370">
        <f>Q55*2</f>
        <v>12177822.940000001</v>
      </c>
      <c r="S55" s="371">
        <f>Q55*3</f>
        <v>18266734.410000004</v>
      </c>
      <c r="T55" s="229"/>
      <c r="U55" s="229"/>
    </row>
    <row r="56" spans="1:22" ht="18" customHeight="1" x14ac:dyDescent="0.2">
      <c r="A56" s="534"/>
      <c r="B56" s="330" t="s">
        <v>119</v>
      </c>
      <c r="C56" s="331"/>
      <c r="D56" s="301">
        <v>-8000000</v>
      </c>
      <c r="E56" s="336">
        <f t="shared" ref="E56:P57" si="17">D56+E51</f>
        <v>-7893670.0599999996</v>
      </c>
      <c r="F56" s="332">
        <f t="shared" si="17"/>
        <v>-7787340.1199999992</v>
      </c>
      <c r="G56" s="332">
        <f t="shared" si="17"/>
        <v>-7681010.1799999988</v>
      </c>
      <c r="H56" s="332">
        <f t="shared" si="17"/>
        <v>-7574680.2399999984</v>
      </c>
      <c r="I56" s="332">
        <f t="shared" si="17"/>
        <v>-7468350.299999998</v>
      </c>
      <c r="J56" s="332">
        <f t="shared" si="17"/>
        <v>-7362020.3599999975</v>
      </c>
      <c r="K56" s="332">
        <f t="shared" si="17"/>
        <v>-7255690.4199999971</v>
      </c>
      <c r="L56" s="332">
        <f t="shared" si="17"/>
        <v>-7165982.475999997</v>
      </c>
      <c r="M56" s="332">
        <f t="shared" si="17"/>
        <v>-7076274.5319999969</v>
      </c>
      <c r="N56" s="332">
        <f t="shared" si="17"/>
        <v>-6994877.5859999973</v>
      </c>
      <c r="O56" s="332">
        <f t="shared" si="17"/>
        <v>-6888547.6459999969</v>
      </c>
      <c r="P56" s="372">
        <f t="shared" si="17"/>
        <v>-6782217.7059999965</v>
      </c>
      <c r="Q56" s="300">
        <f t="shared" si="16"/>
        <v>-6782217.7059999965</v>
      </c>
      <c r="R56" s="305">
        <f t="shared" ref="R56:R57" si="18">D56+R51</f>
        <v>-5564435.4119999995</v>
      </c>
      <c r="S56" s="306">
        <f t="shared" ref="S56:S57" si="19">D56+S51</f>
        <v>-4346653.1179999989</v>
      </c>
      <c r="T56" s="229"/>
      <c r="U56" s="229"/>
    </row>
    <row r="57" spans="1:22" ht="18" customHeight="1" x14ac:dyDescent="0.2">
      <c r="A57" s="535"/>
      <c r="B57" s="337" t="s">
        <v>121</v>
      </c>
      <c r="C57" s="319"/>
      <c r="D57" s="357">
        <f>D52</f>
        <v>-5000000</v>
      </c>
      <c r="E57" s="342">
        <f t="shared" si="17"/>
        <v>-4574680.24</v>
      </c>
      <c r="F57" s="343">
        <f t="shared" si="17"/>
        <v>-4149360.4800000004</v>
      </c>
      <c r="G57" s="343">
        <f t="shared" si="17"/>
        <v>-3724040.7200000007</v>
      </c>
      <c r="H57" s="343">
        <f t="shared" si="17"/>
        <v>-3298720.9600000009</v>
      </c>
      <c r="I57" s="343">
        <f t="shared" si="17"/>
        <v>-2873401.2000000011</v>
      </c>
      <c r="J57" s="343">
        <f t="shared" si="17"/>
        <v>-2448081.4400000013</v>
      </c>
      <c r="K57" s="343">
        <f t="shared" si="17"/>
        <v>-2022761.6800000013</v>
      </c>
      <c r="L57" s="343">
        <f t="shared" si="17"/>
        <v>-1663929.9040000013</v>
      </c>
      <c r="M57" s="343">
        <f t="shared" si="17"/>
        <v>-1305098.1280000012</v>
      </c>
      <c r="N57" s="343">
        <f t="shared" si="17"/>
        <v>-979510.34400000121</v>
      </c>
      <c r="O57" s="343">
        <f t="shared" si="17"/>
        <v>-554190.5840000012</v>
      </c>
      <c r="P57" s="373">
        <f t="shared" si="17"/>
        <v>-128870.82400000119</v>
      </c>
      <c r="Q57" s="316">
        <f t="shared" si="16"/>
        <v>-128870.82400000119</v>
      </c>
      <c r="R57" s="320">
        <f t="shared" si="18"/>
        <v>4742258.3520000018</v>
      </c>
      <c r="S57" s="321">
        <f t="shared" si="19"/>
        <v>9613387.5280000046</v>
      </c>
      <c r="T57" s="229"/>
      <c r="U57" s="229"/>
    </row>
    <row r="58" spans="1:22" ht="18" customHeight="1" x14ac:dyDescent="0.2">
      <c r="A58" s="229"/>
      <c r="B58" s="229"/>
      <c r="C58" s="288"/>
      <c r="D58" s="288"/>
      <c r="E58" s="288"/>
      <c r="F58" s="288"/>
      <c r="G58" s="288"/>
      <c r="H58" s="288"/>
      <c r="I58" s="288"/>
      <c r="J58" s="288"/>
      <c r="K58" s="288"/>
      <c r="L58" s="288"/>
      <c r="M58" s="288"/>
      <c r="N58" s="288"/>
      <c r="O58" s="288"/>
      <c r="P58" s="288"/>
      <c r="Q58" s="288"/>
      <c r="R58" s="289"/>
      <c r="S58" s="288"/>
      <c r="T58" s="229"/>
      <c r="U58" s="229"/>
    </row>
    <row r="59" spans="1:22" ht="18" hidden="1" customHeight="1" x14ac:dyDescent="0.2">
      <c r="A59" s="520" t="s">
        <v>125</v>
      </c>
      <c r="B59" s="374" t="s">
        <v>119</v>
      </c>
      <c r="C59" s="326"/>
      <c r="D59" s="298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2">
        <f t="shared" ref="Q59:S60" si="20">SUM(D59:P59)</f>
        <v>0</v>
      </c>
      <c r="R59" s="297">
        <f t="shared" si="20"/>
        <v>0</v>
      </c>
      <c r="S59" s="298">
        <f t="shared" si="20"/>
        <v>0</v>
      </c>
      <c r="T59" s="229"/>
      <c r="U59" s="229"/>
    </row>
    <row r="60" spans="1:22" ht="18" hidden="1" customHeight="1" x14ac:dyDescent="0.2">
      <c r="A60" s="521"/>
      <c r="B60" s="375" t="s">
        <v>121</v>
      </c>
      <c r="C60" s="319"/>
      <c r="D60" s="321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6">
        <f t="shared" si="20"/>
        <v>0</v>
      </c>
      <c r="R60" s="320">
        <f t="shared" si="20"/>
        <v>0</v>
      </c>
      <c r="S60" s="321">
        <f t="shared" si="20"/>
        <v>0</v>
      </c>
      <c r="T60" s="229"/>
    </row>
    <row r="61" spans="1:22" ht="18" hidden="1" customHeight="1" x14ac:dyDescent="0.2">
      <c r="C61" s="376"/>
      <c r="D61" s="376"/>
      <c r="E61" s="376"/>
      <c r="F61" s="376"/>
      <c r="G61" s="376"/>
      <c r="H61" s="376"/>
      <c r="I61" s="376"/>
      <c r="J61" s="376"/>
      <c r="K61" s="376"/>
      <c r="L61" s="376"/>
      <c r="M61" s="376"/>
      <c r="N61" s="376"/>
      <c r="O61" s="376"/>
      <c r="P61" s="376"/>
      <c r="Q61" s="376"/>
      <c r="R61" s="377"/>
      <c r="S61" s="376"/>
      <c r="T61" s="229"/>
      <c r="U61" s="229"/>
      <c r="V61" s="334"/>
    </row>
    <row r="62" spans="1:22" ht="18" customHeight="1" x14ac:dyDescent="0.2">
      <c r="A62" s="522" t="s">
        <v>126</v>
      </c>
      <c r="B62" s="291" t="s">
        <v>127</v>
      </c>
      <c r="C62" s="378"/>
      <c r="D62" s="379">
        <v>2</v>
      </c>
      <c r="E62" s="380">
        <v>2</v>
      </c>
      <c r="F62" s="381">
        <v>2</v>
      </c>
      <c r="G62" s="381">
        <v>2</v>
      </c>
      <c r="H62" s="381">
        <v>2</v>
      </c>
      <c r="I62" s="381">
        <v>2</v>
      </c>
      <c r="J62" s="381">
        <v>2</v>
      </c>
      <c r="K62" s="381">
        <v>2</v>
      </c>
      <c r="L62" s="381">
        <v>2</v>
      </c>
      <c r="M62" s="381">
        <v>2</v>
      </c>
      <c r="N62" s="381">
        <v>2</v>
      </c>
      <c r="O62" s="381">
        <v>2</v>
      </c>
      <c r="P62" s="382">
        <v>2</v>
      </c>
      <c r="Q62" s="378"/>
      <c r="R62" s="383"/>
      <c r="S62" s="384"/>
      <c r="T62" s="229"/>
      <c r="U62" s="242" t="s">
        <v>128</v>
      </c>
    </row>
    <row r="63" spans="1:22" ht="18" customHeight="1" x14ac:dyDescent="0.2">
      <c r="A63" s="523"/>
      <c r="B63" s="315" t="s">
        <v>129</v>
      </c>
      <c r="C63" s="385"/>
      <c r="D63" s="386">
        <v>1.25</v>
      </c>
      <c r="E63" s="387">
        <v>1.25</v>
      </c>
      <c r="F63" s="387">
        <v>1.25</v>
      </c>
      <c r="G63" s="387">
        <v>1.25</v>
      </c>
      <c r="H63" s="387">
        <v>1.25</v>
      </c>
      <c r="I63" s="387">
        <v>1.25</v>
      </c>
      <c r="J63" s="387">
        <v>1.25</v>
      </c>
      <c r="K63" s="387">
        <v>1.25</v>
      </c>
      <c r="L63" s="387">
        <v>1.25</v>
      </c>
      <c r="M63" s="387">
        <v>1.25</v>
      </c>
      <c r="N63" s="387">
        <v>1.25</v>
      </c>
      <c r="O63" s="387">
        <v>1.25</v>
      </c>
      <c r="P63" s="387">
        <v>1.25</v>
      </c>
      <c r="Q63" s="388"/>
      <c r="R63" s="389"/>
      <c r="S63" s="390"/>
      <c r="U63" s="259" t="s">
        <v>130</v>
      </c>
      <c r="V63" s="391">
        <v>2</v>
      </c>
    </row>
    <row r="64" spans="1:22" ht="15.75" customHeight="1" outlineLevel="1" x14ac:dyDescent="0.2">
      <c r="B64" s="334"/>
      <c r="T64" s="229"/>
    </row>
    <row r="65" spans="20:20" ht="15.75" customHeight="1" outlineLevel="1" x14ac:dyDescent="0.2">
      <c r="T65" s="229"/>
    </row>
    <row r="66" spans="20:20" ht="13.5" customHeight="1" x14ac:dyDescent="0.2"/>
    <row r="67" spans="20:20" ht="13.5" customHeight="1" x14ac:dyDescent="0.2"/>
    <row r="68" spans="20:20" ht="13.5" customHeight="1" x14ac:dyDescent="0.2"/>
    <row r="69" spans="20:20" ht="13.5" customHeight="1" x14ac:dyDescent="0.2"/>
    <row r="70" spans="20:20" ht="13.5" customHeight="1" x14ac:dyDescent="0.2"/>
    <row r="71" spans="20:20" ht="13.5" customHeight="1" x14ac:dyDescent="0.2"/>
    <row r="72" spans="20:20" ht="13.5" customHeight="1" x14ac:dyDescent="0.2"/>
    <row r="73" spans="20:20" ht="13.5" customHeight="1" x14ac:dyDescent="0.2"/>
    <row r="74" spans="20:20" ht="13.5" customHeight="1" x14ac:dyDescent="0.2"/>
    <row r="75" spans="20:20" ht="13.5" customHeight="1" x14ac:dyDescent="0.2"/>
    <row r="76" spans="20:20" ht="13.5" customHeight="1" x14ac:dyDescent="0.2"/>
    <row r="77" spans="20:20" ht="13.5" customHeight="1" x14ac:dyDescent="0.2"/>
    <row r="78" spans="20:20" ht="13.5" customHeight="1" x14ac:dyDescent="0.2"/>
    <row r="79" spans="20:20" ht="13.5" customHeight="1" x14ac:dyDescent="0.2"/>
    <row r="80" spans="20:2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">
    <mergeCell ref="B54:D54"/>
    <mergeCell ref="A55:A57"/>
    <mergeCell ref="A59:A60"/>
    <mergeCell ref="A62:A63"/>
    <mergeCell ref="A5:A8"/>
    <mergeCell ref="A10:A30"/>
    <mergeCell ref="A32:A47"/>
    <mergeCell ref="A50:A52"/>
  </mergeCells>
  <phoneticPr fontId="65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00"/>
  <sheetViews>
    <sheetView topLeftCell="A22" workbookViewId="0">
      <pane xSplit="1" topLeftCell="B1" activePane="topRight" state="frozen"/>
      <selection pane="topRight" activeCell="D32" sqref="D32"/>
    </sheetView>
  </sheetViews>
  <sheetFormatPr baseColWidth="10" defaultColWidth="11.1640625" defaultRowHeight="15" customHeight="1" outlineLevelRow="1" x14ac:dyDescent="0.2"/>
  <cols>
    <col min="1" max="1" width="18.33203125" customWidth="1"/>
    <col min="2" max="2" width="25.5" customWidth="1"/>
    <col min="3" max="3" width="13" customWidth="1"/>
    <col min="4" max="19" width="11.33203125" customWidth="1"/>
    <col min="20" max="20" width="3.5" customWidth="1"/>
    <col min="21" max="21" width="15.5" customWidth="1"/>
    <col min="22" max="22" width="11.33203125" customWidth="1"/>
    <col min="23" max="29" width="8.83203125" customWidth="1"/>
  </cols>
  <sheetData>
    <row r="1" spans="1:22" ht="28.5" customHeight="1" x14ac:dyDescent="0.2">
      <c r="A1" s="227" t="s">
        <v>150</v>
      </c>
      <c r="B1" s="228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30"/>
      <c r="R1" s="230"/>
      <c r="S1" s="230">
        <v>44910</v>
      </c>
      <c r="T1" s="229"/>
    </row>
    <row r="2" spans="1:22" ht="15" customHeight="1" x14ac:dyDescent="0.2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31"/>
      <c r="R2" s="231"/>
      <c r="S2" s="231" t="s">
        <v>69</v>
      </c>
      <c r="T2" s="229"/>
    </row>
    <row r="3" spans="1:22" ht="22.5" customHeight="1" x14ac:dyDescent="0.2">
      <c r="A3" s="232" t="s">
        <v>70</v>
      </c>
      <c r="B3" s="233"/>
      <c r="C3" s="234"/>
      <c r="D3" s="235" t="s">
        <v>71</v>
      </c>
      <c r="E3" s="236" t="s">
        <v>14</v>
      </c>
      <c r="F3" s="236" t="s">
        <v>15</v>
      </c>
      <c r="G3" s="236" t="s">
        <v>16</v>
      </c>
      <c r="H3" s="236" t="s">
        <v>17</v>
      </c>
      <c r="I3" s="236" t="s">
        <v>72</v>
      </c>
      <c r="J3" s="236" t="s">
        <v>73</v>
      </c>
      <c r="K3" s="236" t="s">
        <v>74</v>
      </c>
      <c r="L3" s="236" t="s">
        <v>75</v>
      </c>
      <c r="M3" s="236" t="s">
        <v>76</v>
      </c>
      <c r="N3" s="236" t="s">
        <v>11</v>
      </c>
      <c r="O3" s="237">
        <v>45352</v>
      </c>
      <c r="P3" s="238" t="s">
        <v>13</v>
      </c>
      <c r="Q3" s="239" t="s">
        <v>77</v>
      </c>
      <c r="R3" s="240" t="s">
        <v>78</v>
      </c>
      <c r="S3" s="241" t="s">
        <v>79</v>
      </c>
      <c r="T3" s="229"/>
      <c r="U3" s="242" t="s">
        <v>80</v>
      </c>
      <c r="V3" s="243" t="s">
        <v>81</v>
      </c>
    </row>
    <row r="4" spans="1:22" ht="15.75" customHeight="1" x14ac:dyDescent="0.2">
      <c r="A4" s="244"/>
      <c r="B4" s="229"/>
      <c r="C4" s="245"/>
      <c r="D4" s="246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8"/>
      <c r="Q4" s="249"/>
      <c r="R4" s="250"/>
      <c r="S4" s="251"/>
      <c r="T4" s="229"/>
      <c r="U4" s="229"/>
    </row>
    <row r="5" spans="1:22" ht="18" customHeight="1" x14ac:dyDescent="0.2">
      <c r="A5" s="524" t="s">
        <v>82</v>
      </c>
      <c r="B5" s="252" t="s">
        <v>140</v>
      </c>
      <c r="C5" s="253"/>
      <c r="D5" s="254"/>
      <c r="E5" s="255">
        <v>3</v>
      </c>
      <c r="F5" s="255">
        <v>3</v>
      </c>
      <c r="G5" s="255">
        <v>3</v>
      </c>
      <c r="H5" s="255">
        <v>3</v>
      </c>
      <c r="I5" s="255">
        <v>3</v>
      </c>
      <c r="J5" s="255">
        <v>3</v>
      </c>
      <c r="K5" s="255">
        <v>3</v>
      </c>
      <c r="L5" s="255">
        <v>3</v>
      </c>
      <c r="M5" s="255">
        <v>3</v>
      </c>
      <c r="N5" s="255">
        <v>3</v>
      </c>
      <c r="O5" s="255">
        <v>3</v>
      </c>
      <c r="P5" s="255">
        <v>3</v>
      </c>
      <c r="Q5" s="256"/>
      <c r="R5" s="257"/>
      <c r="S5" s="258"/>
      <c r="T5" s="229"/>
      <c r="U5" s="259" t="s">
        <v>142</v>
      </c>
      <c r="V5" s="260">
        <v>3</v>
      </c>
    </row>
    <row r="6" spans="1:22" ht="18" customHeight="1" x14ac:dyDescent="0.2">
      <c r="A6" s="525"/>
      <c r="B6" s="261" t="s">
        <v>141</v>
      </c>
      <c r="C6" s="253"/>
      <c r="D6" s="262"/>
      <c r="E6" s="263">
        <f t="shared" ref="E6:P6" si="0">($V$9*4)*$V$6</f>
        <v>22</v>
      </c>
      <c r="F6" s="264">
        <f t="shared" si="0"/>
        <v>22</v>
      </c>
      <c r="G6" s="264">
        <f t="shared" si="0"/>
        <v>22</v>
      </c>
      <c r="H6" s="264">
        <f t="shared" si="0"/>
        <v>22</v>
      </c>
      <c r="I6" s="264">
        <f t="shared" si="0"/>
        <v>22</v>
      </c>
      <c r="J6" s="264">
        <f t="shared" si="0"/>
        <v>22</v>
      </c>
      <c r="K6" s="264">
        <f t="shared" si="0"/>
        <v>22</v>
      </c>
      <c r="L6" s="264">
        <f t="shared" si="0"/>
        <v>22</v>
      </c>
      <c r="M6" s="264">
        <f t="shared" si="0"/>
        <v>22</v>
      </c>
      <c r="N6" s="264">
        <f t="shared" si="0"/>
        <v>22</v>
      </c>
      <c r="O6" s="264">
        <f t="shared" si="0"/>
        <v>22</v>
      </c>
      <c r="P6" s="265">
        <f t="shared" si="0"/>
        <v>22</v>
      </c>
      <c r="Q6" s="266"/>
      <c r="R6" s="267"/>
      <c r="S6" s="268"/>
      <c r="T6" s="229"/>
      <c r="U6" s="259" t="s">
        <v>85</v>
      </c>
      <c r="V6" s="269">
        <v>0.55000000000000004</v>
      </c>
    </row>
    <row r="7" spans="1:22" ht="18" customHeight="1" x14ac:dyDescent="0.2">
      <c r="A7" s="525"/>
      <c r="B7" s="270" t="s">
        <v>86</v>
      </c>
      <c r="C7" s="271"/>
      <c r="D7" s="272"/>
      <c r="E7" s="273">
        <v>30</v>
      </c>
      <c r="F7" s="274">
        <v>30</v>
      </c>
      <c r="G7" s="274">
        <v>30</v>
      </c>
      <c r="H7" s="274">
        <v>30</v>
      </c>
      <c r="I7" s="274">
        <v>30</v>
      </c>
      <c r="J7" s="274">
        <v>30</v>
      </c>
      <c r="K7" s="274">
        <v>30</v>
      </c>
      <c r="L7" s="274">
        <v>28</v>
      </c>
      <c r="M7" s="274">
        <v>28</v>
      </c>
      <c r="N7" s="274">
        <v>27</v>
      </c>
      <c r="O7" s="274">
        <v>30</v>
      </c>
      <c r="P7" s="275">
        <v>30</v>
      </c>
      <c r="Q7" s="276">
        <f t="shared" ref="Q7:Q8" si="1">SUM(E7:P7)</f>
        <v>353</v>
      </c>
      <c r="R7" s="277">
        <f t="shared" ref="R7:R8" si="2">Q7*2</f>
        <v>706</v>
      </c>
      <c r="S7" s="278">
        <f t="shared" ref="S7:S8" si="3">Q7*3</f>
        <v>1059</v>
      </c>
      <c r="T7" s="229"/>
      <c r="U7" s="259" t="s">
        <v>87</v>
      </c>
      <c r="V7" s="260">
        <v>30</v>
      </c>
    </row>
    <row r="8" spans="1:22" ht="18" customHeight="1" x14ac:dyDescent="0.2">
      <c r="A8" s="526"/>
      <c r="B8" s="279" t="s">
        <v>88</v>
      </c>
      <c r="C8" s="280"/>
      <c r="D8" s="281"/>
      <c r="E8" s="282">
        <f t="shared" ref="E8:P8" si="4">E5*E6*E7*$V$8</f>
        <v>1978020</v>
      </c>
      <c r="F8" s="283">
        <f t="shared" si="4"/>
        <v>1978020</v>
      </c>
      <c r="G8" s="283">
        <f t="shared" si="4"/>
        <v>1978020</v>
      </c>
      <c r="H8" s="283">
        <f t="shared" si="4"/>
        <v>1978020</v>
      </c>
      <c r="I8" s="283">
        <f t="shared" si="4"/>
        <v>1978020</v>
      </c>
      <c r="J8" s="283">
        <f t="shared" si="4"/>
        <v>1978020</v>
      </c>
      <c r="K8" s="283">
        <f t="shared" si="4"/>
        <v>1978020</v>
      </c>
      <c r="L8" s="283">
        <f t="shared" si="4"/>
        <v>1846152</v>
      </c>
      <c r="M8" s="283">
        <f t="shared" si="4"/>
        <v>1846152</v>
      </c>
      <c r="N8" s="283">
        <f t="shared" si="4"/>
        <v>1780218</v>
      </c>
      <c r="O8" s="283">
        <f t="shared" si="4"/>
        <v>1978020</v>
      </c>
      <c r="P8" s="284">
        <f t="shared" si="4"/>
        <v>1978020</v>
      </c>
      <c r="Q8" s="285">
        <f t="shared" si="1"/>
        <v>23274702</v>
      </c>
      <c r="R8" s="286">
        <f t="shared" si="2"/>
        <v>46549404</v>
      </c>
      <c r="S8" s="287">
        <f t="shared" si="3"/>
        <v>69824106</v>
      </c>
      <c r="T8" s="229"/>
      <c r="U8" s="259" t="s">
        <v>89</v>
      </c>
      <c r="V8" s="260">
        <v>999</v>
      </c>
    </row>
    <row r="9" spans="1:22" ht="18" customHeight="1" x14ac:dyDescent="0.2">
      <c r="A9" s="229"/>
      <c r="B9" s="229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9"/>
      <c r="S9" s="288"/>
      <c r="T9" s="229"/>
      <c r="U9" s="259" t="s">
        <v>90</v>
      </c>
      <c r="V9" s="290">
        <v>10</v>
      </c>
    </row>
    <row r="10" spans="1:22" ht="18" customHeight="1" x14ac:dyDescent="0.2">
      <c r="A10" s="527" t="s">
        <v>91</v>
      </c>
      <c r="B10" s="291" t="s">
        <v>143</v>
      </c>
      <c r="C10" s="292"/>
      <c r="D10" s="293"/>
      <c r="E10" s="294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6"/>
      <c r="Q10" s="292">
        <f t="shared" ref="Q10:Q11" si="5">SUM(D10:P10)</f>
        <v>0</v>
      </c>
      <c r="R10" s="297"/>
      <c r="S10" s="298"/>
      <c r="T10" s="229"/>
      <c r="U10" s="229"/>
      <c r="V10" s="269"/>
    </row>
    <row r="11" spans="1:22" ht="18" customHeight="1" x14ac:dyDescent="0.2">
      <c r="A11" s="525"/>
      <c r="B11" s="299" t="s">
        <v>144</v>
      </c>
      <c r="C11" s="300"/>
      <c r="D11" s="301"/>
      <c r="E11" s="302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4"/>
      <c r="Q11" s="300">
        <f t="shared" si="5"/>
        <v>0</v>
      </c>
      <c r="R11" s="305"/>
      <c r="S11" s="306"/>
      <c r="T11" s="229"/>
    </row>
    <row r="12" spans="1:22" ht="18" customHeight="1" outlineLevel="1" x14ac:dyDescent="0.2">
      <c r="A12" s="525"/>
      <c r="B12" s="299" t="s">
        <v>145</v>
      </c>
      <c r="C12" s="460"/>
      <c r="D12" s="461"/>
      <c r="E12" s="302"/>
      <c r="F12" s="307"/>
      <c r="G12" s="303"/>
      <c r="H12" s="303"/>
      <c r="I12" s="303"/>
      <c r="J12" s="303"/>
      <c r="K12" s="303"/>
      <c r="L12" s="303"/>
      <c r="M12" s="303"/>
      <c r="N12" s="303"/>
      <c r="O12" s="303"/>
      <c r="P12" s="304"/>
      <c r="Q12" s="300"/>
      <c r="R12" s="305"/>
      <c r="S12" s="306"/>
      <c r="T12" s="229"/>
    </row>
    <row r="13" spans="1:22" ht="18" customHeight="1" outlineLevel="1" x14ac:dyDescent="0.2">
      <c r="A13" s="525"/>
      <c r="B13" s="299" t="s">
        <v>146</v>
      </c>
      <c r="C13" s="460"/>
      <c r="D13" s="461"/>
      <c r="E13" s="302"/>
      <c r="F13" s="307"/>
      <c r="G13" s="303"/>
      <c r="H13" s="303"/>
      <c r="I13" s="303"/>
      <c r="J13" s="303"/>
      <c r="K13" s="303"/>
      <c r="L13" s="303"/>
      <c r="M13" s="303"/>
      <c r="N13" s="303"/>
      <c r="O13" s="303"/>
      <c r="P13" s="304"/>
      <c r="Q13" s="300"/>
      <c r="R13" s="305"/>
      <c r="S13" s="306"/>
      <c r="T13" s="229"/>
    </row>
    <row r="14" spans="1:22" ht="18" customHeight="1" outlineLevel="1" x14ac:dyDescent="0.2">
      <c r="A14" s="525"/>
      <c r="B14" s="299" t="s">
        <v>147</v>
      </c>
      <c r="C14" s="460"/>
      <c r="D14" s="461"/>
      <c r="E14" s="302"/>
      <c r="F14" s="307"/>
      <c r="G14" s="303"/>
      <c r="H14" s="303"/>
      <c r="I14" s="303"/>
      <c r="J14" s="303"/>
      <c r="K14" s="303"/>
      <c r="L14" s="303"/>
      <c r="M14" s="303"/>
      <c r="N14" s="303"/>
      <c r="O14" s="303"/>
      <c r="P14" s="304"/>
      <c r="Q14" s="300"/>
      <c r="R14" s="305"/>
      <c r="S14" s="306"/>
      <c r="T14" s="229"/>
    </row>
    <row r="15" spans="1:22" ht="18" customHeight="1" outlineLevel="1" x14ac:dyDescent="0.2">
      <c r="A15" s="525"/>
      <c r="B15" s="299" t="s">
        <v>152</v>
      </c>
      <c r="C15" s="460"/>
      <c r="D15" s="461"/>
      <c r="E15" s="302"/>
      <c r="F15" s="307"/>
      <c r="G15" s="303"/>
      <c r="H15" s="303"/>
      <c r="I15" s="303"/>
      <c r="J15" s="303"/>
      <c r="K15" s="303"/>
      <c r="L15" s="303"/>
      <c r="M15" s="303"/>
      <c r="N15" s="303"/>
      <c r="O15" s="303"/>
      <c r="P15" s="304"/>
      <c r="Q15" s="300"/>
      <c r="R15" s="305"/>
      <c r="S15" s="306"/>
      <c r="T15" s="229"/>
    </row>
    <row r="16" spans="1:22" ht="18" customHeight="1" outlineLevel="1" x14ac:dyDescent="0.2">
      <c r="A16" s="525"/>
      <c r="B16" s="299" t="s">
        <v>148</v>
      </c>
      <c r="C16" s="460"/>
      <c r="D16" s="462"/>
      <c r="E16" s="302"/>
      <c r="F16" s="307"/>
      <c r="G16" s="303"/>
      <c r="H16" s="303"/>
      <c r="I16" s="303"/>
      <c r="J16" s="303"/>
      <c r="K16" s="303"/>
      <c r="L16" s="303"/>
      <c r="M16" s="303"/>
      <c r="N16" s="303"/>
      <c r="O16" s="303"/>
      <c r="P16" s="304"/>
      <c r="Q16" s="300"/>
      <c r="R16" s="305"/>
      <c r="S16" s="306"/>
      <c r="T16" s="229"/>
    </row>
    <row r="17" spans="1:21" ht="18" customHeight="1" x14ac:dyDescent="0.2">
      <c r="A17" s="525"/>
      <c r="B17" s="299" t="s">
        <v>153</v>
      </c>
      <c r="C17" s="300"/>
      <c r="D17" s="301"/>
      <c r="E17" s="302"/>
      <c r="F17" s="307"/>
      <c r="G17" s="303"/>
      <c r="H17" s="303"/>
      <c r="I17" s="303"/>
      <c r="J17" s="303"/>
      <c r="K17" s="303"/>
      <c r="L17" s="303"/>
      <c r="M17" s="303"/>
      <c r="N17" s="303"/>
      <c r="O17" s="303"/>
      <c r="P17" s="304"/>
      <c r="Q17" s="300">
        <f>SUM(D17:P17)</f>
        <v>0</v>
      </c>
      <c r="R17" s="305"/>
      <c r="S17" s="306"/>
      <c r="T17" s="229"/>
    </row>
    <row r="18" spans="1:21" ht="18" customHeight="1" x14ac:dyDescent="0.2">
      <c r="A18" s="525"/>
      <c r="B18" s="299" t="s">
        <v>149</v>
      </c>
      <c r="C18" s="460"/>
      <c r="D18" s="463"/>
      <c r="E18" s="302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4"/>
      <c r="Q18" s="300"/>
      <c r="R18" s="305"/>
      <c r="S18" s="306"/>
      <c r="T18" s="229"/>
    </row>
    <row r="19" spans="1:21" ht="18" customHeight="1" x14ac:dyDescent="0.2">
      <c r="A19" s="525"/>
      <c r="B19" s="299"/>
      <c r="C19" s="460"/>
      <c r="D19" s="463"/>
      <c r="E19" s="302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4"/>
      <c r="Q19" s="300"/>
      <c r="R19" s="305"/>
      <c r="S19" s="306"/>
      <c r="T19" s="229"/>
    </row>
    <row r="20" spans="1:21" ht="18" customHeight="1" x14ac:dyDescent="0.2">
      <c r="A20" s="525"/>
      <c r="B20" s="299"/>
      <c r="C20" s="460"/>
      <c r="D20" s="463"/>
      <c r="E20" s="302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4"/>
      <c r="Q20" s="300"/>
      <c r="R20" s="305"/>
      <c r="S20" s="306"/>
      <c r="T20" s="229"/>
    </row>
    <row r="21" spans="1:21" ht="18" customHeight="1" x14ac:dyDescent="0.2">
      <c r="A21" s="525"/>
      <c r="B21" s="299" t="s">
        <v>151</v>
      </c>
      <c r="C21" s="300"/>
      <c r="D21" s="301"/>
      <c r="E21" s="302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4"/>
      <c r="Q21" s="300"/>
      <c r="R21" s="305"/>
      <c r="S21" s="306"/>
      <c r="T21" s="229"/>
    </row>
    <row r="22" spans="1:21" ht="18" customHeight="1" x14ac:dyDescent="0.2">
      <c r="A22" s="525"/>
      <c r="B22" s="299"/>
      <c r="C22" s="300"/>
      <c r="D22" s="301"/>
      <c r="E22" s="302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4"/>
      <c r="Q22" s="300"/>
      <c r="R22" s="305"/>
      <c r="S22" s="306"/>
      <c r="T22" s="229"/>
      <c r="U22" s="229"/>
    </row>
    <row r="23" spans="1:21" ht="18" customHeight="1" x14ac:dyDescent="0.2">
      <c r="A23" s="525"/>
      <c r="B23" s="299"/>
      <c r="C23" s="300"/>
      <c r="D23" s="301"/>
      <c r="E23" s="302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4"/>
      <c r="Q23" s="300"/>
      <c r="R23" s="305"/>
      <c r="S23" s="306"/>
      <c r="T23" s="229"/>
      <c r="U23" s="229"/>
    </row>
    <row r="24" spans="1:21" ht="18" customHeight="1" x14ac:dyDescent="0.2">
      <c r="A24" s="525"/>
      <c r="B24" s="299"/>
      <c r="C24" s="300"/>
      <c r="D24" s="301"/>
      <c r="E24" s="302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4"/>
      <c r="Q24" s="300"/>
      <c r="R24" s="305"/>
      <c r="S24" s="306"/>
      <c r="T24" s="229"/>
      <c r="U24" s="229"/>
    </row>
    <row r="25" spans="1:21" ht="18" customHeight="1" x14ac:dyDescent="0.2">
      <c r="A25" s="525"/>
      <c r="B25" s="299"/>
      <c r="C25" s="300"/>
      <c r="D25" s="301"/>
      <c r="E25" s="302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4"/>
      <c r="Q25" s="300"/>
      <c r="R25" s="305"/>
      <c r="S25" s="306"/>
      <c r="T25" s="229"/>
      <c r="U25" s="229"/>
    </row>
    <row r="26" spans="1:21" ht="18" customHeight="1" x14ac:dyDescent="0.2">
      <c r="A26" s="525"/>
      <c r="B26" s="308"/>
      <c r="C26" s="309"/>
      <c r="D26" s="310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2"/>
      <c r="Q26" s="309"/>
      <c r="R26" s="313"/>
      <c r="S26" s="314"/>
      <c r="T26" s="229"/>
      <c r="U26" s="229"/>
    </row>
    <row r="27" spans="1:21" ht="18" customHeight="1" x14ac:dyDescent="0.2">
      <c r="A27" s="525"/>
      <c r="B27" s="308"/>
      <c r="C27" s="309"/>
      <c r="D27" s="310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09"/>
      <c r="R27" s="313"/>
      <c r="S27" s="314"/>
      <c r="T27" s="229"/>
      <c r="U27" s="229"/>
    </row>
    <row r="28" spans="1:21" ht="18" customHeight="1" x14ac:dyDescent="0.2">
      <c r="A28" s="525"/>
      <c r="B28" s="308"/>
      <c r="C28" s="309"/>
      <c r="D28" s="310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2"/>
      <c r="Q28" s="309"/>
      <c r="R28" s="313"/>
      <c r="S28" s="314"/>
      <c r="T28" s="229"/>
      <c r="U28" s="229"/>
    </row>
    <row r="29" spans="1:21" ht="18" customHeight="1" x14ac:dyDescent="0.2">
      <c r="A29" s="525"/>
      <c r="B29" s="308"/>
      <c r="C29" s="309"/>
      <c r="D29" s="310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2"/>
      <c r="Q29" s="309"/>
      <c r="R29" s="313"/>
      <c r="S29" s="314"/>
      <c r="T29" s="229"/>
    </row>
    <row r="30" spans="1:21" ht="18" customHeight="1" x14ac:dyDescent="0.2">
      <c r="A30" s="528"/>
      <c r="B30" s="315" t="s">
        <v>93</v>
      </c>
      <c r="C30" s="316"/>
      <c r="D30" s="317">
        <f>SUM(D10:D28)-SUM(D12:D15)-SUM(D18:D20)</f>
        <v>0</v>
      </c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9"/>
      <c r="Q30" s="316"/>
      <c r="R30" s="320"/>
      <c r="S30" s="321"/>
      <c r="T30" s="229"/>
    </row>
    <row r="31" spans="1:21" ht="18" customHeight="1" x14ac:dyDescent="0.2">
      <c r="A31" s="322"/>
      <c r="B31" s="322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  <c r="N31" s="323"/>
      <c r="O31" s="323"/>
      <c r="P31" s="323"/>
      <c r="Q31" s="323"/>
      <c r="R31" s="324"/>
      <c r="S31" s="323"/>
      <c r="T31" s="229"/>
    </row>
    <row r="32" spans="1:21" ht="18" customHeight="1" x14ac:dyDescent="0.2">
      <c r="A32" s="529" t="s">
        <v>94</v>
      </c>
      <c r="B32" s="325" t="s">
        <v>95</v>
      </c>
      <c r="C32" s="326"/>
      <c r="D32" s="293">
        <f>-V7*$V$9*$V$34*E63</f>
        <v>-450000</v>
      </c>
      <c r="E32" s="327">
        <f t="shared" ref="E32:P32" si="6">-E7*$V$9*$V$34*E63</f>
        <v>-450000</v>
      </c>
      <c r="F32" s="328">
        <f t="shared" si="6"/>
        <v>-450000</v>
      </c>
      <c r="G32" s="328">
        <f t="shared" si="6"/>
        <v>-450000</v>
      </c>
      <c r="H32" s="328">
        <f t="shared" si="6"/>
        <v>-450000</v>
      </c>
      <c r="I32" s="328">
        <f t="shared" si="6"/>
        <v>-450000</v>
      </c>
      <c r="J32" s="328">
        <f t="shared" si="6"/>
        <v>-450000</v>
      </c>
      <c r="K32" s="328">
        <f t="shared" si="6"/>
        <v>-450000</v>
      </c>
      <c r="L32" s="328">
        <f t="shared" si="6"/>
        <v>-420000</v>
      </c>
      <c r="M32" s="328">
        <f t="shared" si="6"/>
        <v>-420000</v>
      </c>
      <c r="N32" s="328">
        <f t="shared" si="6"/>
        <v>-405000</v>
      </c>
      <c r="O32" s="328">
        <f t="shared" si="6"/>
        <v>-450000</v>
      </c>
      <c r="P32" s="329">
        <f t="shared" si="6"/>
        <v>-450000</v>
      </c>
      <c r="Q32" s="292">
        <f t="shared" ref="Q32:Q48" si="7">SUM(E32:P32)</f>
        <v>-5295000</v>
      </c>
      <c r="R32" s="297"/>
      <c r="S32" s="298"/>
      <c r="T32" s="229"/>
    </row>
    <row r="33" spans="1:29" ht="18" customHeight="1" x14ac:dyDescent="0.2">
      <c r="A33" s="530"/>
      <c r="B33" s="330" t="s">
        <v>98</v>
      </c>
      <c r="C33" s="331"/>
      <c r="D33" s="301">
        <v>-40000</v>
      </c>
      <c r="E33" s="332">
        <v>-40000</v>
      </c>
      <c r="F33" s="332">
        <v>-40000</v>
      </c>
      <c r="G33" s="332">
        <v>-40000</v>
      </c>
      <c r="H33" s="332">
        <v>-40000</v>
      </c>
      <c r="I33" s="332">
        <v>-40000</v>
      </c>
      <c r="J33" s="332">
        <v>-40000</v>
      </c>
      <c r="K33" s="332">
        <v>-40000</v>
      </c>
      <c r="L33" s="332">
        <v>-40000</v>
      </c>
      <c r="M33" s="332">
        <v>-40000</v>
      </c>
      <c r="N33" s="332">
        <v>-40000</v>
      </c>
      <c r="O33" s="332">
        <v>-40000</v>
      </c>
      <c r="P33" s="333">
        <v>-40000</v>
      </c>
      <c r="Q33" s="300">
        <f t="shared" si="7"/>
        <v>-480000</v>
      </c>
      <c r="R33" s="305"/>
      <c r="S33" s="306"/>
      <c r="T33" s="322"/>
      <c r="U33" s="242" t="s">
        <v>97</v>
      </c>
      <c r="V33" s="334"/>
      <c r="W33" s="335"/>
      <c r="X33" s="335"/>
      <c r="Y33" s="335"/>
      <c r="Z33" s="335"/>
      <c r="AA33" s="335"/>
      <c r="AB33" s="335"/>
      <c r="AC33" s="335"/>
    </row>
    <row r="34" spans="1:29" ht="18" customHeight="1" x14ac:dyDescent="0.2">
      <c r="A34" s="530"/>
      <c r="B34" s="330" t="s">
        <v>100</v>
      </c>
      <c r="C34" s="331"/>
      <c r="D34" s="301">
        <v>-50000</v>
      </c>
      <c r="E34" s="336">
        <v>-50000</v>
      </c>
      <c r="F34" s="336">
        <v>-50000</v>
      </c>
      <c r="G34" s="336">
        <v>-50000</v>
      </c>
      <c r="H34" s="336">
        <v>-50000</v>
      </c>
      <c r="I34" s="336">
        <v>-50000</v>
      </c>
      <c r="J34" s="336">
        <v>-50000</v>
      </c>
      <c r="K34" s="336">
        <v>-50000</v>
      </c>
      <c r="L34" s="336">
        <v>-50000</v>
      </c>
      <c r="M34" s="336">
        <v>-50000</v>
      </c>
      <c r="N34" s="336">
        <v>-50000</v>
      </c>
      <c r="O34" s="336">
        <v>-50000</v>
      </c>
      <c r="P34" s="336">
        <v>-50000</v>
      </c>
      <c r="Q34" s="300">
        <f t="shared" si="7"/>
        <v>-600000</v>
      </c>
      <c r="R34" s="305"/>
      <c r="S34" s="306"/>
      <c r="T34" s="229"/>
      <c r="U34" s="259" t="s">
        <v>99</v>
      </c>
      <c r="V34" s="260">
        <v>1200</v>
      </c>
    </row>
    <row r="35" spans="1:29" ht="18" customHeight="1" x14ac:dyDescent="0.2">
      <c r="A35" s="530"/>
      <c r="B35" s="330" t="s">
        <v>102</v>
      </c>
      <c r="C35" s="331"/>
      <c r="D35" s="301">
        <v>-1500000</v>
      </c>
      <c r="E35" s="332">
        <v>-300000</v>
      </c>
      <c r="F35" s="332">
        <v>-300000</v>
      </c>
      <c r="G35" s="332">
        <v>-300000</v>
      </c>
      <c r="H35" s="332">
        <v>-300000</v>
      </c>
      <c r="I35" s="332">
        <v>-300000</v>
      </c>
      <c r="J35" s="332">
        <v>-300000</v>
      </c>
      <c r="K35" s="332">
        <v>-300000</v>
      </c>
      <c r="L35" s="332">
        <v>-300000</v>
      </c>
      <c r="M35" s="332">
        <v>-300000</v>
      </c>
      <c r="N35" s="332">
        <v>-300000</v>
      </c>
      <c r="O35" s="332">
        <v>-300000</v>
      </c>
      <c r="P35" s="332">
        <v>-300000</v>
      </c>
      <c r="Q35" s="300">
        <f t="shared" si="7"/>
        <v>-3600000</v>
      </c>
      <c r="R35" s="305"/>
      <c r="S35" s="306"/>
      <c r="T35" s="229"/>
      <c r="U35" s="259" t="s">
        <v>101</v>
      </c>
      <c r="V35" s="260">
        <v>400000</v>
      </c>
    </row>
    <row r="36" spans="1:29" ht="18" customHeight="1" x14ac:dyDescent="0.2">
      <c r="A36" s="530"/>
      <c r="B36" s="330" t="s">
        <v>103</v>
      </c>
      <c r="C36" s="331"/>
      <c r="D36" s="301"/>
      <c r="E36" s="336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3"/>
      <c r="Q36" s="300">
        <f t="shared" si="7"/>
        <v>0</v>
      </c>
      <c r="R36" s="305"/>
      <c r="S36" s="306"/>
      <c r="T36" s="229"/>
    </row>
    <row r="37" spans="1:29" ht="18" customHeight="1" x14ac:dyDescent="0.2">
      <c r="A37" s="530"/>
      <c r="B37" s="330" t="s">
        <v>106</v>
      </c>
      <c r="C37" s="331"/>
      <c r="D37" s="301"/>
      <c r="E37" s="336">
        <f t="shared" ref="E37:P37" si="8">-(E8*3%)*50%</f>
        <v>-29670.3</v>
      </c>
      <c r="F37" s="336">
        <f t="shared" si="8"/>
        <v>-29670.3</v>
      </c>
      <c r="G37" s="336">
        <f t="shared" si="8"/>
        <v>-29670.3</v>
      </c>
      <c r="H37" s="336">
        <f t="shared" si="8"/>
        <v>-29670.3</v>
      </c>
      <c r="I37" s="336">
        <f t="shared" si="8"/>
        <v>-29670.3</v>
      </c>
      <c r="J37" s="336">
        <f t="shared" si="8"/>
        <v>-29670.3</v>
      </c>
      <c r="K37" s="336">
        <f t="shared" si="8"/>
        <v>-29670.3</v>
      </c>
      <c r="L37" s="336">
        <f t="shared" si="8"/>
        <v>-27692.28</v>
      </c>
      <c r="M37" s="336">
        <f t="shared" si="8"/>
        <v>-27692.28</v>
      </c>
      <c r="N37" s="336">
        <f t="shared" si="8"/>
        <v>-26703.27</v>
      </c>
      <c r="O37" s="336">
        <f t="shared" si="8"/>
        <v>-29670.3</v>
      </c>
      <c r="P37" s="336">
        <f t="shared" si="8"/>
        <v>-29670.3</v>
      </c>
      <c r="Q37" s="300">
        <f t="shared" si="7"/>
        <v>-349120.52999999997</v>
      </c>
      <c r="R37" s="305"/>
      <c r="S37" s="306"/>
      <c r="T37" s="229"/>
    </row>
    <row r="38" spans="1:29" ht="18" customHeight="1" x14ac:dyDescent="0.2">
      <c r="A38" s="530"/>
      <c r="B38" s="330" t="s">
        <v>110</v>
      </c>
      <c r="C38" s="331"/>
      <c r="D38" s="301"/>
      <c r="E38" s="336">
        <f t="shared" ref="E38:P38" si="9">-E5*E6*E7*$V$38</f>
        <v>-326700</v>
      </c>
      <c r="F38" s="336">
        <f t="shared" si="9"/>
        <v>-326700</v>
      </c>
      <c r="G38" s="336">
        <f t="shared" si="9"/>
        <v>-326700</v>
      </c>
      <c r="H38" s="336">
        <f t="shared" si="9"/>
        <v>-326700</v>
      </c>
      <c r="I38" s="336">
        <f t="shared" si="9"/>
        <v>-326700</v>
      </c>
      <c r="J38" s="336">
        <f t="shared" si="9"/>
        <v>-326700</v>
      </c>
      <c r="K38" s="336">
        <f t="shared" si="9"/>
        <v>-326700</v>
      </c>
      <c r="L38" s="336">
        <f t="shared" si="9"/>
        <v>-304920</v>
      </c>
      <c r="M38" s="336">
        <f t="shared" si="9"/>
        <v>-304920</v>
      </c>
      <c r="N38" s="336">
        <f t="shared" si="9"/>
        <v>-294030</v>
      </c>
      <c r="O38" s="336">
        <f t="shared" si="9"/>
        <v>-326700</v>
      </c>
      <c r="P38" s="336">
        <f t="shared" si="9"/>
        <v>-326700</v>
      </c>
      <c r="Q38" s="300">
        <f t="shared" si="7"/>
        <v>-3844170</v>
      </c>
      <c r="R38" s="305"/>
      <c r="S38" s="306"/>
      <c r="T38" s="229"/>
      <c r="U38" s="259" t="s">
        <v>105</v>
      </c>
      <c r="V38" s="334">
        <v>165</v>
      </c>
    </row>
    <row r="39" spans="1:29" ht="18" customHeight="1" x14ac:dyDescent="0.2">
      <c r="A39" s="530"/>
      <c r="B39" s="330" t="s">
        <v>92</v>
      </c>
      <c r="C39" s="331"/>
      <c r="D39" s="301">
        <v>-250000</v>
      </c>
      <c r="E39" s="336">
        <v>-15000</v>
      </c>
      <c r="F39" s="336">
        <v>-15000</v>
      </c>
      <c r="G39" s="336">
        <v>-15000</v>
      </c>
      <c r="H39" s="336">
        <v>-15000</v>
      </c>
      <c r="I39" s="336">
        <v>-15000</v>
      </c>
      <c r="J39" s="336">
        <v>-15000</v>
      </c>
      <c r="K39" s="336">
        <v>-15000</v>
      </c>
      <c r="L39" s="336">
        <v>-15000</v>
      </c>
      <c r="M39" s="336">
        <v>-15000</v>
      </c>
      <c r="N39" s="336">
        <v>-15000</v>
      </c>
      <c r="O39" s="336">
        <v>-15000</v>
      </c>
      <c r="P39" s="336">
        <v>-15000</v>
      </c>
      <c r="Q39" s="300">
        <f t="shared" si="7"/>
        <v>-180000</v>
      </c>
      <c r="R39" s="305"/>
      <c r="S39" s="306"/>
      <c r="T39" s="229"/>
      <c r="V39" s="334"/>
    </row>
    <row r="40" spans="1:29" ht="18" customHeight="1" x14ac:dyDescent="0.2">
      <c r="A40" s="530"/>
      <c r="B40" s="330" t="s">
        <v>111</v>
      </c>
      <c r="C40" s="331"/>
      <c r="D40" s="301">
        <v>-3000000</v>
      </c>
      <c r="E40" s="336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3"/>
      <c r="Q40" s="300">
        <f t="shared" si="7"/>
        <v>0</v>
      </c>
      <c r="R40" s="305"/>
      <c r="S40" s="306"/>
      <c r="T40" s="229"/>
      <c r="V40" s="334"/>
    </row>
    <row r="41" spans="1:29" ht="18" customHeight="1" x14ac:dyDescent="0.2">
      <c r="A41" s="530"/>
      <c r="B41" s="464" t="s">
        <v>112</v>
      </c>
      <c r="C41" s="331"/>
      <c r="D41" s="301">
        <v>-300000</v>
      </c>
      <c r="E41" s="336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3"/>
      <c r="Q41" s="300">
        <f t="shared" si="7"/>
        <v>0</v>
      </c>
      <c r="R41" s="305"/>
      <c r="S41" s="306"/>
      <c r="T41" s="229"/>
      <c r="U41" s="229"/>
      <c r="V41" s="334"/>
    </row>
    <row r="42" spans="1:29" ht="18" customHeight="1" x14ac:dyDescent="0.2">
      <c r="A42" s="531"/>
      <c r="B42" s="229" t="s">
        <v>113</v>
      </c>
      <c r="C42" s="331"/>
      <c r="D42" s="301">
        <f>-55000*E5</f>
        <v>-165000</v>
      </c>
      <c r="E42" s="336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3"/>
      <c r="Q42" s="300">
        <f t="shared" si="7"/>
        <v>0</v>
      </c>
      <c r="R42" s="305"/>
      <c r="S42" s="306"/>
      <c r="T42" s="229"/>
      <c r="U42" s="229"/>
      <c r="V42" s="334"/>
    </row>
    <row r="43" spans="1:29" ht="18" customHeight="1" x14ac:dyDescent="0.2">
      <c r="A43" s="530"/>
      <c r="B43" s="431"/>
      <c r="C43" s="331"/>
      <c r="D43" s="301">
        <f>-100000+(E5*-50000)</f>
        <v>-250000</v>
      </c>
      <c r="E43" s="336">
        <v>-10000</v>
      </c>
      <c r="F43" s="336">
        <v>-10000</v>
      </c>
      <c r="G43" s="336">
        <v>-10000</v>
      </c>
      <c r="H43" s="336">
        <v>-10000</v>
      </c>
      <c r="I43" s="336">
        <v>-10000</v>
      </c>
      <c r="J43" s="336">
        <v>-10000</v>
      </c>
      <c r="K43" s="336">
        <v>-10000</v>
      </c>
      <c r="L43" s="336">
        <v>-10000</v>
      </c>
      <c r="M43" s="336">
        <v>-10000</v>
      </c>
      <c r="N43" s="336">
        <v>-10000</v>
      </c>
      <c r="O43" s="336">
        <v>-10000</v>
      </c>
      <c r="P43" s="336">
        <v>-10000</v>
      </c>
      <c r="Q43" s="300">
        <f t="shared" si="7"/>
        <v>-120000</v>
      </c>
      <c r="R43" s="305"/>
      <c r="S43" s="306"/>
      <c r="T43" s="229"/>
      <c r="U43" s="229"/>
      <c r="V43" s="334"/>
    </row>
    <row r="44" spans="1:29" ht="18" customHeight="1" x14ac:dyDescent="0.2">
      <c r="A44" s="530"/>
      <c r="B44" s="330"/>
      <c r="C44" s="331"/>
      <c r="D44" s="301">
        <v>-400000</v>
      </c>
      <c r="E44" s="336">
        <v>-50000</v>
      </c>
      <c r="F44" s="336">
        <v>-50000</v>
      </c>
      <c r="G44" s="336">
        <v>-50000</v>
      </c>
      <c r="H44" s="336">
        <v>-50000</v>
      </c>
      <c r="I44" s="336">
        <v>-50000</v>
      </c>
      <c r="J44" s="336">
        <v>-50000</v>
      </c>
      <c r="K44" s="336">
        <v>-50000</v>
      </c>
      <c r="L44" s="336">
        <v>-50000</v>
      </c>
      <c r="M44" s="336">
        <v>-50000</v>
      </c>
      <c r="N44" s="336">
        <v>-50000</v>
      </c>
      <c r="O44" s="336">
        <v>-50000</v>
      </c>
      <c r="P44" s="336">
        <v>-50000</v>
      </c>
      <c r="Q44" s="300">
        <f t="shared" si="7"/>
        <v>-600000</v>
      </c>
      <c r="R44" s="305"/>
      <c r="S44" s="306"/>
      <c r="T44" s="229"/>
      <c r="U44" s="229"/>
      <c r="V44" s="334"/>
    </row>
    <row r="45" spans="1:29" ht="18" customHeight="1" x14ac:dyDescent="0.2">
      <c r="A45" s="530"/>
      <c r="B45" s="464"/>
      <c r="C45" s="331"/>
      <c r="D45" s="301">
        <v>-100000</v>
      </c>
      <c r="E45" s="336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3"/>
      <c r="Q45" s="300">
        <f t="shared" si="7"/>
        <v>0</v>
      </c>
      <c r="R45" s="305"/>
      <c r="S45" s="306"/>
      <c r="T45" s="229"/>
      <c r="U45" s="229"/>
      <c r="V45" s="334"/>
    </row>
    <row r="46" spans="1:29" ht="18" customHeight="1" x14ac:dyDescent="0.2">
      <c r="A46" s="531"/>
      <c r="B46" s="229"/>
      <c r="C46" s="331"/>
      <c r="D46" s="301"/>
      <c r="E46" s="336"/>
      <c r="F46" s="332"/>
      <c r="G46" s="332"/>
      <c r="H46" s="332"/>
      <c r="I46" s="332"/>
      <c r="J46" s="332"/>
      <c r="K46" s="332"/>
      <c r="L46" s="332"/>
      <c r="M46" s="332"/>
      <c r="N46" s="332"/>
      <c r="O46" s="332"/>
      <c r="P46" s="333"/>
      <c r="Q46" s="300">
        <f t="shared" si="7"/>
        <v>0</v>
      </c>
      <c r="R46" s="305"/>
      <c r="S46" s="306"/>
      <c r="T46" s="229"/>
      <c r="U46" s="229"/>
      <c r="V46" s="334"/>
    </row>
    <row r="47" spans="1:29" ht="18" customHeight="1" x14ac:dyDescent="0.2">
      <c r="A47" s="532"/>
      <c r="B47" s="465"/>
      <c r="C47" s="312"/>
      <c r="D47" s="301"/>
      <c r="E47" s="336">
        <v>-250000</v>
      </c>
      <c r="F47" s="336">
        <v>-250000</v>
      </c>
      <c r="G47" s="336">
        <v>-250000</v>
      </c>
      <c r="H47" s="336">
        <v>-250000</v>
      </c>
      <c r="I47" s="336">
        <v>-250000</v>
      </c>
      <c r="J47" s="336">
        <v>-250000</v>
      </c>
      <c r="K47" s="336">
        <v>-250000</v>
      </c>
      <c r="L47" s="336">
        <v>-250000</v>
      </c>
      <c r="M47" s="336">
        <v>-250000</v>
      </c>
      <c r="N47" s="336">
        <v>-250000</v>
      </c>
      <c r="O47" s="336">
        <v>-250000</v>
      </c>
      <c r="P47" s="336">
        <v>-250000</v>
      </c>
      <c r="Q47" s="300">
        <f t="shared" si="7"/>
        <v>-3000000</v>
      </c>
      <c r="R47" s="305"/>
      <c r="S47" s="306"/>
      <c r="T47" s="229"/>
      <c r="U47" s="229"/>
      <c r="V47" s="334"/>
    </row>
    <row r="48" spans="1:29" ht="18" customHeight="1" x14ac:dyDescent="0.2">
      <c r="A48" s="338" t="s">
        <v>114</v>
      </c>
      <c r="B48" s="339"/>
      <c r="C48" s="340"/>
      <c r="D48" s="341">
        <f t="shared" ref="D48:P48" si="10">SUM(D32:D47)</f>
        <v>-6505000</v>
      </c>
      <c r="E48" s="342">
        <f t="shared" si="10"/>
        <v>-1521370.3</v>
      </c>
      <c r="F48" s="343">
        <f t="shared" si="10"/>
        <v>-1521370.3</v>
      </c>
      <c r="G48" s="343">
        <f t="shared" si="10"/>
        <v>-1521370.3</v>
      </c>
      <c r="H48" s="343">
        <f t="shared" si="10"/>
        <v>-1521370.3</v>
      </c>
      <c r="I48" s="343">
        <f t="shared" si="10"/>
        <v>-1521370.3</v>
      </c>
      <c r="J48" s="343">
        <f t="shared" si="10"/>
        <v>-1521370.3</v>
      </c>
      <c r="K48" s="343">
        <f t="shared" si="10"/>
        <v>-1521370.3</v>
      </c>
      <c r="L48" s="343">
        <f t="shared" si="10"/>
        <v>-1467612.28</v>
      </c>
      <c r="M48" s="343">
        <f t="shared" si="10"/>
        <v>-1467612.28</v>
      </c>
      <c r="N48" s="343">
        <f t="shared" si="10"/>
        <v>-1440733.27</v>
      </c>
      <c r="O48" s="343">
        <f t="shared" si="10"/>
        <v>-1521370.3</v>
      </c>
      <c r="P48" s="344">
        <f t="shared" si="10"/>
        <v>-1521370.3</v>
      </c>
      <c r="Q48" s="316">
        <f t="shared" si="7"/>
        <v>-18068290.530000001</v>
      </c>
      <c r="R48" s="320">
        <f>Q48*2</f>
        <v>-36136581.060000002</v>
      </c>
      <c r="S48" s="321">
        <f>Q48*3</f>
        <v>-54204871.590000004</v>
      </c>
      <c r="T48" s="229"/>
      <c r="U48" s="229"/>
      <c r="V48" s="334"/>
    </row>
    <row r="49" spans="1:22" ht="18" customHeight="1" x14ac:dyDescent="0.2">
      <c r="A49" s="244"/>
      <c r="B49" s="229"/>
      <c r="C49" s="288"/>
      <c r="D49" s="288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3"/>
      <c r="S49" s="345"/>
      <c r="T49" s="229"/>
      <c r="U49" s="242" t="s">
        <v>115</v>
      </c>
    </row>
    <row r="50" spans="1:22" ht="18" customHeight="1" x14ac:dyDescent="0.2">
      <c r="A50" s="533" t="s">
        <v>116</v>
      </c>
      <c r="B50" s="346" t="s">
        <v>117</v>
      </c>
      <c r="C50" s="347"/>
      <c r="D50" s="348">
        <v>0</v>
      </c>
      <c r="E50" s="349">
        <f t="shared" ref="E50:P50" si="11">E8+E48</f>
        <v>456649.69999999995</v>
      </c>
      <c r="F50" s="350">
        <f t="shared" si="11"/>
        <v>456649.69999999995</v>
      </c>
      <c r="G50" s="350">
        <f t="shared" si="11"/>
        <v>456649.69999999995</v>
      </c>
      <c r="H50" s="350">
        <f t="shared" si="11"/>
        <v>456649.69999999995</v>
      </c>
      <c r="I50" s="350">
        <f t="shared" si="11"/>
        <v>456649.69999999995</v>
      </c>
      <c r="J50" s="350">
        <f t="shared" si="11"/>
        <v>456649.69999999995</v>
      </c>
      <c r="K50" s="350">
        <f t="shared" si="11"/>
        <v>456649.69999999995</v>
      </c>
      <c r="L50" s="350">
        <f t="shared" si="11"/>
        <v>378539.72</v>
      </c>
      <c r="M50" s="350">
        <f t="shared" si="11"/>
        <v>378539.72</v>
      </c>
      <c r="N50" s="350">
        <f t="shared" si="11"/>
        <v>339484.73</v>
      </c>
      <c r="O50" s="350">
        <f t="shared" si="11"/>
        <v>456649.69999999995</v>
      </c>
      <c r="P50" s="351">
        <f t="shared" si="11"/>
        <v>456649.69999999995</v>
      </c>
      <c r="Q50" s="352">
        <f>SUM(E50:P50)</f>
        <v>5206411.4700000007</v>
      </c>
      <c r="R50" s="353">
        <f>Q50*2</f>
        <v>10412822.940000001</v>
      </c>
      <c r="S50" s="354">
        <f>Q50*3</f>
        <v>15619234.410000002</v>
      </c>
      <c r="T50" s="229"/>
      <c r="U50" s="259" t="s">
        <v>118</v>
      </c>
      <c r="V50" s="269">
        <v>0.2</v>
      </c>
    </row>
    <row r="51" spans="1:22" ht="18" customHeight="1" x14ac:dyDescent="0.2">
      <c r="A51" s="534"/>
      <c r="B51" s="330" t="s">
        <v>119</v>
      </c>
      <c r="C51" s="331"/>
      <c r="D51" s="301">
        <v>0</v>
      </c>
      <c r="E51" s="336">
        <f t="shared" ref="E51:P51" si="12">E50*$V$50</f>
        <v>91329.94</v>
      </c>
      <c r="F51" s="336">
        <f t="shared" si="12"/>
        <v>91329.94</v>
      </c>
      <c r="G51" s="336">
        <f t="shared" si="12"/>
        <v>91329.94</v>
      </c>
      <c r="H51" s="336">
        <f t="shared" si="12"/>
        <v>91329.94</v>
      </c>
      <c r="I51" s="336">
        <f t="shared" si="12"/>
        <v>91329.94</v>
      </c>
      <c r="J51" s="336">
        <f t="shared" si="12"/>
        <v>91329.94</v>
      </c>
      <c r="K51" s="336">
        <f t="shared" si="12"/>
        <v>91329.94</v>
      </c>
      <c r="L51" s="336">
        <f t="shared" si="12"/>
        <v>75707.944000000003</v>
      </c>
      <c r="M51" s="336">
        <f t="shared" si="12"/>
        <v>75707.944000000003</v>
      </c>
      <c r="N51" s="336">
        <f t="shared" si="12"/>
        <v>67896.945999999996</v>
      </c>
      <c r="O51" s="336">
        <f t="shared" si="12"/>
        <v>91329.94</v>
      </c>
      <c r="P51" s="336">
        <f t="shared" si="12"/>
        <v>91329.94</v>
      </c>
      <c r="Q51" s="300">
        <f>Q50*V50</f>
        <v>1041282.2940000002</v>
      </c>
      <c r="R51" s="355">
        <f>R50*V50</f>
        <v>2082564.5880000005</v>
      </c>
      <c r="S51" s="356">
        <f>S50*V50</f>
        <v>3123846.8820000007</v>
      </c>
      <c r="T51" s="229"/>
      <c r="U51" s="259" t="s">
        <v>120</v>
      </c>
      <c r="V51" s="269">
        <v>0.8</v>
      </c>
    </row>
    <row r="52" spans="1:22" ht="18" customHeight="1" x14ac:dyDescent="0.2">
      <c r="A52" s="535"/>
      <c r="B52" s="337" t="s">
        <v>121</v>
      </c>
      <c r="C52" s="319"/>
      <c r="D52" s="357">
        <v>-5000000</v>
      </c>
      <c r="E52" s="342">
        <f t="shared" ref="E52:P52" si="13">E50*$V$51</f>
        <v>365319.76</v>
      </c>
      <c r="F52" s="342">
        <f t="shared" si="13"/>
        <v>365319.76</v>
      </c>
      <c r="G52" s="342">
        <f t="shared" si="13"/>
        <v>365319.76</v>
      </c>
      <c r="H52" s="342">
        <f t="shared" si="13"/>
        <v>365319.76</v>
      </c>
      <c r="I52" s="342">
        <f t="shared" si="13"/>
        <v>365319.76</v>
      </c>
      <c r="J52" s="342">
        <f t="shared" si="13"/>
        <v>365319.76</v>
      </c>
      <c r="K52" s="342">
        <f t="shared" si="13"/>
        <v>365319.76</v>
      </c>
      <c r="L52" s="342">
        <f t="shared" si="13"/>
        <v>302831.77600000001</v>
      </c>
      <c r="M52" s="342">
        <f t="shared" si="13"/>
        <v>302831.77600000001</v>
      </c>
      <c r="N52" s="342">
        <f t="shared" si="13"/>
        <v>271587.78399999999</v>
      </c>
      <c r="O52" s="342">
        <f t="shared" si="13"/>
        <v>365319.76</v>
      </c>
      <c r="P52" s="342">
        <f t="shared" si="13"/>
        <v>365319.76</v>
      </c>
      <c r="Q52" s="316">
        <f>Q50*V51</f>
        <v>4165129.1760000009</v>
      </c>
      <c r="R52" s="358">
        <f>R50*V51</f>
        <v>8330258.3520000018</v>
      </c>
      <c r="S52" s="359">
        <f>S50*V51</f>
        <v>12495387.528000003</v>
      </c>
      <c r="T52" s="229"/>
    </row>
    <row r="53" spans="1:22" ht="18" customHeight="1" x14ac:dyDescent="0.2">
      <c r="A53" s="229"/>
      <c r="B53" s="229"/>
      <c r="C53" s="288"/>
      <c r="D53" s="288"/>
      <c r="E53" s="360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8"/>
      <c r="Q53" s="288"/>
      <c r="R53" s="361"/>
      <c r="S53" s="362"/>
    </row>
    <row r="54" spans="1:22" ht="18" customHeight="1" x14ac:dyDescent="0.2">
      <c r="A54" s="363" t="s">
        <v>122</v>
      </c>
      <c r="B54" s="536"/>
      <c r="C54" s="537"/>
      <c r="D54" s="537"/>
      <c r="E54" s="364">
        <f t="shared" ref="E54:P54" si="14">(E50/E8)</f>
        <v>0.23086202363980141</v>
      </c>
      <c r="F54" s="364">
        <f t="shared" si="14"/>
        <v>0.23086202363980141</v>
      </c>
      <c r="G54" s="364">
        <f t="shared" si="14"/>
        <v>0.23086202363980141</v>
      </c>
      <c r="H54" s="364">
        <f t="shared" si="14"/>
        <v>0.23086202363980141</v>
      </c>
      <c r="I54" s="364">
        <f t="shared" si="14"/>
        <v>0.23086202363980141</v>
      </c>
      <c r="J54" s="364">
        <f t="shared" si="14"/>
        <v>0.23086202363980141</v>
      </c>
      <c r="K54" s="364">
        <f t="shared" si="14"/>
        <v>0.23086202363980141</v>
      </c>
      <c r="L54" s="364">
        <f t="shared" si="14"/>
        <v>0.2050425533758867</v>
      </c>
      <c r="M54" s="364">
        <f t="shared" si="14"/>
        <v>0.2050425533758867</v>
      </c>
      <c r="N54" s="364">
        <f t="shared" si="14"/>
        <v>0.19069840322926743</v>
      </c>
      <c r="O54" s="364">
        <f t="shared" si="14"/>
        <v>0.23086202363980141</v>
      </c>
      <c r="P54" s="364">
        <f t="shared" si="14"/>
        <v>0.23086202363980141</v>
      </c>
      <c r="Q54" s="365">
        <f>AVERAGE(E54:P54)</f>
        <v>0.22321181022827111</v>
      </c>
      <c r="R54" s="366"/>
      <c r="S54" s="367"/>
      <c r="T54" s="229"/>
      <c r="U54" s="229"/>
      <c r="V54" s="269"/>
    </row>
    <row r="55" spans="1:22" ht="18" customHeight="1" x14ac:dyDescent="0.2">
      <c r="A55" s="533" t="s">
        <v>123</v>
      </c>
      <c r="B55" s="346" t="s">
        <v>124</v>
      </c>
      <c r="C55" s="347"/>
      <c r="D55" s="348"/>
      <c r="E55" s="349">
        <f>E50</f>
        <v>456649.69999999995</v>
      </c>
      <c r="F55" s="350">
        <f t="shared" ref="F55:P55" si="15">E55+F50</f>
        <v>913299.39999999991</v>
      </c>
      <c r="G55" s="350">
        <f t="shared" si="15"/>
        <v>1369949.0999999999</v>
      </c>
      <c r="H55" s="350">
        <f t="shared" si="15"/>
        <v>1826598.7999999998</v>
      </c>
      <c r="I55" s="350">
        <f t="shared" si="15"/>
        <v>2283248.5</v>
      </c>
      <c r="J55" s="350">
        <f t="shared" si="15"/>
        <v>2739898.2</v>
      </c>
      <c r="K55" s="350">
        <f t="shared" si="15"/>
        <v>3196547.9000000004</v>
      </c>
      <c r="L55" s="350">
        <f t="shared" si="15"/>
        <v>3575087.62</v>
      </c>
      <c r="M55" s="350">
        <f t="shared" si="15"/>
        <v>3953627.34</v>
      </c>
      <c r="N55" s="350">
        <f t="shared" si="15"/>
        <v>4293112.07</v>
      </c>
      <c r="O55" s="350">
        <f t="shared" si="15"/>
        <v>4749761.7700000005</v>
      </c>
      <c r="P55" s="368">
        <f t="shared" si="15"/>
        <v>5206411.4700000007</v>
      </c>
      <c r="Q55" s="369">
        <f t="shared" ref="Q55:Q57" si="16">P55</f>
        <v>5206411.4700000007</v>
      </c>
      <c r="R55" s="370">
        <f>Q55*2</f>
        <v>10412822.940000001</v>
      </c>
      <c r="S55" s="371">
        <f>Q55*3</f>
        <v>15619234.410000002</v>
      </c>
      <c r="T55" s="229"/>
      <c r="U55" s="229"/>
    </row>
    <row r="56" spans="1:22" ht="18" customHeight="1" x14ac:dyDescent="0.2">
      <c r="A56" s="534"/>
      <c r="B56" s="330" t="s">
        <v>119</v>
      </c>
      <c r="C56" s="331"/>
      <c r="D56" s="301">
        <v>-8000000</v>
      </c>
      <c r="E56" s="336">
        <f t="shared" ref="E56:P56" si="17">D56+E51</f>
        <v>-7908670.0599999996</v>
      </c>
      <c r="F56" s="332">
        <f t="shared" si="17"/>
        <v>-7817340.1199999992</v>
      </c>
      <c r="G56" s="332">
        <f t="shared" si="17"/>
        <v>-7726010.1799999988</v>
      </c>
      <c r="H56" s="332">
        <f t="shared" si="17"/>
        <v>-7634680.2399999984</v>
      </c>
      <c r="I56" s="332">
        <f t="shared" si="17"/>
        <v>-7543350.299999998</v>
      </c>
      <c r="J56" s="332">
        <f t="shared" si="17"/>
        <v>-7452020.3599999975</v>
      </c>
      <c r="K56" s="332">
        <f t="shared" si="17"/>
        <v>-7360690.4199999971</v>
      </c>
      <c r="L56" s="332">
        <f t="shared" si="17"/>
        <v>-7284982.475999997</v>
      </c>
      <c r="M56" s="332">
        <f t="shared" si="17"/>
        <v>-7209274.5319999969</v>
      </c>
      <c r="N56" s="332">
        <f t="shared" si="17"/>
        <v>-7141377.5859999973</v>
      </c>
      <c r="O56" s="332">
        <f t="shared" si="17"/>
        <v>-7050047.6459999969</v>
      </c>
      <c r="P56" s="372">
        <f t="shared" si="17"/>
        <v>-6958717.7059999965</v>
      </c>
      <c r="Q56" s="300">
        <f t="shared" si="16"/>
        <v>-6958717.7059999965</v>
      </c>
      <c r="R56" s="305">
        <f t="shared" ref="R56:R57" si="18">D56+R51</f>
        <v>-5917435.4119999995</v>
      </c>
      <c r="S56" s="306">
        <f t="shared" ref="S56:S57" si="19">D56+S51</f>
        <v>-4876153.1179999989</v>
      </c>
      <c r="T56" s="229"/>
      <c r="U56" s="229"/>
    </row>
    <row r="57" spans="1:22" ht="18" customHeight="1" x14ac:dyDescent="0.2">
      <c r="A57" s="535"/>
      <c r="B57" s="337" t="s">
        <v>121</v>
      </c>
      <c r="C57" s="319"/>
      <c r="D57" s="357">
        <f>D52</f>
        <v>-5000000</v>
      </c>
      <c r="E57" s="342">
        <f t="shared" ref="E57:P57" si="20">D57+E52</f>
        <v>-4634680.24</v>
      </c>
      <c r="F57" s="343">
        <f t="shared" si="20"/>
        <v>-4269360.4800000004</v>
      </c>
      <c r="G57" s="343">
        <f t="shared" si="20"/>
        <v>-3904040.7200000007</v>
      </c>
      <c r="H57" s="343">
        <f t="shared" si="20"/>
        <v>-3538720.9600000009</v>
      </c>
      <c r="I57" s="343">
        <f t="shared" si="20"/>
        <v>-3173401.2000000011</v>
      </c>
      <c r="J57" s="343">
        <f t="shared" si="20"/>
        <v>-2808081.4400000013</v>
      </c>
      <c r="K57" s="343">
        <f t="shared" si="20"/>
        <v>-2442761.6800000016</v>
      </c>
      <c r="L57" s="343">
        <f t="shared" si="20"/>
        <v>-2139929.9040000015</v>
      </c>
      <c r="M57" s="343">
        <f t="shared" si="20"/>
        <v>-1837098.1280000014</v>
      </c>
      <c r="N57" s="343">
        <f t="shared" si="20"/>
        <v>-1565510.3440000014</v>
      </c>
      <c r="O57" s="343">
        <f t="shared" si="20"/>
        <v>-1200190.5840000014</v>
      </c>
      <c r="P57" s="373">
        <f t="shared" si="20"/>
        <v>-834870.82400000142</v>
      </c>
      <c r="Q57" s="316">
        <f t="shared" si="16"/>
        <v>-834870.82400000142</v>
      </c>
      <c r="R57" s="320">
        <f t="shared" si="18"/>
        <v>3330258.3520000018</v>
      </c>
      <c r="S57" s="321">
        <f t="shared" si="19"/>
        <v>7495387.5280000027</v>
      </c>
      <c r="T57" s="229"/>
      <c r="U57" s="229"/>
    </row>
    <row r="58" spans="1:22" ht="18" customHeight="1" x14ac:dyDescent="0.2">
      <c r="A58" s="229"/>
      <c r="B58" s="229"/>
      <c r="C58" s="288"/>
      <c r="D58" s="288"/>
      <c r="E58" s="288"/>
      <c r="F58" s="288"/>
      <c r="G58" s="288"/>
      <c r="H58" s="288"/>
      <c r="I58" s="288"/>
      <c r="J58" s="288"/>
      <c r="K58" s="288"/>
      <c r="L58" s="288"/>
      <c r="M58" s="288"/>
      <c r="N58" s="288"/>
      <c r="O58" s="288"/>
      <c r="P58" s="288"/>
      <c r="Q58" s="288"/>
      <c r="R58" s="289"/>
      <c r="S58" s="288"/>
      <c r="T58" s="229"/>
      <c r="U58" s="229"/>
    </row>
    <row r="59" spans="1:22" ht="18" hidden="1" customHeight="1" x14ac:dyDescent="0.2">
      <c r="A59" s="520" t="s">
        <v>125</v>
      </c>
      <c r="B59" s="374" t="s">
        <v>119</v>
      </c>
      <c r="C59" s="326"/>
      <c r="D59" s="298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2">
        <f t="shared" ref="Q59:S59" si="21">SUM(D59:P59)</f>
        <v>0</v>
      </c>
      <c r="R59" s="297">
        <f t="shared" si="21"/>
        <v>0</v>
      </c>
      <c r="S59" s="298">
        <f t="shared" si="21"/>
        <v>0</v>
      </c>
      <c r="T59" s="229"/>
      <c r="U59" s="229"/>
    </row>
    <row r="60" spans="1:22" ht="18" hidden="1" customHeight="1" x14ac:dyDescent="0.2">
      <c r="A60" s="521"/>
      <c r="B60" s="375" t="s">
        <v>121</v>
      </c>
      <c r="C60" s="319"/>
      <c r="D60" s="321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6">
        <f t="shared" ref="Q60:S60" si="22">SUM(D60:P60)</f>
        <v>0</v>
      </c>
      <c r="R60" s="320">
        <f t="shared" si="22"/>
        <v>0</v>
      </c>
      <c r="S60" s="321">
        <f t="shared" si="22"/>
        <v>0</v>
      </c>
      <c r="T60" s="229"/>
    </row>
    <row r="61" spans="1:22" ht="18" hidden="1" customHeight="1" x14ac:dyDescent="0.2">
      <c r="C61" s="376"/>
      <c r="D61" s="376"/>
      <c r="E61" s="376"/>
      <c r="F61" s="376"/>
      <c r="G61" s="376"/>
      <c r="H61" s="376"/>
      <c r="I61" s="376"/>
      <c r="J61" s="376"/>
      <c r="K61" s="376"/>
      <c r="L61" s="376"/>
      <c r="M61" s="376"/>
      <c r="N61" s="376"/>
      <c r="O61" s="376"/>
      <c r="P61" s="376"/>
      <c r="Q61" s="376"/>
      <c r="R61" s="377"/>
      <c r="S61" s="376"/>
      <c r="T61" s="229"/>
      <c r="U61" s="229"/>
      <c r="V61" s="334"/>
    </row>
    <row r="62" spans="1:22" ht="18" customHeight="1" x14ac:dyDescent="0.2">
      <c r="A62" s="522" t="s">
        <v>126</v>
      </c>
      <c r="B62" s="291" t="s">
        <v>127</v>
      </c>
      <c r="C62" s="378"/>
      <c r="D62" s="379">
        <v>2</v>
      </c>
      <c r="E62" s="380">
        <v>2</v>
      </c>
      <c r="F62" s="381">
        <v>2</v>
      </c>
      <c r="G62" s="381">
        <v>2</v>
      </c>
      <c r="H62" s="381">
        <v>2</v>
      </c>
      <c r="I62" s="381">
        <v>2</v>
      </c>
      <c r="J62" s="381">
        <v>2</v>
      </c>
      <c r="K62" s="381">
        <v>2</v>
      </c>
      <c r="L62" s="381">
        <v>2</v>
      </c>
      <c r="M62" s="381">
        <v>2</v>
      </c>
      <c r="N62" s="381">
        <v>2</v>
      </c>
      <c r="O62" s="381">
        <v>2</v>
      </c>
      <c r="P62" s="382">
        <v>2</v>
      </c>
      <c r="Q62" s="378"/>
      <c r="R62" s="383"/>
      <c r="S62" s="384"/>
      <c r="T62" s="229"/>
      <c r="U62" s="242" t="s">
        <v>128</v>
      </c>
    </row>
    <row r="63" spans="1:22" ht="18" customHeight="1" x14ac:dyDescent="0.2">
      <c r="A63" s="523"/>
      <c r="B63" s="315" t="s">
        <v>129</v>
      </c>
      <c r="C63" s="385"/>
      <c r="D63" s="386">
        <v>1.25</v>
      </c>
      <c r="E63" s="387">
        <v>1.25</v>
      </c>
      <c r="F63" s="387">
        <v>1.25</v>
      </c>
      <c r="G63" s="387">
        <v>1.25</v>
      </c>
      <c r="H63" s="387">
        <v>1.25</v>
      </c>
      <c r="I63" s="387">
        <v>1.25</v>
      </c>
      <c r="J63" s="387">
        <v>1.25</v>
      </c>
      <c r="K63" s="387">
        <v>1.25</v>
      </c>
      <c r="L63" s="387">
        <v>1.25</v>
      </c>
      <c r="M63" s="387">
        <v>1.25</v>
      </c>
      <c r="N63" s="387">
        <v>1.25</v>
      </c>
      <c r="O63" s="387">
        <v>1.25</v>
      </c>
      <c r="P63" s="387">
        <v>1.25</v>
      </c>
      <c r="Q63" s="388"/>
      <c r="R63" s="389"/>
      <c r="S63" s="390"/>
      <c r="U63" s="259" t="s">
        <v>130</v>
      </c>
      <c r="V63" s="391">
        <v>2</v>
      </c>
    </row>
    <row r="64" spans="1:22" ht="15.75" customHeight="1" outlineLevel="1" x14ac:dyDescent="0.2">
      <c r="B64" s="334"/>
      <c r="T64" s="229"/>
    </row>
    <row r="65" spans="20:20" ht="15.75" customHeight="1" outlineLevel="1" x14ac:dyDescent="0.2">
      <c r="T65" s="229"/>
    </row>
    <row r="66" spans="20:20" ht="13.5" customHeight="1" x14ac:dyDescent="0.2"/>
    <row r="67" spans="20:20" ht="13.5" customHeight="1" x14ac:dyDescent="0.2"/>
    <row r="68" spans="20:20" ht="13.5" customHeight="1" x14ac:dyDescent="0.2"/>
    <row r="69" spans="20:20" ht="13.5" customHeight="1" x14ac:dyDescent="0.2"/>
    <row r="70" spans="20:20" ht="13.5" customHeight="1" x14ac:dyDescent="0.2"/>
    <row r="71" spans="20:20" ht="13.5" customHeight="1" x14ac:dyDescent="0.2"/>
    <row r="72" spans="20:20" ht="13.5" customHeight="1" x14ac:dyDescent="0.2"/>
    <row r="73" spans="20:20" ht="13.5" customHeight="1" x14ac:dyDescent="0.2"/>
    <row r="74" spans="20:20" ht="13.5" customHeight="1" x14ac:dyDescent="0.2"/>
    <row r="75" spans="20:20" ht="13.5" customHeight="1" x14ac:dyDescent="0.2"/>
    <row r="76" spans="20:20" ht="13.5" customHeight="1" x14ac:dyDescent="0.2"/>
    <row r="77" spans="20:20" ht="13.5" customHeight="1" x14ac:dyDescent="0.2"/>
    <row r="78" spans="20:20" ht="13.5" customHeight="1" x14ac:dyDescent="0.2"/>
    <row r="79" spans="20:20" ht="13.5" customHeight="1" x14ac:dyDescent="0.2"/>
    <row r="80" spans="20:2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">
    <mergeCell ref="B54:D54"/>
    <mergeCell ref="A55:A57"/>
    <mergeCell ref="A59:A60"/>
    <mergeCell ref="A62:A63"/>
    <mergeCell ref="A5:A8"/>
    <mergeCell ref="A10:A30"/>
    <mergeCell ref="A32:A47"/>
    <mergeCell ref="A50:A52"/>
  </mergeCells>
  <phoneticPr fontId="65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xSplit="1" topLeftCell="B1" activePane="topRight" state="frozen"/>
      <selection pane="topRight" activeCell="C2" sqref="C2"/>
    </sheetView>
  </sheetViews>
  <sheetFormatPr baseColWidth="10" defaultColWidth="11.1640625" defaultRowHeight="15" customHeight="1" outlineLevelRow="2" x14ac:dyDescent="0.2"/>
  <cols>
    <col min="1" max="1" width="18.33203125" customWidth="1"/>
    <col min="2" max="2" width="25.5" customWidth="1"/>
    <col min="3" max="16" width="11.33203125" customWidth="1"/>
    <col min="17" max="17" width="3.5" customWidth="1"/>
    <col min="18" max="18" width="15.5" customWidth="1"/>
    <col min="19" max="19" width="11.33203125" customWidth="1"/>
    <col min="20" max="26" width="8.83203125" customWidth="1"/>
  </cols>
  <sheetData>
    <row r="1" spans="1:26" ht="28.5" customHeight="1" x14ac:dyDescent="0.2">
      <c r="A1" s="227" t="s">
        <v>68</v>
      </c>
      <c r="B1" s="228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30">
        <v>44910</v>
      </c>
      <c r="Q1" s="229"/>
    </row>
    <row r="2" spans="1:26" ht="15" customHeight="1" x14ac:dyDescent="0.2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31" t="s">
        <v>69</v>
      </c>
      <c r="Q2" s="229"/>
    </row>
    <row r="3" spans="1:26" ht="22.5" customHeight="1" x14ac:dyDescent="0.2">
      <c r="A3" s="232" t="s">
        <v>70</v>
      </c>
      <c r="B3" s="233"/>
      <c r="C3" s="235" t="s">
        <v>71</v>
      </c>
      <c r="D3" s="236" t="s">
        <v>14</v>
      </c>
      <c r="E3" s="236" t="s">
        <v>15</v>
      </c>
      <c r="F3" s="236" t="s">
        <v>16</v>
      </c>
      <c r="G3" s="236" t="s">
        <v>17</v>
      </c>
      <c r="H3" s="236" t="s">
        <v>72</v>
      </c>
      <c r="I3" s="236" t="s">
        <v>73</v>
      </c>
      <c r="J3" s="236" t="s">
        <v>74</v>
      </c>
      <c r="K3" s="236" t="s">
        <v>75</v>
      </c>
      <c r="L3" s="236" t="s">
        <v>76</v>
      </c>
      <c r="M3" s="236" t="s">
        <v>11</v>
      </c>
      <c r="N3" s="237">
        <v>45352</v>
      </c>
      <c r="O3" s="238" t="s">
        <v>13</v>
      </c>
      <c r="P3" s="241" t="s">
        <v>77</v>
      </c>
      <c r="Q3" s="229"/>
      <c r="R3" s="242" t="s">
        <v>80</v>
      </c>
      <c r="S3" s="243" t="s">
        <v>81</v>
      </c>
    </row>
    <row r="4" spans="1:26" ht="15.75" customHeight="1" outlineLevel="1" x14ac:dyDescent="0.2">
      <c r="A4" s="244"/>
      <c r="B4" s="229"/>
      <c r="C4" s="246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8"/>
      <c r="P4" s="251"/>
      <c r="Q4" s="229"/>
      <c r="R4" s="229"/>
    </row>
    <row r="5" spans="1:26" ht="18" customHeight="1" outlineLevel="1" x14ac:dyDescent="0.2">
      <c r="A5" s="524" t="s">
        <v>82</v>
      </c>
      <c r="B5" s="252" t="s">
        <v>83</v>
      </c>
      <c r="C5" s="254"/>
      <c r="D5" s="255">
        <v>2</v>
      </c>
      <c r="E5" s="255">
        <v>2</v>
      </c>
      <c r="F5" s="255">
        <v>2</v>
      </c>
      <c r="G5" s="255">
        <v>2</v>
      </c>
      <c r="H5" s="255">
        <v>2</v>
      </c>
      <c r="I5" s="255">
        <v>2</v>
      </c>
      <c r="J5" s="255">
        <v>2</v>
      </c>
      <c r="K5" s="255">
        <v>2</v>
      </c>
      <c r="L5" s="255">
        <v>2</v>
      </c>
      <c r="M5" s="255">
        <v>2</v>
      </c>
      <c r="N5" s="255">
        <v>2</v>
      </c>
      <c r="O5" s="255">
        <v>2</v>
      </c>
      <c r="P5" s="258"/>
      <c r="Q5" s="229"/>
      <c r="R5" s="259" t="s">
        <v>83</v>
      </c>
      <c r="S5" s="260">
        <v>2</v>
      </c>
    </row>
    <row r="6" spans="1:26" ht="18" customHeight="1" outlineLevel="1" x14ac:dyDescent="0.2">
      <c r="A6" s="525"/>
      <c r="B6" s="261" t="s">
        <v>84</v>
      </c>
      <c r="C6" s="262"/>
      <c r="D6" s="263">
        <f t="shared" ref="D6:O6" si="0">($S$9*4)*$S$6</f>
        <v>22</v>
      </c>
      <c r="E6" s="264">
        <f t="shared" si="0"/>
        <v>22</v>
      </c>
      <c r="F6" s="264">
        <f t="shared" si="0"/>
        <v>22</v>
      </c>
      <c r="G6" s="264">
        <f t="shared" si="0"/>
        <v>22</v>
      </c>
      <c r="H6" s="264">
        <f t="shared" si="0"/>
        <v>22</v>
      </c>
      <c r="I6" s="264">
        <f t="shared" si="0"/>
        <v>22</v>
      </c>
      <c r="J6" s="264">
        <f t="shared" si="0"/>
        <v>22</v>
      </c>
      <c r="K6" s="264">
        <f t="shared" si="0"/>
        <v>22</v>
      </c>
      <c r="L6" s="264">
        <f t="shared" si="0"/>
        <v>22</v>
      </c>
      <c r="M6" s="264">
        <f t="shared" si="0"/>
        <v>22</v>
      </c>
      <c r="N6" s="264">
        <f t="shared" si="0"/>
        <v>22</v>
      </c>
      <c r="O6" s="265">
        <f t="shared" si="0"/>
        <v>22</v>
      </c>
      <c r="P6" s="268"/>
      <c r="Q6" s="229"/>
      <c r="R6" s="259" t="s">
        <v>85</v>
      </c>
      <c r="S6" s="269">
        <v>0.55000000000000004</v>
      </c>
    </row>
    <row r="7" spans="1:26" ht="18" customHeight="1" outlineLevel="1" x14ac:dyDescent="0.2">
      <c r="A7" s="525"/>
      <c r="B7" s="270" t="s">
        <v>86</v>
      </c>
      <c r="C7" s="272"/>
      <c r="D7" s="273">
        <v>30</v>
      </c>
      <c r="E7" s="274">
        <v>30</v>
      </c>
      <c r="F7" s="274">
        <v>30</v>
      </c>
      <c r="G7" s="274">
        <v>30</v>
      </c>
      <c r="H7" s="274">
        <v>30</v>
      </c>
      <c r="I7" s="274">
        <v>30</v>
      </c>
      <c r="J7" s="274">
        <v>30</v>
      </c>
      <c r="K7" s="274">
        <v>28</v>
      </c>
      <c r="L7" s="274">
        <v>28</v>
      </c>
      <c r="M7" s="274">
        <v>27</v>
      </c>
      <c r="N7" s="274">
        <v>30</v>
      </c>
      <c r="O7" s="275">
        <v>30</v>
      </c>
      <c r="P7" s="278">
        <f>SUM(D7:O7)</f>
        <v>353</v>
      </c>
      <c r="Q7" s="229"/>
      <c r="R7" s="259" t="s">
        <v>87</v>
      </c>
      <c r="S7" s="260">
        <v>30</v>
      </c>
    </row>
    <row r="8" spans="1:26" ht="18" customHeight="1" outlineLevel="1" x14ac:dyDescent="0.2">
      <c r="A8" s="526"/>
      <c r="B8" s="279" t="s">
        <v>88</v>
      </c>
      <c r="C8" s="281"/>
      <c r="D8" s="282">
        <f t="shared" ref="D8:P8" si="1">D5*D6*D7*$S$8</f>
        <v>1318680</v>
      </c>
      <c r="E8" s="283">
        <f t="shared" si="1"/>
        <v>1318680</v>
      </c>
      <c r="F8" s="283">
        <f t="shared" si="1"/>
        <v>1318680</v>
      </c>
      <c r="G8" s="283">
        <f t="shared" si="1"/>
        <v>1318680</v>
      </c>
      <c r="H8" s="283">
        <f t="shared" si="1"/>
        <v>1318680</v>
      </c>
      <c r="I8" s="283">
        <f t="shared" si="1"/>
        <v>1318680</v>
      </c>
      <c r="J8" s="283">
        <f t="shared" si="1"/>
        <v>1318680</v>
      </c>
      <c r="K8" s="283">
        <f t="shared" si="1"/>
        <v>1230768</v>
      </c>
      <c r="L8" s="283">
        <f t="shared" si="1"/>
        <v>1230768</v>
      </c>
      <c r="M8" s="283">
        <f t="shared" si="1"/>
        <v>1186812</v>
      </c>
      <c r="N8" s="283">
        <f t="shared" si="1"/>
        <v>1318680</v>
      </c>
      <c r="O8" s="284">
        <f t="shared" si="1"/>
        <v>1318680</v>
      </c>
      <c r="P8" s="392">
        <f t="shared" si="1"/>
        <v>0</v>
      </c>
      <c r="Q8" s="229"/>
      <c r="R8" s="259" t="s">
        <v>89</v>
      </c>
      <c r="S8" s="260">
        <v>999</v>
      </c>
    </row>
    <row r="9" spans="1:26" ht="18" customHeight="1" outlineLevel="2" x14ac:dyDescent="0.2">
      <c r="A9" s="229"/>
      <c r="B9" s="229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29"/>
      <c r="R9" s="259" t="s">
        <v>90</v>
      </c>
      <c r="S9" s="290">
        <v>10</v>
      </c>
    </row>
    <row r="10" spans="1:26" ht="18" customHeight="1" x14ac:dyDescent="0.2">
      <c r="A10" s="322"/>
      <c r="B10" s="322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229"/>
    </row>
    <row r="11" spans="1:26" ht="18" customHeight="1" x14ac:dyDescent="0.2">
      <c r="A11" s="529" t="s">
        <v>94</v>
      </c>
      <c r="B11" s="325" t="s">
        <v>95</v>
      </c>
      <c r="C11" s="293">
        <f>-S7*$S$9*$S$13*D42</f>
        <v>-345000</v>
      </c>
      <c r="D11" s="327">
        <f t="shared" ref="D11:O11" si="2">-D7*$S$9*$S$13*D42</f>
        <v>-345000</v>
      </c>
      <c r="E11" s="328">
        <f t="shared" si="2"/>
        <v>-345000</v>
      </c>
      <c r="F11" s="328">
        <f t="shared" si="2"/>
        <v>-345000</v>
      </c>
      <c r="G11" s="328">
        <f t="shared" si="2"/>
        <v>-345000</v>
      </c>
      <c r="H11" s="328">
        <f t="shared" si="2"/>
        <v>-345000</v>
      </c>
      <c r="I11" s="328">
        <f t="shared" si="2"/>
        <v>-345000</v>
      </c>
      <c r="J11" s="328">
        <f t="shared" si="2"/>
        <v>-345000</v>
      </c>
      <c r="K11" s="328">
        <f t="shared" si="2"/>
        <v>-322000</v>
      </c>
      <c r="L11" s="328">
        <f t="shared" si="2"/>
        <v>-322000</v>
      </c>
      <c r="M11" s="328">
        <f t="shared" si="2"/>
        <v>-310500</v>
      </c>
      <c r="N11" s="328">
        <f t="shared" si="2"/>
        <v>-345000</v>
      </c>
      <c r="O11" s="329">
        <f t="shared" si="2"/>
        <v>-345000</v>
      </c>
      <c r="P11" s="298">
        <f t="shared" ref="P11:P27" si="3">SUM(D11:O11)</f>
        <v>-4059500</v>
      </c>
      <c r="Q11" s="229"/>
    </row>
    <row r="12" spans="1:26" ht="18" customHeight="1" x14ac:dyDescent="0.2">
      <c r="A12" s="530"/>
      <c r="B12" s="330" t="s">
        <v>96</v>
      </c>
      <c r="C12" s="301">
        <v>-40000</v>
      </c>
      <c r="D12" s="332"/>
      <c r="E12" s="332">
        <v>-40000</v>
      </c>
      <c r="F12" s="332">
        <v>-40000</v>
      </c>
      <c r="G12" s="332">
        <v>-40000</v>
      </c>
      <c r="H12" s="332">
        <v>-40000</v>
      </c>
      <c r="I12" s="332">
        <v>-40000</v>
      </c>
      <c r="J12" s="332">
        <v>-40000</v>
      </c>
      <c r="K12" s="332">
        <v>-40000</v>
      </c>
      <c r="L12" s="332">
        <v>-40000</v>
      </c>
      <c r="M12" s="332">
        <v>-40000</v>
      </c>
      <c r="N12" s="332">
        <v>-40000</v>
      </c>
      <c r="O12" s="333">
        <v>-40000</v>
      </c>
      <c r="P12" s="306">
        <f t="shared" si="3"/>
        <v>-440000</v>
      </c>
      <c r="Q12" s="322"/>
      <c r="R12" s="242" t="s">
        <v>97</v>
      </c>
      <c r="S12" s="334"/>
      <c r="T12" s="335"/>
      <c r="U12" s="335"/>
      <c r="V12" s="335"/>
      <c r="W12" s="335"/>
      <c r="X12" s="335"/>
      <c r="Y12" s="335"/>
      <c r="Z12" s="335"/>
    </row>
    <row r="13" spans="1:26" ht="18" customHeight="1" x14ac:dyDescent="0.2">
      <c r="A13" s="530"/>
      <c r="B13" s="330" t="s">
        <v>98</v>
      </c>
      <c r="C13" s="301">
        <v>-40000</v>
      </c>
      <c r="D13" s="336">
        <v>-50000</v>
      </c>
      <c r="E13" s="336">
        <v>-50000</v>
      </c>
      <c r="F13" s="336">
        <v>-50000</v>
      </c>
      <c r="G13" s="336">
        <v>-50000</v>
      </c>
      <c r="H13" s="336">
        <v>-50000</v>
      </c>
      <c r="I13" s="336">
        <v>-50000</v>
      </c>
      <c r="J13" s="336">
        <v>-50000</v>
      </c>
      <c r="K13" s="336">
        <v>-50000</v>
      </c>
      <c r="L13" s="336">
        <v>-50000</v>
      </c>
      <c r="M13" s="336">
        <v>-50000</v>
      </c>
      <c r="N13" s="336">
        <v>-50000</v>
      </c>
      <c r="O13" s="336">
        <v>-50000</v>
      </c>
      <c r="P13" s="306">
        <f t="shared" si="3"/>
        <v>-600000</v>
      </c>
      <c r="Q13" s="229"/>
      <c r="R13" s="259" t="s">
        <v>99</v>
      </c>
      <c r="S13" s="260">
        <v>1150</v>
      </c>
    </row>
    <row r="14" spans="1:26" ht="18" customHeight="1" x14ac:dyDescent="0.2">
      <c r="A14" s="530"/>
      <c r="B14" s="330" t="s">
        <v>100</v>
      </c>
      <c r="C14" s="301">
        <v>-1500000</v>
      </c>
      <c r="D14" s="332">
        <v>-50000</v>
      </c>
      <c r="E14" s="332">
        <f t="shared" ref="E14:O14" si="4">-$S$14</f>
        <v>-200000</v>
      </c>
      <c r="F14" s="332">
        <f t="shared" si="4"/>
        <v>-200000</v>
      </c>
      <c r="G14" s="332">
        <f t="shared" si="4"/>
        <v>-200000</v>
      </c>
      <c r="H14" s="332">
        <f t="shared" si="4"/>
        <v>-200000</v>
      </c>
      <c r="I14" s="332">
        <f t="shared" si="4"/>
        <v>-200000</v>
      </c>
      <c r="J14" s="332">
        <f t="shared" si="4"/>
        <v>-200000</v>
      </c>
      <c r="K14" s="332">
        <f t="shared" si="4"/>
        <v>-200000</v>
      </c>
      <c r="L14" s="332">
        <f t="shared" si="4"/>
        <v>-200000</v>
      </c>
      <c r="M14" s="332">
        <f t="shared" si="4"/>
        <v>-200000</v>
      </c>
      <c r="N14" s="332">
        <f t="shared" si="4"/>
        <v>-200000</v>
      </c>
      <c r="O14" s="332">
        <f t="shared" si="4"/>
        <v>-200000</v>
      </c>
      <c r="P14" s="306">
        <f t="shared" si="3"/>
        <v>-2250000</v>
      </c>
      <c r="Q14" s="229"/>
      <c r="R14" s="259" t="s">
        <v>101</v>
      </c>
      <c r="S14" s="260">
        <v>200000</v>
      </c>
    </row>
    <row r="15" spans="1:26" ht="18" customHeight="1" x14ac:dyDescent="0.2">
      <c r="A15" s="530"/>
      <c r="B15" s="330" t="s">
        <v>102</v>
      </c>
      <c r="C15" s="301"/>
      <c r="D15" s="336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3"/>
      <c r="P15" s="306">
        <f t="shared" si="3"/>
        <v>0</v>
      </c>
      <c r="Q15" s="229"/>
    </row>
    <row r="16" spans="1:26" ht="18" customHeight="1" x14ac:dyDescent="0.2">
      <c r="A16" s="530"/>
      <c r="B16" s="330" t="s">
        <v>103</v>
      </c>
      <c r="C16" s="301"/>
      <c r="D16" s="336">
        <f t="shared" ref="D16:O16" si="5">-(D8*3%)*50%</f>
        <v>-19780.2</v>
      </c>
      <c r="E16" s="336">
        <f t="shared" si="5"/>
        <v>-19780.2</v>
      </c>
      <c r="F16" s="336">
        <f t="shared" si="5"/>
        <v>-19780.2</v>
      </c>
      <c r="G16" s="336">
        <f t="shared" si="5"/>
        <v>-19780.2</v>
      </c>
      <c r="H16" s="336">
        <f t="shared" si="5"/>
        <v>-19780.2</v>
      </c>
      <c r="I16" s="336">
        <f t="shared" si="5"/>
        <v>-19780.2</v>
      </c>
      <c r="J16" s="336">
        <f t="shared" si="5"/>
        <v>-19780.2</v>
      </c>
      <c r="K16" s="336">
        <f t="shared" si="5"/>
        <v>-18461.52</v>
      </c>
      <c r="L16" s="336">
        <f t="shared" si="5"/>
        <v>-18461.52</v>
      </c>
      <c r="M16" s="336">
        <f t="shared" si="5"/>
        <v>-17802.18</v>
      </c>
      <c r="N16" s="336">
        <f t="shared" si="5"/>
        <v>-19780.2</v>
      </c>
      <c r="O16" s="336">
        <f t="shared" si="5"/>
        <v>-19780.2</v>
      </c>
      <c r="P16" s="306">
        <f t="shared" si="3"/>
        <v>-232747.02</v>
      </c>
      <c r="Q16" s="229"/>
    </row>
    <row r="17" spans="1:19" ht="18" customHeight="1" x14ac:dyDescent="0.2">
      <c r="A17" s="530"/>
      <c r="B17" s="330" t="s">
        <v>104</v>
      </c>
      <c r="C17" s="301"/>
      <c r="D17" s="336">
        <f t="shared" ref="D17:O17" si="6">-D5*D6*D7*$S$17</f>
        <v>-217800</v>
      </c>
      <c r="E17" s="336">
        <f t="shared" si="6"/>
        <v>-217800</v>
      </c>
      <c r="F17" s="336">
        <f t="shared" si="6"/>
        <v>-217800</v>
      </c>
      <c r="G17" s="336">
        <f t="shared" si="6"/>
        <v>-217800</v>
      </c>
      <c r="H17" s="336">
        <f t="shared" si="6"/>
        <v>-217800</v>
      </c>
      <c r="I17" s="336">
        <f t="shared" si="6"/>
        <v>-217800</v>
      </c>
      <c r="J17" s="336">
        <f t="shared" si="6"/>
        <v>-217800</v>
      </c>
      <c r="K17" s="336">
        <f t="shared" si="6"/>
        <v>-203280</v>
      </c>
      <c r="L17" s="336">
        <f t="shared" si="6"/>
        <v>-203280</v>
      </c>
      <c r="M17" s="336">
        <f t="shared" si="6"/>
        <v>-196020</v>
      </c>
      <c r="N17" s="336">
        <f t="shared" si="6"/>
        <v>-217800</v>
      </c>
      <c r="O17" s="336">
        <f t="shared" si="6"/>
        <v>-217800</v>
      </c>
      <c r="P17" s="306">
        <f t="shared" si="3"/>
        <v>-2562780</v>
      </c>
      <c r="Q17" s="229"/>
      <c r="R17" s="259" t="s">
        <v>105</v>
      </c>
      <c r="S17" s="334">
        <v>165</v>
      </c>
    </row>
    <row r="18" spans="1:19" ht="18" customHeight="1" x14ac:dyDescent="0.2">
      <c r="A18" s="530"/>
      <c r="B18" s="330" t="s">
        <v>106</v>
      </c>
      <c r="C18" s="301">
        <v>-250000</v>
      </c>
      <c r="D18" s="336">
        <v>-15000</v>
      </c>
      <c r="E18" s="336">
        <v>-15000</v>
      </c>
      <c r="F18" s="336">
        <v>-15000</v>
      </c>
      <c r="G18" s="336">
        <v>-15000</v>
      </c>
      <c r="H18" s="336">
        <v>-15000</v>
      </c>
      <c r="I18" s="336">
        <v>-15000</v>
      </c>
      <c r="J18" s="336">
        <v>-15000</v>
      </c>
      <c r="K18" s="336">
        <v>-15000</v>
      </c>
      <c r="L18" s="336">
        <v>-15000</v>
      </c>
      <c r="M18" s="336">
        <v>-15000</v>
      </c>
      <c r="N18" s="336">
        <v>-15000</v>
      </c>
      <c r="O18" s="336">
        <v>-15000</v>
      </c>
      <c r="P18" s="306">
        <f t="shared" si="3"/>
        <v>-180000</v>
      </c>
      <c r="Q18" s="229"/>
      <c r="S18" s="334"/>
    </row>
    <row r="19" spans="1:19" ht="18" customHeight="1" outlineLevel="1" x14ac:dyDescent="0.2">
      <c r="A19" s="530"/>
      <c r="B19" s="330" t="s">
        <v>107</v>
      </c>
      <c r="C19" s="301">
        <v>-3000000</v>
      </c>
      <c r="D19" s="336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3"/>
      <c r="P19" s="306">
        <f t="shared" si="3"/>
        <v>0</v>
      </c>
      <c r="Q19" s="229"/>
      <c r="S19" s="334"/>
    </row>
    <row r="20" spans="1:19" ht="18" customHeight="1" outlineLevel="1" x14ac:dyDescent="0.2">
      <c r="A20" s="530"/>
      <c r="B20" s="330" t="s">
        <v>108</v>
      </c>
      <c r="C20" s="301">
        <v>-100000</v>
      </c>
      <c r="D20" s="336"/>
      <c r="E20" s="332"/>
      <c r="F20" s="332"/>
      <c r="G20" s="332"/>
      <c r="H20" s="332"/>
      <c r="I20" s="332"/>
      <c r="J20" s="332"/>
      <c r="K20" s="332"/>
      <c r="L20" s="332"/>
      <c r="M20" s="332"/>
      <c r="N20" s="332"/>
      <c r="O20" s="333"/>
      <c r="P20" s="306">
        <f t="shared" si="3"/>
        <v>0</v>
      </c>
      <c r="Q20" s="229"/>
      <c r="R20" s="229"/>
      <c r="S20" s="334"/>
    </row>
    <row r="21" spans="1:19" ht="18" customHeight="1" outlineLevel="1" x14ac:dyDescent="0.2">
      <c r="A21" s="530"/>
      <c r="B21" s="330" t="s">
        <v>109</v>
      </c>
      <c r="C21" s="301">
        <f>-55000*D5</f>
        <v>-110000</v>
      </c>
      <c r="D21" s="336"/>
      <c r="E21" s="332"/>
      <c r="F21" s="332"/>
      <c r="G21" s="332"/>
      <c r="H21" s="332"/>
      <c r="I21" s="332"/>
      <c r="J21" s="332"/>
      <c r="K21" s="332"/>
      <c r="L21" s="332"/>
      <c r="M21" s="332"/>
      <c r="N21" s="332"/>
      <c r="O21" s="333"/>
      <c r="P21" s="306">
        <f t="shared" si="3"/>
        <v>0</v>
      </c>
      <c r="Q21" s="229"/>
      <c r="R21" s="229"/>
      <c r="S21" s="334"/>
    </row>
    <row r="22" spans="1:19" ht="18" customHeight="1" outlineLevel="1" x14ac:dyDescent="0.2">
      <c r="A22" s="530"/>
      <c r="B22" s="330" t="s">
        <v>110</v>
      </c>
      <c r="C22" s="301">
        <f>-100000+(D5*-50000)</f>
        <v>-200000</v>
      </c>
      <c r="D22" s="336">
        <v>-10000</v>
      </c>
      <c r="E22" s="336">
        <v>-10000</v>
      </c>
      <c r="F22" s="336">
        <v>-10000</v>
      </c>
      <c r="G22" s="336">
        <v>-10000</v>
      </c>
      <c r="H22" s="336">
        <v>-10000</v>
      </c>
      <c r="I22" s="336">
        <v>-10000</v>
      </c>
      <c r="J22" s="336">
        <v>-10000</v>
      </c>
      <c r="K22" s="336">
        <v>-10000</v>
      </c>
      <c r="L22" s="336">
        <v>-10000</v>
      </c>
      <c r="M22" s="336">
        <v>-10000</v>
      </c>
      <c r="N22" s="336">
        <v>-10000</v>
      </c>
      <c r="O22" s="336">
        <v>-10000</v>
      </c>
      <c r="P22" s="306">
        <f t="shared" si="3"/>
        <v>-120000</v>
      </c>
      <c r="Q22" s="229"/>
      <c r="R22" s="229"/>
      <c r="S22" s="334"/>
    </row>
    <row r="23" spans="1:19" ht="18" customHeight="1" outlineLevel="1" x14ac:dyDescent="0.2">
      <c r="A23" s="530"/>
      <c r="B23" s="330" t="s">
        <v>92</v>
      </c>
      <c r="C23" s="301">
        <v>-400000</v>
      </c>
      <c r="D23" s="336">
        <v>-50000</v>
      </c>
      <c r="E23" s="336">
        <v>-50000</v>
      </c>
      <c r="F23" s="336">
        <v>-50000</v>
      </c>
      <c r="G23" s="336">
        <v>-50000</v>
      </c>
      <c r="H23" s="336">
        <v>-50000</v>
      </c>
      <c r="I23" s="336">
        <v>-50000</v>
      </c>
      <c r="J23" s="336">
        <v>-50000</v>
      </c>
      <c r="K23" s="336">
        <v>-50000</v>
      </c>
      <c r="L23" s="336">
        <v>-50000</v>
      </c>
      <c r="M23" s="336">
        <v>-50000</v>
      </c>
      <c r="N23" s="336">
        <v>-50000</v>
      </c>
      <c r="O23" s="336">
        <v>-50000</v>
      </c>
      <c r="P23" s="306">
        <f t="shared" si="3"/>
        <v>-600000</v>
      </c>
      <c r="Q23" s="229"/>
      <c r="R23" s="229"/>
      <c r="S23" s="334"/>
    </row>
    <row r="24" spans="1:19" ht="18" customHeight="1" outlineLevel="1" x14ac:dyDescent="0.2">
      <c r="A24" s="530"/>
      <c r="B24" s="330" t="s">
        <v>111</v>
      </c>
      <c r="C24" s="301">
        <v>-100000</v>
      </c>
      <c r="D24" s="336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3"/>
      <c r="P24" s="306">
        <f t="shared" si="3"/>
        <v>0</v>
      </c>
      <c r="Q24" s="229"/>
      <c r="R24" s="229"/>
      <c r="S24" s="334"/>
    </row>
    <row r="25" spans="1:19" ht="18" customHeight="1" outlineLevel="1" x14ac:dyDescent="0.2">
      <c r="A25" s="530"/>
      <c r="B25" s="330" t="s">
        <v>112</v>
      </c>
      <c r="C25" s="301"/>
      <c r="D25" s="336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3"/>
      <c r="P25" s="306">
        <f t="shared" si="3"/>
        <v>0</v>
      </c>
      <c r="Q25" s="229"/>
      <c r="R25" s="229"/>
      <c r="S25" s="334"/>
    </row>
    <row r="26" spans="1:19" ht="18" customHeight="1" outlineLevel="1" x14ac:dyDescent="0.2">
      <c r="A26" s="532"/>
      <c r="B26" s="337" t="s">
        <v>131</v>
      </c>
      <c r="C26" s="301"/>
      <c r="D26" s="336"/>
      <c r="E26" s="332"/>
      <c r="F26" s="332"/>
      <c r="G26" s="332"/>
      <c r="H26" s="332"/>
      <c r="I26" s="332"/>
      <c r="J26" s="332"/>
      <c r="K26" s="332"/>
      <c r="L26" s="332"/>
      <c r="M26" s="332"/>
      <c r="N26" s="332"/>
      <c r="O26" s="333"/>
      <c r="P26" s="306">
        <f t="shared" si="3"/>
        <v>0</v>
      </c>
      <c r="Q26" s="229"/>
      <c r="R26" s="229"/>
      <c r="S26" s="334"/>
    </row>
    <row r="27" spans="1:19" ht="18" customHeight="1" outlineLevel="1" x14ac:dyDescent="0.2">
      <c r="A27" s="338" t="s">
        <v>114</v>
      </c>
      <c r="B27" s="339"/>
      <c r="C27" s="341">
        <f t="shared" ref="C27:O27" si="7">SUM(C11:C26)</f>
        <v>-6085000</v>
      </c>
      <c r="D27" s="342">
        <f t="shared" si="7"/>
        <v>-757580.2</v>
      </c>
      <c r="E27" s="343">
        <f t="shared" si="7"/>
        <v>-947580.2</v>
      </c>
      <c r="F27" s="343">
        <f t="shared" si="7"/>
        <v>-947580.2</v>
      </c>
      <c r="G27" s="343">
        <f t="shared" si="7"/>
        <v>-947580.2</v>
      </c>
      <c r="H27" s="343">
        <f t="shared" si="7"/>
        <v>-947580.2</v>
      </c>
      <c r="I27" s="343">
        <f t="shared" si="7"/>
        <v>-947580.2</v>
      </c>
      <c r="J27" s="343">
        <f t="shared" si="7"/>
        <v>-947580.2</v>
      </c>
      <c r="K27" s="343">
        <f t="shared" si="7"/>
        <v>-908741.52</v>
      </c>
      <c r="L27" s="343">
        <f t="shared" si="7"/>
        <v>-908741.52</v>
      </c>
      <c r="M27" s="343">
        <f t="shared" si="7"/>
        <v>-889322.18</v>
      </c>
      <c r="N27" s="343">
        <f t="shared" si="7"/>
        <v>-947580.2</v>
      </c>
      <c r="O27" s="344">
        <f t="shared" si="7"/>
        <v>-947580.2</v>
      </c>
      <c r="P27" s="321">
        <f t="shared" si="3"/>
        <v>-11045027.019999998</v>
      </c>
      <c r="Q27" s="229"/>
      <c r="R27" s="229"/>
      <c r="S27" s="334"/>
    </row>
    <row r="28" spans="1:19" ht="18" customHeight="1" outlineLevel="1" x14ac:dyDescent="0.2">
      <c r="A28" s="244"/>
      <c r="B28" s="229"/>
      <c r="C28" s="288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45"/>
      <c r="Q28" s="229"/>
      <c r="R28" s="242" t="s">
        <v>115</v>
      </c>
    </row>
    <row r="29" spans="1:19" ht="18" customHeight="1" x14ac:dyDescent="0.2">
      <c r="A29" s="533" t="s">
        <v>116</v>
      </c>
      <c r="B29" s="346" t="s">
        <v>117</v>
      </c>
      <c r="C29" s="348"/>
      <c r="D29" s="349">
        <f t="shared" ref="D29:O29" si="8">D8+D27</f>
        <v>561099.80000000005</v>
      </c>
      <c r="E29" s="350">
        <f t="shared" si="8"/>
        <v>371099.80000000005</v>
      </c>
      <c r="F29" s="350">
        <f t="shared" si="8"/>
        <v>371099.80000000005</v>
      </c>
      <c r="G29" s="350">
        <f t="shared" si="8"/>
        <v>371099.80000000005</v>
      </c>
      <c r="H29" s="350">
        <f t="shared" si="8"/>
        <v>371099.80000000005</v>
      </c>
      <c r="I29" s="350">
        <f t="shared" si="8"/>
        <v>371099.80000000005</v>
      </c>
      <c r="J29" s="350">
        <f t="shared" si="8"/>
        <v>371099.80000000005</v>
      </c>
      <c r="K29" s="350">
        <f t="shared" si="8"/>
        <v>322026.48</v>
      </c>
      <c r="L29" s="350">
        <f t="shared" si="8"/>
        <v>322026.48</v>
      </c>
      <c r="M29" s="350">
        <f t="shared" si="8"/>
        <v>297489.81999999995</v>
      </c>
      <c r="N29" s="350">
        <f t="shared" si="8"/>
        <v>371099.80000000005</v>
      </c>
      <c r="O29" s="351">
        <f t="shared" si="8"/>
        <v>371099.80000000005</v>
      </c>
      <c r="P29" s="354">
        <f>SUM(D29:O29)</f>
        <v>4471440.9800000004</v>
      </c>
      <c r="Q29" s="229"/>
      <c r="R29" s="259" t="s">
        <v>118</v>
      </c>
      <c r="S29" s="269">
        <v>0.2</v>
      </c>
    </row>
    <row r="30" spans="1:19" ht="18" customHeight="1" x14ac:dyDescent="0.2">
      <c r="A30" s="534"/>
      <c r="B30" s="330" t="s">
        <v>119</v>
      </c>
      <c r="C30" s="301">
        <v>0</v>
      </c>
      <c r="D30" s="336">
        <f t="shared" ref="D30:O30" si="9">D29*$S$29</f>
        <v>112219.96000000002</v>
      </c>
      <c r="E30" s="336">
        <f t="shared" si="9"/>
        <v>74219.960000000006</v>
      </c>
      <c r="F30" s="336">
        <f t="shared" si="9"/>
        <v>74219.960000000006</v>
      </c>
      <c r="G30" s="336">
        <f t="shared" si="9"/>
        <v>74219.960000000006</v>
      </c>
      <c r="H30" s="336">
        <f t="shared" si="9"/>
        <v>74219.960000000006</v>
      </c>
      <c r="I30" s="336">
        <f t="shared" si="9"/>
        <v>74219.960000000006</v>
      </c>
      <c r="J30" s="336">
        <f t="shared" si="9"/>
        <v>74219.960000000006</v>
      </c>
      <c r="K30" s="336">
        <f t="shared" si="9"/>
        <v>64405.296000000002</v>
      </c>
      <c r="L30" s="336">
        <f t="shared" si="9"/>
        <v>64405.296000000002</v>
      </c>
      <c r="M30" s="336">
        <f t="shared" si="9"/>
        <v>59497.963999999993</v>
      </c>
      <c r="N30" s="336">
        <f t="shared" si="9"/>
        <v>74219.960000000006</v>
      </c>
      <c r="O30" s="336">
        <f t="shared" si="9"/>
        <v>74219.960000000006</v>
      </c>
      <c r="P30" s="306">
        <f>P29*S29</f>
        <v>894288.19600000011</v>
      </c>
      <c r="Q30" s="229"/>
      <c r="R30" s="259" t="s">
        <v>120</v>
      </c>
      <c r="S30" s="269">
        <v>0.8</v>
      </c>
    </row>
    <row r="31" spans="1:19" ht="18" customHeight="1" x14ac:dyDescent="0.2">
      <c r="A31" s="535"/>
      <c r="B31" s="337" t="s">
        <v>121</v>
      </c>
      <c r="C31" s="357">
        <v>-5000000</v>
      </c>
      <c r="D31" s="342">
        <f t="shared" ref="D31:O31" si="10">D29*$S$30</f>
        <v>448879.84000000008</v>
      </c>
      <c r="E31" s="342">
        <f t="shared" si="10"/>
        <v>296879.84000000003</v>
      </c>
      <c r="F31" s="342">
        <f t="shared" si="10"/>
        <v>296879.84000000003</v>
      </c>
      <c r="G31" s="342">
        <f t="shared" si="10"/>
        <v>296879.84000000003</v>
      </c>
      <c r="H31" s="342">
        <f t="shared" si="10"/>
        <v>296879.84000000003</v>
      </c>
      <c r="I31" s="342">
        <f t="shared" si="10"/>
        <v>296879.84000000003</v>
      </c>
      <c r="J31" s="342">
        <f t="shared" si="10"/>
        <v>296879.84000000003</v>
      </c>
      <c r="K31" s="342">
        <f t="shared" si="10"/>
        <v>257621.18400000001</v>
      </c>
      <c r="L31" s="342">
        <f t="shared" si="10"/>
        <v>257621.18400000001</v>
      </c>
      <c r="M31" s="342">
        <f t="shared" si="10"/>
        <v>237991.85599999997</v>
      </c>
      <c r="N31" s="342">
        <f t="shared" si="10"/>
        <v>296879.84000000003</v>
      </c>
      <c r="O31" s="342">
        <f t="shared" si="10"/>
        <v>296879.84000000003</v>
      </c>
      <c r="P31" s="321">
        <f>P29*S30</f>
        <v>3577152.7840000005</v>
      </c>
      <c r="Q31" s="229"/>
    </row>
    <row r="32" spans="1:19" ht="18" customHeight="1" x14ac:dyDescent="0.2">
      <c r="A32" s="229"/>
      <c r="B32" s="229"/>
      <c r="C32" s="288"/>
      <c r="D32" s="360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362"/>
    </row>
    <row r="33" spans="1:19" ht="18" customHeight="1" x14ac:dyDescent="0.2">
      <c r="A33" s="363" t="s">
        <v>122</v>
      </c>
      <c r="B33" s="536"/>
      <c r="C33" s="537"/>
      <c r="D33" s="364">
        <f t="shared" ref="D33:O33" si="11">(D29/D8)</f>
        <v>0.4255011071677739</v>
      </c>
      <c r="E33" s="364">
        <f t="shared" si="11"/>
        <v>0.28141762975096313</v>
      </c>
      <c r="F33" s="364">
        <f t="shared" si="11"/>
        <v>0.28141762975096313</v>
      </c>
      <c r="G33" s="364">
        <f t="shared" si="11"/>
        <v>0.28141762975096313</v>
      </c>
      <c r="H33" s="364">
        <f t="shared" si="11"/>
        <v>0.28141762975096313</v>
      </c>
      <c r="I33" s="364">
        <f t="shared" si="11"/>
        <v>0.28141762975096313</v>
      </c>
      <c r="J33" s="364">
        <f t="shared" si="11"/>
        <v>0.28141762975096313</v>
      </c>
      <c r="K33" s="364">
        <f t="shared" si="11"/>
        <v>0.26164677664677666</v>
      </c>
      <c r="L33" s="364">
        <f t="shared" si="11"/>
        <v>0.26164677664677666</v>
      </c>
      <c r="M33" s="364">
        <f t="shared" si="11"/>
        <v>0.25066296936667304</v>
      </c>
      <c r="N33" s="364">
        <f t="shared" si="11"/>
        <v>0.28141762975096313</v>
      </c>
      <c r="O33" s="364">
        <f t="shared" si="11"/>
        <v>0.28141762975096313</v>
      </c>
      <c r="P33" s="367">
        <f>AVERAGE(D33:O33)</f>
        <v>0.28756655565297545</v>
      </c>
      <c r="Q33" s="229"/>
      <c r="R33" s="229"/>
      <c r="S33" s="269"/>
    </row>
    <row r="34" spans="1:19" ht="18" customHeight="1" x14ac:dyDescent="0.2">
      <c r="A34" s="533" t="s">
        <v>123</v>
      </c>
      <c r="B34" s="346" t="s">
        <v>124</v>
      </c>
      <c r="C34" s="348"/>
      <c r="D34" s="349">
        <f>D29</f>
        <v>561099.80000000005</v>
      </c>
      <c r="E34" s="350">
        <f t="shared" ref="E34:O34" si="12">D34+E29</f>
        <v>932199.60000000009</v>
      </c>
      <c r="F34" s="350">
        <f t="shared" si="12"/>
        <v>1303299.4000000001</v>
      </c>
      <c r="G34" s="350">
        <f t="shared" si="12"/>
        <v>1674399.2000000002</v>
      </c>
      <c r="H34" s="350">
        <f t="shared" si="12"/>
        <v>2045499.0000000002</v>
      </c>
      <c r="I34" s="350">
        <f t="shared" si="12"/>
        <v>2416598.8000000003</v>
      </c>
      <c r="J34" s="350">
        <f t="shared" si="12"/>
        <v>2787698.6000000006</v>
      </c>
      <c r="K34" s="350">
        <f t="shared" si="12"/>
        <v>3109725.0800000005</v>
      </c>
      <c r="L34" s="350">
        <f t="shared" si="12"/>
        <v>3431751.5600000005</v>
      </c>
      <c r="M34" s="350">
        <f t="shared" si="12"/>
        <v>3729241.3800000004</v>
      </c>
      <c r="N34" s="350">
        <f t="shared" si="12"/>
        <v>4100341.1800000006</v>
      </c>
      <c r="O34" s="368">
        <f t="shared" si="12"/>
        <v>4471440.9800000004</v>
      </c>
      <c r="P34" s="371">
        <f t="shared" ref="P34:P36" si="13">O34</f>
        <v>4471440.9800000004</v>
      </c>
      <c r="Q34" s="229"/>
      <c r="R34" s="229"/>
    </row>
    <row r="35" spans="1:19" ht="18" customHeight="1" x14ac:dyDescent="0.2">
      <c r="A35" s="534"/>
      <c r="B35" s="330" t="s">
        <v>119</v>
      </c>
      <c r="C35" s="301">
        <v>-8000000</v>
      </c>
      <c r="D35" s="336">
        <f t="shared" ref="D35:O35" si="14">C35+D30</f>
        <v>-7887780.04</v>
      </c>
      <c r="E35" s="332">
        <f t="shared" si="14"/>
        <v>-7813560.0800000001</v>
      </c>
      <c r="F35" s="332">
        <f t="shared" si="14"/>
        <v>-7739340.1200000001</v>
      </c>
      <c r="G35" s="332">
        <f t="shared" si="14"/>
        <v>-7665120.1600000001</v>
      </c>
      <c r="H35" s="332">
        <f t="shared" si="14"/>
        <v>-7590900.2000000002</v>
      </c>
      <c r="I35" s="332">
        <f t="shared" si="14"/>
        <v>-7516680.2400000002</v>
      </c>
      <c r="J35" s="332">
        <f t="shared" si="14"/>
        <v>-7442460.2800000003</v>
      </c>
      <c r="K35" s="332">
        <f t="shared" si="14"/>
        <v>-7378054.9840000002</v>
      </c>
      <c r="L35" s="332">
        <f t="shared" si="14"/>
        <v>-7313649.6880000001</v>
      </c>
      <c r="M35" s="332">
        <f t="shared" si="14"/>
        <v>-7254151.7240000004</v>
      </c>
      <c r="N35" s="332">
        <f t="shared" si="14"/>
        <v>-7179931.7640000004</v>
      </c>
      <c r="O35" s="372">
        <f t="shared" si="14"/>
        <v>-7105711.8040000005</v>
      </c>
      <c r="P35" s="306">
        <f t="shared" si="13"/>
        <v>-7105711.8040000005</v>
      </c>
      <c r="Q35" s="229"/>
      <c r="R35" s="229"/>
    </row>
    <row r="36" spans="1:19" ht="18" customHeight="1" x14ac:dyDescent="0.2">
      <c r="A36" s="535"/>
      <c r="B36" s="337" t="s">
        <v>121</v>
      </c>
      <c r="C36" s="357">
        <f>C31</f>
        <v>-5000000</v>
      </c>
      <c r="D36" s="342">
        <f t="shared" ref="D36:O36" si="15">C36+D31</f>
        <v>-4551120.16</v>
      </c>
      <c r="E36" s="343">
        <f t="shared" si="15"/>
        <v>-4254240.32</v>
      </c>
      <c r="F36" s="343">
        <f t="shared" si="15"/>
        <v>-3957360.4800000004</v>
      </c>
      <c r="G36" s="343">
        <f t="shared" si="15"/>
        <v>-3660480.6400000006</v>
      </c>
      <c r="H36" s="343">
        <f t="shared" si="15"/>
        <v>-3363600.8000000007</v>
      </c>
      <c r="I36" s="343">
        <f t="shared" si="15"/>
        <v>-3066720.9600000009</v>
      </c>
      <c r="J36" s="343">
        <f t="shared" si="15"/>
        <v>-2769841.120000001</v>
      </c>
      <c r="K36" s="343">
        <f t="shared" si="15"/>
        <v>-2512219.9360000012</v>
      </c>
      <c r="L36" s="343">
        <f t="shared" si="15"/>
        <v>-2254598.7520000013</v>
      </c>
      <c r="M36" s="343">
        <f t="shared" si="15"/>
        <v>-2016606.8960000013</v>
      </c>
      <c r="N36" s="343">
        <f t="shared" si="15"/>
        <v>-1719727.0560000013</v>
      </c>
      <c r="O36" s="373">
        <f t="shared" si="15"/>
        <v>-1422847.2160000012</v>
      </c>
      <c r="P36" s="321">
        <f t="shared" si="13"/>
        <v>-1422847.2160000012</v>
      </c>
      <c r="Q36" s="229"/>
      <c r="R36" s="229"/>
    </row>
    <row r="37" spans="1:19" ht="18" customHeight="1" x14ac:dyDescent="0.2">
      <c r="A37" s="229"/>
      <c r="B37" s="229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29"/>
      <c r="R37" s="229"/>
    </row>
    <row r="38" spans="1:19" ht="18" hidden="1" customHeight="1" x14ac:dyDescent="0.2">
      <c r="A38" s="520" t="s">
        <v>125</v>
      </c>
      <c r="B38" s="374" t="s">
        <v>119</v>
      </c>
      <c r="C38" s="298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8">
        <f t="shared" ref="P38:P39" si="16">SUM(C38:O38)</f>
        <v>0</v>
      </c>
      <c r="Q38" s="229"/>
      <c r="R38" s="229"/>
    </row>
    <row r="39" spans="1:19" ht="18" hidden="1" customHeight="1" x14ac:dyDescent="0.2">
      <c r="A39" s="521"/>
      <c r="B39" s="375" t="s">
        <v>121</v>
      </c>
      <c r="C39" s="321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21">
        <f t="shared" si="16"/>
        <v>0</v>
      </c>
      <c r="Q39" s="229"/>
    </row>
    <row r="40" spans="1:19" ht="18" hidden="1" customHeight="1" x14ac:dyDescent="0.2">
      <c r="C40" s="376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6"/>
      <c r="Q40" s="229"/>
      <c r="R40" s="229"/>
      <c r="S40" s="334"/>
    </row>
    <row r="41" spans="1:19" ht="18" customHeight="1" x14ac:dyDescent="0.2">
      <c r="A41" s="522" t="s">
        <v>126</v>
      </c>
      <c r="B41" s="291" t="s">
        <v>127</v>
      </c>
      <c r="C41" s="379">
        <v>2</v>
      </c>
      <c r="D41" s="380">
        <v>2</v>
      </c>
      <c r="E41" s="381">
        <v>2</v>
      </c>
      <c r="F41" s="381">
        <v>2</v>
      </c>
      <c r="G41" s="381">
        <v>2</v>
      </c>
      <c r="H41" s="381">
        <v>2</v>
      </c>
      <c r="I41" s="381">
        <v>2</v>
      </c>
      <c r="J41" s="381">
        <v>2</v>
      </c>
      <c r="K41" s="381">
        <v>2</v>
      </c>
      <c r="L41" s="381">
        <v>2</v>
      </c>
      <c r="M41" s="381">
        <v>2</v>
      </c>
      <c r="N41" s="381">
        <v>2</v>
      </c>
      <c r="O41" s="382">
        <v>2</v>
      </c>
      <c r="P41" s="384"/>
      <c r="Q41" s="229"/>
      <c r="R41" s="242" t="s">
        <v>128</v>
      </c>
    </row>
    <row r="42" spans="1:19" ht="18" customHeight="1" x14ac:dyDescent="0.2">
      <c r="A42" s="523"/>
      <c r="B42" s="315" t="s">
        <v>129</v>
      </c>
      <c r="C42" s="386">
        <v>1</v>
      </c>
      <c r="D42" s="387">
        <v>1</v>
      </c>
      <c r="E42" s="387">
        <v>1</v>
      </c>
      <c r="F42" s="387">
        <v>1</v>
      </c>
      <c r="G42" s="387">
        <v>1</v>
      </c>
      <c r="H42" s="387">
        <v>1</v>
      </c>
      <c r="I42" s="387">
        <v>1</v>
      </c>
      <c r="J42" s="387">
        <v>1</v>
      </c>
      <c r="K42" s="387">
        <v>1</v>
      </c>
      <c r="L42" s="387">
        <v>1</v>
      </c>
      <c r="M42" s="387">
        <v>1</v>
      </c>
      <c r="N42" s="387">
        <v>1</v>
      </c>
      <c r="O42" s="387">
        <v>1</v>
      </c>
      <c r="P42" s="390"/>
      <c r="R42" s="259" t="s">
        <v>130</v>
      </c>
      <c r="S42" s="391">
        <v>2</v>
      </c>
    </row>
    <row r="43" spans="1:19" ht="15.75" customHeight="1" outlineLevel="1" x14ac:dyDescent="0.2">
      <c r="B43" s="334"/>
      <c r="Q43" s="229"/>
    </row>
    <row r="44" spans="1:19" ht="15.75" customHeight="1" outlineLevel="1" x14ac:dyDescent="0.2">
      <c r="Q44" s="229"/>
    </row>
    <row r="45" spans="1:19" ht="13.5" customHeight="1" x14ac:dyDescent="0.2"/>
    <row r="46" spans="1:19" ht="13.5" customHeight="1" x14ac:dyDescent="0.2"/>
    <row r="47" spans="1:19" ht="13.5" customHeight="1" x14ac:dyDescent="0.2"/>
    <row r="48" spans="1:19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B33:C33"/>
    <mergeCell ref="A34:A36"/>
    <mergeCell ref="A38:A39"/>
    <mergeCell ref="A41:A42"/>
    <mergeCell ref="A5:A8"/>
    <mergeCell ref="A11:A26"/>
    <mergeCell ref="A29:A31"/>
  </mergeCells>
  <phoneticPr fontId="65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pane xSplit="1" topLeftCell="B1" activePane="topRight" state="frozen"/>
      <selection pane="topRight" activeCell="C2" sqref="C2"/>
    </sheetView>
  </sheetViews>
  <sheetFormatPr baseColWidth="10" defaultColWidth="11.1640625" defaultRowHeight="15" customHeight="1" outlineLevelRow="2" x14ac:dyDescent="0.2"/>
  <cols>
    <col min="1" max="1" width="18.33203125" customWidth="1"/>
    <col min="2" max="2" width="25.5" customWidth="1"/>
    <col min="3" max="16" width="11.33203125" customWidth="1"/>
    <col min="17" max="17" width="3.5" customWidth="1"/>
    <col min="18" max="18" width="15.5" customWidth="1"/>
    <col min="19" max="19" width="11.33203125" customWidth="1"/>
    <col min="20" max="26" width="8.83203125" customWidth="1"/>
  </cols>
  <sheetData>
    <row r="1" spans="1:26" ht="28.5" customHeight="1" x14ac:dyDescent="0.2">
      <c r="A1" s="227" t="s">
        <v>68</v>
      </c>
      <c r="B1" s="228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30">
        <v>44910</v>
      </c>
      <c r="Q1" s="229"/>
    </row>
    <row r="2" spans="1:26" ht="15" customHeight="1" x14ac:dyDescent="0.2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31" t="s">
        <v>69</v>
      </c>
      <c r="Q2" s="229"/>
    </row>
    <row r="3" spans="1:26" ht="22.5" customHeight="1" x14ac:dyDescent="0.2">
      <c r="A3" s="232" t="s">
        <v>70</v>
      </c>
      <c r="B3" s="233"/>
      <c r="C3" s="235" t="s">
        <v>71</v>
      </c>
      <c r="D3" s="236" t="s">
        <v>14</v>
      </c>
      <c r="E3" s="236" t="s">
        <v>15</v>
      </c>
      <c r="F3" s="236" t="s">
        <v>16</v>
      </c>
      <c r="G3" s="236" t="s">
        <v>17</v>
      </c>
      <c r="H3" s="236" t="s">
        <v>72</v>
      </c>
      <c r="I3" s="236" t="s">
        <v>73</v>
      </c>
      <c r="J3" s="236" t="s">
        <v>74</v>
      </c>
      <c r="K3" s="236" t="s">
        <v>75</v>
      </c>
      <c r="L3" s="236" t="s">
        <v>76</v>
      </c>
      <c r="M3" s="236" t="s">
        <v>11</v>
      </c>
      <c r="N3" s="237">
        <v>45352</v>
      </c>
      <c r="O3" s="238" t="s">
        <v>13</v>
      </c>
      <c r="P3" s="241" t="s">
        <v>77</v>
      </c>
      <c r="Q3" s="229"/>
      <c r="R3" s="242" t="s">
        <v>80</v>
      </c>
      <c r="S3" s="243" t="s">
        <v>81</v>
      </c>
    </row>
    <row r="4" spans="1:26" ht="15.75" customHeight="1" outlineLevel="1" x14ac:dyDescent="0.2">
      <c r="A4" s="244"/>
      <c r="B4" s="229"/>
      <c r="C4" s="246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8"/>
      <c r="P4" s="251"/>
      <c r="Q4" s="229"/>
      <c r="R4" s="229"/>
    </row>
    <row r="5" spans="1:26" ht="18" customHeight="1" outlineLevel="1" x14ac:dyDescent="0.2">
      <c r="A5" s="524" t="s">
        <v>82</v>
      </c>
      <c r="B5" s="252" t="s">
        <v>83</v>
      </c>
      <c r="C5" s="254"/>
      <c r="D5" s="255">
        <v>2</v>
      </c>
      <c r="E5" s="255">
        <v>2</v>
      </c>
      <c r="F5" s="255">
        <v>2</v>
      </c>
      <c r="G5" s="255">
        <v>2</v>
      </c>
      <c r="H5" s="255">
        <v>2</v>
      </c>
      <c r="I5" s="255">
        <v>2</v>
      </c>
      <c r="J5" s="255">
        <v>2</v>
      </c>
      <c r="K5" s="255">
        <v>2</v>
      </c>
      <c r="L5" s="255">
        <v>2</v>
      </c>
      <c r="M5" s="255">
        <v>2</v>
      </c>
      <c r="N5" s="255">
        <v>2</v>
      </c>
      <c r="O5" s="255">
        <v>2</v>
      </c>
      <c r="P5" s="258"/>
      <c r="Q5" s="229"/>
      <c r="R5" s="259" t="s">
        <v>83</v>
      </c>
      <c r="S5" s="260">
        <v>2</v>
      </c>
    </row>
    <row r="6" spans="1:26" ht="18" customHeight="1" outlineLevel="1" x14ac:dyDescent="0.2">
      <c r="A6" s="525"/>
      <c r="B6" s="261" t="s">
        <v>84</v>
      </c>
      <c r="C6" s="262"/>
      <c r="D6" s="263">
        <f t="shared" ref="D6:O6" si="0">($S$9*4)*$S$6</f>
        <v>22</v>
      </c>
      <c r="E6" s="264">
        <f t="shared" si="0"/>
        <v>22</v>
      </c>
      <c r="F6" s="264">
        <f t="shared" si="0"/>
        <v>22</v>
      </c>
      <c r="G6" s="264">
        <f t="shared" si="0"/>
        <v>22</v>
      </c>
      <c r="H6" s="264">
        <f t="shared" si="0"/>
        <v>22</v>
      </c>
      <c r="I6" s="264">
        <f t="shared" si="0"/>
        <v>22</v>
      </c>
      <c r="J6" s="264">
        <f t="shared" si="0"/>
        <v>22</v>
      </c>
      <c r="K6" s="264">
        <f t="shared" si="0"/>
        <v>22</v>
      </c>
      <c r="L6" s="264">
        <f t="shared" si="0"/>
        <v>22</v>
      </c>
      <c r="M6" s="264">
        <f t="shared" si="0"/>
        <v>22</v>
      </c>
      <c r="N6" s="264">
        <f t="shared" si="0"/>
        <v>22</v>
      </c>
      <c r="O6" s="265">
        <f t="shared" si="0"/>
        <v>22</v>
      </c>
      <c r="P6" s="268"/>
      <c r="Q6" s="229"/>
      <c r="R6" s="259" t="s">
        <v>85</v>
      </c>
      <c r="S6" s="269">
        <v>0.55000000000000004</v>
      </c>
    </row>
    <row r="7" spans="1:26" ht="18" customHeight="1" outlineLevel="1" x14ac:dyDescent="0.2">
      <c r="A7" s="525"/>
      <c r="B7" s="270" t="s">
        <v>86</v>
      </c>
      <c r="C7" s="272"/>
      <c r="D7" s="273">
        <v>30</v>
      </c>
      <c r="E7" s="274">
        <v>30</v>
      </c>
      <c r="F7" s="274">
        <v>30</v>
      </c>
      <c r="G7" s="274">
        <v>30</v>
      </c>
      <c r="H7" s="274">
        <v>30</v>
      </c>
      <c r="I7" s="274">
        <v>30</v>
      </c>
      <c r="J7" s="274">
        <v>30</v>
      </c>
      <c r="K7" s="274">
        <v>28</v>
      </c>
      <c r="L7" s="274">
        <v>28</v>
      </c>
      <c r="M7" s="274">
        <v>27</v>
      </c>
      <c r="N7" s="274">
        <v>30</v>
      </c>
      <c r="O7" s="275">
        <v>30</v>
      </c>
      <c r="P7" s="278">
        <f>SUM(D7:O7)</f>
        <v>353</v>
      </c>
      <c r="Q7" s="229"/>
      <c r="R7" s="259" t="s">
        <v>87</v>
      </c>
      <c r="S7" s="260">
        <f>AVERAGE(D7:O7)</f>
        <v>29.416666666666668</v>
      </c>
    </row>
    <row r="8" spans="1:26" ht="18" customHeight="1" outlineLevel="1" x14ac:dyDescent="0.2">
      <c r="A8" s="526"/>
      <c r="B8" s="279" t="s">
        <v>88</v>
      </c>
      <c r="C8" s="281"/>
      <c r="D8" s="282">
        <f t="shared" ref="D8:P8" si="1">D5*D6*D7*$S$8</f>
        <v>1318680</v>
      </c>
      <c r="E8" s="283">
        <f t="shared" si="1"/>
        <v>1318680</v>
      </c>
      <c r="F8" s="283">
        <f t="shared" si="1"/>
        <v>1318680</v>
      </c>
      <c r="G8" s="283">
        <f t="shared" si="1"/>
        <v>1318680</v>
      </c>
      <c r="H8" s="283">
        <f t="shared" si="1"/>
        <v>1318680</v>
      </c>
      <c r="I8" s="283">
        <f t="shared" si="1"/>
        <v>1318680</v>
      </c>
      <c r="J8" s="283">
        <f t="shared" si="1"/>
        <v>1318680</v>
      </c>
      <c r="K8" s="283">
        <f t="shared" si="1"/>
        <v>1230768</v>
      </c>
      <c r="L8" s="283">
        <f t="shared" si="1"/>
        <v>1230768</v>
      </c>
      <c r="M8" s="283">
        <f t="shared" si="1"/>
        <v>1186812</v>
      </c>
      <c r="N8" s="283">
        <f t="shared" si="1"/>
        <v>1318680</v>
      </c>
      <c r="O8" s="284">
        <f t="shared" si="1"/>
        <v>1318680</v>
      </c>
      <c r="P8" s="392">
        <f t="shared" si="1"/>
        <v>0</v>
      </c>
      <c r="Q8" s="229"/>
      <c r="R8" s="259" t="s">
        <v>89</v>
      </c>
      <c r="S8" s="260">
        <v>999</v>
      </c>
    </row>
    <row r="9" spans="1:26" ht="18" customHeight="1" outlineLevel="2" x14ac:dyDescent="0.2">
      <c r="A9" s="229"/>
      <c r="B9" s="229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29"/>
      <c r="R9" s="259" t="s">
        <v>90</v>
      </c>
      <c r="S9" s="290">
        <v>10</v>
      </c>
    </row>
    <row r="10" spans="1:26" ht="18" customHeight="1" x14ac:dyDescent="0.2">
      <c r="A10" s="322"/>
      <c r="B10" s="322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229"/>
    </row>
    <row r="11" spans="1:26" ht="18" customHeight="1" x14ac:dyDescent="0.2">
      <c r="A11" s="529" t="s">
        <v>94</v>
      </c>
      <c r="B11" s="325" t="s">
        <v>95</v>
      </c>
      <c r="C11" s="293">
        <f>-S7*$S$9*$S$13*D42</f>
        <v>-338291.66666666669</v>
      </c>
      <c r="D11" s="327">
        <f t="shared" ref="D11:O11" si="2">-D7*$S$9*$S$13*D42</f>
        <v>-345000</v>
      </c>
      <c r="E11" s="328">
        <f t="shared" si="2"/>
        <v>-345000</v>
      </c>
      <c r="F11" s="328">
        <f t="shared" si="2"/>
        <v>-345000</v>
      </c>
      <c r="G11" s="328">
        <f t="shared" si="2"/>
        <v>-345000</v>
      </c>
      <c r="H11" s="328">
        <f t="shared" si="2"/>
        <v>-345000</v>
      </c>
      <c r="I11" s="328">
        <f t="shared" si="2"/>
        <v>-345000</v>
      </c>
      <c r="J11" s="328">
        <f t="shared" si="2"/>
        <v>-345000</v>
      </c>
      <c r="K11" s="328">
        <f t="shared" si="2"/>
        <v>-322000</v>
      </c>
      <c r="L11" s="328">
        <f t="shared" si="2"/>
        <v>-322000</v>
      </c>
      <c r="M11" s="328">
        <f t="shared" si="2"/>
        <v>-310500</v>
      </c>
      <c r="N11" s="328">
        <f t="shared" si="2"/>
        <v>-345000</v>
      </c>
      <c r="O11" s="329">
        <f t="shared" si="2"/>
        <v>-345000</v>
      </c>
      <c r="P11" s="298">
        <f t="shared" ref="P11:P27" si="3">SUM(D11:O11)</f>
        <v>-4059500</v>
      </c>
      <c r="Q11" s="229"/>
    </row>
    <row r="12" spans="1:26" ht="18" customHeight="1" x14ac:dyDescent="0.2">
      <c r="A12" s="530"/>
      <c r="B12" s="330" t="s">
        <v>96</v>
      </c>
      <c r="C12" s="301">
        <v>-40000</v>
      </c>
      <c r="D12" s="332">
        <v>-40000</v>
      </c>
      <c r="E12" s="332">
        <v>-40000</v>
      </c>
      <c r="F12" s="332">
        <v>-40000</v>
      </c>
      <c r="G12" s="332">
        <v>-40000</v>
      </c>
      <c r="H12" s="332">
        <v>-40000</v>
      </c>
      <c r="I12" s="332">
        <v>-40000</v>
      </c>
      <c r="J12" s="332">
        <v>-40000</v>
      </c>
      <c r="K12" s="332">
        <v>-40000</v>
      </c>
      <c r="L12" s="332">
        <v>-40000</v>
      </c>
      <c r="M12" s="332">
        <v>-40000</v>
      </c>
      <c r="N12" s="332">
        <v>-40000</v>
      </c>
      <c r="O12" s="333">
        <v>-40000</v>
      </c>
      <c r="P12" s="306">
        <f t="shared" si="3"/>
        <v>-480000</v>
      </c>
      <c r="Q12" s="322"/>
      <c r="R12" s="242" t="s">
        <v>97</v>
      </c>
      <c r="S12" s="334"/>
      <c r="T12" s="335"/>
      <c r="U12" s="335"/>
      <c r="V12" s="335"/>
      <c r="W12" s="335"/>
      <c r="X12" s="335"/>
      <c r="Y12" s="335"/>
      <c r="Z12" s="335"/>
    </row>
    <row r="13" spans="1:26" ht="18" customHeight="1" x14ac:dyDescent="0.2">
      <c r="A13" s="530"/>
      <c r="B13" s="330" t="s">
        <v>98</v>
      </c>
      <c r="C13" s="301">
        <v>-40000</v>
      </c>
      <c r="D13" s="336">
        <v>-50000</v>
      </c>
      <c r="E13" s="336">
        <v>-50000</v>
      </c>
      <c r="F13" s="336">
        <v>-50000</v>
      </c>
      <c r="G13" s="336">
        <v>-50000</v>
      </c>
      <c r="H13" s="336">
        <v>-50000</v>
      </c>
      <c r="I13" s="336">
        <v>-50000</v>
      </c>
      <c r="J13" s="336">
        <v>-50000</v>
      </c>
      <c r="K13" s="336">
        <v>-50000</v>
      </c>
      <c r="L13" s="336">
        <v>-50000</v>
      </c>
      <c r="M13" s="336">
        <v>-50000</v>
      </c>
      <c r="N13" s="336">
        <v>-50000</v>
      </c>
      <c r="O13" s="336">
        <v>-50000</v>
      </c>
      <c r="P13" s="306">
        <f t="shared" si="3"/>
        <v>-600000</v>
      </c>
      <c r="Q13" s="229"/>
      <c r="R13" s="259" t="s">
        <v>99</v>
      </c>
      <c r="S13" s="260">
        <v>1150</v>
      </c>
    </row>
    <row r="14" spans="1:26" ht="18" customHeight="1" x14ac:dyDescent="0.2">
      <c r="A14" s="530"/>
      <c r="B14" s="330" t="s">
        <v>100</v>
      </c>
      <c r="C14" s="301"/>
      <c r="D14" s="332">
        <v>-70000</v>
      </c>
      <c r="E14" s="332">
        <v>-70000</v>
      </c>
      <c r="F14" s="332">
        <v>-70000</v>
      </c>
      <c r="G14" s="332">
        <v>-70000</v>
      </c>
      <c r="H14" s="332">
        <v>-70000</v>
      </c>
      <c r="I14" s="332">
        <v>-70000</v>
      </c>
      <c r="J14" s="332">
        <v>-70000</v>
      </c>
      <c r="K14" s="332">
        <v>-70000</v>
      </c>
      <c r="L14" s="332">
        <v>-70000</v>
      </c>
      <c r="M14" s="332">
        <v>-70000</v>
      </c>
      <c r="N14" s="332">
        <v>-70000</v>
      </c>
      <c r="O14" s="332">
        <v>-70000</v>
      </c>
      <c r="P14" s="306">
        <f t="shared" si="3"/>
        <v>-840000</v>
      </c>
      <c r="Q14" s="229"/>
      <c r="R14" s="259" t="s">
        <v>101</v>
      </c>
      <c r="S14" s="260">
        <v>70000</v>
      </c>
    </row>
    <row r="15" spans="1:26" ht="18" customHeight="1" x14ac:dyDescent="0.2">
      <c r="A15" s="530"/>
      <c r="B15" s="330" t="s">
        <v>102</v>
      </c>
      <c r="C15" s="301"/>
      <c r="D15" s="336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3"/>
      <c r="P15" s="306">
        <f t="shared" si="3"/>
        <v>0</v>
      </c>
      <c r="Q15" s="229"/>
    </row>
    <row r="16" spans="1:26" ht="18" customHeight="1" x14ac:dyDescent="0.2">
      <c r="A16" s="530"/>
      <c r="B16" s="330" t="s">
        <v>103</v>
      </c>
      <c r="C16" s="301"/>
      <c r="D16" s="336">
        <f t="shared" ref="D16:O16" si="4">-(D8*3%)*50%</f>
        <v>-19780.2</v>
      </c>
      <c r="E16" s="336">
        <f t="shared" si="4"/>
        <v>-19780.2</v>
      </c>
      <c r="F16" s="336">
        <f t="shared" si="4"/>
        <v>-19780.2</v>
      </c>
      <c r="G16" s="336">
        <f t="shared" si="4"/>
        <v>-19780.2</v>
      </c>
      <c r="H16" s="336">
        <f t="shared" si="4"/>
        <v>-19780.2</v>
      </c>
      <c r="I16" s="336">
        <f t="shared" si="4"/>
        <v>-19780.2</v>
      </c>
      <c r="J16" s="336">
        <f t="shared" si="4"/>
        <v>-19780.2</v>
      </c>
      <c r="K16" s="336">
        <f t="shared" si="4"/>
        <v>-18461.52</v>
      </c>
      <c r="L16" s="336">
        <f t="shared" si="4"/>
        <v>-18461.52</v>
      </c>
      <c r="M16" s="336">
        <f t="shared" si="4"/>
        <v>-17802.18</v>
      </c>
      <c r="N16" s="336">
        <f t="shared" si="4"/>
        <v>-19780.2</v>
      </c>
      <c r="O16" s="336">
        <f t="shared" si="4"/>
        <v>-19780.2</v>
      </c>
      <c r="P16" s="306">
        <f t="shared" si="3"/>
        <v>-232747.02</v>
      </c>
      <c r="Q16" s="229"/>
    </row>
    <row r="17" spans="1:19" ht="18" customHeight="1" x14ac:dyDescent="0.2">
      <c r="A17" s="530"/>
      <c r="B17" s="330" t="s">
        <v>104</v>
      </c>
      <c r="C17" s="301"/>
      <c r="D17" s="336">
        <f t="shared" ref="D17:O17" si="5">-D5*D6*D7*$S$17</f>
        <v>-217800</v>
      </c>
      <c r="E17" s="336">
        <f t="shared" si="5"/>
        <v>-217800</v>
      </c>
      <c r="F17" s="336">
        <f t="shared" si="5"/>
        <v>-217800</v>
      </c>
      <c r="G17" s="336">
        <f t="shared" si="5"/>
        <v>-217800</v>
      </c>
      <c r="H17" s="336">
        <f t="shared" si="5"/>
        <v>-217800</v>
      </c>
      <c r="I17" s="336">
        <f t="shared" si="5"/>
        <v>-217800</v>
      </c>
      <c r="J17" s="336">
        <f t="shared" si="5"/>
        <v>-217800</v>
      </c>
      <c r="K17" s="336">
        <f t="shared" si="5"/>
        <v>-203280</v>
      </c>
      <c r="L17" s="336">
        <f t="shared" si="5"/>
        <v>-203280</v>
      </c>
      <c r="M17" s="336">
        <f t="shared" si="5"/>
        <v>-196020</v>
      </c>
      <c r="N17" s="336">
        <f t="shared" si="5"/>
        <v>-217800</v>
      </c>
      <c r="O17" s="336">
        <f t="shared" si="5"/>
        <v>-217800</v>
      </c>
      <c r="P17" s="306">
        <f t="shared" si="3"/>
        <v>-2562780</v>
      </c>
      <c r="Q17" s="229"/>
      <c r="R17" s="259" t="s">
        <v>105</v>
      </c>
      <c r="S17" s="334">
        <v>165</v>
      </c>
    </row>
    <row r="18" spans="1:19" ht="18" customHeight="1" x14ac:dyDescent="0.2">
      <c r="A18" s="530"/>
      <c r="B18" s="330" t="s">
        <v>106</v>
      </c>
      <c r="C18" s="301">
        <v>-250000</v>
      </c>
      <c r="D18" s="336">
        <v>-15000</v>
      </c>
      <c r="E18" s="336">
        <v>-15000</v>
      </c>
      <c r="F18" s="336">
        <v>-15000</v>
      </c>
      <c r="G18" s="336">
        <v>-15000</v>
      </c>
      <c r="H18" s="336">
        <v>-15000</v>
      </c>
      <c r="I18" s="336">
        <v>-15000</v>
      </c>
      <c r="J18" s="336">
        <v>-15000</v>
      </c>
      <c r="K18" s="336">
        <v>-15000</v>
      </c>
      <c r="L18" s="336">
        <v>-15000</v>
      </c>
      <c r="M18" s="336">
        <v>-15000</v>
      </c>
      <c r="N18" s="336">
        <v>-15000</v>
      </c>
      <c r="O18" s="336">
        <v>-15000</v>
      </c>
      <c r="P18" s="306">
        <f t="shared" si="3"/>
        <v>-180000</v>
      </c>
      <c r="Q18" s="229"/>
      <c r="S18" s="334"/>
    </row>
    <row r="19" spans="1:19" ht="18" customHeight="1" outlineLevel="1" x14ac:dyDescent="0.2">
      <c r="A19" s="530"/>
      <c r="B19" s="330" t="s">
        <v>107</v>
      </c>
      <c r="C19" s="301">
        <v>-3000000</v>
      </c>
      <c r="D19" s="336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3"/>
      <c r="P19" s="306">
        <f t="shared" si="3"/>
        <v>0</v>
      </c>
      <c r="Q19" s="229"/>
      <c r="S19" s="334"/>
    </row>
    <row r="20" spans="1:19" ht="18" customHeight="1" outlineLevel="1" x14ac:dyDescent="0.2">
      <c r="A20" s="530"/>
      <c r="B20" s="330" t="s">
        <v>108</v>
      </c>
      <c r="C20" s="301">
        <v>-100000</v>
      </c>
      <c r="D20" s="336"/>
      <c r="E20" s="332"/>
      <c r="F20" s="332"/>
      <c r="G20" s="332"/>
      <c r="H20" s="332"/>
      <c r="I20" s="332"/>
      <c r="J20" s="332"/>
      <c r="K20" s="332"/>
      <c r="L20" s="332"/>
      <c r="M20" s="332"/>
      <c r="N20" s="332"/>
      <c r="O20" s="333"/>
      <c r="P20" s="306">
        <f t="shared" si="3"/>
        <v>0</v>
      </c>
      <c r="Q20" s="229"/>
      <c r="R20" s="229"/>
      <c r="S20" s="334"/>
    </row>
    <row r="21" spans="1:19" ht="18" customHeight="1" outlineLevel="1" x14ac:dyDescent="0.2">
      <c r="A21" s="530"/>
      <c r="B21" s="330" t="s">
        <v>109</v>
      </c>
      <c r="C21" s="301">
        <f>-55000*D5</f>
        <v>-110000</v>
      </c>
      <c r="D21" s="336"/>
      <c r="E21" s="332"/>
      <c r="F21" s="332"/>
      <c r="G21" s="332"/>
      <c r="H21" s="332"/>
      <c r="I21" s="332"/>
      <c r="J21" s="332"/>
      <c r="K21" s="332"/>
      <c r="L21" s="332"/>
      <c r="M21" s="332"/>
      <c r="N21" s="332"/>
      <c r="O21" s="333"/>
      <c r="P21" s="306">
        <f t="shared" si="3"/>
        <v>0</v>
      </c>
      <c r="Q21" s="229"/>
      <c r="R21" s="229"/>
      <c r="S21" s="334"/>
    </row>
    <row r="22" spans="1:19" ht="18" customHeight="1" outlineLevel="1" x14ac:dyDescent="0.2">
      <c r="A22" s="530"/>
      <c r="B22" s="330" t="s">
        <v>110</v>
      </c>
      <c r="C22" s="301">
        <f>-100000+(D5*-50000)</f>
        <v>-200000</v>
      </c>
      <c r="D22" s="336">
        <v>-10000</v>
      </c>
      <c r="E22" s="336">
        <v>-10000</v>
      </c>
      <c r="F22" s="336">
        <v>-10000</v>
      </c>
      <c r="G22" s="336">
        <v>-10000</v>
      </c>
      <c r="H22" s="336">
        <v>-10000</v>
      </c>
      <c r="I22" s="336">
        <v>-10000</v>
      </c>
      <c r="J22" s="336">
        <v>-10000</v>
      </c>
      <c r="K22" s="336">
        <v>-10000</v>
      </c>
      <c r="L22" s="336">
        <v>-10000</v>
      </c>
      <c r="M22" s="336">
        <v>-10000</v>
      </c>
      <c r="N22" s="336">
        <v>-10000</v>
      </c>
      <c r="O22" s="336">
        <v>-10000</v>
      </c>
      <c r="P22" s="306">
        <f t="shared" si="3"/>
        <v>-120000</v>
      </c>
      <c r="Q22" s="229"/>
      <c r="R22" s="229"/>
      <c r="S22" s="334"/>
    </row>
    <row r="23" spans="1:19" ht="18" customHeight="1" outlineLevel="1" x14ac:dyDescent="0.2">
      <c r="A23" s="530"/>
      <c r="B23" s="330" t="s">
        <v>92</v>
      </c>
      <c r="C23" s="301">
        <v>-400000</v>
      </c>
      <c r="D23" s="336">
        <v>-50000</v>
      </c>
      <c r="E23" s="336">
        <v>-50000</v>
      </c>
      <c r="F23" s="336">
        <v>-50000</v>
      </c>
      <c r="G23" s="336">
        <v>-50000</v>
      </c>
      <c r="H23" s="336">
        <v>-50000</v>
      </c>
      <c r="I23" s="336">
        <v>-50000</v>
      </c>
      <c r="J23" s="336">
        <v>-50000</v>
      </c>
      <c r="K23" s="336">
        <v>-50000</v>
      </c>
      <c r="L23" s="336">
        <v>-50000</v>
      </c>
      <c r="M23" s="336">
        <v>-50000</v>
      </c>
      <c r="N23" s="336">
        <v>-50000</v>
      </c>
      <c r="O23" s="336">
        <v>-50000</v>
      </c>
      <c r="P23" s="306">
        <f t="shared" si="3"/>
        <v>-600000</v>
      </c>
      <c r="Q23" s="229"/>
      <c r="R23" s="229"/>
      <c r="S23" s="334"/>
    </row>
    <row r="24" spans="1:19" ht="18" customHeight="1" outlineLevel="1" x14ac:dyDescent="0.2">
      <c r="A24" s="530"/>
      <c r="B24" s="330" t="s">
        <v>111</v>
      </c>
      <c r="C24" s="301">
        <v>-100000</v>
      </c>
      <c r="D24" s="336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3"/>
      <c r="P24" s="306">
        <f t="shared" si="3"/>
        <v>0</v>
      </c>
      <c r="Q24" s="229"/>
      <c r="R24" s="229"/>
      <c r="S24" s="334"/>
    </row>
    <row r="25" spans="1:19" ht="18" customHeight="1" outlineLevel="1" x14ac:dyDescent="0.2">
      <c r="A25" s="530"/>
      <c r="B25" s="330" t="s">
        <v>112</v>
      </c>
      <c r="C25" s="301"/>
      <c r="D25" s="336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3"/>
      <c r="P25" s="306">
        <f t="shared" si="3"/>
        <v>0</v>
      </c>
      <c r="Q25" s="229"/>
      <c r="R25" s="229"/>
      <c r="S25" s="334"/>
    </row>
    <row r="26" spans="1:19" ht="18" customHeight="1" outlineLevel="1" x14ac:dyDescent="0.2">
      <c r="A26" s="532"/>
      <c r="B26" s="337" t="s">
        <v>131</v>
      </c>
      <c r="C26" s="301"/>
      <c r="D26" s="336"/>
      <c r="E26" s="332"/>
      <c r="F26" s="332"/>
      <c r="G26" s="332"/>
      <c r="H26" s="332"/>
      <c r="I26" s="332"/>
      <c r="J26" s="332"/>
      <c r="K26" s="332"/>
      <c r="L26" s="332"/>
      <c r="M26" s="332"/>
      <c r="N26" s="332"/>
      <c r="O26" s="333"/>
      <c r="P26" s="306">
        <f t="shared" si="3"/>
        <v>0</v>
      </c>
      <c r="Q26" s="229"/>
      <c r="R26" s="229"/>
      <c r="S26" s="334"/>
    </row>
    <row r="27" spans="1:19" ht="18" customHeight="1" outlineLevel="1" x14ac:dyDescent="0.2">
      <c r="A27" s="338" t="s">
        <v>114</v>
      </c>
      <c r="B27" s="339"/>
      <c r="C27" s="341">
        <f t="shared" ref="C27:O27" si="6">SUM(C11:C26)</f>
        <v>-4578291.666666667</v>
      </c>
      <c r="D27" s="342">
        <f t="shared" si="6"/>
        <v>-817580.2</v>
      </c>
      <c r="E27" s="343">
        <f t="shared" si="6"/>
        <v>-817580.2</v>
      </c>
      <c r="F27" s="343">
        <f t="shared" si="6"/>
        <v>-817580.2</v>
      </c>
      <c r="G27" s="343">
        <f t="shared" si="6"/>
        <v>-817580.2</v>
      </c>
      <c r="H27" s="343">
        <f t="shared" si="6"/>
        <v>-817580.2</v>
      </c>
      <c r="I27" s="343">
        <f t="shared" si="6"/>
        <v>-817580.2</v>
      </c>
      <c r="J27" s="343">
        <f t="shared" si="6"/>
        <v>-817580.2</v>
      </c>
      <c r="K27" s="343">
        <f t="shared" si="6"/>
        <v>-778741.52</v>
      </c>
      <c r="L27" s="343">
        <f t="shared" si="6"/>
        <v>-778741.52</v>
      </c>
      <c r="M27" s="343">
        <f t="shared" si="6"/>
        <v>-759322.17999999993</v>
      </c>
      <c r="N27" s="343">
        <f t="shared" si="6"/>
        <v>-817580.2</v>
      </c>
      <c r="O27" s="344">
        <f t="shared" si="6"/>
        <v>-817580.2</v>
      </c>
      <c r="P27" s="321">
        <f t="shared" si="3"/>
        <v>-9675027.0199999977</v>
      </c>
      <c r="Q27" s="229"/>
      <c r="R27" s="229"/>
      <c r="S27" s="334"/>
    </row>
    <row r="28" spans="1:19" ht="18" customHeight="1" outlineLevel="1" x14ac:dyDescent="0.2">
      <c r="A28" s="244"/>
      <c r="B28" s="229"/>
      <c r="C28" s="288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45"/>
      <c r="Q28" s="229"/>
      <c r="R28" s="242" t="s">
        <v>115</v>
      </c>
    </row>
    <row r="29" spans="1:19" ht="18" customHeight="1" x14ac:dyDescent="0.2">
      <c r="A29" s="533" t="s">
        <v>116</v>
      </c>
      <c r="B29" s="346" t="s">
        <v>117</v>
      </c>
      <c r="C29" s="348"/>
      <c r="D29" s="349">
        <f t="shared" ref="D29:O29" si="7">D8+D27</f>
        <v>501099.80000000005</v>
      </c>
      <c r="E29" s="350">
        <f t="shared" si="7"/>
        <v>501099.80000000005</v>
      </c>
      <c r="F29" s="350">
        <f t="shared" si="7"/>
        <v>501099.80000000005</v>
      </c>
      <c r="G29" s="350">
        <f t="shared" si="7"/>
        <v>501099.80000000005</v>
      </c>
      <c r="H29" s="350">
        <f t="shared" si="7"/>
        <v>501099.80000000005</v>
      </c>
      <c r="I29" s="350">
        <f t="shared" si="7"/>
        <v>501099.80000000005</v>
      </c>
      <c r="J29" s="350">
        <f t="shared" si="7"/>
        <v>501099.80000000005</v>
      </c>
      <c r="K29" s="350">
        <f t="shared" si="7"/>
        <v>452026.48</v>
      </c>
      <c r="L29" s="350">
        <f t="shared" si="7"/>
        <v>452026.48</v>
      </c>
      <c r="M29" s="350">
        <f t="shared" si="7"/>
        <v>427489.82000000007</v>
      </c>
      <c r="N29" s="350">
        <f t="shared" si="7"/>
        <v>501099.80000000005</v>
      </c>
      <c r="O29" s="351">
        <f t="shared" si="7"/>
        <v>501099.80000000005</v>
      </c>
      <c r="P29" s="354">
        <f>SUM(D29:O29)</f>
        <v>5841440.9799999995</v>
      </c>
      <c r="Q29" s="229"/>
      <c r="R29" s="259" t="s">
        <v>118</v>
      </c>
      <c r="S29" s="269">
        <v>0.2</v>
      </c>
    </row>
    <row r="30" spans="1:19" ht="18" customHeight="1" x14ac:dyDescent="0.2">
      <c r="A30" s="534"/>
      <c r="B30" s="330" t="s">
        <v>119</v>
      </c>
      <c r="C30" s="301">
        <v>0</v>
      </c>
      <c r="D30" s="336">
        <f t="shared" ref="D30:O30" si="8">D29*$S$29</f>
        <v>100219.96000000002</v>
      </c>
      <c r="E30" s="336">
        <f t="shared" si="8"/>
        <v>100219.96000000002</v>
      </c>
      <c r="F30" s="336">
        <f t="shared" si="8"/>
        <v>100219.96000000002</v>
      </c>
      <c r="G30" s="336">
        <f t="shared" si="8"/>
        <v>100219.96000000002</v>
      </c>
      <c r="H30" s="336">
        <f t="shared" si="8"/>
        <v>100219.96000000002</v>
      </c>
      <c r="I30" s="336">
        <f t="shared" si="8"/>
        <v>100219.96000000002</v>
      </c>
      <c r="J30" s="336">
        <f t="shared" si="8"/>
        <v>100219.96000000002</v>
      </c>
      <c r="K30" s="336">
        <f t="shared" si="8"/>
        <v>90405.296000000002</v>
      </c>
      <c r="L30" s="336">
        <f t="shared" si="8"/>
        <v>90405.296000000002</v>
      </c>
      <c r="M30" s="336">
        <f t="shared" si="8"/>
        <v>85497.964000000022</v>
      </c>
      <c r="N30" s="336">
        <f t="shared" si="8"/>
        <v>100219.96000000002</v>
      </c>
      <c r="O30" s="336">
        <f t="shared" si="8"/>
        <v>100219.96000000002</v>
      </c>
      <c r="P30" s="306">
        <f>P29*S29</f>
        <v>1168288.196</v>
      </c>
      <c r="Q30" s="229"/>
      <c r="R30" s="259" t="s">
        <v>120</v>
      </c>
      <c r="S30" s="269">
        <v>0.8</v>
      </c>
    </row>
    <row r="31" spans="1:19" ht="18" customHeight="1" x14ac:dyDescent="0.2">
      <c r="A31" s="535"/>
      <c r="B31" s="337" t="s">
        <v>121</v>
      </c>
      <c r="C31" s="357">
        <v>-5000000</v>
      </c>
      <c r="D31" s="342">
        <f t="shared" ref="D31:O31" si="9">D29*$S$30</f>
        <v>400879.84000000008</v>
      </c>
      <c r="E31" s="342">
        <f t="shared" si="9"/>
        <v>400879.84000000008</v>
      </c>
      <c r="F31" s="342">
        <f t="shared" si="9"/>
        <v>400879.84000000008</v>
      </c>
      <c r="G31" s="342">
        <f t="shared" si="9"/>
        <v>400879.84000000008</v>
      </c>
      <c r="H31" s="342">
        <f t="shared" si="9"/>
        <v>400879.84000000008</v>
      </c>
      <c r="I31" s="342">
        <f t="shared" si="9"/>
        <v>400879.84000000008</v>
      </c>
      <c r="J31" s="342">
        <f t="shared" si="9"/>
        <v>400879.84000000008</v>
      </c>
      <c r="K31" s="342">
        <f t="shared" si="9"/>
        <v>361621.18400000001</v>
      </c>
      <c r="L31" s="342">
        <f t="shared" si="9"/>
        <v>361621.18400000001</v>
      </c>
      <c r="M31" s="342">
        <f t="shared" si="9"/>
        <v>341991.85600000009</v>
      </c>
      <c r="N31" s="342">
        <f t="shared" si="9"/>
        <v>400879.84000000008</v>
      </c>
      <c r="O31" s="342">
        <f t="shared" si="9"/>
        <v>400879.84000000008</v>
      </c>
      <c r="P31" s="321">
        <f>P29*S30</f>
        <v>4673152.784</v>
      </c>
      <c r="Q31" s="229"/>
    </row>
    <row r="32" spans="1:19" ht="18" customHeight="1" x14ac:dyDescent="0.2">
      <c r="A32" s="229"/>
      <c r="B32" s="229"/>
      <c r="C32" s="288"/>
      <c r="D32" s="360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362"/>
    </row>
    <row r="33" spans="1:19" ht="18" customHeight="1" x14ac:dyDescent="0.2">
      <c r="A33" s="363" t="s">
        <v>122</v>
      </c>
      <c r="B33" s="536"/>
      <c r="C33" s="537"/>
      <c r="D33" s="364">
        <f t="shared" ref="D33:O33" si="10">(D29/D8)</f>
        <v>0.38000106166772835</v>
      </c>
      <c r="E33" s="364">
        <f t="shared" si="10"/>
        <v>0.38000106166772835</v>
      </c>
      <c r="F33" s="364">
        <f t="shared" si="10"/>
        <v>0.38000106166772835</v>
      </c>
      <c r="G33" s="364">
        <f t="shared" si="10"/>
        <v>0.38000106166772835</v>
      </c>
      <c r="H33" s="364">
        <f t="shared" si="10"/>
        <v>0.38000106166772835</v>
      </c>
      <c r="I33" s="364">
        <f t="shared" si="10"/>
        <v>0.38000106166772835</v>
      </c>
      <c r="J33" s="364">
        <f t="shared" si="10"/>
        <v>0.38000106166772835</v>
      </c>
      <c r="K33" s="364">
        <f t="shared" si="10"/>
        <v>0.36727188227188223</v>
      </c>
      <c r="L33" s="364">
        <f t="shared" si="10"/>
        <v>0.36727188227188223</v>
      </c>
      <c r="M33" s="364">
        <f t="shared" si="10"/>
        <v>0.36020011594085671</v>
      </c>
      <c r="N33" s="364">
        <f t="shared" si="10"/>
        <v>0.38000106166772835</v>
      </c>
      <c r="O33" s="364">
        <f t="shared" si="10"/>
        <v>0.38000106166772835</v>
      </c>
      <c r="P33" s="367">
        <f>AVERAGE(D33:O33)</f>
        <v>0.3762294529578481</v>
      </c>
      <c r="Q33" s="229"/>
      <c r="R33" s="229"/>
      <c r="S33" s="269"/>
    </row>
    <row r="34" spans="1:19" ht="18" customHeight="1" x14ac:dyDescent="0.2">
      <c r="A34" s="533" t="s">
        <v>123</v>
      </c>
      <c r="B34" s="346" t="s">
        <v>124</v>
      </c>
      <c r="C34" s="348"/>
      <c r="D34" s="349">
        <f>D29</f>
        <v>501099.80000000005</v>
      </c>
      <c r="E34" s="350">
        <f t="shared" ref="E34:O34" si="11">D34+E29</f>
        <v>1002199.6000000001</v>
      </c>
      <c r="F34" s="350">
        <f t="shared" si="11"/>
        <v>1503299.4000000001</v>
      </c>
      <c r="G34" s="350">
        <f t="shared" si="11"/>
        <v>2004399.2000000002</v>
      </c>
      <c r="H34" s="350">
        <f t="shared" si="11"/>
        <v>2505499</v>
      </c>
      <c r="I34" s="350">
        <f t="shared" si="11"/>
        <v>3006598.8</v>
      </c>
      <c r="J34" s="350">
        <f t="shared" si="11"/>
        <v>3507698.5999999996</v>
      </c>
      <c r="K34" s="350">
        <f t="shared" si="11"/>
        <v>3959725.0799999996</v>
      </c>
      <c r="L34" s="350">
        <f t="shared" si="11"/>
        <v>4411751.5599999996</v>
      </c>
      <c r="M34" s="350">
        <f t="shared" si="11"/>
        <v>4839241.38</v>
      </c>
      <c r="N34" s="350">
        <f t="shared" si="11"/>
        <v>5340341.18</v>
      </c>
      <c r="O34" s="368">
        <f t="shared" si="11"/>
        <v>5841440.9799999995</v>
      </c>
      <c r="P34" s="371">
        <f t="shared" ref="P34:P36" si="12">O34</f>
        <v>5841440.9799999995</v>
      </c>
      <c r="Q34" s="229"/>
      <c r="R34" s="229"/>
    </row>
    <row r="35" spans="1:19" ht="18" customHeight="1" x14ac:dyDescent="0.2">
      <c r="A35" s="534"/>
      <c r="B35" s="330" t="s">
        <v>119</v>
      </c>
      <c r="C35" s="301">
        <v>-8000000</v>
      </c>
      <c r="D35" s="336">
        <f t="shared" ref="D35:O35" si="13">C35+D30</f>
        <v>-7899780.04</v>
      </c>
      <c r="E35" s="332">
        <f t="shared" si="13"/>
        <v>-7799560.0800000001</v>
      </c>
      <c r="F35" s="332">
        <f t="shared" si="13"/>
        <v>-7699340.1200000001</v>
      </c>
      <c r="G35" s="332">
        <f t="shared" si="13"/>
        <v>-7599120.1600000001</v>
      </c>
      <c r="H35" s="332">
        <f t="shared" si="13"/>
        <v>-7498900.2000000002</v>
      </c>
      <c r="I35" s="332">
        <f t="shared" si="13"/>
        <v>-7398680.2400000002</v>
      </c>
      <c r="J35" s="332">
        <f t="shared" si="13"/>
        <v>-7298460.2800000003</v>
      </c>
      <c r="K35" s="332">
        <f t="shared" si="13"/>
        <v>-7208054.9840000002</v>
      </c>
      <c r="L35" s="332">
        <f t="shared" si="13"/>
        <v>-7117649.6880000001</v>
      </c>
      <c r="M35" s="332">
        <f t="shared" si="13"/>
        <v>-7032151.7240000004</v>
      </c>
      <c r="N35" s="332">
        <f t="shared" si="13"/>
        <v>-6931931.7640000004</v>
      </c>
      <c r="O35" s="372">
        <f t="shared" si="13"/>
        <v>-6831711.8040000005</v>
      </c>
      <c r="P35" s="306">
        <f t="shared" si="12"/>
        <v>-6831711.8040000005</v>
      </c>
      <c r="Q35" s="229"/>
      <c r="R35" s="229"/>
    </row>
    <row r="36" spans="1:19" ht="18" customHeight="1" x14ac:dyDescent="0.2">
      <c r="A36" s="535"/>
      <c r="B36" s="337" t="s">
        <v>121</v>
      </c>
      <c r="C36" s="357">
        <f>C31</f>
        <v>-5000000</v>
      </c>
      <c r="D36" s="342">
        <f t="shared" ref="D36:O36" si="14">C36+D31</f>
        <v>-4599120.16</v>
      </c>
      <c r="E36" s="343">
        <f t="shared" si="14"/>
        <v>-4198240.32</v>
      </c>
      <c r="F36" s="343">
        <f t="shared" si="14"/>
        <v>-3797360.4800000004</v>
      </c>
      <c r="G36" s="343">
        <f t="shared" si="14"/>
        <v>-3396480.6400000006</v>
      </c>
      <c r="H36" s="343">
        <f t="shared" si="14"/>
        <v>-2995600.8000000007</v>
      </c>
      <c r="I36" s="343">
        <f t="shared" si="14"/>
        <v>-2594720.9600000009</v>
      </c>
      <c r="J36" s="343">
        <f t="shared" si="14"/>
        <v>-2193841.120000001</v>
      </c>
      <c r="K36" s="343">
        <f t="shared" si="14"/>
        <v>-1832219.9360000012</v>
      </c>
      <c r="L36" s="343">
        <f t="shared" si="14"/>
        <v>-1470598.7520000013</v>
      </c>
      <c r="M36" s="343">
        <f t="shared" si="14"/>
        <v>-1128606.8960000011</v>
      </c>
      <c r="N36" s="343">
        <f t="shared" si="14"/>
        <v>-727727.05600000103</v>
      </c>
      <c r="O36" s="373">
        <f t="shared" si="14"/>
        <v>-326847.21600000095</v>
      </c>
      <c r="P36" s="321">
        <f t="shared" si="12"/>
        <v>-326847.21600000095</v>
      </c>
      <c r="Q36" s="229"/>
      <c r="R36" s="229"/>
    </row>
    <row r="37" spans="1:19" ht="18" customHeight="1" x14ac:dyDescent="0.2">
      <c r="A37" s="229"/>
      <c r="B37" s="229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29"/>
      <c r="R37" s="229"/>
    </row>
    <row r="38" spans="1:19" ht="18" hidden="1" customHeight="1" x14ac:dyDescent="0.2">
      <c r="A38" s="520" t="s">
        <v>125</v>
      </c>
      <c r="B38" s="374" t="s">
        <v>119</v>
      </c>
      <c r="C38" s="298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8">
        <f t="shared" ref="P38:P39" si="15">SUM(C38:O38)</f>
        <v>0</v>
      </c>
      <c r="Q38" s="229"/>
      <c r="R38" s="229"/>
    </row>
    <row r="39" spans="1:19" ht="18" hidden="1" customHeight="1" x14ac:dyDescent="0.2">
      <c r="A39" s="521"/>
      <c r="B39" s="375" t="s">
        <v>121</v>
      </c>
      <c r="C39" s="321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21">
        <f t="shared" si="15"/>
        <v>0</v>
      </c>
      <c r="Q39" s="229"/>
    </row>
    <row r="40" spans="1:19" ht="18" hidden="1" customHeight="1" x14ac:dyDescent="0.2">
      <c r="C40" s="376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6"/>
      <c r="Q40" s="229"/>
      <c r="R40" s="229"/>
      <c r="S40" s="334"/>
    </row>
    <row r="41" spans="1:19" ht="18" customHeight="1" x14ac:dyDescent="0.2">
      <c r="A41" s="522" t="s">
        <v>126</v>
      </c>
      <c r="B41" s="291" t="s">
        <v>127</v>
      </c>
      <c r="C41" s="379">
        <v>2</v>
      </c>
      <c r="D41" s="380">
        <v>2</v>
      </c>
      <c r="E41" s="381">
        <v>2</v>
      </c>
      <c r="F41" s="381">
        <v>2</v>
      </c>
      <c r="G41" s="381">
        <v>2</v>
      </c>
      <c r="H41" s="381">
        <v>2</v>
      </c>
      <c r="I41" s="381">
        <v>2</v>
      </c>
      <c r="J41" s="381">
        <v>2</v>
      </c>
      <c r="K41" s="381">
        <v>2</v>
      </c>
      <c r="L41" s="381">
        <v>2</v>
      </c>
      <c r="M41" s="381">
        <v>2</v>
      </c>
      <c r="N41" s="381">
        <v>2</v>
      </c>
      <c r="O41" s="382">
        <v>2</v>
      </c>
      <c r="P41" s="384"/>
      <c r="Q41" s="229"/>
      <c r="R41" s="242" t="s">
        <v>128</v>
      </c>
    </row>
    <row r="42" spans="1:19" ht="18" customHeight="1" x14ac:dyDescent="0.2">
      <c r="A42" s="523"/>
      <c r="B42" s="315" t="s">
        <v>129</v>
      </c>
      <c r="C42" s="393">
        <v>1</v>
      </c>
      <c r="D42" s="394">
        <v>1</v>
      </c>
      <c r="E42" s="394">
        <v>1</v>
      </c>
      <c r="F42" s="394">
        <v>1</v>
      </c>
      <c r="G42" s="394">
        <v>1</v>
      </c>
      <c r="H42" s="394">
        <v>1</v>
      </c>
      <c r="I42" s="394">
        <v>1</v>
      </c>
      <c r="J42" s="394">
        <v>1</v>
      </c>
      <c r="K42" s="394">
        <v>1</v>
      </c>
      <c r="L42" s="394">
        <v>1</v>
      </c>
      <c r="M42" s="394">
        <v>1</v>
      </c>
      <c r="N42" s="394">
        <v>1</v>
      </c>
      <c r="O42" s="394">
        <v>1</v>
      </c>
      <c r="P42" s="390"/>
      <c r="R42" s="259" t="s">
        <v>130</v>
      </c>
      <c r="S42" s="391">
        <v>2</v>
      </c>
    </row>
    <row r="43" spans="1:19" ht="15.75" customHeight="1" outlineLevel="1" x14ac:dyDescent="0.2">
      <c r="B43" s="334"/>
      <c r="Q43" s="229"/>
    </row>
    <row r="44" spans="1:19" ht="15.75" customHeight="1" outlineLevel="1" x14ac:dyDescent="0.2">
      <c r="Q44" s="229"/>
    </row>
    <row r="45" spans="1:19" ht="13.5" customHeight="1" x14ac:dyDescent="0.2"/>
    <row r="46" spans="1:19" ht="13.5" customHeight="1" x14ac:dyDescent="0.2"/>
    <row r="47" spans="1:19" ht="13.5" customHeight="1" x14ac:dyDescent="0.2"/>
    <row r="48" spans="1:19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B33:C33"/>
    <mergeCell ref="A34:A36"/>
    <mergeCell ref="A38:A39"/>
    <mergeCell ref="A41:A42"/>
    <mergeCell ref="A5:A8"/>
    <mergeCell ref="A11:A26"/>
    <mergeCell ref="A29:A31"/>
  </mergeCells>
  <phoneticPr fontId="65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pane xSplit="1" topLeftCell="B1" activePane="topRight" state="frozen"/>
      <selection pane="topRight" activeCell="C2" sqref="C2"/>
    </sheetView>
  </sheetViews>
  <sheetFormatPr baseColWidth="10" defaultColWidth="11.1640625" defaultRowHeight="15" customHeight="1" outlineLevelRow="2" x14ac:dyDescent="0.2"/>
  <cols>
    <col min="1" max="1" width="18.33203125" customWidth="1"/>
    <col min="2" max="2" width="25.5" customWidth="1"/>
    <col min="3" max="16" width="11.33203125" customWidth="1"/>
    <col min="17" max="17" width="3.5" customWidth="1"/>
    <col min="18" max="18" width="15.5" customWidth="1"/>
    <col min="19" max="19" width="11.33203125" customWidth="1"/>
    <col min="20" max="26" width="8.83203125" customWidth="1"/>
  </cols>
  <sheetData>
    <row r="1" spans="1:26" ht="28.5" customHeight="1" x14ac:dyDescent="0.2">
      <c r="A1" s="227" t="s">
        <v>68</v>
      </c>
      <c r="B1" s="228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30">
        <v>44910</v>
      </c>
      <c r="Q1" s="229"/>
    </row>
    <row r="2" spans="1:26" ht="15" customHeight="1" x14ac:dyDescent="0.2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31" t="s">
        <v>69</v>
      </c>
      <c r="Q2" s="229"/>
    </row>
    <row r="3" spans="1:26" ht="22.5" customHeight="1" x14ac:dyDescent="0.2">
      <c r="A3" s="232" t="s">
        <v>70</v>
      </c>
      <c r="B3" s="233"/>
      <c r="C3" s="235" t="s">
        <v>71</v>
      </c>
      <c r="D3" s="236" t="s">
        <v>14</v>
      </c>
      <c r="E3" s="236" t="s">
        <v>15</v>
      </c>
      <c r="F3" s="236" t="s">
        <v>16</v>
      </c>
      <c r="G3" s="236" t="s">
        <v>17</v>
      </c>
      <c r="H3" s="236" t="s">
        <v>72</v>
      </c>
      <c r="I3" s="236" t="s">
        <v>73</v>
      </c>
      <c r="J3" s="236" t="s">
        <v>74</v>
      </c>
      <c r="K3" s="236" t="s">
        <v>75</v>
      </c>
      <c r="L3" s="236" t="s">
        <v>76</v>
      </c>
      <c r="M3" s="236" t="s">
        <v>11</v>
      </c>
      <c r="N3" s="237">
        <v>45352</v>
      </c>
      <c r="O3" s="238" t="s">
        <v>13</v>
      </c>
      <c r="P3" s="241" t="s">
        <v>77</v>
      </c>
      <c r="Q3" s="229"/>
      <c r="R3" s="242" t="s">
        <v>80</v>
      </c>
      <c r="S3" s="243" t="s">
        <v>81</v>
      </c>
    </row>
    <row r="4" spans="1:26" ht="15.75" customHeight="1" outlineLevel="1" x14ac:dyDescent="0.2">
      <c r="A4" s="244"/>
      <c r="B4" s="229"/>
      <c r="C4" s="246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8"/>
      <c r="P4" s="251"/>
      <c r="Q4" s="229"/>
      <c r="R4" s="229"/>
    </row>
    <row r="5" spans="1:26" ht="18" customHeight="1" outlineLevel="1" x14ac:dyDescent="0.2">
      <c r="A5" s="524" t="s">
        <v>82</v>
      </c>
      <c r="B5" s="252" t="s">
        <v>83</v>
      </c>
      <c r="C5" s="254"/>
      <c r="D5" s="255">
        <v>2</v>
      </c>
      <c r="E5" s="255">
        <v>2</v>
      </c>
      <c r="F5" s="255">
        <v>2</v>
      </c>
      <c r="G5" s="255">
        <v>2</v>
      </c>
      <c r="H5" s="255">
        <v>2</v>
      </c>
      <c r="I5" s="255">
        <v>2</v>
      </c>
      <c r="J5" s="255">
        <v>2</v>
      </c>
      <c r="K5" s="255">
        <v>2</v>
      </c>
      <c r="L5" s="255">
        <v>2</v>
      </c>
      <c r="M5" s="255">
        <v>2</v>
      </c>
      <c r="N5" s="255">
        <v>2</v>
      </c>
      <c r="O5" s="255">
        <v>2</v>
      </c>
      <c r="P5" s="258"/>
      <c r="Q5" s="229"/>
      <c r="R5" s="259" t="s">
        <v>83</v>
      </c>
      <c r="S5" s="260">
        <v>2</v>
      </c>
    </row>
    <row r="6" spans="1:26" ht="18" customHeight="1" outlineLevel="1" x14ac:dyDescent="0.2">
      <c r="A6" s="525"/>
      <c r="B6" s="261" t="s">
        <v>84</v>
      </c>
      <c r="C6" s="262"/>
      <c r="D6" s="263">
        <f t="shared" ref="D6:O6" si="0">($S$9*4)*$S$6</f>
        <v>16</v>
      </c>
      <c r="E6" s="264">
        <f t="shared" si="0"/>
        <v>16</v>
      </c>
      <c r="F6" s="264">
        <f t="shared" si="0"/>
        <v>16</v>
      </c>
      <c r="G6" s="264">
        <f t="shared" si="0"/>
        <v>16</v>
      </c>
      <c r="H6" s="264">
        <f t="shared" si="0"/>
        <v>16</v>
      </c>
      <c r="I6" s="264">
        <f t="shared" si="0"/>
        <v>16</v>
      </c>
      <c r="J6" s="264">
        <f t="shared" si="0"/>
        <v>16</v>
      </c>
      <c r="K6" s="264">
        <f t="shared" si="0"/>
        <v>16</v>
      </c>
      <c r="L6" s="264">
        <f t="shared" si="0"/>
        <v>16</v>
      </c>
      <c r="M6" s="264">
        <f t="shared" si="0"/>
        <v>16</v>
      </c>
      <c r="N6" s="264">
        <f t="shared" si="0"/>
        <v>16</v>
      </c>
      <c r="O6" s="265">
        <f t="shared" si="0"/>
        <v>16</v>
      </c>
      <c r="P6" s="268"/>
      <c r="Q6" s="229"/>
      <c r="R6" s="259" t="s">
        <v>85</v>
      </c>
      <c r="S6" s="269">
        <v>0.4</v>
      </c>
    </row>
    <row r="7" spans="1:26" ht="18" customHeight="1" outlineLevel="1" x14ac:dyDescent="0.2">
      <c r="A7" s="525"/>
      <c r="B7" s="270" t="s">
        <v>86</v>
      </c>
      <c r="C7" s="272"/>
      <c r="D7" s="273">
        <v>30</v>
      </c>
      <c r="E7" s="274">
        <v>30</v>
      </c>
      <c r="F7" s="274">
        <v>30</v>
      </c>
      <c r="G7" s="274">
        <v>30</v>
      </c>
      <c r="H7" s="274">
        <v>30</v>
      </c>
      <c r="I7" s="274">
        <v>30</v>
      </c>
      <c r="J7" s="274">
        <v>30</v>
      </c>
      <c r="K7" s="274">
        <v>28</v>
      </c>
      <c r="L7" s="274">
        <v>28</v>
      </c>
      <c r="M7" s="274">
        <v>27</v>
      </c>
      <c r="N7" s="274">
        <v>30</v>
      </c>
      <c r="O7" s="275">
        <v>30</v>
      </c>
      <c r="P7" s="278">
        <f>SUM(D7:O7)</f>
        <v>353</v>
      </c>
      <c r="Q7" s="229"/>
      <c r="R7" s="259" t="s">
        <v>87</v>
      </c>
      <c r="S7" s="260">
        <f>AVERAGE(D7:O7)</f>
        <v>29.416666666666668</v>
      </c>
    </row>
    <row r="8" spans="1:26" ht="18" customHeight="1" outlineLevel="1" x14ac:dyDescent="0.2">
      <c r="A8" s="526"/>
      <c r="B8" s="279" t="s">
        <v>88</v>
      </c>
      <c r="C8" s="281"/>
      <c r="D8" s="282">
        <f t="shared" ref="D8:P8" si="1">D5*D6*D7*$S$8</f>
        <v>959040</v>
      </c>
      <c r="E8" s="283">
        <f t="shared" si="1"/>
        <v>959040</v>
      </c>
      <c r="F8" s="283">
        <f t="shared" si="1"/>
        <v>959040</v>
      </c>
      <c r="G8" s="283">
        <f t="shared" si="1"/>
        <v>959040</v>
      </c>
      <c r="H8" s="283">
        <f t="shared" si="1"/>
        <v>959040</v>
      </c>
      <c r="I8" s="283">
        <f t="shared" si="1"/>
        <v>959040</v>
      </c>
      <c r="J8" s="283">
        <f t="shared" si="1"/>
        <v>959040</v>
      </c>
      <c r="K8" s="283">
        <f t="shared" si="1"/>
        <v>895104</v>
      </c>
      <c r="L8" s="283">
        <f t="shared" si="1"/>
        <v>895104</v>
      </c>
      <c r="M8" s="283">
        <f t="shared" si="1"/>
        <v>863136</v>
      </c>
      <c r="N8" s="283">
        <f t="shared" si="1"/>
        <v>959040</v>
      </c>
      <c r="O8" s="284">
        <f t="shared" si="1"/>
        <v>959040</v>
      </c>
      <c r="P8" s="392">
        <f t="shared" si="1"/>
        <v>0</v>
      </c>
      <c r="Q8" s="229"/>
      <c r="R8" s="259" t="s">
        <v>89</v>
      </c>
      <c r="S8" s="260">
        <v>999</v>
      </c>
    </row>
    <row r="9" spans="1:26" ht="18" customHeight="1" outlineLevel="2" x14ac:dyDescent="0.2">
      <c r="A9" s="229"/>
      <c r="B9" s="229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29"/>
      <c r="R9" s="259" t="s">
        <v>90</v>
      </c>
      <c r="S9" s="290">
        <v>10</v>
      </c>
    </row>
    <row r="10" spans="1:26" ht="18" customHeight="1" x14ac:dyDescent="0.2">
      <c r="A10" s="322"/>
      <c r="B10" s="322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229"/>
    </row>
    <row r="11" spans="1:26" ht="18" customHeight="1" x14ac:dyDescent="0.2">
      <c r="A11" s="529" t="s">
        <v>94</v>
      </c>
      <c r="B11" s="325" t="s">
        <v>95</v>
      </c>
      <c r="C11" s="293">
        <f>-S7*$S$9*$S$13*D42</f>
        <v>-338291.66666666669</v>
      </c>
      <c r="D11" s="327">
        <f t="shared" ref="D11:O11" si="2">-D7*$S$9*$S$13*D42</f>
        <v>-345000</v>
      </c>
      <c r="E11" s="328">
        <f t="shared" si="2"/>
        <v>-345000</v>
      </c>
      <c r="F11" s="328">
        <f t="shared" si="2"/>
        <v>-345000</v>
      </c>
      <c r="G11" s="328">
        <f t="shared" si="2"/>
        <v>-345000</v>
      </c>
      <c r="H11" s="328">
        <f t="shared" si="2"/>
        <v>-345000</v>
      </c>
      <c r="I11" s="328">
        <f t="shared" si="2"/>
        <v>-345000</v>
      </c>
      <c r="J11" s="328">
        <f t="shared" si="2"/>
        <v>-345000</v>
      </c>
      <c r="K11" s="328">
        <f t="shared" si="2"/>
        <v>-322000</v>
      </c>
      <c r="L11" s="328">
        <f t="shared" si="2"/>
        <v>-322000</v>
      </c>
      <c r="M11" s="328">
        <f t="shared" si="2"/>
        <v>-310500</v>
      </c>
      <c r="N11" s="328">
        <f t="shared" si="2"/>
        <v>-345000</v>
      </c>
      <c r="O11" s="329">
        <f t="shared" si="2"/>
        <v>-345000</v>
      </c>
      <c r="P11" s="298">
        <f t="shared" ref="P11:P27" si="3">SUM(D11:O11)</f>
        <v>-4059500</v>
      </c>
      <c r="Q11" s="229"/>
    </row>
    <row r="12" spans="1:26" ht="18" customHeight="1" x14ac:dyDescent="0.2">
      <c r="A12" s="530"/>
      <c r="B12" s="330" t="s">
        <v>96</v>
      </c>
      <c r="C12" s="301">
        <v>-40000</v>
      </c>
      <c r="D12" s="332">
        <v>-40000</v>
      </c>
      <c r="E12" s="332">
        <v>-40000</v>
      </c>
      <c r="F12" s="332">
        <v>-40000</v>
      </c>
      <c r="G12" s="332">
        <v>-40000</v>
      </c>
      <c r="H12" s="332">
        <v>-40000</v>
      </c>
      <c r="I12" s="332">
        <v>-40000</v>
      </c>
      <c r="J12" s="332">
        <v>-40000</v>
      </c>
      <c r="K12" s="332">
        <v>-40000</v>
      </c>
      <c r="L12" s="332">
        <v>-40000</v>
      </c>
      <c r="M12" s="332">
        <v>-40000</v>
      </c>
      <c r="N12" s="332">
        <v>-40000</v>
      </c>
      <c r="O12" s="333">
        <v>-40000</v>
      </c>
      <c r="P12" s="306">
        <f t="shared" si="3"/>
        <v>-480000</v>
      </c>
      <c r="Q12" s="322"/>
      <c r="R12" s="242" t="s">
        <v>97</v>
      </c>
      <c r="S12" s="334"/>
      <c r="T12" s="335"/>
      <c r="U12" s="335"/>
      <c r="V12" s="335"/>
      <c r="W12" s="335"/>
      <c r="X12" s="335"/>
      <c r="Y12" s="335"/>
      <c r="Z12" s="335"/>
    </row>
    <row r="13" spans="1:26" ht="18" customHeight="1" x14ac:dyDescent="0.2">
      <c r="A13" s="530"/>
      <c r="B13" s="330" t="s">
        <v>98</v>
      </c>
      <c r="C13" s="301">
        <v>-40000</v>
      </c>
      <c r="D13" s="336">
        <v>-50000</v>
      </c>
      <c r="E13" s="336">
        <v>-50000</v>
      </c>
      <c r="F13" s="336">
        <v>-50000</v>
      </c>
      <c r="G13" s="336">
        <v>-50000</v>
      </c>
      <c r="H13" s="336">
        <v>-50000</v>
      </c>
      <c r="I13" s="336">
        <v>-50000</v>
      </c>
      <c r="J13" s="336">
        <v>-50000</v>
      </c>
      <c r="K13" s="336">
        <v>-50000</v>
      </c>
      <c r="L13" s="336">
        <v>-50000</v>
      </c>
      <c r="M13" s="336">
        <v>-50000</v>
      </c>
      <c r="N13" s="336">
        <v>-50000</v>
      </c>
      <c r="O13" s="336">
        <v>-50000</v>
      </c>
      <c r="P13" s="306">
        <f t="shared" si="3"/>
        <v>-600000</v>
      </c>
      <c r="Q13" s="229"/>
      <c r="R13" s="259" t="s">
        <v>99</v>
      </c>
      <c r="S13" s="260">
        <v>1150</v>
      </c>
    </row>
    <row r="14" spans="1:26" ht="18" customHeight="1" x14ac:dyDescent="0.2">
      <c r="A14" s="530"/>
      <c r="B14" s="330" t="s">
        <v>100</v>
      </c>
      <c r="C14" s="301"/>
      <c r="D14" s="332">
        <v>-70000</v>
      </c>
      <c r="E14" s="332">
        <v>-70000</v>
      </c>
      <c r="F14" s="332">
        <v>-70000</v>
      </c>
      <c r="G14" s="332">
        <v>-70000</v>
      </c>
      <c r="H14" s="332">
        <v>-70000</v>
      </c>
      <c r="I14" s="332">
        <v>-70000</v>
      </c>
      <c r="J14" s="332">
        <v>-70000</v>
      </c>
      <c r="K14" s="332">
        <v>-70000</v>
      </c>
      <c r="L14" s="332">
        <v>-70000</v>
      </c>
      <c r="M14" s="332">
        <v>-70000</v>
      </c>
      <c r="N14" s="332">
        <v>-70000</v>
      </c>
      <c r="O14" s="332">
        <v>-70000</v>
      </c>
      <c r="P14" s="306">
        <f t="shared" si="3"/>
        <v>-840000</v>
      </c>
      <c r="Q14" s="229"/>
      <c r="R14" s="259" t="s">
        <v>101</v>
      </c>
      <c r="S14" s="260">
        <v>70000</v>
      </c>
    </row>
    <row r="15" spans="1:26" ht="18" customHeight="1" x14ac:dyDescent="0.2">
      <c r="A15" s="530"/>
      <c r="B15" s="330" t="s">
        <v>102</v>
      </c>
      <c r="C15" s="301"/>
      <c r="D15" s="336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3"/>
      <c r="P15" s="306">
        <f t="shared" si="3"/>
        <v>0</v>
      </c>
      <c r="Q15" s="229"/>
    </row>
    <row r="16" spans="1:26" ht="18" customHeight="1" x14ac:dyDescent="0.2">
      <c r="A16" s="530"/>
      <c r="B16" s="330" t="s">
        <v>103</v>
      </c>
      <c r="C16" s="301"/>
      <c r="D16" s="336">
        <f t="shared" ref="D16:O16" si="4">-(D8*3%)*50%</f>
        <v>-14385.6</v>
      </c>
      <c r="E16" s="336">
        <f t="shared" si="4"/>
        <v>-14385.6</v>
      </c>
      <c r="F16" s="336">
        <f t="shared" si="4"/>
        <v>-14385.6</v>
      </c>
      <c r="G16" s="336">
        <f t="shared" si="4"/>
        <v>-14385.6</v>
      </c>
      <c r="H16" s="336">
        <f t="shared" si="4"/>
        <v>-14385.6</v>
      </c>
      <c r="I16" s="336">
        <f t="shared" si="4"/>
        <v>-14385.6</v>
      </c>
      <c r="J16" s="336">
        <f t="shared" si="4"/>
        <v>-14385.6</v>
      </c>
      <c r="K16" s="336">
        <f t="shared" si="4"/>
        <v>-13426.56</v>
      </c>
      <c r="L16" s="336">
        <f t="shared" si="4"/>
        <v>-13426.56</v>
      </c>
      <c r="M16" s="336">
        <f t="shared" si="4"/>
        <v>-12947.039999999999</v>
      </c>
      <c r="N16" s="336">
        <f t="shared" si="4"/>
        <v>-14385.6</v>
      </c>
      <c r="O16" s="336">
        <f t="shared" si="4"/>
        <v>-14385.6</v>
      </c>
      <c r="P16" s="306">
        <f t="shared" si="3"/>
        <v>-169270.56000000003</v>
      </c>
      <c r="Q16" s="229"/>
    </row>
    <row r="17" spans="1:19" ht="18" customHeight="1" x14ac:dyDescent="0.2">
      <c r="A17" s="530"/>
      <c r="B17" s="330" t="s">
        <v>104</v>
      </c>
      <c r="C17" s="301"/>
      <c r="D17" s="336">
        <f t="shared" ref="D17:O17" si="5">-D5*D6*D7*$S$17</f>
        <v>-158400</v>
      </c>
      <c r="E17" s="336">
        <f t="shared" si="5"/>
        <v>-158400</v>
      </c>
      <c r="F17" s="336">
        <f t="shared" si="5"/>
        <v>-158400</v>
      </c>
      <c r="G17" s="336">
        <f t="shared" si="5"/>
        <v>-158400</v>
      </c>
      <c r="H17" s="336">
        <f t="shared" si="5"/>
        <v>-158400</v>
      </c>
      <c r="I17" s="336">
        <f t="shared" si="5"/>
        <v>-158400</v>
      </c>
      <c r="J17" s="336">
        <f t="shared" si="5"/>
        <v>-158400</v>
      </c>
      <c r="K17" s="336">
        <f t="shared" si="5"/>
        <v>-147840</v>
      </c>
      <c r="L17" s="336">
        <f t="shared" si="5"/>
        <v>-147840</v>
      </c>
      <c r="M17" s="336">
        <f t="shared" si="5"/>
        <v>-142560</v>
      </c>
      <c r="N17" s="336">
        <f t="shared" si="5"/>
        <v>-158400</v>
      </c>
      <c r="O17" s="336">
        <f t="shared" si="5"/>
        <v>-158400</v>
      </c>
      <c r="P17" s="306">
        <f t="shared" si="3"/>
        <v>-1863840</v>
      </c>
      <c r="Q17" s="229"/>
      <c r="R17" s="259" t="s">
        <v>105</v>
      </c>
      <c r="S17" s="334">
        <v>165</v>
      </c>
    </row>
    <row r="18" spans="1:19" ht="18" customHeight="1" x14ac:dyDescent="0.2">
      <c r="A18" s="530"/>
      <c r="B18" s="330" t="s">
        <v>106</v>
      </c>
      <c r="C18" s="301">
        <v>-250000</v>
      </c>
      <c r="D18" s="336">
        <v>-15000</v>
      </c>
      <c r="E18" s="336">
        <v>-15000</v>
      </c>
      <c r="F18" s="336">
        <v>-15000</v>
      </c>
      <c r="G18" s="336">
        <v>-15000</v>
      </c>
      <c r="H18" s="336">
        <v>-15000</v>
      </c>
      <c r="I18" s="336">
        <v>-15000</v>
      </c>
      <c r="J18" s="336">
        <v>-15000</v>
      </c>
      <c r="K18" s="336">
        <v>-15000</v>
      </c>
      <c r="L18" s="336">
        <v>-15000</v>
      </c>
      <c r="M18" s="336">
        <v>-15000</v>
      </c>
      <c r="N18" s="336">
        <v>-15000</v>
      </c>
      <c r="O18" s="336">
        <v>-15000</v>
      </c>
      <c r="P18" s="306">
        <f t="shared" si="3"/>
        <v>-180000</v>
      </c>
      <c r="Q18" s="229"/>
      <c r="S18" s="334"/>
    </row>
    <row r="19" spans="1:19" ht="18" customHeight="1" outlineLevel="1" x14ac:dyDescent="0.2">
      <c r="A19" s="530"/>
      <c r="B19" s="330" t="s">
        <v>107</v>
      </c>
      <c r="C19" s="301">
        <v>-1500000</v>
      </c>
      <c r="D19" s="336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3"/>
      <c r="P19" s="306">
        <f t="shared" si="3"/>
        <v>0</v>
      </c>
      <c r="Q19" s="229"/>
      <c r="S19" s="334"/>
    </row>
    <row r="20" spans="1:19" ht="18" customHeight="1" outlineLevel="1" x14ac:dyDescent="0.2">
      <c r="A20" s="530"/>
      <c r="B20" s="330" t="s">
        <v>108</v>
      </c>
      <c r="C20" s="301">
        <v>-100000</v>
      </c>
      <c r="D20" s="336"/>
      <c r="E20" s="332"/>
      <c r="F20" s="332"/>
      <c r="G20" s="332"/>
      <c r="H20" s="332"/>
      <c r="I20" s="332"/>
      <c r="J20" s="332"/>
      <c r="K20" s="332"/>
      <c r="L20" s="332"/>
      <c r="M20" s="332"/>
      <c r="N20" s="332"/>
      <c r="O20" s="333"/>
      <c r="P20" s="306">
        <f t="shared" si="3"/>
        <v>0</v>
      </c>
      <c r="Q20" s="229"/>
      <c r="R20" s="229"/>
      <c r="S20" s="334"/>
    </row>
    <row r="21" spans="1:19" ht="18" customHeight="1" outlineLevel="1" x14ac:dyDescent="0.2">
      <c r="A21" s="530"/>
      <c r="B21" s="330" t="s">
        <v>109</v>
      </c>
      <c r="C21" s="301">
        <f>-55000*D5</f>
        <v>-110000</v>
      </c>
      <c r="D21" s="336"/>
      <c r="E21" s="332"/>
      <c r="F21" s="332"/>
      <c r="G21" s="332"/>
      <c r="H21" s="332"/>
      <c r="I21" s="332"/>
      <c r="J21" s="332"/>
      <c r="K21" s="332"/>
      <c r="L21" s="332"/>
      <c r="M21" s="332"/>
      <c r="N21" s="332"/>
      <c r="O21" s="333"/>
      <c r="P21" s="306">
        <f t="shared" si="3"/>
        <v>0</v>
      </c>
      <c r="Q21" s="229"/>
      <c r="R21" s="229"/>
      <c r="S21" s="334"/>
    </row>
    <row r="22" spans="1:19" ht="18" customHeight="1" outlineLevel="1" x14ac:dyDescent="0.2">
      <c r="A22" s="530"/>
      <c r="B22" s="330" t="s">
        <v>110</v>
      </c>
      <c r="C22" s="301">
        <f>-100000+(D5*-50000)</f>
        <v>-200000</v>
      </c>
      <c r="D22" s="336">
        <v>-10000</v>
      </c>
      <c r="E22" s="336">
        <v>-10000</v>
      </c>
      <c r="F22" s="336">
        <v>-10000</v>
      </c>
      <c r="G22" s="336">
        <v>-10000</v>
      </c>
      <c r="H22" s="336">
        <v>-10000</v>
      </c>
      <c r="I22" s="336">
        <v>-10000</v>
      </c>
      <c r="J22" s="336">
        <v>-10000</v>
      </c>
      <c r="K22" s="336">
        <v>-10000</v>
      </c>
      <c r="L22" s="336">
        <v>-10000</v>
      </c>
      <c r="M22" s="336">
        <v>-10000</v>
      </c>
      <c r="N22" s="336">
        <v>-10000</v>
      </c>
      <c r="O22" s="336">
        <v>-10000</v>
      </c>
      <c r="P22" s="306">
        <f t="shared" si="3"/>
        <v>-120000</v>
      </c>
      <c r="Q22" s="229"/>
      <c r="R22" s="229"/>
      <c r="S22" s="334"/>
    </row>
    <row r="23" spans="1:19" ht="18" customHeight="1" outlineLevel="1" x14ac:dyDescent="0.2">
      <c r="A23" s="530"/>
      <c r="B23" s="330" t="s">
        <v>92</v>
      </c>
      <c r="C23" s="301">
        <v>-400000</v>
      </c>
      <c r="D23" s="336">
        <v>-50000</v>
      </c>
      <c r="E23" s="336">
        <v>-50000</v>
      </c>
      <c r="F23" s="336">
        <v>-50000</v>
      </c>
      <c r="G23" s="336">
        <v>-50000</v>
      </c>
      <c r="H23" s="336">
        <v>-50000</v>
      </c>
      <c r="I23" s="336">
        <v>-50000</v>
      </c>
      <c r="J23" s="336">
        <v>-50000</v>
      </c>
      <c r="K23" s="336">
        <v>-50000</v>
      </c>
      <c r="L23" s="336">
        <v>-50000</v>
      </c>
      <c r="M23" s="336">
        <v>-50000</v>
      </c>
      <c r="N23" s="336">
        <v>-50000</v>
      </c>
      <c r="O23" s="336">
        <v>-50000</v>
      </c>
      <c r="P23" s="306">
        <f t="shared" si="3"/>
        <v>-600000</v>
      </c>
      <c r="Q23" s="229"/>
      <c r="R23" s="229"/>
      <c r="S23" s="334"/>
    </row>
    <row r="24" spans="1:19" ht="18" customHeight="1" outlineLevel="1" x14ac:dyDescent="0.2">
      <c r="A24" s="530"/>
      <c r="B24" s="330" t="s">
        <v>111</v>
      </c>
      <c r="C24" s="301">
        <v>-100000</v>
      </c>
      <c r="D24" s="336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3"/>
      <c r="P24" s="306">
        <f t="shared" si="3"/>
        <v>0</v>
      </c>
      <c r="Q24" s="229"/>
      <c r="R24" s="229"/>
      <c r="S24" s="334"/>
    </row>
    <row r="25" spans="1:19" ht="18" customHeight="1" outlineLevel="1" x14ac:dyDescent="0.2">
      <c r="A25" s="530"/>
      <c r="B25" s="330" t="s">
        <v>112</v>
      </c>
      <c r="C25" s="301"/>
      <c r="D25" s="336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3"/>
      <c r="P25" s="306">
        <f t="shared" si="3"/>
        <v>0</v>
      </c>
      <c r="Q25" s="229"/>
      <c r="R25" s="229"/>
      <c r="S25" s="334"/>
    </row>
    <row r="26" spans="1:19" ht="18" customHeight="1" outlineLevel="1" x14ac:dyDescent="0.2">
      <c r="A26" s="532"/>
      <c r="B26" s="337" t="s">
        <v>131</v>
      </c>
      <c r="C26" s="301"/>
      <c r="D26" s="336"/>
      <c r="E26" s="332"/>
      <c r="F26" s="332"/>
      <c r="G26" s="332"/>
      <c r="H26" s="332"/>
      <c r="I26" s="332"/>
      <c r="J26" s="332"/>
      <c r="K26" s="332"/>
      <c r="L26" s="332"/>
      <c r="M26" s="332"/>
      <c r="N26" s="332"/>
      <c r="O26" s="333"/>
      <c r="P26" s="306">
        <f t="shared" si="3"/>
        <v>0</v>
      </c>
      <c r="Q26" s="229"/>
      <c r="R26" s="229"/>
      <c r="S26" s="334"/>
    </row>
    <row r="27" spans="1:19" ht="18" customHeight="1" outlineLevel="1" x14ac:dyDescent="0.2">
      <c r="A27" s="338" t="s">
        <v>114</v>
      </c>
      <c r="B27" s="339"/>
      <c r="C27" s="341">
        <f t="shared" ref="C27:O27" si="6">SUM(C11:C26)</f>
        <v>-3078291.666666667</v>
      </c>
      <c r="D27" s="342">
        <f t="shared" si="6"/>
        <v>-752785.6</v>
      </c>
      <c r="E27" s="343">
        <f t="shared" si="6"/>
        <v>-752785.6</v>
      </c>
      <c r="F27" s="343">
        <f t="shared" si="6"/>
        <v>-752785.6</v>
      </c>
      <c r="G27" s="343">
        <f t="shared" si="6"/>
        <v>-752785.6</v>
      </c>
      <c r="H27" s="343">
        <f t="shared" si="6"/>
        <v>-752785.6</v>
      </c>
      <c r="I27" s="343">
        <f t="shared" si="6"/>
        <v>-752785.6</v>
      </c>
      <c r="J27" s="343">
        <f t="shared" si="6"/>
        <v>-752785.6</v>
      </c>
      <c r="K27" s="343">
        <f t="shared" si="6"/>
        <v>-718266.56</v>
      </c>
      <c r="L27" s="343">
        <f t="shared" si="6"/>
        <v>-718266.56</v>
      </c>
      <c r="M27" s="343">
        <f t="shared" si="6"/>
        <v>-701007.04</v>
      </c>
      <c r="N27" s="343">
        <f t="shared" si="6"/>
        <v>-752785.6</v>
      </c>
      <c r="O27" s="344">
        <f t="shared" si="6"/>
        <v>-752785.6</v>
      </c>
      <c r="P27" s="321">
        <f t="shared" si="3"/>
        <v>-8912610.5600000005</v>
      </c>
      <c r="Q27" s="229"/>
      <c r="R27" s="229"/>
      <c r="S27" s="334"/>
    </row>
    <row r="28" spans="1:19" ht="18" customHeight="1" outlineLevel="1" x14ac:dyDescent="0.2">
      <c r="A28" s="244"/>
      <c r="B28" s="229"/>
      <c r="C28" s="288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45"/>
      <c r="Q28" s="229"/>
      <c r="R28" s="242" t="s">
        <v>115</v>
      </c>
    </row>
    <row r="29" spans="1:19" ht="18" customHeight="1" x14ac:dyDescent="0.2">
      <c r="A29" s="533" t="s">
        <v>116</v>
      </c>
      <c r="B29" s="346" t="s">
        <v>117</v>
      </c>
      <c r="C29" s="348"/>
      <c r="D29" s="349">
        <f t="shared" ref="D29:O29" si="7">D8+D27</f>
        <v>206254.40000000002</v>
      </c>
      <c r="E29" s="350">
        <f t="shared" si="7"/>
        <v>206254.40000000002</v>
      </c>
      <c r="F29" s="350">
        <f t="shared" si="7"/>
        <v>206254.40000000002</v>
      </c>
      <c r="G29" s="350">
        <f t="shared" si="7"/>
        <v>206254.40000000002</v>
      </c>
      <c r="H29" s="350">
        <f t="shared" si="7"/>
        <v>206254.40000000002</v>
      </c>
      <c r="I29" s="350">
        <f t="shared" si="7"/>
        <v>206254.40000000002</v>
      </c>
      <c r="J29" s="350">
        <f t="shared" si="7"/>
        <v>206254.40000000002</v>
      </c>
      <c r="K29" s="350">
        <f t="shared" si="7"/>
        <v>176837.43999999994</v>
      </c>
      <c r="L29" s="350">
        <f t="shared" si="7"/>
        <v>176837.43999999994</v>
      </c>
      <c r="M29" s="350">
        <f t="shared" si="7"/>
        <v>162128.95999999996</v>
      </c>
      <c r="N29" s="350">
        <f t="shared" si="7"/>
        <v>206254.40000000002</v>
      </c>
      <c r="O29" s="351">
        <f t="shared" si="7"/>
        <v>206254.40000000002</v>
      </c>
      <c r="P29" s="354">
        <f>SUM(D29:O29)</f>
        <v>2372093.44</v>
      </c>
      <c r="Q29" s="229"/>
      <c r="R29" s="259" t="s">
        <v>118</v>
      </c>
      <c r="S29" s="269">
        <v>0.2</v>
      </c>
    </row>
    <row r="30" spans="1:19" ht="18" customHeight="1" x14ac:dyDescent="0.2">
      <c r="A30" s="534"/>
      <c r="B30" s="330" t="s">
        <v>119</v>
      </c>
      <c r="C30" s="301">
        <v>0</v>
      </c>
      <c r="D30" s="336">
        <f t="shared" ref="D30:O30" si="8">D29*$S$29</f>
        <v>41250.880000000005</v>
      </c>
      <c r="E30" s="336">
        <f t="shared" si="8"/>
        <v>41250.880000000005</v>
      </c>
      <c r="F30" s="336">
        <f t="shared" si="8"/>
        <v>41250.880000000005</v>
      </c>
      <c r="G30" s="336">
        <f t="shared" si="8"/>
        <v>41250.880000000005</v>
      </c>
      <c r="H30" s="336">
        <f t="shared" si="8"/>
        <v>41250.880000000005</v>
      </c>
      <c r="I30" s="336">
        <f t="shared" si="8"/>
        <v>41250.880000000005</v>
      </c>
      <c r="J30" s="336">
        <f t="shared" si="8"/>
        <v>41250.880000000005</v>
      </c>
      <c r="K30" s="336">
        <f t="shared" si="8"/>
        <v>35367.48799999999</v>
      </c>
      <c r="L30" s="336">
        <f t="shared" si="8"/>
        <v>35367.48799999999</v>
      </c>
      <c r="M30" s="336">
        <f t="shared" si="8"/>
        <v>32425.791999999994</v>
      </c>
      <c r="N30" s="336">
        <f t="shared" si="8"/>
        <v>41250.880000000005</v>
      </c>
      <c r="O30" s="336">
        <f t="shared" si="8"/>
        <v>41250.880000000005</v>
      </c>
      <c r="P30" s="306">
        <f>P29*S29</f>
        <v>474418.68800000002</v>
      </c>
      <c r="Q30" s="229"/>
      <c r="R30" s="259" t="s">
        <v>120</v>
      </c>
      <c r="S30" s="269">
        <v>0.8</v>
      </c>
    </row>
    <row r="31" spans="1:19" ht="18" customHeight="1" x14ac:dyDescent="0.2">
      <c r="A31" s="535"/>
      <c r="B31" s="337" t="s">
        <v>121</v>
      </c>
      <c r="C31" s="357">
        <v>-5000000</v>
      </c>
      <c r="D31" s="342">
        <f t="shared" ref="D31:O31" si="9">D29*$S$30</f>
        <v>165003.52000000002</v>
      </c>
      <c r="E31" s="342">
        <f t="shared" si="9"/>
        <v>165003.52000000002</v>
      </c>
      <c r="F31" s="342">
        <f t="shared" si="9"/>
        <v>165003.52000000002</v>
      </c>
      <c r="G31" s="342">
        <f t="shared" si="9"/>
        <v>165003.52000000002</v>
      </c>
      <c r="H31" s="342">
        <f t="shared" si="9"/>
        <v>165003.52000000002</v>
      </c>
      <c r="I31" s="342">
        <f t="shared" si="9"/>
        <v>165003.52000000002</v>
      </c>
      <c r="J31" s="342">
        <f t="shared" si="9"/>
        <v>165003.52000000002</v>
      </c>
      <c r="K31" s="342">
        <f t="shared" si="9"/>
        <v>141469.95199999996</v>
      </c>
      <c r="L31" s="342">
        <f t="shared" si="9"/>
        <v>141469.95199999996</v>
      </c>
      <c r="M31" s="342">
        <f t="shared" si="9"/>
        <v>129703.16799999998</v>
      </c>
      <c r="N31" s="342">
        <f t="shared" si="9"/>
        <v>165003.52000000002</v>
      </c>
      <c r="O31" s="342">
        <f t="shared" si="9"/>
        <v>165003.52000000002</v>
      </c>
      <c r="P31" s="321">
        <f>P29*S30</f>
        <v>1897674.7520000001</v>
      </c>
      <c r="Q31" s="229"/>
    </row>
    <row r="32" spans="1:19" ht="18" customHeight="1" x14ac:dyDescent="0.2">
      <c r="A32" s="229"/>
      <c r="B32" s="229"/>
      <c r="C32" s="288"/>
      <c r="D32" s="360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362"/>
    </row>
    <row r="33" spans="1:19" ht="18" customHeight="1" x14ac:dyDescent="0.2">
      <c r="A33" s="363" t="s">
        <v>122</v>
      </c>
      <c r="B33" s="536"/>
      <c r="C33" s="537"/>
      <c r="D33" s="364">
        <f t="shared" ref="D33:O33" si="10">(D29/D8)</f>
        <v>0.21506339673006342</v>
      </c>
      <c r="E33" s="364">
        <f t="shared" si="10"/>
        <v>0.21506339673006342</v>
      </c>
      <c r="F33" s="364">
        <f t="shared" si="10"/>
        <v>0.21506339673006342</v>
      </c>
      <c r="G33" s="364">
        <f t="shared" si="10"/>
        <v>0.21506339673006342</v>
      </c>
      <c r="H33" s="364">
        <f t="shared" si="10"/>
        <v>0.21506339673006342</v>
      </c>
      <c r="I33" s="364">
        <f t="shared" si="10"/>
        <v>0.21506339673006342</v>
      </c>
      <c r="J33" s="364">
        <f t="shared" si="10"/>
        <v>0.21506339673006342</v>
      </c>
      <c r="K33" s="364">
        <f t="shared" si="10"/>
        <v>0.19756077506077499</v>
      </c>
      <c r="L33" s="364">
        <f t="shared" si="10"/>
        <v>0.19756077506077499</v>
      </c>
      <c r="M33" s="364">
        <f t="shared" si="10"/>
        <v>0.18783709635561482</v>
      </c>
      <c r="N33" s="364">
        <f t="shared" si="10"/>
        <v>0.21506339673006342</v>
      </c>
      <c r="O33" s="364">
        <f t="shared" si="10"/>
        <v>0.21506339673006342</v>
      </c>
      <c r="P33" s="367">
        <f>AVERAGE(D33:O33)</f>
        <v>0.20987743475397794</v>
      </c>
      <c r="Q33" s="229"/>
      <c r="R33" s="229"/>
      <c r="S33" s="269"/>
    </row>
    <row r="34" spans="1:19" ht="18" customHeight="1" x14ac:dyDescent="0.2">
      <c r="A34" s="533" t="s">
        <v>123</v>
      </c>
      <c r="B34" s="346" t="s">
        <v>124</v>
      </c>
      <c r="C34" s="348"/>
      <c r="D34" s="349">
        <f>D29</f>
        <v>206254.40000000002</v>
      </c>
      <c r="E34" s="350">
        <f t="shared" ref="E34:O34" si="11">D34+E29</f>
        <v>412508.80000000005</v>
      </c>
      <c r="F34" s="350">
        <f t="shared" si="11"/>
        <v>618763.20000000007</v>
      </c>
      <c r="G34" s="350">
        <f t="shared" si="11"/>
        <v>825017.60000000009</v>
      </c>
      <c r="H34" s="350">
        <f t="shared" si="11"/>
        <v>1031272.0000000001</v>
      </c>
      <c r="I34" s="350">
        <f t="shared" si="11"/>
        <v>1237526.4000000001</v>
      </c>
      <c r="J34" s="350">
        <f t="shared" si="11"/>
        <v>1443780.8000000003</v>
      </c>
      <c r="K34" s="350">
        <f t="shared" si="11"/>
        <v>1620618.2400000002</v>
      </c>
      <c r="L34" s="350">
        <f t="shared" si="11"/>
        <v>1797455.6800000002</v>
      </c>
      <c r="M34" s="350">
        <f t="shared" si="11"/>
        <v>1959584.6400000001</v>
      </c>
      <c r="N34" s="350">
        <f t="shared" si="11"/>
        <v>2165839.04</v>
      </c>
      <c r="O34" s="368">
        <f t="shared" si="11"/>
        <v>2372093.44</v>
      </c>
      <c r="P34" s="371">
        <f t="shared" ref="P34:P36" si="12">O34</f>
        <v>2372093.44</v>
      </c>
      <c r="Q34" s="229"/>
      <c r="R34" s="229"/>
    </row>
    <row r="35" spans="1:19" ht="18" customHeight="1" x14ac:dyDescent="0.2">
      <c r="A35" s="534"/>
      <c r="B35" s="330" t="s">
        <v>119</v>
      </c>
      <c r="C35" s="301">
        <v>-8000000</v>
      </c>
      <c r="D35" s="336">
        <f t="shared" ref="D35:O35" si="13">C35+D30</f>
        <v>-7958749.1200000001</v>
      </c>
      <c r="E35" s="332">
        <f t="shared" si="13"/>
        <v>-7917498.2400000002</v>
      </c>
      <c r="F35" s="332">
        <f t="shared" si="13"/>
        <v>-7876247.3600000003</v>
      </c>
      <c r="G35" s="332">
        <f t="shared" si="13"/>
        <v>-7834996.4800000004</v>
      </c>
      <c r="H35" s="332">
        <f t="shared" si="13"/>
        <v>-7793745.6000000006</v>
      </c>
      <c r="I35" s="332">
        <f t="shared" si="13"/>
        <v>-7752494.7200000007</v>
      </c>
      <c r="J35" s="332">
        <f t="shared" si="13"/>
        <v>-7711243.8400000008</v>
      </c>
      <c r="K35" s="332">
        <f t="shared" si="13"/>
        <v>-7675876.3520000009</v>
      </c>
      <c r="L35" s="332">
        <f t="shared" si="13"/>
        <v>-7640508.864000001</v>
      </c>
      <c r="M35" s="332">
        <f t="shared" si="13"/>
        <v>-7608083.0720000006</v>
      </c>
      <c r="N35" s="332">
        <f t="shared" si="13"/>
        <v>-7566832.1920000007</v>
      </c>
      <c r="O35" s="372">
        <f t="shared" si="13"/>
        <v>-7525581.3120000008</v>
      </c>
      <c r="P35" s="306">
        <f t="shared" si="12"/>
        <v>-7525581.3120000008</v>
      </c>
      <c r="Q35" s="229"/>
      <c r="R35" s="229"/>
    </row>
    <row r="36" spans="1:19" ht="18" customHeight="1" x14ac:dyDescent="0.2">
      <c r="A36" s="535"/>
      <c r="B36" s="337" t="s">
        <v>121</v>
      </c>
      <c r="C36" s="357">
        <f>C31</f>
        <v>-5000000</v>
      </c>
      <c r="D36" s="342">
        <f t="shared" ref="D36:O36" si="14">C36+D31</f>
        <v>-4834996.4800000004</v>
      </c>
      <c r="E36" s="343">
        <f t="shared" si="14"/>
        <v>-4669992.9600000009</v>
      </c>
      <c r="F36" s="343">
        <f t="shared" si="14"/>
        <v>-4504989.4400000013</v>
      </c>
      <c r="G36" s="343">
        <f t="shared" si="14"/>
        <v>-4339985.9200000018</v>
      </c>
      <c r="H36" s="343">
        <f t="shared" si="14"/>
        <v>-4174982.4000000018</v>
      </c>
      <c r="I36" s="343">
        <f t="shared" si="14"/>
        <v>-4009978.8800000018</v>
      </c>
      <c r="J36" s="343">
        <f t="shared" si="14"/>
        <v>-3844975.3600000017</v>
      </c>
      <c r="K36" s="343">
        <f t="shared" si="14"/>
        <v>-3703505.4080000017</v>
      </c>
      <c r="L36" s="343">
        <f t="shared" si="14"/>
        <v>-3562035.4560000016</v>
      </c>
      <c r="M36" s="343">
        <f t="shared" si="14"/>
        <v>-3432332.2880000016</v>
      </c>
      <c r="N36" s="343">
        <f t="shared" si="14"/>
        <v>-3267328.7680000016</v>
      </c>
      <c r="O36" s="373">
        <f t="shared" si="14"/>
        <v>-3102325.2480000015</v>
      </c>
      <c r="P36" s="321">
        <f t="shared" si="12"/>
        <v>-3102325.2480000015</v>
      </c>
      <c r="Q36" s="229"/>
      <c r="R36" s="229"/>
    </row>
    <row r="37" spans="1:19" ht="18" customHeight="1" x14ac:dyDescent="0.2">
      <c r="A37" s="229"/>
      <c r="B37" s="229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29"/>
      <c r="R37" s="229"/>
    </row>
    <row r="38" spans="1:19" ht="18" hidden="1" customHeight="1" x14ac:dyDescent="0.2">
      <c r="A38" s="520" t="s">
        <v>125</v>
      </c>
      <c r="B38" s="374" t="s">
        <v>119</v>
      </c>
      <c r="C38" s="298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8">
        <f t="shared" ref="P38:P39" si="15">SUM(C38:O38)</f>
        <v>0</v>
      </c>
      <c r="Q38" s="229"/>
      <c r="R38" s="229"/>
    </row>
    <row r="39" spans="1:19" ht="18" hidden="1" customHeight="1" x14ac:dyDescent="0.2">
      <c r="A39" s="521"/>
      <c r="B39" s="375" t="s">
        <v>121</v>
      </c>
      <c r="C39" s="321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21">
        <f t="shared" si="15"/>
        <v>0</v>
      </c>
      <c r="Q39" s="229"/>
    </row>
    <row r="40" spans="1:19" ht="18" hidden="1" customHeight="1" x14ac:dyDescent="0.2">
      <c r="C40" s="376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6"/>
      <c r="Q40" s="229"/>
      <c r="R40" s="229"/>
      <c r="S40" s="334"/>
    </row>
    <row r="41" spans="1:19" ht="18" customHeight="1" x14ac:dyDescent="0.2">
      <c r="A41" s="522" t="s">
        <v>126</v>
      </c>
      <c r="B41" s="291" t="s">
        <v>127</v>
      </c>
      <c r="C41" s="379">
        <v>2</v>
      </c>
      <c r="D41" s="380">
        <v>2</v>
      </c>
      <c r="E41" s="381">
        <v>2</v>
      </c>
      <c r="F41" s="381">
        <v>2</v>
      </c>
      <c r="G41" s="381">
        <v>2</v>
      </c>
      <c r="H41" s="381">
        <v>2</v>
      </c>
      <c r="I41" s="381">
        <v>2</v>
      </c>
      <c r="J41" s="381">
        <v>2</v>
      </c>
      <c r="K41" s="381">
        <v>2</v>
      </c>
      <c r="L41" s="381">
        <v>2</v>
      </c>
      <c r="M41" s="381">
        <v>2</v>
      </c>
      <c r="N41" s="381">
        <v>2</v>
      </c>
      <c r="O41" s="382">
        <v>2</v>
      </c>
      <c r="P41" s="384"/>
      <c r="Q41" s="229"/>
      <c r="R41" s="242" t="s">
        <v>128</v>
      </c>
    </row>
    <row r="42" spans="1:19" ht="18" customHeight="1" x14ac:dyDescent="0.2">
      <c r="A42" s="523"/>
      <c r="B42" s="315" t="s">
        <v>129</v>
      </c>
      <c r="C42" s="393">
        <v>1</v>
      </c>
      <c r="D42" s="394">
        <v>1</v>
      </c>
      <c r="E42" s="394">
        <v>1</v>
      </c>
      <c r="F42" s="394">
        <v>1</v>
      </c>
      <c r="G42" s="394">
        <v>1</v>
      </c>
      <c r="H42" s="394">
        <v>1</v>
      </c>
      <c r="I42" s="394">
        <v>1</v>
      </c>
      <c r="J42" s="394">
        <v>1</v>
      </c>
      <c r="K42" s="394">
        <v>1</v>
      </c>
      <c r="L42" s="394">
        <v>1</v>
      </c>
      <c r="M42" s="394">
        <v>1</v>
      </c>
      <c r="N42" s="394">
        <v>1</v>
      </c>
      <c r="O42" s="394">
        <v>1</v>
      </c>
      <c r="P42" s="390"/>
      <c r="R42" s="259" t="s">
        <v>130</v>
      </c>
      <c r="S42" s="391">
        <v>2</v>
      </c>
    </row>
    <row r="43" spans="1:19" ht="15.75" customHeight="1" outlineLevel="1" x14ac:dyDescent="0.2">
      <c r="B43" s="334"/>
      <c r="Q43" s="229"/>
    </row>
    <row r="44" spans="1:19" ht="15.75" customHeight="1" outlineLevel="1" x14ac:dyDescent="0.2">
      <c r="Q44" s="229"/>
    </row>
    <row r="45" spans="1:19" ht="13.5" customHeight="1" x14ac:dyDescent="0.2"/>
    <row r="46" spans="1:19" ht="13.5" customHeight="1" x14ac:dyDescent="0.2"/>
    <row r="47" spans="1:19" ht="13.5" customHeight="1" x14ac:dyDescent="0.2"/>
    <row r="48" spans="1:19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B33:C33"/>
    <mergeCell ref="A34:A36"/>
    <mergeCell ref="A38:A39"/>
    <mergeCell ref="A41:A42"/>
    <mergeCell ref="A5:A8"/>
    <mergeCell ref="A11:A26"/>
    <mergeCell ref="A29:A31"/>
  </mergeCells>
  <phoneticPr fontId="65"/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414C4-C3D1-E64F-8DB0-EE6868F6235E}">
  <dimension ref="A1:Z1000"/>
  <sheetViews>
    <sheetView workbookViewId="0">
      <pane xSplit="1" topLeftCell="B1" activePane="topRight" state="frozen"/>
      <selection pane="topRight" activeCell="C2" sqref="C2"/>
    </sheetView>
  </sheetViews>
  <sheetFormatPr baseColWidth="10" defaultColWidth="11.1640625" defaultRowHeight="15" customHeight="1" outlineLevelRow="2" x14ac:dyDescent="0.2"/>
  <cols>
    <col min="1" max="1" width="18.33203125" customWidth="1"/>
    <col min="2" max="2" width="25.5" customWidth="1"/>
    <col min="3" max="16" width="11.33203125" customWidth="1"/>
    <col min="17" max="17" width="3.5" customWidth="1"/>
    <col min="18" max="18" width="15.5" customWidth="1"/>
    <col min="19" max="19" width="11.33203125" customWidth="1"/>
    <col min="20" max="26" width="8.83203125" customWidth="1"/>
  </cols>
  <sheetData>
    <row r="1" spans="1:26" ht="28.5" customHeight="1" x14ac:dyDescent="0.2">
      <c r="A1" s="227" t="s">
        <v>68</v>
      </c>
      <c r="B1" s="228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30">
        <v>44910</v>
      </c>
      <c r="Q1" s="229"/>
    </row>
    <row r="2" spans="1:26" ht="15" customHeight="1" x14ac:dyDescent="0.2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31" t="s">
        <v>69</v>
      </c>
      <c r="Q2" s="229"/>
    </row>
    <row r="3" spans="1:26" ht="22.5" customHeight="1" x14ac:dyDescent="0.2">
      <c r="A3" s="232" t="s">
        <v>70</v>
      </c>
      <c r="B3" s="233"/>
      <c r="C3" s="235" t="s">
        <v>71</v>
      </c>
      <c r="D3" s="236" t="s">
        <v>14</v>
      </c>
      <c r="E3" s="236" t="s">
        <v>15</v>
      </c>
      <c r="F3" s="236" t="s">
        <v>16</v>
      </c>
      <c r="G3" s="236" t="s">
        <v>17</v>
      </c>
      <c r="H3" s="236" t="s">
        <v>72</v>
      </c>
      <c r="I3" s="236" t="s">
        <v>73</v>
      </c>
      <c r="J3" s="236" t="s">
        <v>74</v>
      </c>
      <c r="K3" s="236" t="s">
        <v>75</v>
      </c>
      <c r="L3" s="236" t="s">
        <v>76</v>
      </c>
      <c r="M3" s="236" t="s">
        <v>11</v>
      </c>
      <c r="N3" s="237">
        <v>45352</v>
      </c>
      <c r="O3" s="238" t="s">
        <v>13</v>
      </c>
      <c r="P3" s="241" t="s">
        <v>77</v>
      </c>
      <c r="Q3" s="229"/>
      <c r="R3" s="242" t="s">
        <v>80</v>
      </c>
      <c r="S3" s="243" t="s">
        <v>81</v>
      </c>
    </row>
    <row r="4" spans="1:26" ht="15.75" customHeight="1" outlineLevel="1" x14ac:dyDescent="0.2">
      <c r="A4" s="244"/>
      <c r="B4" s="229"/>
      <c r="C4" s="246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8"/>
      <c r="P4" s="251"/>
      <c r="Q4" s="229"/>
      <c r="R4" s="229"/>
    </row>
    <row r="5" spans="1:26" ht="18" customHeight="1" outlineLevel="1" x14ac:dyDescent="0.2">
      <c r="A5" s="524" t="s">
        <v>82</v>
      </c>
      <c r="B5" s="252" t="s">
        <v>83</v>
      </c>
      <c r="C5" s="254"/>
      <c r="D5" s="255">
        <v>2</v>
      </c>
      <c r="E5" s="255">
        <v>2</v>
      </c>
      <c r="F5" s="255">
        <v>2</v>
      </c>
      <c r="G5" s="255">
        <v>2</v>
      </c>
      <c r="H5" s="255">
        <v>2</v>
      </c>
      <c r="I5" s="255">
        <v>2</v>
      </c>
      <c r="J5" s="255">
        <v>2</v>
      </c>
      <c r="K5" s="255">
        <v>2</v>
      </c>
      <c r="L5" s="255">
        <v>2</v>
      </c>
      <c r="M5" s="255">
        <v>2</v>
      </c>
      <c r="N5" s="255">
        <v>2</v>
      </c>
      <c r="O5" s="255">
        <v>2</v>
      </c>
      <c r="P5" s="258"/>
      <c r="Q5" s="229"/>
      <c r="R5" s="259" t="s">
        <v>83</v>
      </c>
      <c r="S5" s="260">
        <v>2</v>
      </c>
    </row>
    <row r="6" spans="1:26" ht="18" customHeight="1" outlineLevel="1" x14ac:dyDescent="0.2">
      <c r="A6" s="525"/>
      <c r="B6" s="261" t="s">
        <v>84</v>
      </c>
      <c r="C6" s="262"/>
      <c r="D6" s="263">
        <f t="shared" ref="D6:O6" si="0">($S$9*4)*$S$6</f>
        <v>22</v>
      </c>
      <c r="E6" s="264">
        <f t="shared" si="0"/>
        <v>22</v>
      </c>
      <c r="F6" s="264">
        <f t="shared" si="0"/>
        <v>22</v>
      </c>
      <c r="G6" s="264">
        <f t="shared" si="0"/>
        <v>22</v>
      </c>
      <c r="H6" s="264">
        <f t="shared" si="0"/>
        <v>22</v>
      </c>
      <c r="I6" s="264">
        <f t="shared" si="0"/>
        <v>22</v>
      </c>
      <c r="J6" s="264">
        <f t="shared" si="0"/>
        <v>22</v>
      </c>
      <c r="K6" s="264">
        <f t="shared" si="0"/>
        <v>22</v>
      </c>
      <c r="L6" s="264">
        <f t="shared" si="0"/>
        <v>22</v>
      </c>
      <c r="M6" s="264">
        <f t="shared" si="0"/>
        <v>22</v>
      </c>
      <c r="N6" s="264">
        <f t="shared" si="0"/>
        <v>22</v>
      </c>
      <c r="O6" s="265">
        <f t="shared" si="0"/>
        <v>22</v>
      </c>
      <c r="P6" s="268"/>
      <c r="Q6" s="229"/>
      <c r="R6" s="259" t="s">
        <v>85</v>
      </c>
      <c r="S6" s="269">
        <v>0.55000000000000004</v>
      </c>
    </row>
    <row r="7" spans="1:26" ht="18" customHeight="1" outlineLevel="1" x14ac:dyDescent="0.2">
      <c r="A7" s="525"/>
      <c r="B7" s="270" t="s">
        <v>86</v>
      </c>
      <c r="C7" s="272"/>
      <c r="D7" s="273">
        <v>30</v>
      </c>
      <c r="E7" s="274">
        <v>30</v>
      </c>
      <c r="F7" s="274">
        <v>30</v>
      </c>
      <c r="G7" s="274">
        <v>30</v>
      </c>
      <c r="H7" s="274">
        <v>30</v>
      </c>
      <c r="I7" s="274">
        <v>30</v>
      </c>
      <c r="J7" s="274">
        <v>30</v>
      </c>
      <c r="K7" s="274">
        <v>28</v>
      </c>
      <c r="L7" s="274">
        <v>28</v>
      </c>
      <c r="M7" s="274">
        <v>27</v>
      </c>
      <c r="N7" s="274">
        <v>30</v>
      </c>
      <c r="O7" s="275">
        <v>30</v>
      </c>
      <c r="P7" s="278">
        <f>SUM(D7:O7)</f>
        <v>353</v>
      </c>
      <c r="Q7" s="229"/>
      <c r="R7" s="259" t="s">
        <v>87</v>
      </c>
      <c r="S7" s="260">
        <v>30</v>
      </c>
    </row>
    <row r="8" spans="1:26" ht="18" customHeight="1" outlineLevel="1" thickBot="1" x14ac:dyDescent="0.25">
      <c r="A8" s="526"/>
      <c r="B8" s="279" t="s">
        <v>88</v>
      </c>
      <c r="C8" s="281"/>
      <c r="D8" s="282">
        <f t="shared" ref="D8:P8" si="1">D5*D6*D7*$S$8</f>
        <v>1318680</v>
      </c>
      <c r="E8" s="283">
        <f t="shared" si="1"/>
        <v>1318680</v>
      </c>
      <c r="F8" s="283">
        <f t="shared" si="1"/>
        <v>1318680</v>
      </c>
      <c r="G8" s="283">
        <f t="shared" si="1"/>
        <v>1318680</v>
      </c>
      <c r="H8" s="283">
        <f t="shared" si="1"/>
        <v>1318680</v>
      </c>
      <c r="I8" s="283">
        <f t="shared" si="1"/>
        <v>1318680</v>
      </c>
      <c r="J8" s="283">
        <f t="shared" si="1"/>
        <v>1318680</v>
      </c>
      <c r="K8" s="283">
        <f t="shared" si="1"/>
        <v>1230768</v>
      </c>
      <c r="L8" s="283">
        <f t="shared" si="1"/>
        <v>1230768</v>
      </c>
      <c r="M8" s="283">
        <f t="shared" si="1"/>
        <v>1186812</v>
      </c>
      <c r="N8" s="283">
        <f t="shared" si="1"/>
        <v>1318680</v>
      </c>
      <c r="O8" s="284">
        <f t="shared" si="1"/>
        <v>1318680</v>
      </c>
      <c r="P8" s="392">
        <f t="shared" si="1"/>
        <v>0</v>
      </c>
      <c r="Q8" s="229"/>
      <c r="R8" s="259" t="s">
        <v>89</v>
      </c>
      <c r="S8" s="260">
        <v>999</v>
      </c>
    </row>
    <row r="9" spans="1:26" ht="18" customHeight="1" outlineLevel="2" thickTop="1" x14ac:dyDescent="0.2">
      <c r="A9" s="229"/>
      <c r="B9" s="229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29"/>
      <c r="R9" s="259" t="s">
        <v>90</v>
      </c>
      <c r="S9" s="290">
        <v>10</v>
      </c>
    </row>
    <row r="10" spans="1:26" ht="18" customHeight="1" x14ac:dyDescent="0.2">
      <c r="A10" s="322"/>
      <c r="B10" s="322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229"/>
    </row>
    <row r="11" spans="1:26" ht="18" customHeight="1" x14ac:dyDescent="0.2">
      <c r="A11" s="529" t="s">
        <v>94</v>
      </c>
      <c r="B11" s="325" t="s">
        <v>95</v>
      </c>
      <c r="C11" s="293">
        <f>-S7*$S$9*$S$13*D42</f>
        <v>-345000</v>
      </c>
      <c r="D11" s="327">
        <f t="shared" ref="D11:O11" si="2">-D7*$S$9*$S$13*D42</f>
        <v>-345000</v>
      </c>
      <c r="E11" s="328">
        <f t="shared" si="2"/>
        <v>-345000</v>
      </c>
      <c r="F11" s="328">
        <f t="shared" si="2"/>
        <v>-345000</v>
      </c>
      <c r="G11" s="328">
        <f t="shared" si="2"/>
        <v>-345000</v>
      </c>
      <c r="H11" s="328">
        <f t="shared" si="2"/>
        <v>-345000</v>
      </c>
      <c r="I11" s="328">
        <f t="shared" si="2"/>
        <v>-345000</v>
      </c>
      <c r="J11" s="328">
        <f t="shared" si="2"/>
        <v>-345000</v>
      </c>
      <c r="K11" s="328">
        <f t="shared" si="2"/>
        <v>-322000</v>
      </c>
      <c r="L11" s="328">
        <f t="shared" si="2"/>
        <v>-322000</v>
      </c>
      <c r="M11" s="328">
        <f t="shared" si="2"/>
        <v>-310500</v>
      </c>
      <c r="N11" s="328">
        <f t="shared" si="2"/>
        <v>-345000</v>
      </c>
      <c r="O11" s="329">
        <f t="shared" si="2"/>
        <v>-345000</v>
      </c>
      <c r="P11" s="298">
        <f t="shared" ref="P11:P27" si="3">SUM(D11:O11)</f>
        <v>-4059500</v>
      </c>
      <c r="Q11" s="229"/>
    </row>
    <row r="12" spans="1:26" ht="18" customHeight="1" x14ac:dyDescent="0.2">
      <c r="A12" s="530"/>
      <c r="B12" s="330" t="s">
        <v>96</v>
      </c>
      <c r="C12" s="301">
        <v>-40000</v>
      </c>
      <c r="D12" s="332"/>
      <c r="E12" s="332">
        <v>-40000</v>
      </c>
      <c r="F12" s="332">
        <v>-40000</v>
      </c>
      <c r="G12" s="332">
        <v>-40000</v>
      </c>
      <c r="H12" s="332">
        <v>-40000</v>
      </c>
      <c r="I12" s="332">
        <v>-40000</v>
      </c>
      <c r="J12" s="332">
        <v>-40000</v>
      </c>
      <c r="K12" s="332">
        <v>-40000</v>
      </c>
      <c r="L12" s="332">
        <v>-40000</v>
      </c>
      <c r="M12" s="332">
        <v>-40000</v>
      </c>
      <c r="N12" s="332">
        <v>-40000</v>
      </c>
      <c r="O12" s="333">
        <v>-40000</v>
      </c>
      <c r="P12" s="306">
        <f t="shared" si="3"/>
        <v>-440000</v>
      </c>
      <c r="Q12" s="322"/>
      <c r="R12" s="242" t="s">
        <v>97</v>
      </c>
      <c r="S12" s="334"/>
      <c r="T12" s="335"/>
      <c r="U12" s="335"/>
      <c r="V12" s="335"/>
      <c r="W12" s="335"/>
      <c r="X12" s="335"/>
      <c r="Y12" s="335"/>
      <c r="Z12" s="335"/>
    </row>
    <row r="13" spans="1:26" ht="18" customHeight="1" x14ac:dyDescent="0.2">
      <c r="A13" s="530"/>
      <c r="B13" s="330" t="s">
        <v>98</v>
      </c>
      <c r="C13" s="301">
        <v>-40000</v>
      </c>
      <c r="D13" s="336">
        <v>-50000</v>
      </c>
      <c r="E13" s="336">
        <v>-50000</v>
      </c>
      <c r="F13" s="336">
        <v>-50000</v>
      </c>
      <c r="G13" s="336">
        <v>-50000</v>
      </c>
      <c r="H13" s="336">
        <v>-50000</v>
      </c>
      <c r="I13" s="336">
        <v>-50000</v>
      </c>
      <c r="J13" s="336">
        <v>-50000</v>
      </c>
      <c r="K13" s="336">
        <v>-50000</v>
      </c>
      <c r="L13" s="336">
        <v>-50000</v>
      </c>
      <c r="M13" s="336">
        <v>-50000</v>
      </c>
      <c r="N13" s="336">
        <v>-50000</v>
      </c>
      <c r="O13" s="336">
        <v>-50000</v>
      </c>
      <c r="P13" s="306">
        <f t="shared" si="3"/>
        <v>-600000</v>
      </c>
      <c r="Q13" s="229"/>
      <c r="R13" s="259" t="s">
        <v>99</v>
      </c>
      <c r="S13" s="260">
        <v>1150</v>
      </c>
    </row>
    <row r="14" spans="1:26" ht="18" customHeight="1" x14ac:dyDescent="0.2">
      <c r="A14" s="530"/>
      <c r="B14" s="330" t="s">
        <v>100</v>
      </c>
      <c r="C14" s="301">
        <v>-1500000</v>
      </c>
      <c r="D14" s="332">
        <v>-50000</v>
      </c>
      <c r="E14" s="332">
        <f t="shared" ref="E14:O14" si="4">-$S$14</f>
        <v>-200000</v>
      </c>
      <c r="F14" s="332">
        <f t="shared" si="4"/>
        <v>-200000</v>
      </c>
      <c r="G14" s="332">
        <f t="shared" si="4"/>
        <v>-200000</v>
      </c>
      <c r="H14" s="332">
        <f t="shared" si="4"/>
        <v>-200000</v>
      </c>
      <c r="I14" s="332">
        <f t="shared" si="4"/>
        <v>-200000</v>
      </c>
      <c r="J14" s="332">
        <f t="shared" si="4"/>
        <v>-200000</v>
      </c>
      <c r="K14" s="332">
        <f t="shared" si="4"/>
        <v>-200000</v>
      </c>
      <c r="L14" s="332">
        <f t="shared" si="4"/>
        <v>-200000</v>
      </c>
      <c r="M14" s="332">
        <f t="shared" si="4"/>
        <v>-200000</v>
      </c>
      <c r="N14" s="332">
        <f t="shared" si="4"/>
        <v>-200000</v>
      </c>
      <c r="O14" s="332">
        <f t="shared" si="4"/>
        <v>-200000</v>
      </c>
      <c r="P14" s="306">
        <f t="shared" si="3"/>
        <v>-2250000</v>
      </c>
      <c r="Q14" s="229"/>
      <c r="R14" s="259" t="s">
        <v>101</v>
      </c>
      <c r="S14" s="260">
        <v>200000</v>
      </c>
    </row>
    <row r="15" spans="1:26" ht="18" customHeight="1" x14ac:dyDescent="0.2">
      <c r="A15" s="530"/>
      <c r="B15" s="330" t="s">
        <v>102</v>
      </c>
      <c r="C15" s="301"/>
      <c r="D15" s="336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3"/>
      <c r="P15" s="306">
        <f t="shared" si="3"/>
        <v>0</v>
      </c>
      <c r="Q15" s="229"/>
    </row>
    <row r="16" spans="1:26" ht="18" customHeight="1" x14ac:dyDescent="0.2">
      <c r="A16" s="530"/>
      <c r="B16" s="330" t="s">
        <v>103</v>
      </c>
      <c r="C16" s="301"/>
      <c r="D16" s="336">
        <f t="shared" ref="D16:O16" si="5">-(D8*3%)*50%</f>
        <v>-19780.2</v>
      </c>
      <c r="E16" s="336">
        <f t="shared" si="5"/>
        <v>-19780.2</v>
      </c>
      <c r="F16" s="336">
        <f t="shared" si="5"/>
        <v>-19780.2</v>
      </c>
      <c r="G16" s="336">
        <f t="shared" si="5"/>
        <v>-19780.2</v>
      </c>
      <c r="H16" s="336">
        <f t="shared" si="5"/>
        <v>-19780.2</v>
      </c>
      <c r="I16" s="336">
        <f t="shared" si="5"/>
        <v>-19780.2</v>
      </c>
      <c r="J16" s="336">
        <f t="shared" si="5"/>
        <v>-19780.2</v>
      </c>
      <c r="K16" s="336">
        <f t="shared" si="5"/>
        <v>-18461.52</v>
      </c>
      <c r="L16" s="336">
        <f t="shared" si="5"/>
        <v>-18461.52</v>
      </c>
      <c r="M16" s="336">
        <f t="shared" si="5"/>
        <v>-17802.18</v>
      </c>
      <c r="N16" s="336">
        <f t="shared" si="5"/>
        <v>-19780.2</v>
      </c>
      <c r="O16" s="336">
        <f t="shared" si="5"/>
        <v>-19780.2</v>
      </c>
      <c r="P16" s="306">
        <f t="shared" si="3"/>
        <v>-232747.02</v>
      </c>
      <c r="Q16" s="229"/>
    </row>
    <row r="17" spans="1:19" ht="18" customHeight="1" x14ac:dyDescent="0.2">
      <c r="A17" s="530"/>
      <c r="B17" s="330" t="s">
        <v>104</v>
      </c>
      <c r="C17" s="301"/>
      <c r="D17" s="336">
        <f t="shared" ref="D17:O17" si="6">-D5*D6*D7*$S$17</f>
        <v>-217800</v>
      </c>
      <c r="E17" s="336">
        <f t="shared" si="6"/>
        <v>-217800</v>
      </c>
      <c r="F17" s="336">
        <f t="shared" si="6"/>
        <v>-217800</v>
      </c>
      <c r="G17" s="336">
        <f t="shared" si="6"/>
        <v>-217800</v>
      </c>
      <c r="H17" s="336">
        <f t="shared" si="6"/>
        <v>-217800</v>
      </c>
      <c r="I17" s="336">
        <f t="shared" si="6"/>
        <v>-217800</v>
      </c>
      <c r="J17" s="336">
        <f t="shared" si="6"/>
        <v>-217800</v>
      </c>
      <c r="K17" s="336">
        <f t="shared" si="6"/>
        <v>-203280</v>
      </c>
      <c r="L17" s="336">
        <f t="shared" si="6"/>
        <v>-203280</v>
      </c>
      <c r="M17" s="336">
        <f t="shared" si="6"/>
        <v>-196020</v>
      </c>
      <c r="N17" s="336">
        <f t="shared" si="6"/>
        <v>-217800</v>
      </c>
      <c r="O17" s="336">
        <f t="shared" si="6"/>
        <v>-217800</v>
      </c>
      <c r="P17" s="306">
        <f t="shared" si="3"/>
        <v>-2562780</v>
      </c>
      <c r="Q17" s="229"/>
      <c r="R17" s="259" t="s">
        <v>105</v>
      </c>
      <c r="S17" s="334">
        <v>165</v>
      </c>
    </row>
    <row r="18" spans="1:19" ht="18" customHeight="1" x14ac:dyDescent="0.2">
      <c r="A18" s="530"/>
      <c r="B18" s="330" t="s">
        <v>106</v>
      </c>
      <c r="C18" s="301">
        <v>-250000</v>
      </c>
      <c r="D18" s="336">
        <v>-15000</v>
      </c>
      <c r="E18" s="336">
        <v>-15000</v>
      </c>
      <c r="F18" s="336">
        <v>-15000</v>
      </c>
      <c r="G18" s="336">
        <v>-15000</v>
      </c>
      <c r="H18" s="336">
        <v>-15000</v>
      </c>
      <c r="I18" s="336">
        <v>-15000</v>
      </c>
      <c r="J18" s="336">
        <v>-15000</v>
      </c>
      <c r="K18" s="336">
        <v>-15000</v>
      </c>
      <c r="L18" s="336">
        <v>-15000</v>
      </c>
      <c r="M18" s="336">
        <v>-15000</v>
      </c>
      <c r="N18" s="336">
        <v>-15000</v>
      </c>
      <c r="O18" s="336">
        <v>-15000</v>
      </c>
      <c r="P18" s="306">
        <f t="shared" si="3"/>
        <v>-180000</v>
      </c>
      <c r="Q18" s="229"/>
      <c r="S18" s="334"/>
    </row>
    <row r="19" spans="1:19" ht="18" customHeight="1" outlineLevel="1" x14ac:dyDescent="0.2">
      <c r="A19" s="530"/>
      <c r="B19" s="330" t="s">
        <v>107</v>
      </c>
      <c r="C19" s="301">
        <v>-3000000</v>
      </c>
      <c r="D19" s="336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3"/>
      <c r="P19" s="306">
        <f t="shared" si="3"/>
        <v>0</v>
      </c>
      <c r="Q19" s="229"/>
      <c r="S19" s="334"/>
    </row>
    <row r="20" spans="1:19" ht="18" customHeight="1" outlineLevel="1" x14ac:dyDescent="0.2">
      <c r="A20" s="530"/>
      <c r="B20" s="330" t="s">
        <v>108</v>
      </c>
      <c r="C20" s="301">
        <v>-100000</v>
      </c>
      <c r="D20" s="336"/>
      <c r="E20" s="332"/>
      <c r="F20" s="332"/>
      <c r="G20" s="332"/>
      <c r="H20" s="332"/>
      <c r="I20" s="332"/>
      <c r="J20" s="332"/>
      <c r="K20" s="332"/>
      <c r="L20" s="332"/>
      <c r="M20" s="332"/>
      <c r="N20" s="332"/>
      <c r="O20" s="333"/>
      <c r="P20" s="306">
        <f t="shared" si="3"/>
        <v>0</v>
      </c>
      <c r="Q20" s="229"/>
      <c r="R20" s="229"/>
      <c r="S20" s="334"/>
    </row>
    <row r="21" spans="1:19" ht="18" customHeight="1" outlineLevel="1" x14ac:dyDescent="0.2">
      <c r="A21" s="530"/>
      <c r="B21" s="330" t="s">
        <v>109</v>
      </c>
      <c r="C21" s="301">
        <f>-55000*D5</f>
        <v>-110000</v>
      </c>
      <c r="D21" s="336"/>
      <c r="E21" s="332"/>
      <c r="F21" s="332"/>
      <c r="G21" s="332"/>
      <c r="H21" s="332"/>
      <c r="I21" s="332"/>
      <c r="J21" s="332"/>
      <c r="K21" s="332"/>
      <c r="L21" s="332"/>
      <c r="M21" s="332"/>
      <c r="N21" s="332"/>
      <c r="O21" s="333"/>
      <c r="P21" s="306">
        <f t="shared" si="3"/>
        <v>0</v>
      </c>
      <c r="Q21" s="229"/>
      <c r="R21" s="229"/>
      <c r="S21" s="334"/>
    </row>
    <row r="22" spans="1:19" ht="18" customHeight="1" outlineLevel="1" x14ac:dyDescent="0.2">
      <c r="A22" s="530"/>
      <c r="B22" s="330" t="s">
        <v>110</v>
      </c>
      <c r="C22" s="301">
        <f>-100000+(D5*-50000)</f>
        <v>-200000</v>
      </c>
      <c r="D22" s="336">
        <v>-10000</v>
      </c>
      <c r="E22" s="336">
        <v>-10000</v>
      </c>
      <c r="F22" s="336">
        <v>-10000</v>
      </c>
      <c r="G22" s="336">
        <v>-10000</v>
      </c>
      <c r="H22" s="336">
        <v>-10000</v>
      </c>
      <c r="I22" s="336">
        <v>-10000</v>
      </c>
      <c r="J22" s="336">
        <v>-10000</v>
      </c>
      <c r="K22" s="336">
        <v>-10000</v>
      </c>
      <c r="L22" s="336">
        <v>-10000</v>
      </c>
      <c r="M22" s="336">
        <v>-10000</v>
      </c>
      <c r="N22" s="336">
        <v>-10000</v>
      </c>
      <c r="O22" s="336">
        <v>-10000</v>
      </c>
      <c r="P22" s="306">
        <f t="shared" si="3"/>
        <v>-120000</v>
      </c>
      <c r="Q22" s="229"/>
      <c r="R22" s="229"/>
      <c r="S22" s="334"/>
    </row>
    <row r="23" spans="1:19" ht="18" customHeight="1" outlineLevel="1" x14ac:dyDescent="0.2">
      <c r="A23" s="530"/>
      <c r="B23" s="330" t="s">
        <v>92</v>
      </c>
      <c r="C23" s="301">
        <v>-400000</v>
      </c>
      <c r="D23" s="336">
        <v>-50000</v>
      </c>
      <c r="E23" s="336">
        <v>-50000</v>
      </c>
      <c r="F23" s="336">
        <v>-50000</v>
      </c>
      <c r="G23" s="336">
        <v>-50000</v>
      </c>
      <c r="H23" s="336">
        <v>-50000</v>
      </c>
      <c r="I23" s="336">
        <v>-50000</v>
      </c>
      <c r="J23" s="336">
        <v>-50000</v>
      </c>
      <c r="K23" s="336">
        <v>-50000</v>
      </c>
      <c r="L23" s="336">
        <v>-50000</v>
      </c>
      <c r="M23" s="336">
        <v>-50000</v>
      </c>
      <c r="N23" s="336">
        <v>-50000</v>
      </c>
      <c r="O23" s="336">
        <v>-50000</v>
      </c>
      <c r="P23" s="306">
        <f t="shared" si="3"/>
        <v>-600000</v>
      </c>
      <c r="Q23" s="229"/>
      <c r="R23" s="229"/>
      <c r="S23" s="334"/>
    </row>
    <row r="24" spans="1:19" ht="18" customHeight="1" outlineLevel="1" x14ac:dyDescent="0.2">
      <c r="A24" s="530"/>
      <c r="B24" s="330" t="s">
        <v>111</v>
      </c>
      <c r="C24" s="301">
        <v>-100000</v>
      </c>
      <c r="D24" s="336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3"/>
      <c r="P24" s="306">
        <f t="shared" si="3"/>
        <v>0</v>
      </c>
      <c r="Q24" s="229"/>
      <c r="R24" s="229"/>
      <c r="S24" s="334"/>
    </row>
    <row r="25" spans="1:19" ht="18" customHeight="1" outlineLevel="1" x14ac:dyDescent="0.2">
      <c r="A25" s="530"/>
      <c r="B25" s="330" t="s">
        <v>112</v>
      </c>
      <c r="C25" s="301"/>
      <c r="D25" s="336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3"/>
      <c r="P25" s="306">
        <f t="shared" si="3"/>
        <v>0</v>
      </c>
      <c r="Q25" s="229"/>
      <c r="R25" s="229"/>
      <c r="S25" s="334"/>
    </row>
    <row r="26" spans="1:19" ht="18" customHeight="1" outlineLevel="1" x14ac:dyDescent="0.2">
      <c r="A26" s="532"/>
      <c r="B26" s="337" t="s">
        <v>131</v>
      </c>
      <c r="C26" s="301"/>
      <c r="D26" s="336"/>
      <c r="E26" s="332"/>
      <c r="F26" s="332"/>
      <c r="G26" s="332"/>
      <c r="H26" s="332"/>
      <c r="I26" s="332"/>
      <c r="J26" s="332"/>
      <c r="K26" s="332"/>
      <c r="L26" s="332"/>
      <c r="M26" s="332"/>
      <c r="N26" s="332"/>
      <c r="O26" s="333"/>
      <c r="P26" s="306">
        <f t="shared" si="3"/>
        <v>0</v>
      </c>
      <c r="Q26" s="229"/>
      <c r="R26" s="229"/>
      <c r="S26" s="334"/>
    </row>
    <row r="27" spans="1:19" ht="18" customHeight="1" outlineLevel="1" x14ac:dyDescent="0.2">
      <c r="A27" s="338" t="s">
        <v>114</v>
      </c>
      <c r="B27" s="339"/>
      <c r="C27" s="341">
        <f t="shared" ref="C27:O27" si="7">SUM(C11:C26)</f>
        <v>-6085000</v>
      </c>
      <c r="D27" s="342">
        <f t="shared" si="7"/>
        <v>-757580.2</v>
      </c>
      <c r="E27" s="343">
        <f t="shared" si="7"/>
        <v>-947580.2</v>
      </c>
      <c r="F27" s="343">
        <f t="shared" si="7"/>
        <v>-947580.2</v>
      </c>
      <c r="G27" s="343">
        <f t="shared" si="7"/>
        <v>-947580.2</v>
      </c>
      <c r="H27" s="343">
        <f t="shared" si="7"/>
        <v>-947580.2</v>
      </c>
      <c r="I27" s="343">
        <f t="shared" si="7"/>
        <v>-947580.2</v>
      </c>
      <c r="J27" s="343">
        <f t="shared" si="7"/>
        <v>-947580.2</v>
      </c>
      <c r="K27" s="343">
        <f t="shared" si="7"/>
        <v>-908741.52</v>
      </c>
      <c r="L27" s="343">
        <f t="shared" si="7"/>
        <v>-908741.52</v>
      </c>
      <c r="M27" s="343">
        <f t="shared" si="7"/>
        <v>-889322.18</v>
      </c>
      <c r="N27" s="343">
        <f t="shared" si="7"/>
        <v>-947580.2</v>
      </c>
      <c r="O27" s="344">
        <f t="shared" si="7"/>
        <v>-947580.2</v>
      </c>
      <c r="P27" s="321">
        <f t="shared" si="3"/>
        <v>-11045027.019999998</v>
      </c>
      <c r="Q27" s="229"/>
      <c r="R27" s="229"/>
      <c r="S27" s="334"/>
    </row>
    <row r="28" spans="1:19" ht="18" customHeight="1" outlineLevel="1" x14ac:dyDescent="0.2">
      <c r="A28" s="244"/>
      <c r="B28" s="229"/>
      <c r="C28" s="288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45"/>
      <c r="Q28" s="229"/>
      <c r="R28" s="242" t="s">
        <v>115</v>
      </c>
    </row>
    <row r="29" spans="1:19" ht="18" customHeight="1" x14ac:dyDescent="0.2">
      <c r="A29" s="533" t="s">
        <v>116</v>
      </c>
      <c r="B29" s="346" t="s">
        <v>117</v>
      </c>
      <c r="C29" s="348"/>
      <c r="D29" s="349">
        <f t="shared" ref="D29:O29" si="8">D8+D27</f>
        <v>561099.80000000005</v>
      </c>
      <c r="E29" s="350">
        <f t="shared" si="8"/>
        <v>371099.80000000005</v>
      </c>
      <c r="F29" s="350">
        <f t="shared" si="8"/>
        <v>371099.80000000005</v>
      </c>
      <c r="G29" s="350">
        <f t="shared" si="8"/>
        <v>371099.80000000005</v>
      </c>
      <c r="H29" s="350">
        <f t="shared" si="8"/>
        <v>371099.80000000005</v>
      </c>
      <c r="I29" s="350">
        <f t="shared" si="8"/>
        <v>371099.80000000005</v>
      </c>
      <c r="J29" s="350">
        <f t="shared" si="8"/>
        <v>371099.80000000005</v>
      </c>
      <c r="K29" s="350">
        <f t="shared" si="8"/>
        <v>322026.48</v>
      </c>
      <c r="L29" s="350">
        <f t="shared" si="8"/>
        <v>322026.48</v>
      </c>
      <c r="M29" s="350">
        <f t="shared" si="8"/>
        <v>297489.81999999995</v>
      </c>
      <c r="N29" s="350">
        <f t="shared" si="8"/>
        <v>371099.80000000005</v>
      </c>
      <c r="O29" s="351">
        <f t="shared" si="8"/>
        <v>371099.80000000005</v>
      </c>
      <c r="P29" s="354">
        <f>SUM(D29:O29)</f>
        <v>4471440.9800000004</v>
      </c>
      <c r="Q29" s="229"/>
      <c r="R29" s="259" t="s">
        <v>118</v>
      </c>
      <c r="S29" s="269">
        <v>0.2</v>
      </c>
    </row>
    <row r="30" spans="1:19" ht="18" customHeight="1" x14ac:dyDescent="0.2">
      <c r="A30" s="534"/>
      <c r="B30" s="330" t="s">
        <v>119</v>
      </c>
      <c r="C30" s="301">
        <v>0</v>
      </c>
      <c r="D30" s="336">
        <f t="shared" ref="D30:O30" si="9">D29*$S$29</f>
        <v>112219.96000000002</v>
      </c>
      <c r="E30" s="336">
        <f t="shared" si="9"/>
        <v>74219.960000000006</v>
      </c>
      <c r="F30" s="336">
        <f t="shared" si="9"/>
        <v>74219.960000000006</v>
      </c>
      <c r="G30" s="336">
        <f t="shared" si="9"/>
        <v>74219.960000000006</v>
      </c>
      <c r="H30" s="336">
        <f t="shared" si="9"/>
        <v>74219.960000000006</v>
      </c>
      <c r="I30" s="336">
        <f t="shared" si="9"/>
        <v>74219.960000000006</v>
      </c>
      <c r="J30" s="336">
        <f t="shared" si="9"/>
        <v>74219.960000000006</v>
      </c>
      <c r="K30" s="336">
        <f t="shared" si="9"/>
        <v>64405.296000000002</v>
      </c>
      <c r="L30" s="336">
        <f t="shared" si="9"/>
        <v>64405.296000000002</v>
      </c>
      <c r="M30" s="336">
        <f t="shared" si="9"/>
        <v>59497.963999999993</v>
      </c>
      <c r="N30" s="336">
        <f t="shared" si="9"/>
        <v>74219.960000000006</v>
      </c>
      <c r="O30" s="336">
        <f t="shared" si="9"/>
        <v>74219.960000000006</v>
      </c>
      <c r="P30" s="306">
        <f>P29*S29</f>
        <v>894288.19600000011</v>
      </c>
      <c r="Q30" s="229"/>
      <c r="R30" s="259" t="s">
        <v>120</v>
      </c>
      <c r="S30" s="269">
        <v>0.8</v>
      </c>
    </row>
    <row r="31" spans="1:19" ht="18" customHeight="1" x14ac:dyDescent="0.2">
      <c r="A31" s="535"/>
      <c r="B31" s="337" t="s">
        <v>121</v>
      </c>
      <c r="C31" s="357">
        <v>-5000000</v>
      </c>
      <c r="D31" s="342">
        <f t="shared" ref="D31:O31" si="10">D29*$S$30</f>
        <v>448879.84000000008</v>
      </c>
      <c r="E31" s="342">
        <f t="shared" si="10"/>
        <v>296879.84000000003</v>
      </c>
      <c r="F31" s="342">
        <f t="shared" si="10"/>
        <v>296879.84000000003</v>
      </c>
      <c r="G31" s="342">
        <f t="shared" si="10"/>
        <v>296879.84000000003</v>
      </c>
      <c r="H31" s="342">
        <f t="shared" si="10"/>
        <v>296879.84000000003</v>
      </c>
      <c r="I31" s="342">
        <f t="shared" si="10"/>
        <v>296879.84000000003</v>
      </c>
      <c r="J31" s="342">
        <f t="shared" si="10"/>
        <v>296879.84000000003</v>
      </c>
      <c r="K31" s="342">
        <f t="shared" si="10"/>
        <v>257621.18400000001</v>
      </c>
      <c r="L31" s="342">
        <f t="shared" si="10"/>
        <v>257621.18400000001</v>
      </c>
      <c r="M31" s="342">
        <f t="shared" si="10"/>
        <v>237991.85599999997</v>
      </c>
      <c r="N31" s="342">
        <f t="shared" si="10"/>
        <v>296879.84000000003</v>
      </c>
      <c r="O31" s="342">
        <f t="shared" si="10"/>
        <v>296879.84000000003</v>
      </c>
      <c r="P31" s="321">
        <f>P29*S30</f>
        <v>3577152.7840000005</v>
      </c>
      <c r="Q31" s="229"/>
    </row>
    <row r="32" spans="1:19" ht="18" customHeight="1" x14ac:dyDescent="0.2">
      <c r="A32" s="229"/>
      <c r="B32" s="229"/>
      <c r="C32" s="288"/>
      <c r="D32" s="360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362"/>
    </row>
    <row r="33" spans="1:19" ht="18" customHeight="1" x14ac:dyDescent="0.2">
      <c r="A33" s="363" t="s">
        <v>122</v>
      </c>
      <c r="B33" s="536"/>
      <c r="C33" s="537"/>
      <c r="D33" s="364">
        <f t="shared" ref="D33:O33" si="11">(D29/D8)</f>
        <v>0.4255011071677739</v>
      </c>
      <c r="E33" s="364">
        <f t="shared" si="11"/>
        <v>0.28141762975096313</v>
      </c>
      <c r="F33" s="364">
        <f t="shared" si="11"/>
        <v>0.28141762975096313</v>
      </c>
      <c r="G33" s="364">
        <f t="shared" si="11"/>
        <v>0.28141762975096313</v>
      </c>
      <c r="H33" s="364">
        <f t="shared" si="11"/>
        <v>0.28141762975096313</v>
      </c>
      <c r="I33" s="364">
        <f t="shared" si="11"/>
        <v>0.28141762975096313</v>
      </c>
      <c r="J33" s="364">
        <f t="shared" si="11"/>
        <v>0.28141762975096313</v>
      </c>
      <c r="K33" s="364">
        <f t="shared" si="11"/>
        <v>0.26164677664677666</v>
      </c>
      <c r="L33" s="364">
        <f t="shared" si="11"/>
        <v>0.26164677664677666</v>
      </c>
      <c r="M33" s="364">
        <f t="shared" si="11"/>
        <v>0.25066296936667304</v>
      </c>
      <c r="N33" s="364">
        <f t="shared" si="11"/>
        <v>0.28141762975096313</v>
      </c>
      <c r="O33" s="364">
        <f t="shared" si="11"/>
        <v>0.28141762975096313</v>
      </c>
      <c r="P33" s="367">
        <f>AVERAGE(D33:O33)</f>
        <v>0.28756655565297545</v>
      </c>
      <c r="Q33" s="229"/>
      <c r="R33" s="229"/>
      <c r="S33" s="269"/>
    </row>
    <row r="34" spans="1:19" ht="18" customHeight="1" x14ac:dyDescent="0.2">
      <c r="A34" s="533" t="s">
        <v>123</v>
      </c>
      <c r="B34" s="346" t="s">
        <v>124</v>
      </c>
      <c r="C34" s="348"/>
      <c r="D34" s="349">
        <f>D29</f>
        <v>561099.80000000005</v>
      </c>
      <c r="E34" s="350">
        <f t="shared" ref="E34:O34" si="12">D34+E29</f>
        <v>932199.60000000009</v>
      </c>
      <c r="F34" s="350">
        <f t="shared" si="12"/>
        <v>1303299.4000000001</v>
      </c>
      <c r="G34" s="350">
        <f t="shared" si="12"/>
        <v>1674399.2000000002</v>
      </c>
      <c r="H34" s="350">
        <f t="shared" si="12"/>
        <v>2045499.0000000002</v>
      </c>
      <c r="I34" s="350">
        <f t="shared" si="12"/>
        <v>2416598.8000000003</v>
      </c>
      <c r="J34" s="350">
        <f t="shared" si="12"/>
        <v>2787698.6000000006</v>
      </c>
      <c r="K34" s="350">
        <f t="shared" si="12"/>
        <v>3109725.0800000005</v>
      </c>
      <c r="L34" s="350">
        <f t="shared" si="12"/>
        <v>3431751.5600000005</v>
      </c>
      <c r="M34" s="350">
        <f t="shared" si="12"/>
        <v>3729241.3800000004</v>
      </c>
      <c r="N34" s="350">
        <f t="shared" si="12"/>
        <v>4100341.1800000006</v>
      </c>
      <c r="O34" s="368">
        <f t="shared" si="12"/>
        <v>4471440.9800000004</v>
      </c>
      <c r="P34" s="371">
        <f t="shared" ref="P34:P36" si="13">O34</f>
        <v>4471440.9800000004</v>
      </c>
      <c r="Q34" s="229"/>
      <c r="R34" s="229"/>
    </row>
    <row r="35" spans="1:19" ht="18" customHeight="1" x14ac:dyDescent="0.2">
      <c r="A35" s="534"/>
      <c r="B35" s="330" t="s">
        <v>119</v>
      </c>
      <c r="C35" s="301">
        <v>-8000000</v>
      </c>
      <c r="D35" s="336">
        <f t="shared" ref="D35:O36" si="14">C35+D30</f>
        <v>-7887780.04</v>
      </c>
      <c r="E35" s="332">
        <f t="shared" si="14"/>
        <v>-7813560.0800000001</v>
      </c>
      <c r="F35" s="332">
        <f t="shared" si="14"/>
        <v>-7739340.1200000001</v>
      </c>
      <c r="G35" s="332">
        <f t="shared" si="14"/>
        <v>-7665120.1600000001</v>
      </c>
      <c r="H35" s="332">
        <f t="shared" si="14"/>
        <v>-7590900.2000000002</v>
      </c>
      <c r="I35" s="332">
        <f t="shared" si="14"/>
        <v>-7516680.2400000002</v>
      </c>
      <c r="J35" s="332">
        <f t="shared" si="14"/>
        <v>-7442460.2800000003</v>
      </c>
      <c r="K35" s="332">
        <f t="shared" si="14"/>
        <v>-7378054.9840000002</v>
      </c>
      <c r="L35" s="332">
        <f t="shared" si="14"/>
        <v>-7313649.6880000001</v>
      </c>
      <c r="M35" s="332">
        <f t="shared" si="14"/>
        <v>-7254151.7240000004</v>
      </c>
      <c r="N35" s="332">
        <f t="shared" si="14"/>
        <v>-7179931.7640000004</v>
      </c>
      <c r="O35" s="372">
        <f t="shared" si="14"/>
        <v>-7105711.8040000005</v>
      </c>
      <c r="P35" s="306">
        <f t="shared" si="13"/>
        <v>-7105711.8040000005</v>
      </c>
      <c r="Q35" s="229"/>
      <c r="R35" s="229"/>
    </row>
    <row r="36" spans="1:19" ht="18" customHeight="1" x14ac:dyDescent="0.2">
      <c r="A36" s="535"/>
      <c r="B36" s="337" t="s">
        <v>121</v>
      </c>
      <c r="C36" s="357">
        <f>C31</f>
        <v>-5000000</v>
      </c>
      <c r="D36" s="342">
        <f t="shared" si="14"/>
        <v>-4551120.16</v>
      </c>
      <c r="E36" s="343">
        <f t="shared" si="14"/>
        <v>-4254240.32</v>
      </c>
      <c r="F36" s="343">
        <f t="shared" si="14"/>
        <v>-3957360.4800000004</v>
      </c>
      <c r="G36" s="343">
        <f t="shared" si="14"/>
        <v>-3660480.6400000006</v>
      </c>
      <c r="H36" s="343">
        <f t="shared" si="14"/>
        <v>-3363600.8000000007</v>
      </c>
      <c r="I36" s="343">
        <f t="shared" si="14"/>
        <v>-3066720.9600000009</v>
      </c>
      <c r="J36" s="343">
        <f t="shared" si="14"/>
        <v>-2769841.120000001</v>
      </c>
      <c r="K36" s="343">
        <f t="shared" si="14"/>
        <v>-2512219.9360000012</v>
      </c>
      <c r="L36" s="343">
        <f t="shared" si="14"/>
        <v>-2254598.7520000013</v>
      </c>
      <c r="M36" s="343">
        <f t="shared" si="14"/>
        <v>-2016606.8960000013</v>
      </c>
      <c r="N36" s="343">
        <f t="shared" si="14"/>
        <v>-1719727.0560000013</v>
      </c>
      <c r="O36" s="373">
        <f t="shared" si="14"/>
        <v>-1422847.2160000012</v>
      </c>
      <c r="P36" s="321">
        <f t="shared" si="13"/>
        <v>-1422847.2160000012</v>
      </c>
      <c r="Q36" s="229"/>
      <c r="R36" s="229"/>
    </row>
    <row r="37" spans="1:19" ht="18" customHeight="1" x14ac:dyDescent="0.2">
      <c r="A37" s="229"/>
      <c r="B37" s="229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29"/>
      <c r="R37" s="229"/>
    </row>
    <row r="38" spans="1:19" ht="18" hidden="1" customHeight="1" x14ac:dyDescent="0.2">
      <c r="A38" s="520" t="s">
        <v>125</v>
      </c>
      <c r="B38" s="374" t="s">
        <v>119</v>
      </c>
      <c r="C38" s="298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8">
        <f t="shared" ref="P38:P39" si="15">SUM(C38:O38)</f>
        <v>0</v>
      </c>
      <c r="Q38" s="229"/>
      <c r="R38" s="229"/>
    </row>
    <row r="39" spans="1:19" ht="18" hidden="1" customHeight="1" x14ac:dyDescent="0.2">
      <c r="A39" s="521"/>
      <c r="B39" s="375" t="s">
        <v>121</v>
      </c>
      <c r="C39" s="321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21">
        <f t="shared" si="15"/>
        <v>0</v>
      </c>
      <c r="Q39" s="229"/>
    </row>
    <row r="40" spans="1:19" ht="18" hidden="1" customHeight="1" x14ac:dyDescent="0.2">
      <c r="C40" s="376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6"/>
      <c r="Q40" s="229"/>
      <c r="R40" s="229"/>
      <c r="S40" s="334"/>
    </row>
    <row r="41" spans="1:19" ht="18" customHeight="1" x14ac:dyDescent="0.2">
      <c r="A41" s="522" t="s">
        <v>126</v>
      </c>
      <c r="B41" s="291" t="s">
        <v>127</v>
      </c>
      <c r="C41" s="379">
        <v>2</v>
      </c>
      <c r="D41" s="380">
        <v>2</v>
      </c>
      <c r="E41" s="381">
        <v>2</v>
      </c>
      <c r="F41" s="381">
        <v>2</v>
      </c>
      <c r="G41" s="381">
        <v>2</v>
      </c>
      <c r="H41" s="381">
        <v>2</v>
      </c>
      <c r="I41" s="381">
        <v>2</v>
      </c>
      <c r="J41" s="381">
        <v>2</v>
      </c>
      <c r="K41" s="381">
        <v>2</v>
      </c>
      <c r="L41" s="381">
        <v>2</v>
      </c>
      <c r="M41" s="381">
        <v>2</v>
      </c>
      <c r="N41" s="381">
        <v>2</v>
      </c>
      <c r="O41" s="382">
        <v>2</v>
      </c>
      <c r="P41" s="384"/>
      <c r="Q41" s="229"/>
      <c r="R41" s="242" t="s">
        <v>128</v>
      </c>
    </row>
    <row r="42" spans="1:19" ht="18" customHeight="1" x14ac:dyDescent="0.2">
      <c r="A42" s="523"/>
      <c r="B42" s="315" t="s">
        <v>129</v>
      </c>
      <c r="C42" s="386">
        <v>1</v>
      </c>
      <c r="D42" s="387">
        <v>1</v>
      </c>
      <c r="E42" s="387">
        <v>1</v>
      </c>
      <c r="F42" s="387">
        <v>1</v>
      </c>
      <c r="G42" s="387">
        <v>1</v>
      </c>
      <c r="H42" s="387">
        <v>1</v>
      </c>
      <c r="I42" s="387">
        <v>1</v>
      </c>
      <c r="J42" s="387">
        <v>1</v>
      </c>
      <c r="K42" s="387">
        <v>1</v>
      </c>
      <c r="L42" s="387">
        <v>1</v>
      </c>
      <c r="M42" s="387">
        <v>1</v>
      </c>
      <c r="N42" s="387">
        <v>1</v>
      </c>
      <c r="O42" s="387">
        <v>1</v>
      </c>
      <c r="P42" s="390"/>
      <c r="R42" s="259" t="s">
        <v>130</v>
      </c>
      <c r="S42" s="391">
        <v>2</v>
      </c>
    </row>
    <row r="43" spans="1:19" ht="15.75" customHeight="1" outlineLevel="1" x14ac:dyDescent="0.2">
      <c r="B43" s="334"/>
      <c r="Q43" s="229"/>
    </row>
    <row r="44" spans="1:19" ht="15.75" customHeight="1" outlineLevel="1" x14ac:dyDescent="0.2">
      <c r="Q44" s="229"/>
    </row>
    <row r="45" spans="1:19" ht="13.5" customHeight="1" x14ac:dyDescent="0.2"/>
    <row r="46" spans="1:19" ht="13.5" customHeight="1" x14ac:dyDescent="0.2"/>
    <row r="47" spans="1:19" ht="13.5" customHeight="1" x14ac:dyDescent="0.2"/>
    <row r="48" spans="1:19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A41:A42"/>
    <mergeCell ref="A5:A8"/>
    <mergeCell ref="A11:A26"/>
    <mergeCell ref="A29:A31"/>
    <mergeCell ref="B33:C33"/>
    <mergeCell ref="A34:A36"/>
    <mergeCell ref="A38:A39"/>
  </mergeCells>
  <phoneticPr fontId="65"/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000"/>
  <sheetViews>
    <sheetView tabSelected="1" workbookViewId="0">
      <pane xSplit="1" topLeftCell="B1" activePane="topRight" state="frozen"/>
      <selection pane="topRight" activeCell="K31" sqref="K31"/>
    </sheetView>
  </sheetViews>
  <sheetFormatPr baseColWidth="10" defaultColWidth="11.1640625" defaultRowHeight="15" customHeight="1" outlineLevelRow="1" x14ac:dyDescent="0.2"/>
  <cols>
    <col min="1" max="1" width="18.33203125" customWidth="1"/>
    <col min="2" max="2" width="25.5" customWidth="1"/>
    <col min="3" max="16" width="11.33203125" customWidth="1"/>
    <col min="17" max="17" width="13.1640625" customWidth="1"/>
    <col min="18" max="18" width="3.5" customWidth="1"/>
    <col min="19" max="19" width="15.5" customWidth="1"/>
    <col min="20" max="20" width="13.6640625" customWidth="1"/>
    <col min="21" max="25" width="13.5" customWidth="1"/>
  </cols>
  <sheetData>
    <row r="1" spans="1:20" ht="28.5" customHeight="1" x14ac:dyDescent="0.2">
      <c r="A1" s="227" t="s">
        <v>68</v>
      </c>
      <c r="B1" s="228"/>
      <c r="C1" s="229" t="s">
        <v>132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30"/>
      <c r="Q1" s="230"/>
      <c r="R1" s="229"/>
    </row>
    <row r="2" spans="1:20" ht="15" customHeight="1" x14ac:dyDescent="0.2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31"/>
      <c r="Q2" s="231" t="s">
        <v>69</v>
      </c>
      <c r="R2" s="229"/>
    </row>
    <row r="3" spans="1:20" ht="22.5" customHeight="1" x14ac:dyDescent="0.2">
      <c r="A3" s="232" t="s">
        <v>70</v>
      </c>
      <c r="B3" s="233"/>
      <c r="C3" s="235" t="s">
        <v>71</v>
      </c>
      <c r="D3" s="395" t="s">
        <v>12</v>
      </c>
      <c r="E3" s="396" t="s">
        <v>13</v>
      </c>
      <c r="F3" s="397" t="s">
        <v>14</v>
      </c>
      <c r="G3" s="396" t="s">
        <v>15</v>
      </c>
      <c r="H3" s="397" t="s">
        <v>16</v>
      </c>
      <c r="I3" s="396" t="s">
        <v>17</v>
      </c>
      <c r="J3" s="397" t="s">
        <v>72</v>
      </c>
      <c r="K3" s="396" t="s">
        <v>73</v>
      </c>
      <c r="L3" s="396" t="s">
        <v>74</v>
      </c>
      <c r="M3" s="397" t="s">
        <v>75</v>
      </c>
      <c r="N3" s="237">
        <v>44927</v>
      </c>
      <c r="O3" s="398" t="s">
        <v>11</v>
      </c>
      <c r="P3" s="239" t="s">
        <v>77</v>
      </c>
      <c r="Q3" s="240" t="s">
        <v>78</v>
      </c>
      <c r="R3" s="229"/>
      <c r="S3" s="242" t="s">
        <v>80</v>
      </c>
      <c r="T3" s="243" t="s">
        <v>81</v>
      </c>
    </row>
    <row r="4" spans="1:20" ht="18" customHeight="1" outlineLevel="1" x14ac:dyDescent="0.2">
      <c r="A4" s="244"/>
      <c r="B4" s="229"/>
      <c r="C4" s="288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3"/>
      <c r="R4" s="229"/>
      <c r="S4" s="242" t="s">
        <v>115</v>
      </c>
    </row>
    <row r="5" spans="1:20" ht="18" customHeight="1" x14ac:dyDescent="0.2">
      <c r="A5" s="533" t="s">
        <v>116</v>
      </c>
      <c r="B5" s="346" t="s">
        <v>117</v>
      </c>
      <c r="C5" s="399">
        <v>0</v>
      </c>
      <c r="D5" s="400">
        <f>'C'!E50+D!D29+E!D29</f>
        <v>1518849.3</v>
      </c>
      <c r="E5" s="400">
        <f>'C'!F50+D!E29+E!E29</f>
        <v>1328849.3</v>
      </c>
      <c r="F5" s="400">
        <f>'C'!G50+D!F29+E!F29</f>
        <v>1328849.3</v>
      </c>
      <c r="G5" s="400">
        <f>'C'!H50+D!G29+E!G29</f>
        <v>1328849.3</v>
      </c>
      <c r="H5" s="400">
        <f>'C'!I50+D!H29+E!H29</f>
        <v>1328849.3</v>
      </c>
      <c r="I5" s="400">
        <f>'C'!J50+D!I29+E!I29</f>
        <v>1328849.3</v>
      </c>
      <c r="J5" s="400">
        <f>'C'!K50+D!J29+E!J29</f>
        <v>1328849.3</v>
      </c>
      <c r="K5" s="400">
        <f>'C'!L50+D!K29+E!K29</f>
        <v>1152592.68</v>
      </c>
      <c r="L5" s="400">
        <f>'C'!M50+D!L29+E!L29</f>
        <v>1152592.68</v>
      </c>
      <c r="M5" s="400">
        <f>'C'!N50+D!M29+E!M29</f>
        <v>1064464.3700000001</v>
      </c>
      <c r="N5" s="400">
        <f>'C'!O50+D!N29+E!N29</f>
        <v>1328849.3</v>
      </c>
      <c r="O5" s="400">
        <f>'C'!P50+D!O29+E!O29</f>
        <v>1328849.3</v>
      </c>
      <c r="P5" s="400">
        <f>'C'!Q50+D!P29+E!P29</f>
        <v>15519293.43</v>
      </c>
      <c r="Q5" s="401">
        <f>P5*2</f>
        <v>31038586.859999999</v>
      </c>
      <c r="R5" s="229"/>
      <c r="S5" s="259" t="s">
        <v>118</v>
      </c>
      <c r="T5" s="269">
        <v>0</v>
      </c>
    </row>
    <row r="6" spans="1:20" ht="18" customHeight="1" x14ac:dyDescent="0.2">
      <c r="A6" s="534"/>
      <c r="B6" s="330" t="s">
        <v>119</v>
      </c>
      <c r="C6" s="402">
        <v>0</v>
      </c>
      <c r="D6" s="403">
        <f t="shared" ref="D6:O6" si="0">D5*$T$5</f>
        <v>0</v>
      </c>
      <c r="E6" s="403">
        <f t="shared" si="0"/>
        <v>0</v>
      </c>
      <c r="F6" s="403">
        <f t="shared" si="0"/>
        <v>0</v>
      </c>
      <c r="G6" s="403">
        <f t="shared" si="0"/>
        <v>0</v>
      </c>
      <c r="H6" s="403">
        <f t="shared" si="0"/>
        <v>0</v>
      </c>
      <c r="I6" s="403">
        <f t="shared" si="0"/>
        <v>0</v>
      </c>
      <c r="J6" s="403">
        <f t="shared" si="0"/>
        <v>0</v>
      </c>
      <c r="K6" s="403">
        <f t="shared" si="0"/>
        <v>0</v>
      </c>
      <c r="L6" s="403">
        <f t="shared" si="0"/>
        <v>0</v>
      </c>
      <c r="M6" s="403">
        <f t="shared" si="0"/>
        <v>0</v>
      </c>
      <c r="N6" s="403">
        <f t="shared" si="0"/>
        <v>0</v>
      </c>
      <c r="O6" s="403">
        <f t="shared" si="0"/>
        <v>0</v>
      </c>
      <c r="P6" s="404">
        <f>P5*T5</f>
        <v>0</v>
      </c>
      <c r="Q6" s="405">
        <f>Q5*T5</f>
        <v>0</v>
      </c>
      <c r="R6" s="229"/>
      <c r="S6" s="259" t="s">
        <v>120</v>
      </c>
      <c r="T6" s="269">
        <v>1</v>
      </c>
    </row>
    <row r="7" spans="1:20" ht="18" customHeight="1" x14ac:dyDescent="0.2">
      <c r="A7" s="535"/>
      <c r="B7" s="337" t="s">
        <v>121</v>
      </c>
      <c r="C7" s="406">
        <v>-15000000</v>
      </c>
      <c r="D7" s="407">
        <f t="shared" ref="D7:O7" si="1">D5*$T$6</f>
        <v>1518849.3</v>
      </c>
      <c r="E7" s="407">
        <f t="shared" si="1"/>
        <v>1328849.3</v>
      </c>
      <c r="F7" s="407">
        <f t="shared" si="1"/>
        <v>1328849.3</v>
      </c>
      <c r="G7" s="407">
        <f t="shared" si="1"/>
        <v>1328849.3</v>
      </c>
      <c r="H7" s="407">
        <f t="shared" si="1"/>
        <v>1328849.3</v>
      </c>
      <c r="I7" s="407">
        <f t="shared" si="1"/>
        <v>1328849.3</v>
      </c>
      <c r="J7" s="407">
        <f t="shared" si="1"/>
        <v>1328849.3</v>
      </c>
      <c r="K7" s="407">
        <f t="shared" si="1"/>
        <v>1152592.68</v>
      </c>
      <c r="L7" s="407">
        <f t="shared" si="1"/>
        <v>1152592.68</v>
      </c>
      <c r="M7" s="407">
        <f t="shared" si="1"/>
        <v>1064464.3700000001</v>
      </c>
      <c r="N7" s="407">
        <f t="shared" si="1"/>
        <v>1328849.3</v>
      </c>
      <c r="O7" s="407">
        <f t="shared" si="1"/>
        <v>1328849.3</v>
      </c>
      <c r="P7" s="408">
        <f>P5*T6</f>
        <v>15519293.43</v>
      </c>
      <c r="Q7" s="409">
        <f>Q5/T7</f>
        <v>1.5519293430000001</v>
      </c>
      <c r="R7" s="229"/>
      <c r="S7" s="259" t="s">
        <v>133</v>
      </c>
      <c r="T7" s="410">
        <v>20000000</v>
      </c>
    </row>
    <row r="8" spans="1:20" ht="18" customHeight="1" x14ac:dyDescent="0.2">
      <c r="A8" s="229"/>
      <c r="B8" s="229"/>
      <c r="C8" s="411"/>
      <c r="D8" s="411"/>
      <c r="E8" s="411"/>
      <c r="F8" s="411"/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2"/>
    </row>
    <row r="9" spans="1:20" ht="18" customHeight="1" x14ac:dyDescent="0.2">
      <c r="A9" s="533" t="s">
        <v>123</v>
      </c>
      <c r="B9" s="346" t="s">
        <v>124</v>
      </c>
      <c r="C9" s="399"/>
      <c r="D9" s="400">
        <f>D5</f>
        <v>1518849.3</v>
      </c>
      <c r="E9" s="413">
        <f t="shared" ref="E9:O9" si="2">D9+E5</f>
        <v>2847698.6</v>
      </c>
      <c r="F9" s="413">
        <f t="shared" si="2"/>
        <v>4176547.9000000004</v>
      </c>
      <c r="G9" s="413">
        <f t="shared" si="2"/>
        <v>5505397.2000000002</v>
      </c>
      <c r="H9" s="413">
        <f t="shared" si="2"/>
        <v>6834246.5</v>
      </c>
      <c r="I9" s="413">
        <f t="shared" si="2"/>
        <v>8163095.7999999998</v>
      </c>
      <c r="J9" s="413">
        <f t="shared" si="2"/>
        <v>9491945.0999999996</v>
      </c>
      <c r="K9" s="413">
        <f t="shared" si="2"/>
        <v>10644537.779999999</v>
      </c>
      <c r="L9" s="413">
        <f t="shared" si="2"/>
        <v>11797130.459999999</v>
      </c>
      <c r="M9" s="413">
        <f t="shared" si="2"/>
        <v>12861594.829999998</v>
      </c>
      <c r="N9" s="413">
        <f t="shared" si="2"/>
        <v>14190444.129999999</v>
      </c>
      <c r="O9" s="414">
        <f t="shared" si="2"/>
        <v>15519293.43</v>
      </c>
      <c r="P9" s="415">
        <f t="shared" ref="P9:P11" si="3">O9</f>
        <v>15519293.43</v>
      </c>
      <c r="Q9" s="416">
        <f>P9*2</f>
        <v>31038586.859999999</v>
      </c>
      <c r="R9" s="229"/>
      <c r="S9" s="229"/>
    </row>
    <row r="10" spans="1:20" ht="18" customHeight="1" x14ac:dyDescent="0.2">
      <c r="A10" s="534"/>
      <c r="B10" s="330" t="s">
        <v>119</v>
      </c>
      <c r="C10" s="402">
        <v>-10000000</v>
      </c>
      <c r="D10" s="403">
        <f t="shared" ref="D10:O10" si="4">C10+D6</f>
        <v>-10000000</v>
      </c>
      <c r="E10" s="417">
        <f t="shared" si="4"/>
        <v>-10000000</v>
      </c>
      <c r="F10" s="417">
        <f t="shared" si="4"/>
        <v>-10000000</v>
      </c>
      <c r="G10" s="417">
        <f t="shared" si="4"/>
        <v>-10000000</v>
      </c>
      <c r="H10" s="417">
        <f t="shared" si="4"/>
        <v>-10000000</v>
      </c>
      <c r="I10" s="417">
        <f t="shared" si="4"/>
        <v>-10000000</v>
      </c>
      <c r="J10" s="417">
        <f t="shared" si="4"/>
        <v>-10000000</v>
      </c>
      <c r="K10" s="417">
        <f t="shared" si="4"/>
        <v>-10000000</v>
      </c>
      <c r="L10" s="417">
        <f t="shared" si="4"/>
        <v>-10000000</v>
      </c>
      <c r="M10" s="417">
        <f t="shared" si="4"/>
        <v>-10000000</v>
      </c>
      <c r="N10" s="417">
        <f t="shared" si="4"/>
        <v>-10000000</v>
      </c>
      <c r="O10" s="418">
        <f t="shared" si="4"/>
        <v>-10000000</v>
      </c>
      <c r="P10" s="419">
        <f t="shared" si="3"/>
        <v>-10000000</v>
      </c>
      <c r="Q10" s="420">
        <f>C10+Q6</f>
        <v>-10000000</v>
      </c>
      <c r="R10" s="229"/>
      <c r="S10" s="229"/>
    </row>
    <row r="11" spans="1:20" ht="18" customHeight="1" x14ac:dyDescent="0.2">
      <c r="A11" s="535"/>
      <c r="B11" s="337" t="s">
        <v>121</v>
      </c>
      <c r="C11" s="406">
        <v>-20000000</v>
      </c>
      <c r="D11" s="407">
        <f t="shared" ref="D11:O11" si="5">C11+D7</f>
        <v>-18481150.699999999</v>
      </c>
      <c r="E11" s="421">
        <f t="shared" si="5"/>
        <v>-17152301.399999999</v>
      </c>
      <c r="F11" s="421">
        <f t="shared" si="5"/>
        <v>-15823452.099999998</v>
      </c>
      <c r="G11" s="421">
        <f t="shared" si="5"/>
        <v>-14494602.799999997</v>
      </c>
      <c r="H11" s="421">
        <f t="shared" si="5"/>
        <v>-13165753.499999996</v>
      </c>
      <c r="I11" s="421">
        <f t="shared" si="5"/>
        <v>-11836904.199999996</v>
      </c>
      <c r="J11" s="421">
        <f t="shared" si="5"/>
        <v>-10508054.899999995</v>
      </c>
      <c r="K11" s="421">
        <f t="shared" si="5"/>
        <v>-9355462.2199999951</v>
      </c>
      <c r="L11" s="421">
        <f t="shared" si="5"/>
        <v>-8202869.5399999954</v>
      </c>
      <c r="M11" s="421">
        <f t="shared" si="5"/>
        <v>-7138405.1699999953</v>
      </c>
      <c r="N11" s="421">
        <f t="shared" si="5"/>
        <v>-5809555.8699999955</v>
      </c>
      <c r="O11" s="422">
        <f t="shared" si="5"/>
        <v>-4480706.5699999956</v>
      </c>
      <c r="P11" s="423">
        <f t="shared" si="3"/>
        <v>-4480706.5699999956</v>
      </c>
      <c r="Q11" s="424">
        <f>C11+Q5</f>
        <v>11038586.859999999</v>
      </c>
      <c r="R11" s="229"/>
      <c r="S11" s="229"/>
    </row>
    <row r="12" spans="1:20" ht="18" customHeight="1" x14ac:dyDescent="0.2">
      <c r="A12" s="229"/>
      <c r="B12" s="229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29"/>
      <c r="S12" s="229"/>
    </row>
    <row r="13" spans="1:20" ht="18" hidden="1" customHeight="1" x14ac:dyDescent="0.2">
      <c r="A13" s="520" t="s">
        <v>125</v>
      </c>
      <c r="B13" s="374" t="s">
        <v>119</v>
      </c>
      <c r="C13" s="298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425">
        <f t="shared" ref="P13:Q13" si="6">SUM(C13:O13)</f>
        <v>0</v>
      </c>
      <c r="Q13" s="426">
        <f t="shared" si="6"/>
        <v>0</v>
      </c>
      <c r="R13" s="229"/>
      <c r="S13" s="229"/>
    </row>
    <row r="14" spans="1:20" ht="18" hidden="1" customHeight="1" x14ac:dyDescent="0.2">
      <c r="A14" s="521"/>
      <c r="B14" s="375" t="s">
        <v>121</v>
      </c>
      <c r="C14" s="321"/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6">
        <f t="shared" ref="P14:Q14" si="7">SUM(C14:O14)</f>
        <v>0</v>
      </c>
      <c r="Q14" s="320">
        <f t="shared" si="7"/>
        <v>0</v>
      </c>
      <c r="R14" s="229"/>
    </row>
    <row r="15" spans="1:20" ht="18" hidden="1" customHeight="1" x14ac:dyDescent="0.2">
      <c r="C15" s="376"/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7"/>
      <c r="R15" s="229"/>
      <c r="S15" s="229"/>
      <c r="T15" s="334"/>
    </row>
    <row r="16" spans="1:20" ht="15.75" customHeight="1" outlineLevel="1" x14ac:dyDescent="0.2">
      <c r="B16" s="334"/>
      <c r="R16" s="229"/>
    </row>
    <row r="17" spans="1:20" ht="18" customHeight="1" outlineLevel="1" x14ac:dyDescent="0.2">
      <c r="A17" s="533" t="s">
        <v>116</v>
      </c>
      <c r="B17" s="346" t="s">
        <v>117</v>
      </c>
      <c r="C17" s="399">
        <v>0</v>
      </c>
      <c r="D17" s="400">
        <f>'C'!E62+D!D41+E!D41</f>
        <v>6</v>
      </c>
      <c r="E17" s="400">
        <f>'C'!F62+D!E41+E!E41</f>
        <v>6</v>
      </c>
      <c r="F17" s="400">
        <f>'C'!G62+D!F41+E!F41</f>
        <v>6</v>
      </c>
      <c r="G17" s="400">
        <f>'C'!H62+D!G41+E!G41</f>
        <v>6</v>
      </c>
      <c r="H17" s="400">
        <f>'C'!I62+D!H41+E!H41</f>
        <v>6</v>
      </c>
      <c r="I17" s="400">
        <f>'C'!J62+D!I41+E!I41</f>
        <v>6</v>
      </c>
      <c r="J17" s="400">
        <f>'C'!K62+D!J41+E!J41</f>
        <v>6</v>
      </c>
      <c r="K17" s="400">
        <f>'C'!L62+D!K41+E!K41</f>
        <v>6</v>
      </c>
      <c r="L17" s="400">
        <f>'C'!M62+D!L41+E!L41</f>
        <v>6</v>
      </c>
      <c r="M17" s="400">
        <f>'C'!N62+D!M41+E!M41</f>
        <v>6</v>
      </c>
      <c r="N17" s="400">
        <f>'C'!O62+D!N41+E!N41</f>
        <v>6</v>
      </c>
      <c r="O17" s="400">
        <f>'C'!P62+D!O41+E!O41</f>
        <v>6</v>
      </c>
      <c r="P17" s="400">
        <f>'C'!Q62+D!P41+E!P41</f>
        <v>0</v>
      </c>
      <c r="Q17" s="401">
        <f>P17*2</f>
        <v>0</v>
      </c>
      <c r="R17" s="229"/>
      <c r="S17" s="259" t="s">
        <v>118</v>
      </c>
      <c r="T17" s="269">
        <v>0</v>
      </c>
    </row>
    <row r="18" spans="1:20" ht="18" customHeight="1" x14ac:dyDescent="0.2">
      <c r="A18" s="534"/>
      <c r="B18" s="330" t="s">
        <v>119</v>
      </c>
      <c r="C18" s="402">
        <v>0</v>
      </c>
      <c r="D18" s="403">
        <f t="shared" ref="D18:O18" si="8">D17*$T$5</f>
        <v>0</v>
      </c>
      <c r="E18" s="403">
        <f t="shared" si="8"/>
        <v>0</v>
      </c>
      <c r="F18" s="403">
        <f t="shared" si="8"/>
        <v>0</v>
      </c>
      <c r="G18" s="403">
        <f t="shared" si="8"/>
        <v>0</v>
      </c>
      <c r="H18" s="403">
        <f t="shared" si="8"/>
        <v>0</v>
      </c>
      <c r="I18" s="403">
        <f t="shared" si="8"/>
        <v>0</v>
      </c>
      <c r="J18" s="403">
        <f t="shared" si="8"/>
        <v>0</v>
      </c>
      <c r="K18" s="403">
        <f t="shared" si="8"/>
        <v>0</v>
      </c>
      <c r="L18" s="403">
        <f t="shared" si="8"/>
        <v>0</v>
      </c>
      <c r="M18" s="403">
        <f t="shared" si="8"/>
        <v>0</v>
      </c>
      <c r="N18" s="403">
        <f t="shared" si="8"/>
        <v>0</v>
      </c>
      <c r="O18" s="403">
        <f t="shared" si="8"/>
        <v>0</v>
      </c>
      <c r="P18" s="404">
        <f>P17*T17</f>
        <v>0</v>
      </c>
      <c r="Q18" s="405">
        <f>Q17*T17</f>
        <v>0</v>
      </c>
      <c r="R18" s="229"/>
      <c r="S18" s="259" t="s">
        <v>120</v>
      </c>
      <c r="T18" s="269">
        <v>1</v>
      </c>
    </row>
    <row r="19" spans="1:20" ht="18" customHeight="1" x14ac:dyDescent="0.2">
      <c r="A19" s="535"/>
      <c r="B19" s="337" t="s">
        <v>121</v>
      </c>
      <c r="C19" s="406">
        <v>-15000000</v>
      </c>
      <c r="D19" s="407">
        <f t="shared" ref="D19:O19" si="9">D17*$T$6</f>
        <v>6</v>
      </c>
      <c r="E19" s="407">
        <f t="shared" si="9"/>
        <v>6</v>
      </c>
      <c r="F19" s="407">
        <f t="shared" si="9"/>
        <v>6</v>
      </c>
      <c r="G19" s="407">
        <f t="shared" si="9"/>
        <v>6</v>
      </c>
      <c r="H19" s="407">
        <f t="shared" si="9"/>
        <v>6</v>
      </c>
      <c r="I19" s="407">
        <f t="shared" si="9"/>
        <v>6</v>
      </c>
      <c r="J19" s="407">
        <f t="shared" si="9"/>
        <v>6</v>
      </c>
      <c r="K19" s="407">
        <f t="shared" si="9"/>
        <v>6</v>
      </c>
      <c r="L19" s="407">
        <f t="shared" si="9"/>
        <v>6</v>
      </c>
      <c r="M19" s="407">
        <f t="shared" si="9"/>
        <v>6</v>
      </c>
      <c r="N19" s="407">
        <f t="shared" si="9"/>
        <v>6</v>
      </c>
      <c r="O19" s="407">
        <f t="shared" si="9"/>
        <v>6</v>
      </c>
      <c r="P19" s="408">
        <f>P17*T18</f>
        <v>0</v>
      </c>
      <c r="Q19" s="409">
        <f>Q17/T19</f>
        <v>0</v>
      </c>
      <c r="R19" s="229"/>
      <c r="S19" s="259" t="s">
        <v>133</v>
      </c>
      <c r="T19" s="410">
        <v>20000000</v>
      </c>
    </row>
    <row r="20" spans="1:20" ht="18" customHeight="1" x14ac:dyDescent="0.2">
      <c r="O20" s="427"/>
      <c r="P20" s="427"/>
    </row>
    <row r="21" spans="1:20" ht="18" customHeight="1" x14ac:dyDescent="0.2">
      <c r="O21" s="427"/>
      <c r="P21" s="427"/>
    </row>
    <row r="22" spans="1:20" ht="18" customHeight="1" x14ac:dyDescent="0.2">
      <c r="D22" s="428"/>
      <c r="E22" s="428"/>
      <c r="F22" s="428"/>
      <c r="G22" s="428"/>
      <c r="H22" s="428"/>
      <c r="I22" s="428"/>
      <c r="J22" s="428"/>
      <c r="K22" s="428"/>
      <c r="L22" s="428"/>
      <c r="M22" s="428"/>
      <c r="N22" s="428"/>
      <c r="O22" s="428"/>
      <c r="P22" s="428"/>
      <c r="Q22" s="428"/>
    </row>
    <row r="23" spans="1:20" ht="18" customHeight="1" x14ac:dyDescent="0.2">
      <c r="A23" s="538" t="s">
        <v>134</v>
      </c>
      <c r="B23" s="429" t="s">
        <v>85</v>
      </c>
      <c r="C23" s="430">
        <v>0.55000000000000004</v>
      </c>
      <c r="D23" s="430">
        <v>0.6</v>
      </c>
      <c r="E23" s="430">
        <v>0.65</v>
      </c>
      <c r="F23" s="430">
        <v>0.7</v>
      </c>
      <c r="G23" s="430">
        <v>0.75</v>
      </c>
      <c r="H23" s="430">
        <v>0.8</v>
      </c>
      <c r="I23" s="430">
        <v>0.85</v>
      </c>
      <c r="J23" s="428"/>
      <c r="K23" s="428"/>
      <c r="L23" s="428"/>
      <c r="M23" s="428"/>
      <c r="N23" s="428"/>
      <c r="O23" s="428"/>
      <c r="P23" s="428"/>
      <c r="Q23" s="428"/>
    </row>
    <row r="24" spans="1:20" ht="18" customHeight="1" x14ac:dyDescent="0.2">
      <c r="A24" s="525"/>
      <c r="B24" s="431" t="s">
        <v>135</v>
      </c>
      <c r="C24" s="432">
        <v>1228849.3</v>
      </c>
      <c r="D24" s="432">
        <v>1572835.5999999999</v>
      </c>
      <c r="E24" s="432">
        <v>1916821.9</v>
      </c>
      <c r="F24" s="432">
        <v>2260808.2000000002</v>
      </c>
      <c r="G24" s="432">
        <v>2604794.5</v>
      </c>
      <c r="H24" s="432">
        <v>2948780.8</v>
      </c>
      <c r="I24" s="432">
        <v>3292767.1</v>
      </c>
      <c r="J24" s="428"/>
      <c r="K24" s="428"/>
      <c r="L24" s="428"/>
      <c r="M24" s="428"/>
      <c r="N24" s="428"/>
      <c r="O24" s="428"/>
      <c r="P24" s="428"/>
      <c r="Q24" s="428"/>
    </row>
    <row r="25" spans="1:20" ht="18" customHeight="1" x14ac:dyDescent="0.2">
      <c r="A25" s="528"/>
      <c r="B25" s="337" t="s">
        <v>136</v>
      </c>
      <c r="C25" s="432">
        <f t="shared" ref="C25:I25" si="10">C24*22*10%</f>
        <v>2703468.4600000004</v>
      </c>
      <c r="D25" s="432">
        <f t="shared" si="10"/>
        <v>3460238.32</v>
      </c>
      <c r="E25" s="432">
        <f t="shared" si="10"/>
        <v>4217008.18</v>
      </c>
      <c r="F25" s="432">
        <f t="shared" si="10"/>
        <v>4973778.040000001</v>
      </c>
      <c r="G25" s="432">
        <f t="shared" si="10"/>
        <v>5730547.9000000004</v>
      </c>
      <c r="H25" s="432">
        <f t="shared" si="10"/>
        <v>6487317.7599999998</v>
      </c>
      <c r="I25" s="432">
        <f t="shared" si="10"/>
        <v>7244087.620000001</v>
      </c>
    </row>
    <row r="26" spans="1:20" ht="13.5" customHeight="1" x14ac:dyDescent="0.2"/>
    <row r="27" spans="1:20" ht="13.5" customHeight="1" x14ac:dyDescent="0.2"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3"/>
      <c r="O27" s="433"/>
      <c r="P27" s="433"/>
      <c r="Q27" s="433"/>
    </row>
    <row r="28" spans="1:20" ht="13.5" customHeight="1" x14ac:dyDescent="0.2">
      <c r="D28" s="433"/>
      <c r="E28" s="433"/>
      <c r="F28" s="433"/>
      <c r="G28" s="433"/>
      <c r="H28" s="433"/>
      <c r="I28" s="433"/>
      <c r="J28" s="433"/>
      <c r="K28" s="433"/>
      <c r="L28" s="433"/>
      <c r="M28" s="433"/>
      <c r="N28" s="433"/>
      <c r="O28" s="433"/>
      <c r="P28" s="433"/>
      <c r="Q28" s="433"/>
    </row>
    <row r="29" spans="1:20" ht="13.5" customHeight="1" x14ac:dyDescent="0.2">
      <c r="D29" s="433"/>
      <c r="E29" s="433"/>
      <c r="F29" s="433"/>
      <c r="G29" s="433"/>
      <c r="H29" s="433"/>
      <c r="I29" s="433"/>
      <c r="J29" s="433"/>
      <c r="K29" s="433"/>
      <c r="L29" s="433"/>
      <c r="M29" s="433"/>
      <c r="N29" s="433"/>
      <c r="O29" s="433"/>
      <c r="P29" s="433"/>
      <c r="Q29" s="433"/>
    </row>
    <row r="30" spans="1:20" ht="13.5" customHeight="1" x14ac:dyDescent="0.2"/>
    <row r="31" spans="1:20" ht="13.5" customHeight="1" x14ac:dyDescent="0.2"/>
    <row r="32" spans="1:20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A5:A7"/>
    <mergeCell ref="A9:A11"/>
    <mergeCell ref="A13:A14"/>
    <mergeCell ref="A17:A19"/>
    <mergeCell ref="A23:A25"/>
  </mergeCells>
  <phoneticPr fontId="65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タイムライン</vt:lpstr>
      <vt:lpstr>A</vt:lpstr>
      <vt:lpstr>B</vt:lpstr>
      <vt:lpstr>C</vt:lpstr>
      <vt:lpstr>D</vt:lpstr>
      <vt:lpstr>E</vt:lpstr>
      <vt:lpstr>F</vt:lpstr>
      <vt:lpstr>G</vt:lpstr>
      <vt:lpstr>キャッシュフロー (直営店合算) </vt:lpstr>
      <vt:lpstr>WAOキャッシュフロー (直営店合算)  のコピー</vt:lpstr>
      <vt:lpstr>その他</vt:lpstr>
      <vt:lpstr>FC説明資料参考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masaki tani</cp:lastModifiedBy>
  <dcterms:created xsi:type="dcterms:W3CDTF">2025-07-17T14:47:27Z</dcterms:created>
  <dcterms:modified xsi:type="dcterms:W3CDTF">2025-07-17T15:11:17Z</dcterms:modified>
</cp:coreProperties>
</file>