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asah\Desktop\ココナラ\エステ入力フォーム フルスタック開発\"/>
    </mc:Choice>
  </mc:AlternateContent>
  <xr:revisionPtr revIDLastSave="0" documentId="13_ncr:1_{A7A50CB0-4971-4B11-AFBD-915DA0231970}" xr6:coauthVersionLast="47" xr6:coauthVersionMax="47" xr10:uidLastSave="{00000000-0000-0000-0000-000000000000}"/>
  <bookViews>
    <workbookView xWindow="9495" yWindow="0" windowWidth="9810" windowHeight="10185" xr2:uid="{C177031B-5F8C-4BC2-A9D3-98304E188DC9}"/>
  </bookViews>
  <sheets>
    <sheet name="トップ画面" sheetId="1" r:id="rId1"/>
    <sheet name="データベース" sheetId="2" r:id="rId2"/>
    <sheet name="注意_売上画面" sheetId="5" r:id="rId3"/>
    <sheet name="注意_管理者専用画面" sheetId="3" state="hidden" r:id="rId4"/>
    <sheet name="注意_管理者専用データ集約" sheetId="4" state="hidden" r:id="rId5"/>
  </sheets>
  <definedNames>
    <definedName name="_xlnm.Print_Area" localSheetId="2">注意_売上画面!$A$1:$V$60</definedName>
  </definedNames>
  <calcPr calcId="191029"/>
  <pivotCaches>
    <pivotCache cacheId="39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9" i="5" l="1"/>
  <c r="O17" i="5"/>
  <c r="O35" i="5"/>
  <c r="O33" i="5"/>
  <c r="O31" i="5"/>
  <c r="O29" i="5"/>
  <c r="O27" i="5"/>
  <c r="O25" i="5"/>
  <c r="O23" i="5"/>
  <c r="O21" i="5"/>
  <c r="O15" i="5"/>
  <c r="E15" i="5"/>
  <c r="E18" i="5"/>
  <c r="E30" i="5"/>
  <c r="E27" i="5"/>
  <c r="E21" i="5"/>
  <c r="B41" i="5" a="1"/>
  <c r="B41" i="5" s="1"/>
  <c r="G41" i="5" s="1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E12" i="5"/>
  <c r="AV2" i="2"/>
  <c r="AV3" i="2"/>
  <c r="AV4" i="2"/>
  <c r="AV5" i="2"/>
  <c r="AV6" i="2"/>
  <c r="AV7" i="2"/>
  <c r="AU4" i="2"/>
  <c r="AU2" i="2"/>
  <c r="AP7" i="2"/>
  <c r="AQ7" i="2"/>
  <c r="AT7" i="2" s="1"/>
  <c r="AR7" i="2"/>
  <c r="AU7" i="2"/>
  <c r="AU3" i="2"/>
  <c r="AU5" i="2"/>
  <c r="AU6" i="2"/>
  <c r="AP6" i="2"/>
  <c r="AQ6" i="2"/>
  <c r="AT6" i="2" s="1"/>
  <c r="AR6" i="2"/>
  <c r="AP5" i="2"/>
  <c r="AQ5" i="2"/>
  <c r="AT5" i="2" s="1"/>
  <c r="AR5" i="2"/>
  <c r="AP4" i="2"/>
  <c r="AQ4" i="2"/>
  <c r="AT4" i="2" s="1"/>
  <c r="AR4" i="2"/>
  <c r="AQ2" i="2"/>
  <c r="AT2" i="2" s="1"/>
  <c r="AR2" i="2"/>
  <c r="AP2" i="2"/>
  <c r="AP3" i="2"/>
  <c r="AQ3" i="2"/>
  <c r="AT3" i="2" s="1"/>
  <c r="AR3" i="2"/>
  <c r="E24" i="5" l="1"/>
  <c r="E33" i="5" s="1"/>
  <c r="G42" i="5"/>
  <c r="AS6" i="2"/>
  <c r="AS7" i="2"/>
  <c r="AS5" i="2"/>
  <c r="AS4" i="2"/>
  <c r="AS2" i="2"/>
  <c r="AS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<sst xmlns="http://schemas.openxmlformats.org/spreadsheetml/2006/main" count="309" uniqueCount="156">
  <si>
    <t>オーダー表　熊本八代店</t>
    <rPh sb="4" eb="5">
      <t>ヒョウ</t>
    </rPh>
    <phoneticPr fontId="1"/>
  </si>
  <si>
    <t>キャスト名</t>
    <rPh sb="4" eb="5">
      <t>メイ</t>
    </rPh>
    <phoneticPr fontId="1"/>
  </si>
  <si>
    <t>写真指名</t>
    <rPh sb="0" eb="2">
      <t>シャシン</t>
    </rPh>
    <rPh sb="2" eb="4">
      <t>シメイ</t>
    </rPh>
    <phoneticPr fontId="1"/>
  </si>
  <si>
    <t>昇給(1本単価)</t>
    <rPh sb="0" eb="2">
      <t>ショウキュウ</t>
    </rPh>
    <rPh sb="4" eb="5">
      <t>ホン</t>
    </rPh>
    <rPh sb="5" eb="7">
      <t>タンカ</t>
    </rPh>
    <phoneticPr fontId="1"/>
  </si>
  <si>
    <t>仮) 佐藤</t>
    <rPh sb="0" eb="1">
      <t>カリ</t>
    </rPh>
    <rPh sb="3" eb="5">
      <t>サトウ</t>
    </rPh>
    <phoneticPr fontId="1"/>
  </si>
  <si>
    <t>仮) 鈴木</t>
    <rPh sb="0" eb="1">
      <t>カリ</t>
    </rPh>
    <rPh sb="3" eb="5">
      <t>スズキ</t>
    </rPh>
    <phoneticPr fontId="1"/>
  </si>
  <si>
    <t>仮) 高橋</t>
    <rPh sb="0" eb="1">
      <t>カリ</t>
    </rPh>
    <rPh sb="3" eb="5">
      <t>タカハシ</t>
    </rPh>
    <phoneticPr fontId="1"/>
  </si>
  <si>
    <t>仮) 田中</t>
    <rPh sb="0" eb="1">
      <t>カリ</t>
    </rPh>
    <rPh sb="3" eb="5">
      <t>タナカ</t>
    </rPh>
    <phoneticPr fontId="1"/>
  </si>
  <si>
    <t>仮) 伊藤</t>
    <rPh sb="0" eb="1">
      <t>カリ</t>
    </rPh>
    <rPh sb="3" eb="5">
      <t>イトウ</t>
    </rPh>
    <phoneticPr fontId="1"/>
  </si>
  <si>
    <t>仮) 渡辺</t>
    <rPh sb="0" eb="1">
      <t>カリ</t>
    </rPh>
    <rPh sb="3" eb="5">
      <t>ワタナベ</t>
    </rPh>
    <phoneticPr fontId="1"/>
  </si>
  <si>
    <t>仮) 山本</t>
    <rPh sb="0" eb="1">
      <t>カリ</t>
    </rPh>
    <rPh sb="3" eb="5">
      <t>ヤマモト</t>
    </rPh>
    <phoneticPr fontId="1"/>
  </si>
  <si>
    <t>仮) 中村</t>
    <rPh sb="0" eb="1">
      <t>カリ</t>
    </rPh>
    <rPh sb="3" eb="5">
      <t>ナカムラ</t>
    </rPh>
    <phoneticPr fontId="1"/>
  </si>
  <si>
    <t>仮) 小林</t>
    <rPh sb="0" eb="1">
      <t>カリ</t>
    </rPh>
    <rPh sb="3" eb="5">
      <t>コバヤシ</t>
    </rPh>
    <phoneticPr fontId="1"/>
  </si>
  <si>
    <t>仮) 加藤</t>
    <rPh sb="0" eb="1">
      <t>カリ</t>
    </rPh>
    <rPh sb="3" eb="5">
      <t>カトウ</t>
    </rPh>
    <phoneticPr fontId="1"/>
  </si>
  <si>
    <t>本指名料</t>
    <rPh sb="0" eb="1">
      <t>ホン</t>
    </rPh>
    <rPh sb="1" eb="3">
      <t>シメイ</t>
    </rPh>
    <rPh sb="3" eb="4">
      <t>リョウ</t>
    </rPh>
    <phoneticPr fontId="1"/>
  </si>
  <si>
    <t>キャスト支払い金額管理表</t>
    <rPh sb="4" eb="6">
      <t>シハラ</t>
    </rPh>
    <rPh sb="7" eb="9">
      <t>キンガク</t>
    </rPh>
    <rPh sb="9" eb="11">
      <t>カンリ</t>
    </rPh>
    <rPh sb="11" eb="12">
      <t>ヒョウ</t>
    </rPh>
    <phoneticPr fontId="1"/>
  </si>
  <si>
    <t>コース金額管理表</t>
    <rPh sb="3" eb="5">
      <t>キンガク</t>
    </rPh>
    <rPh sb="5" eb="7">
      <t>カンリ</t>
    </rPh>
    <rPh sb="7" eb="8">
      <t>ヒョウ</t>
    </rPh>
    <phoneticPr fontId="1"/>
  </si>
  <si>
    <t>店料金</t>
    <rPh sb="0" eb="1">
      <t>ミセ</t>
    </rPh>
    <rPh sb="1" eb="3">
      <t>リョウキン</t>
    </rPh>
    <phoneticPr fontId="1"/>
  </si>
  <si>
    <t>キャスト支払金額</t>
    <rPh sb="4" eb="6">
      <t>シハラ</t>
    </rPh>
    <rPh sb="6" eb="8">
      <t>キンガク</t>
    </rPh>
    <phoneticPr fontId="1"/>
  </si>
  <si>
    <t>50分</t>
    <rPh sb="2" eb="3">
      <t>フン</t>
    </rPh>
    <phoneticPr fontId="1"/>
  </si>
  <si>
    <t>60分</t>
    <rPh sb="2" eb="3">
      <t>フン</t>
    </rPh>
    <phoneticPr fontId="1"/>
  </si>
  <si>
    <t>80分</t>
    <rPh sb="2" eb="3">
      <t>フン</t>
    </rPh>
    <phoneticPr fontId="1"/>
  </si>
  <si>
    <t>100分</t>
    <rPh sb="3" eb="4">
      <t>フン</t>
    </rPh>
    <phoneticPr fontId="1"/>
  </si>
  <si>
    <t>120分</t>
    <rPh sb="3" eb="4">
      <t>フン</t>
    </rPh>
    <phoneticPr fontId="1"/>
  </si>
  <si>
    <t>4時間</t>
    <rPh sb="1" eb="3">
      <t>ジカン</t>
    </rPh>
    <phoneticPr fontId="1"/>
  </si>
  <si>
    <t>6時間</t>
    <rPh sb="1" eb="3">
      <t>ジカン</t>
    </rPh>
    <phoneticPr fontId="1"/>
  </si>
  <si>
    <t>8時間</t>
    <rPh sb="1" eb="3">
      <t>ジカン</t>
    </rPh>
    <phoneticPr fontId="1"/>
  </si>
  <si>
    <t>12時間</t>
    <rPh sb="2" eb="4">
      <t>ジカン</t>
    </rPh>
    <phoneticPr fontId="1"/>
  </si>
  <si>
    <t>広告サイト</t>
    <rPh sb="0" eb="2">
      <t>コウコク</t>
    </rPh>
    <phoneticPr fontId="1"/>
  </si>
  <si>
    <t>ヘブン</t>
  </si>
  <si>
    <t>駅ちか</t>
  </si>
  <si>
    <t>ぴゅあらば</t>
  </si>
  <si>
    <t>デリジャ</t>
  </si>
  <si>
    <t>その他</t>
  </si>
  <si>
    <t>限定</t>
    <rPh sb="0" eb="2">
      <t>ゲンテイ</t>
    </rPh>
    <phoneticPr fontId="1"/>
  </si>
  <si>
    <t>ロング</t>
    <phoneticPr fontId="1"/>
  </si>
  <si>
    <t>管理者専用画面</t>
    <rPh sb="0" eb="3">
      <t>カンリシャ</t>
    </rPh>
    <rPh sb="3" eb="5">
      <t>センヨウ</t>
    </rPh>
    <rPh sb="5" eb="7">
      <t>ガメン</t>
    </rPh>
    <phoneticPr fontId="1"/>
  </si>
  <si>
    <t>施術時間</t>
  </si>
  <si>
    <t>ロング</t>
  </si>
  <si>
    <t>お店支払金額</t>
    <rPh sb="1" eb="2">
      <t>ミセ</t>
    </rPh>
    <rPh sb="2" eb="4">
      <t>シハライ</t>
    </rPh>
    <rPh sb="4" eb="6">
      <t>キンガク</t>
    </rPh>
    <phoneticPr fontId="1"/>
  </si>
  <si>
    <t>コース名</t>
    <phoneticPr fontId="1"/>
  </si>
  <si>
    <t>コース枠名</t>
    <rPh sb="3" eb="4">
      <t>ワク</t>
    </rPh>
    <phoneticPr fontId="1"/>
  </si>
  <si>
    <t>オプション料</t>
    <rPh sb="5" eb="6">
      <t>リョウ</t>
    </rPh>
    <phoneticPr fontId="1"/>
  </si>
  <si>
    <t>オプション料金</t>
    <rPh sb="5" eb="6">
      <t>リョウ</t>
    </rPh>
    <rPh sb="6" eb="7">
      <t>キン</t>
    </rPh>
    <phoneticPr fontId="1"/>
  </si>
  <si>
    <t>限定</t>
    <phoneticPr fontId="1"/>
  </si>
  <si>
    <t>プレミア通常</t>
    <rPh sb="4" eb="6">
      <t>ツウジョウ</t>
    </rPh>
    <phoneticPr fontId="1"/>
  </si>
  <si>
    <t>プレミア1000</t>
    <phoneticPr fontId="1"/>
  </si>
  <si>
    <t>プレミア2000</t>
    <phoneticPr fontId="1"/>
  </si>
  <si>
    <t>キャスト</t>
    <phoneticPr fontId="1"/>
  </si>
  <si>
    <t>お客様名</t>
    <rPh sb="1" eb="3">
      <t>キャクサマ</t>
    </rPh>
    <rPh sb="3" eb="4">
      <t>メイ</t>
    </rPh>
    <phoneticPr fontId="1"/>
  </si>
  <si>
    <t>新規・リピ</t>
    <rPh sb="0" eb="2">
      <t>シンキ</t>
    </rPh>
    <phoneticPr fontId="1"/>
  </si>
  <si>
    <t>コース名</t>
    <rPh sb="3" eb="4">
      <t>メイ</t>
    </rPh>
    <phoneticPr fontId="1"/>
  </si>
  <si>
    <t>プラン名</t>
    <rPh sb="3" eb="4">
      <t>メイ</t>
    </rPh>
    <phoneticPr fontId="1"/>
  </si>
  <si>
    <t>コース時間</t>
    <rPh sb="3" eb="5">
      <t>ジカン</t>
    </rPh>
    <phoneticPr fontId="1"/>
  </si>
  <si>
    <t>コース料金</t>
    <rPh sb="3" eb="5">
      <t>リョウキン</t>
    </rPh>
    <phoneticPr fontId="1"/>
  </si>
  <si>
    <t>オプション(無・有・フル)</t>
    <rPh sb="6" eb="7">
      <t>ム</t>
    </rPh>
    <rPh sb="8" eb="9">
      <t>アリ</t>
    </rPh>
    <phoneticPr fontId="1"/>
  </si>
  <si>
    <t>オプション料金</t>
    <rPh sb="5" eb="7">
      <t>リョウキン</t>
    </rPh>
    <phoneticPr fontId="1"/>
  </si>
  <si>
    <t>オプション内容</t>
    <rPh sb="5" eb="7">
      <t>ナイヨウ</t>
    </rPh>
    <phoneticPr fontId="1"/>
  </si>
  <si>
    <t>本指名(無・有)</t>
    <rPh sb="0" eb="1">
      <t>ホン</t>
    </rPh>
    <rPh sb="1" eb="3">
      <t>シメイ</t>
    </rPh>
    <rPh sb="4" eb="5">
      <t>ナ</t>
    </rPh>
    <rPh sb="6" eb="7">
      <t>アリ</t>
    </rPh>
    <phoneticPr fontId="1"/>
  </si>
  <si>
    <t>本指名料金</t>
    <rPh sb="0" eb="1">
      <t>ホン</t>
    </rPh>
    <rPh sb="1" eb="3">
      <t>シメイ</t>
    </rPh>
    <rPh sb="3" eb="5">
      <t>リョウキン</t>
    </rPh>
    <phoneticPr fontId="1"/>
  </si>
  <si>
    <t>写真指名(無・有)</t>
    <rPh sb="0" eb="2">
      <t>シャシン</t>
    </rPh>
    <rPh sb="2" eb="4">
      <t>シメイ</t>
    </rPh>
    <rPh sb="5" eb="6">
      <t>ナ</t>
    </rPh>
    <rPh sb="7" eb="8">
      <t>アリ</t>
    </rPh>
    <phoneticPr fontId="1"/>
  </si>
  <si>
    <t>写真料金</t>
    <rPh sb="0" eb="2">
      <t>シャシン</t>
    </rPh>
    <rPh sb="2" eb="4">
      <t>リョウキン</t>
    </rPh>
    <phoneticPr fontId="1"/>
  </si>
  <si>
    <t>口コミ割引(無・有)</t>
    <rPh sb="0" eb="1">
      <t>クチ</t>
    </rPh>
    <rPh sb="3" eb="5">
      <t>ワリビキ</t>
    </rPh>
    <rPh sb="6" eb="7">
      <t>ナ</t>
    </rPh>
    <rPh sb="8" eb="9">
      <t>アリ</t>
    </rPh>
    <phoneticPr fontId="1"/>
  </si>
  <si>
    <t>ハンドルネーム</t>
    <phoneticPr fontId="1"/>
  </si>
  <si>
    <t>メルマガ(無・有)</t>
    <rPh sb="5" eb="6">
      <t>ナ</t>
    </rPh>
    <rPh sb="7" eb="8">
      <t>アリ</t>
    </rPh>
    <phoneticPr fontId="1"/>
  </si>
  <si>
    <t>メルマガ(+0分・+10分)</t>
    <rPh sb="7" eb="8">
      <t>フン</t>
    </rPh>
    <rPh sb="12" eb="13">
      <t>フン</t>
    </rPh>
    <phoneticPr fontId="1"/>
  </si>
  <si>
    <t>口コミ割引費用(-0円・-2000円)</t>
    <rPh sb="0" eb="1">
      <t>クチ</t>
    </rPh>
    <rPh sb="3" eb="5">
      <t>ワリビキ</t>
    </rPh>
    <rPh sb="5" eb="7">
      <t>ヒヨウ</t>
    </rPh>
    <rPh sb="10" eb="11">
      <t>エン</t>
    </rPh>
    <rPh sb="17" eb="18">
      <t>エン</t>
    </rPh>
    <phoneticPr fontId="1"/>
  </si>
  <si>
    <t>(実際)施術時間</t>
    <rPh sb="4" eb="6">
      <t>セジュツ</t>
    </rPh>
    <rPh sb="6" eb="8">
      <t>ジカン</t>
    </rPh>
    <phoneticPr fontId="1"/>
  </si>
  <si>
    <t>デリバリコース(無・有)</t>
    <rPh sb="8" eb="9">
      <t>ナ</t>
    </rPh>
    <rPh sb="10" eb="11">
      <t>アリ</t>
    </rPh>
    <phoneticPr fontId="1"/>
  </si>
  <si>
    <t>デリバリー費用(+0円・＋2000円)</t>
    <rPh sb="5" eb="7">
      <t>ヒヨウ</t>
    </rPh>
    <rPh sb="10" eb="11">
      <t>エン</t>
    </rPh>
    <rPh sb="17" eb="18">
      <t>エン</t>
    </rPh>
    <phoneticPr fontId="1"/>
  </si>
  <si>
    <t>場所(ホテル・自宅)</t>
    <rPh sb="0" eb="2">
      <t>バショ</t>
    </rPh>
    <rPh sb="7" eb="9">
      <t>ジタク</t>
    </rPh>
    <phoneticPr fontId="1"/>
  </si>
  <si>
    <t>ホテル名</t>
    <rPh sb="3" eb="4">
      <t>メイ</t>
    </rPh>
    <phoneticPr fontId="1"/>
  </si>
  <si>
    <t>号室</t>
    <rPh sb="0" eb="1">
      <t>ゴウ</t>
    </rPh>
    <rPh sb="1" eb="2">
      <t>シツ</t>
    </rPh>
    <phoneticPr fontId="1"/>
  </si>
  <si>
    <t>住所</t>
    <rPh sb="0" eb="2">
      <t>ジュウショ</t>
    </rPh>
    <phoneticPr fontId="1"/>
  </si>
  <si>
    <t>建物名</t>
    <rPh sb="0" eb="2">
      <t>タテモノ</t>
    </rPh>
    <rPh sb="2" eb="3">
      <t>メイ</t>
    </rPh>
    <phoneticPr fontId="1"/>
  </si>
  <si>
    <t>出張交通費用</t>
    <rPh sb="0" eb="2">
      <t>シュッチョウ</t>
    </rPh>
    <rPh sb="2" eb="4">
      <t>コウツウ</t>
    </rPh>
    <rPh sb="4" eb="6">
      <t>ヒヨウ</t>
    </rPh>
    <phoneticPr fontId="1"/>
  </si>
  <si>
    <t>支払い方法(現金・クレジット)</t>
    <rPh sb="0" eb="2">
      <t>シハラ</t>
    </rPh>
    <rPh sb="3" eb="5">
      <t>ホウホウ</t>
    </rPh>
    <rPh sb="6" eb="8">
      <t>ゲンキン</t>
    </rPh>
    <phoneticPr fontId="1"/>
  </si>
  <si>
    <t>支払い方法費用(+0%・＋10%)</t>
    <rPh sb="0" eb="2">
      <t>シハラ</t>
    </rPh>
    <rPh sb="3" eb="5">
      <t>ホウホウ</t>
    </rPh>
    <rPh sb="5" eb="7">
      <t>ヒヨウ</t>
    </rPh>
    <phoneticPr fontId="1"/>
  </si>
  <si>
    <t>現金受領(未・済)</t>
    <rPh sb="0" eb="2">
      <t>ゲンキン</t>
    </rPh>
    <rPh sb="2" eb="4">
      <t>ジュリョウ</t>
    </rPh>
    <rPh sb="5" eb="6">
      <t>ミ</t>
    </rPh>
    <rPh sb="7" eb="8">
      <t>スミ</t>
    </rPh>
    <phoneticPr fontId="1"/>
  </si>
  <si>
    <t>合計費用</t>
    <rPh sb="0" eb="2">
      <t>ゴウケイ</t>
    </rPh>
    <rPh sb="2" eb="4">
      <t>ヒヨウ</t>
    </rPh>
    <phoneticPr fontId="1"/>
  </si>
  <si>
    <t>広告種類</t>
    <rPh sb="0" eb="2">
      <t>コウコク</t>
    </rPh>
    <rPh sb="2" eb="4">
      <t>シュルイ</t>
    </rPh>
    <phoneticPr fontId="1"/>
  </si>
  <si>
    <t>(予約)施術時間</t>
    <rPh sb="4" eb="6">
      <t>セジュツ</t>
    </rPh>
    <rPh sb="6" eb="8">
      <t>ジカン</t>
    </rPh>
    <phoneticPr fontId="1"/>
  </si>
  <si>
    <t>自宅追加費用(+0円・+1000円)</t>
    <rPh sb="0" eb="2">
      <t>ジタク</t>
    </rPh>
    <phoneticPr fontId="1"/>
  </si>
  <si>
    <t>実施術時間</t>
    <rPh sb="0" eb="1">
      <t>ジツ</t>
    </rPh>
    <rPh sb="1" eb="3">
      <t>セジュツ</t>
    </rPh>
    <rPh sb="3" eb="5">
      <t>ジカン</t>
    </rPh>
    <phoneticPr fontId="1"/>
  </si>
  <si>
    <t xml:space="preserve"> </t>
    <phoneticPr fontId="1"/>
  </si>
  <si>
    <t xml:space="preserve"> </t>
    <phoneticPr fontId="1"/>
  </si>
  <si>
    <t>仮) 高橋</t>
  </si>
  <si>
    <t>総計</t>
  </si>
  <si>
    <t>行ラベル</t>
  </si>
  <si>
    <t>コースお店収益</t>
    <rPh sb="4" eb="5">
      <t>ミセ</t>
    </rPh>
    <rPh sb="5" eb="7">
      <t>シュウエキ</t>
    </rPh>
    <phoneticPr fontId="1"/>
  </si>
  <si>
    <t>コースキャスト支払い</t>
    <phoneticPr fontId="1"/>
  </si>
  <si>
    <t>【最終】店収益</t>
    <rPh sb="1" eb="3">
      <t>サイシュウ</t>
    </rPh>
    <phoneticPr fontId="1"/>
  </si>
  <si>
    <t>【最終】キャスト収益</t>
    <rPh sb="1" eb="3">
      <t>サイシュウ</t>
    </rPh>
    <rPh sb="8" eb="10">
      <t>シュウエキ</t>
    </rPh>
    <phoneticPr fontId="1"/>
  </si>
  <si>
    <t>【最終】クレジット抜き合計費用</t>
    <rPh sb="1" eb="3">
      <t>サイシュウ</t>
    </rPh>
    <rPh sb="9" eb="10">
      <t>ヌ</t>
    </rPh>
    <rPh sb="11" eb="13">
      <t>ゴウケイ</t>
    </rPh>
    <rPh sb="13" eb="15">
      <t>ヒヨウ</t>
    </rPh>
    <phoneticPr fontId="1"/>
  </si>
  <si>
    <t>店舗収益</t>
  </si>
  <si>
    <t>お客様 支払い総額</t>
  </si>
  <si>
    <t>キャスト売上</t>
  </si>
  <si>
    <t>日付売上</t>
  </si>
  <si>
    <t>指定なし</t>
    <rPh sb="0" eb="2">
      <t>シテイ</t>
    </rPh>
    <phoneticPr fontId="1"/>
  </si>
  <si>
    <t>指定なし</t>
    <phoneticPr fontId="1"/>
  </si>
  <si>
    <t/>
  </si>
  <si>
    <t>新規</t>
  </si>
  <si>
    <t>限定</t>
  </si>
  <si>
    <t>有</t>
  </si>
  <si>
    <t>自宅</t>
  </si>
  <si>
    <t>クレジット</t>
  </si>
  <si>
    <t>未</t>
  </si>
  <si>
    <t>プレミア1000</t>
  </si>
  <si>
    <t>8時間</t>
  </si>
  <si>
    <t>無</t>
  </si>
  <si>
    <t>ホテル</t>
  </si>
  <si>
    <t>現金</t>
  </si>
  <si>
    <t>仮) 鈴木</t>
  </si>
  <si>
    <t>100分</t>
  </si>
  <si>
    <t>フル</t>
  </si>
  <si>
    <t>ぴゅあらば</t>
    <phoneticPr fontId="1"/>
  </si>
  <si>
    <t>仮) 田中</t>
  </si>
  <si>
    <t>田中</t>
  </si>
  <si>
    <t>リピーター</t>
  </si>
  <si>
    <t>Tanaka</t>
  </si>
  <si>
    <t>済</t>
  </si>
  <si>
    <t>プレミア2000</t>
  </si>
  <si>
    <t>山田</t>
  </si>
  <si>
    <t>120分</t>
  </si>
  <si>
    <t>デリジャ</t>
    <phoneticPr fontId="1"/>
  </si>
  <si>
    <t>(予約)イン時間</t>
    <rPh sb="6" eb="8">
      <t>ジカン</t>
    </rPh>
    <phoneticPr fontId="1"/>
  </si>
  <si>
    <t>(予約)アウト時間</t>
    <rPh sb="7" eb="9">
      <t>ジカン</t>
    </rPh>
    <phoneticPr fontId="1"/>
  </si>
  <si>
    <t>(実際)イン時間</t>
    <rPh sb="6" eb="8">
      <t>ジカン</t>
    </rPh>
    <phoneticPr fontId="1"/>
  </si>
  <si>
    <t>(実際)アウト時間</t>
    <rPh sb="7" eb="9">
      <t>ジカン</t>
    </rPh>
    <phoneticPr fontId="1"/>
  </si>
  <si>
    <t>日付(暦上)</t>
    <rPh sb="0" eb="2">
      <t>ヒヅケ</t>
    </rPh>
    <rPh sb="3" eb="4">
      <t>コヨミ</t>
    </rPh>
    <rPh sb="4" eb="5">
      <t>ジョウ</t>
    </rPh>
    <phoneticPr fontId="1"/>
  </si>
  <si>
    <t>分析用日付</t>
    <rPh sb="0" eb="3">
      <t>ブンセキヨウ</t>
    </rPh>
    <rPh sb="3" eb="5">
      <t>ヒヅケ</t>
    </rPh>
    <phoneticPr fontId="1"/>
  </si>
  <si>
    <t>仮) 中村</t>
  </si>
  <si>
    <t>未</t>
    <phoneticPr fontId="1"/>
  </si>
  <si>
    <t>分析月</t>
    <rPh sb="0" eb="2">
      <t>ブンセキ</t>
    </rPh>
    <rPh sb="2" eb="3">
      <t>ツキ</t>
    </rPh>
    <phoneticPr fontId="1"/>
  </si>
  <si>
    <t>スタッフ人件費</t>
    <rPh sb="4" eb="7">
      <t>ジンケンヒ</t>
    </rPh>
    <phoneticPr fontId="1"/>
  </si>
  <si>
    <t>雑費</t>
    <rPh sb="0" eb="2">
      <t>ザッピ</t>
    </rPh>
    <phoneticPr fontId="1"/>
  </si>
  <si>
    <t>寮費</t>
    <rPh sb="0" eb="2">
      <t>リョウヒ</t>
    </rPh>
    <phoneticPr fontId="1"/>
  </si>
  <si>
    <t>経費</t>
    <rPh sb="0" eb="2">
      <t>ケイヒ</t>
    </rPh>
    <phoneticPr fontId="1"/>
  </si>
  <si>
    <t>項目</t>
    <rPh sb="0" eb="2">
      <t>コウモク</t>
    </rPh>
    <phoneticPr fontId="1"/>
  </si>
  <si>
    <t>キャスト名</t>
    <rPh sb="4" eb="5">
      <t>メイ</t>
    </rPh>
    <phoneticPr fontId="1"/>
  </si>
  <si>
    <t>寮費発生</t>
    <rPh sb="0" eb="2">
      <t>リョウヒ</t>
    </rPh>
    <rPh sb="2" eb="4">
      <t>ハッセイ</t>
    </rPh>
    <phoneticPr fontId="1"/>
  </si>
  <si>
    <t>スタッフ名</t>
    <rPh sb="4" eb="5">
      <t>メイ</t>
    </rPh>
    <phoneticPr fontId="1"/>
  </si>
  <si>
    <t>費用[円]</t>
    <rPh sb="0" eb="2">
      <t>ヒヨウ</t>
    </rPh>
    <rPh sb="3" eb="4">
      <t>エン</t>
    </rPh>
    <phoneticPr fontId="1"/>
  </si>
  <si>
    <t xml:space="preserve">費用[円] </t>
    <rPh sb="0" eb="2">
      <t>ヒヨウ</t>
    </rPh>
    <rPh sb="3" eb="4">
      <t>エン</t>
    </rPh>
    <phoneticPr fontId="1"/>
  </si>
  <si>
    <t>本日の総売り上げ※</t>
    <rPh sb="0" eb="2">
      <t>ホンジツ</t>
    </rPh>
    <rPh sb="3" eb="4">
      <t>ソウ</t>
    </rPh>
    <rPh sb="4" eb="5">
      <t>ウ</t>
    </rPh>
    <rPh sb="6" eb="7">
      <t>ア</t>
    </rPh>
    <phoneticPr fontId="1"/>
  </si>
  <si>
    <t>キャスト総支払い※</t>
    <rPh sb="4" eb="5">
      <t>ソウ</t>
    </rPh>
    <rPh sb="5" eb="7">
      <t>シハラ</t>
    </rPh>
    <phoneticPr fontId="1"/>
  </si>
  <si>
    <t>交通費※</t>
    <rPh sb="0" eb="3">
      <t>コウツウヒ</t>
    </rPh>
    <phoneticPr fontId="1"/>
  </si>
  <si>
    <t>店利益</t>
    <rPh sb="0" eb="1">
      <t>ミセ</t>
    </rPh>
    <rPh sb="1" eb="3">
      <t>リエキ</t>
    </rPh>
    <phoneticPr fontId="1"/>
  </si>
  <si>
    <t>比例費・固定費入力欄</t>
    <rPh sb="0" eb="2">
      <t>ヒレイ</t>
    </rPh>
    <rPh sb="2" eb="3">
      <t>ヒ</t>
    </rPh>
    <rPh sb="4" eb="7">
      <t>コテイヒ</t>
    </rPh>
    <rPh sb="7" eb="9">
      <t>ニュウリョク</t>
    </rPh>
    <rPh sb="9" eb="10">
      <t>ラン</t>
    </rPh>
    <phoneticPr fontId="1"/>
  </si>
  <si>
    <r>
      <t>1日の締め集計</t>
    </r>
    <r>
      <rPr>
        <b/>
        <u/>
        <sz val="14"/>
        <color rgb="FFFF0000"/>
        <rFont val="Meiryo UI"/>
        <family val="3"/>
        <charset val="128"/>
      </rPr>
      <t>(※自動計算の為入力不可)</t>
    </r>
    <rPh sb="1" eb="2">
      <t>ニチ</t>
    </rPh>
    <rPh sb="3" eb="4">
      <t>シ</t>
    </rPh>
    <rPh sb="5" eb="7">
      <t>シュウケイ</t>
    </rPh>
    <rPh sb="9" eb="11">
      <t>ジドウ</t>
    </rPh>
    <rPh sb="11" eb="13">
      <t>ケイサン</t>
    </rPh>
    <rPh sb="14" eb="15">
      <t>タメ</t>
    </rPh>
    <rPh sb="15" eb="17">
      <t>ニュウリョク</t>
    </rPh>
    <rPh sb="17" eb="19">
      <t>フカ</t>
    </rPh>
    <phoneticPr fontId="1"/>
  </si>
  <si>
    <t>支払い金額[円/日]</t>
    <rPh sb="0" eb="2">
      <t>シハラ</t>
    </rPh>
    <rPh sb="3" eb="5">
      <t>キンガク</t>
    </rPh>
    <rPh sb="6" eb="7">
      <t>エン</t>
    </rPh>
    <rPh sb="8" eb="9">
      <t>ニチ</t>
    </rPh>
    <phoneticPr fontId="1"/>
  </si>
  <si>
    <r>
      <t>日別）キャスト別支払い金額</t>
    </r>
    <r>
      <rPr>
        <b/>
        <u/>
        <sz val="14"/>
        <color rgb="FFFF0000"/>
        <rFont val="Meiryo UI"/>
        <family val="3"/>
        <charset val="128"/>
      </rPr>
      <t>(※自動計算の為入力不可)</t>
    </r>
    <rPh sb="0" eb="1">
      <t>ヒ</t>
    </rPh>
    <rPh sb="1" eb="2">
      <t>ベツ</t>
    </rPh>
    <rPh sb="7" eb="8">
      <t>ベツ</t>
    </rPh>
    <rPh sb="8" eb="10">
      <t>シハラ</t>
    </rPh>
    <rPh sb="11" eb="13">
      <t>キンガク</t>
    </rPh>
    <phoneticPr fontId="1"/>
  </si>
  <si>
    <t>1日の集計画面</t>
    <rPh sb="1" eb="2">
      <t>ニチ</t>
    </rPh>
    <rPh sb="3" eb="5">
      <t>シュウケイ</t>
    </rPh>
    <rPh sb="5" eb="7">
      <t>ガメン</t>
    </rPh>
    <phoneticPr fontId="1"/>
  </si>
  <si>
    <t>集計したい日付</t>
    <rPh sb="0" eb="2">
      <t>シュウケイ</t>
    </rPh>
    <rPh sb="5" eb="7">
      <t>ヒヅケ</t>
    </rPh>
    <phoneticPr fontId="1"/>
  </si>
  <si>
    <t>※：登録した”データベース”から”集計日付”(Q4セル)を自動反映</t>
    <rPh sb="2" eb="4">
      <t>トウロク</t>
    </rPh>
    <rPh sb="17" eb="19">
      <t>シュウケイ</t>
    </rPh>
    <rPh sb="19" eb="21">
      <t>ヒヅケ</t>
    </rPh>
    <rPh sb="29" eb="31">
      <t>ジドウ</t>
    </rPh>
    <rPh sb="31" eb="33">
      <t>ハンエイ</t>
    </rPh>
    <phoneticPr fontId="1"/>
  </si>
  <si>
    <t>入力必須→</t>
    <rPh sb="0" eb="2">
      <t>ニュウリョク</t>
    </rPh>
    <rPh sb="2" eb="4">
      <t>ヒッス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</si>
</sst>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+\ 0&quot;円&quot;"/>
    <numFmt numFmtId="177" formatCode="yyyy/m/d;@"/>
    <numFmt numFmtId="178" formatCode="h:mm;@"/>
    <numFmt numFmtId="182" formatCode="0.0"/>
  </numFmts>
  <fonts count="2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36"/>
      <color theme="1"/>
      <name val="Meiryo UI"/>
      <family val="3"/>
      <charset val="128"/>
    </font>
    <font>
      <sz val="36"/>
      <color theme="1"/>
      <name val="Meiryo UI"/>
      <family val="3"/>
      <charset val="128"/>
    </font>
    <font>
      <sz val="11"/>
      <color theme="1"/>
      <name val="Meiryo UI"/>
      <family val="3"/>
      <charset val="128"/>
    </font>
    <font>
      <b/>
      <u/>
      <sz val="11"/>
      <color theme="1"/>
      <name val="Meiryo UI"/>
      <family val="3"/>
      <charset val="128"/>
    </font>
    <font>
      <b/>
      <sz val="11"/>
      <name val="Meiryo UI"/>
      <family val="3"/>
      <charset val="128"/>
    </font>
    <font>
      <b/>
      <u/>
      <sz val="18"/>
      <color theme="1"/>
      <name val="Meiryo UI"/>
      <family val="3"/>
      <charset val="128"/>
    </font>
    <font>
      <sz val="11"/>
      <color rgb="FF000000"/>
      <name val="Meiryo UI"/>
      <family val="3"/>
      <charset val="128"/>
    </font>
    <font>
      <b/>
      <sz val="11"/>
      <color theme="1"/>
      <name val="Meiryo UI"/>
      <family val="3"/>
      <charset val="128"/>
    </font>
    <font>
      <b/>
      <sz val="11"/>
      <color rgb="FFFF0000"/>
      <name val="Meiryo UI"/>
      <family val="3"/>
      <charset val="128"/>
    </font>
    <font>
      <sz val="12"/>
      <color theme="1"/>
      <name val="Meiryo UI"/>
      <family val="3"/>
      <charset val="128"/>
    </font>
    <font>
      <sz val="18"/>
      <color theme="1"/>
      <name val="Meiryo UI"/>
      <family val="3"/>
      <charset val="128"/>
    </font>
    <font>
      <sz val="20"/>
      <color theme="1"/>
      <name val="Meiryo UI"/>
      <family val="3"/>
      <charset val="128"/>
    </font>
    <font>
      <sz val="28"/>
      <color theme="1"/>
      <name val="Meiryo UI"/>
      <family val="3"/>
      <charset val="128"/>
    </font>
    <font>
      <b/>
      <sz val="18"/>
      <color theme="1"/>
      <name val="Meiryo UI"/>
      <family val="3"/>
      <charset val="128"/>
    </font>
    <font>
      <b/>
      <sz val="12"/>
      <color theme="1"/>
      <name val="Meiryo UI"/>
      <family val="3"/>
      <charset val="128"/>
    </font>
    <font>
      <b/>
      <u/>
      <sz val="22"/>
      <color theme="1"/>
      <name val="Meiryo UI"/>
      <family val="3"/>
      <charset val="128"/>
    </font>
    <font>
      <b/>
      <u/>
      <sz val="14"/>
      <color rgb="FFFF0000"/>
      <name val="Meiryo UI"/>
      <family val="3"/>
      <charset val="128"/>
    </font>
    <font>
      <b/>
      <sz val="18"/>
      <color rgb="FFFF0000"/>
      <name val="Meiryo UI"/>
      <family val="3"/>
      <charset val="128"/>
    </font>
    <font>
      <b/>
      <u/>
      <sz val="48"/>
      <color theme="1"/>
      <name val="Meiryo UI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</fills>
  <borders count="79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/>
      <bottom style="thin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tted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5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3" borderId="0" xfId="0" applyFont="1" applyFill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6" fillId="3" borderId="2" xfId="0" applyFont="1" applyFill="1" applyBorder="1" applyAlignment="1">
      <alignment vertical="center" shrinkToFit="1"/>
    </xf>
    <xf numFmtId="0" fontId="7" fillId="0" borderId="0" xfId="0" applyFont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3" xfId="0" applyNumberFormat="1" applyFont="1" applyBorder="1" applyAlignment="1">
      <alignment vertical="center" shrinkToFit="1"/>
    </xf>
    <xf numFmtId="0" fontId="8" fillId="3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177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>
      <alignment vertical="center"/>
    </xf>
    <xf numFmtId="0" fontId="4" fillId="0" borderId="1" xfId="0" applyFont="1" applyBorder="1">
      <alignment vertical="center"/>
    </xf>
    <xf numFmtId="0" fontId="4" fillId="0" borderId="3" xfId="0" applyFont="1" applyBorder="1">
      <alignment vertical="center"/>
    </xf>
    <xf numFmtId="0" fontId="2" fillId="2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77" fontId="4" fillId="2" borderId="0" xfId="0" applyNumberFormat="1" applyFont="1" applyFill="1" applyAlignment="1">
      <alignment vertical="center"/>
    </xf>
    <xf numFmtId="178" fontId="4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0" fontId="4" fillId="2" borderId="0" xfId="0" applyNumberFormat="1" applyFont="1" applyFill="1">
      <alignment vertical="center"/>
    </xf>
    <xf numFmtId="20" fontId="4" fillId="2" borderId="0" xfId="0" applyNumberFormat="1" applyFont="1" applyFill="1" applyAlignment="1">
      <alignment vertical="center"/>
    </xf>
    <xf numFmtId="182" fontId="4" fillId="2" borderId="0" xfId="0" applyNumberFormat="1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20" fontId="4" fillId="4" borderId="0" xfId="0" applyNumberFormat="1" applyFont="1" applyFill="1" applyAlignment="1">
      <alignment vertical="center"/>
    </xf>
    <xf numFmtId="0" fontId="4" fillId="4" borderId="0" xfId="0" applyFont="1" applyFill="1">
      <alignment vertical="center"/>
    </xf>
    <xf numFmtId="20" fontId="4" fillId="4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14" fontId="4" fillId="2" borderId="0" xfId="0" applyNumberFormat="1" applyFont="1" applyFill="1" applyAlignment="1">
      <alignment vertical="center"/>
    </xf>
    <xf numFmtId="14" fontId="4" fillId="2" borderId="0" xfId="0" applyNumberFormat="1" applyFont="1" applyFill="1">
      <alignment vertical="center"/>
    </xf>
    <xf numFmtId="0" fontId="0" fillId="0" borderId="0" xfId="0" applyNumberFormat="1">
      <alignment vertical="center"/>
    </xf>
    <xf numFmtId="0" fontId="4" fillId="0" borderId="0" xfId="0" applyFont="1" applyFill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11" fillId="7" borderId="22" xfId="0" applyFont="1" applyFill="1" applyBorder="1" applyAlignment="1" applyProtection="1">
      <alignment horizontal="center" vertical="center"/>
      <protection locked="0"/>
    </xf>
    <xf numFmtId="0" fontId="4" fillId="7" borderId="22" xfId="0" applyFont="1" applyFill="1" applyBorder="1" applyAlignment="1" applyProtection="1">
      <alignment horizontal="center" vertical="center"/>
      <protection locked="0"/>
    </xf>
    <xf numFmtId="0" fontId="4" fillId="7" borderId="39" xfId="0" applyFont="1" applyFill="1" applyBorder="1" applyAlignment="1" applyProtection="1">
      <alignment horizontal="center" vertical="center"/>
      <protection locked="0"/>
    </xf>
    <xf numFmtId="0" fontId="11" fillId="0" borderId="22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4" fillId="0" borderId="39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4" fontId="14" fillId="0" borderId="15" xfId="0" applyNumberFormat="1" applyFont="1" applyFill="1" applyBorder="1" applyAlignment="1" applyProtection="1">
      <alignment horizontal="center" vertical="center"/>
      <protection locked="0"/>
    </xf>
    <xf numFmtId="0" fontId="14" fillId="0" borderId="15" xfId="0" applyFont="1" applyFill="1" applyBorder="1" applyAlignment="1" applyProtection="1">
      <alignment horizontal="center" vertical="center"/>
      <protection locked="0"/>
    </xf>
    <xf numFmtId="0" fontId="17" fillId="0" borderId="0" xfId="0" applyFont="1" applyFill="1" applyProtection="1">
      <alignment vertical="center"/>
      <protection locked="0"/>
    </xf>
    <xf numFmtId="0" fontId="15" fillId="5" borderId="23" xfId="0" applyFont="1" applyFill="1" applyBorder="1" applyAlignment="1" applyProtection="1">
      <alignment horizontal="center" vertical="center"/>
    </xf>
    <xf numFmtId="0" fontId="15" fillId="5" borderId="24" xfId="0" applyFont="1" applyFill="1" applyBorder="1" applyAlignment="1" applyProtection="1">
      <alignment horizontal="center" vertical="center"/>
    </xf>
    <xf numFmtId="0" fontId="15" fillId="5" borderId="26" xfId="0" applyFont="1" applyFill="1" applyBorder="1" applyAlignment="1" applyProtection="1">
      <alignment horizontal="center" vertical="center"/>
    </xf>
    <xf numFmtId="0" fontId="15" fillId="5" borderId="15" xfId="0" applyFont="1" applyFill="1" applyBorder="1" applyAlignment="1" applyProtection="1">
      <alignment horizontal="center" vertical="center"/>
    </xf>
    <xf numFmtId="0" fontId="15" fillId="5" borderId="34" xfId="0" applyFont="1" applyFill="1" applyBorder="1" applyAlignment="1" applyProtection="1">
      <alignment horizontal="center" vertical="center"/>
    </xf>
    <xf numFmtId="0" fontId="15" fillId="5" borderId="35" xfId="0" applyFont="1" applyFill="1" applyBorder="1" applyAlignment="1" applyProtection="1">
      <alignment horizontal="center" vertical="center"/>
    </xf>
    <xf numFmtId="0" fontId="12" fillId="5" borderId="31" xfId="0" applyFont="1" applyFill="1" applyBorder="1" applyAlignment="1" applyProtection="1">
      <alignment horizontal="center" vertical="center"/>
    </xf>
    <xf numFmtId="0" fontId="12" fillId="5" borderId="32" xfId="0" applyFont="1" applyFill="1" applyBorder="1" applyAlignment="1" applyProtection="1">
      <alignment horizontal="center" vertical="center"/>
    </xf>
    <xf numFmtId="0" fontId="12" fillId="5" borderId="26" xfId="0" applyFont="1" applyFill="1" applyBorder="1" applyAlignment="1" applyProtection="1">
      <alignment horizontal="center" vertical="center"/>
    </xf>
    <xf numFmtId="0" fontId="12" fillId="5" borderId="15" xfId="0" applyFont="1" applyFill="1" applyBorder="1" applyAlignment="1" applyProtection="1">
      <alignment horizontal="center" vertical="center"/>
    </xf>
    <xf numFmtId="0" fontId="12" fillId="0" borderId="26" xfId="0" applyFont="1" applyFill="1" applyBorder="1" applyAlignment="1" applyProtection="1">
      <alignment horizontal="center" vertical="center"/>
    </xf>
    <xf numFmtId="0" fontId="12" fillId="0" borderId="15" xfId="0" applyFont="1" applyFill="1" applyBorder="1" applyAlignment="1" applyProtection="1">
      <alignment horizontal="center" vertical="center"/>
    </xf>
    <xf numFmtId="0" fontId="12" fillId="0" borderId="34" xfId="0" applyFont="1" applyFill="1" applyBorder="1" applyAlignment="1" applyProtection="1">
      <alignment horizontal="center" vertical="center"/>
    </xf>
    <xf numFmtId="0" fontId="12" fillId="0" borderId="35" xfId="0" applyFont="1" applyFill="1" applyBorder="1" applyAlignment="1" applyProtection="1">
      <alignment horizontal="center" vertical="center"/>
    </xf>
    <xf numFmtId="0" fontId="15" fillId="5" borderId="31" xfId="0" applyFont="1" applyFill="1" applyBorder="1" applyAlignment="1" applyProtection="1">
      <alignment horizontal="center" vertical="center"/>
    </xf>
    <xf numFmtId="0" fontId="15" fillId="5" borderId="32" xfId="0" applyFont="1" applyFill="1" applyBorder="1" applyAlignment="1" applyProtection="1">
      <alignment horizontal="center" vertical="center"/>
    </xf>
    <xf numFmtId="0" fontId="15" fillId="5" borderId="28" xfId="0" applyFont="1" applyFill="1" applyBorder="1" applyAlignment="1" applyProtection="1">
      <alignment horizontal="center" vertical="center"/>
    </xf>
    <xf numFmtId="0" fontId="15" fillId="5" borderId="29" xfId="0" applyFont="1" applyFill="1" applyBorder="1" applyAlignment="1" applyProtection="1">
      <alignment horizontal="center" vertical="center"/>
    </xf>
    <xf numFmtId="3" fontId="12" fillId="5" borderId="32" xfId="0" applyNumberFormat="1" applyFont="1" applyFill="1" applyBorder="1" applyAlignment="1" applyProtection="1">
      <alignment horizontal="center" vertical="center"/>
    </xf>
    <xf numFmtId="3" fontId="12" fillId="5" borderId="33" xfId="0" applyNumberFormat="1" applyFont="1" applyFill="1" applyBorder="1" applyAlignment="1" applyProtection="1">
      <alignment horizontal="center" vertical="center"/>
    </xf>
    <xf numFmtId="3" fontId="12" fillId="5" borderId="15" xfId="0" applyNumberFormat="1" applyFont="1" applyFill="1" applyBorder="1" applyAlignment="1" applyProtection="1">
      <alignment horizontal="center" vertical="center"/>
    </xf>
    <xf numFmtId="3" fontId="12" fillId="5" borderId="27" xfId="0" applyNumberFormat="1" applyFont="1" applyFill="1" applyBorder="1" applyAlignment="1" applyProtection="1">
      <alignment horizontal="center" vertical="center"/>
    </xf>
    <xf numFmtId="0" fontId="12" fillId="0" borderId="27" xfId="0" applyFont="1" applyFill="1" applyBorder="1" applyAlignment="1" applyProtection="1">
      <alignment horizontal="center" vertical="center"/>
    </xf>
    <xf numFmtId="0" fontId="12" fillId="0" borderId="36" xfId="0" applyFont="1" applyFill="1" applyBorder="1" applyAlignment="1" applyProtection="1">
      <alignment horizontal="center" vertical="center"/>
    </xf>
    <xf numFmtId="3" fontId="19" fillId="5" borderId="24" xfId="0" applyNumberFormat="1" applyFont="1" applyFill="1" applyBorder="1" applyAlignment="1" applyProtection="1">
      <alignment horizontal="center" vertical="center"/>
    </xf>
    <xf numFmtId="3" fontId="19" fillId="5" borderId="25" xfId="0" applyNumberFormat="1" applyFont="1" applyFill="1" applyBorder="1" applyAlignment="1" applyProtection="1">
      <alignment horizontal="center" vertical="center"/>
    </xf>
    <xf numFmtId="3" fontId="19" fillId="5" borderId="15" xfId="0" applyNumberFormat="1" applyFont="1" applyFill="1" applyBorder="1" applyAlignment="1" applyProtection="1">
      <alignment horizontal="center" vertical="center"/>
    </xf>
    <xf numFmtId="3" fontId="19" fillId="5" borderId="27" xfId="0" applyNumberFormat="1" applyFont="1" applyFill="1" applyBorder="1" applyAlignment="1" applyProtection="1">
      <alignment horizontal="center" vertical="center"/>
    </xf>
    <xf numFmtId="3" fontId="19" fillId="5" borderId="35" xfId="0" applyNumberFormat="1" applyFont="1" applyFill="1" applyBorder="1" applyAlignment="1" applyProtection="1">
      <alignment horizontal="center" vertical="center"/>
    </xf>
    <xf numFmtId="3" fontId="19" fillId="5" borderId="36" xfId="0" applyNumberFormat="1" applyFont="1" applyFill="1" applyBorder="1" applyAlignment="1" applyProtection="1">
      <alignment horizontal="center" vertical="center"/>
    </xf>
    <xf numFmtId="3" fontId="19" fillId="5" borderId="32" xfId="0" applyNumberFormat="1" applyFont="1" applyFill="1" applyBorder="1" applyAlignment="1" applyProtection="1">
      <alignment horizontal="center" vertical="center"/>
    </xf>
    <xf numFmtId="3" fontId="19" fillId="5" borderId="33" xfId="0" applyNumberFormat="1" applyFont="1" applyFill="1" applyBorder="1" applyAlignment="1" applyProtection="1">
      <alignment horizontal="center" vertical="center"/>
    </xf>
    <xf numFmtId="3" fontId="19" fillId="5" borderId="29" xfId="0" applyNumberFormat="1" applyFont="1" applyFill="1" applyBorder="1" applyAlignment="1" applyProtection="1">
      <alignment horizontal="center" vertical="center"/>
    </xf>
    <xf numFmtId="3" fontId="19" fillId="5" borderId="30" xfId="0" applyNumberFormat="1" applyFont="1" applyFill="1" applyBorder="1" applyAlignment="1" applyProtection="1">
      <alignment horizontal="center" vertical="center"/>
    </xf>
    <xf numFmtId="0" fontId="17" fillId="0" borderId="0" xfId="0" applyFont="1" applyFill="1" applyAlignment="1" applyProtection="1">
      <alignment vertical="center"/>
      <protection locked="0"/>
    </xf>
    <xf numFmtId="0" fontId="9" fillId="6" borderId="8" xfId="0" applyFont="1" applyFill="1" applyBorder="1" applyAlignment="1" applyProtection="1">
      <alignment horizontal="center" vertical="center"/>
      <protection locked="0"/>
    </xf>
    <xf numFmtId="0" fontId="16" fillId="6" borderId="8" xfId="0" applyFont="1" applyFill="1" applyBorder="1" applyAlignment="1" applyProtection="1">
      <alignment horizontal="center" vertical="center"/>
      <protection locked="0"/>
    </xf>
    <xf numFmtId="0" fontId="11" fillId="6" borderId="55" xfId="0" applyFont="1" applyFill="1" applyBorder="1" applyAlignment="1" applyProtection="1">
      <alignment horizontal="center" vertical="center"/>
      <protection locked="0"/>
    </xf>
    <xf numFmtId="0" fontId="11" fillId="6" borderId="56" xfId="0" applyFont="1" applyFill="1" applyBorder="1" applyAlignment="1" applyProtection="1">
      <alignment horizontal="center" vertical="center"/>
      <protection locked="0"/>
    </xf>
    <xf numFmtId="0" fontId="11" fillId="6" borderId="52" xfId="0" applyFont="1" applyFill="1" applyBorder="1" applyAlignment="1" applyProtection="1">
      <alignment horizontal="center" vertical="center"/>
      <protection locked="0"/>
    </xf>
    <xf numFmtId="0" fontId="4" fillId="6" borderId="56" xfId="0" applyFont="1" applyFill="1" applyBorder="1" applyAlignment="1" applyProtection="1">
      <alignment horizontal="center" vertical="center"/>
      <protection locked="0"/>
    </xf>
    <xf numFmtId="0" fontId="4" fillId="6" borderId="58" xfId="0" applyFont="1" applyFill="1" applyBorder="1" applyAlignment="1" applyProtection="1">
      <alignment horizontal="center" vertical="center"/>
      <protection locked="0"/>
    </xf>
    <xf numFmtId="0" fontId="4" fillId="6" borderId="52" xfId="0" applyFont="1" applyFill="1" applyBorder="1" applyAlignment="1" applyProtection="1">
      <alignment horizontal="center" vertical="center"/>
      <protection locked="0"/>
    </xf>
    <xf numFmtId="0" fontId="4" fillId="6" borderId="57" xfId="0" applyFont="1" applyFill="1" applyBorder="1" applyAlignment="1" applyProtection="1">
      <alignment horizontal="center" vertical="center"/>
      <protection locked="0"/>
    </xf>
    <xf numFmtId="0" fontId="4" fillId="6" borderId="56" xfId="0" applyFont="1" applyFill="1" applyBorder="1" applyAlignment="1" applyProtection="1">
      <alignment horizontal="center" vertical="center"/>
      <protection locked="0"/>
    </xf>
    <xf numFmtId="0" fontId="4" fillId="6" borderId="59" xfId="0" applyFont="1" applyFill="1" applyBorder="1" applyAlignment="1" applyProtection="1">
      <alignment horizontal="center" vertical="center"/>
      <protection locked="0"/>
    </xf>
    <xf numFmtId="0" fontId="16" fillId="6" borderId="7" xfId="0" applyFont="1" applyFill="1" applyBorder="1" applyAlignment="1" applyProtection="1">
      <alignment horizontal="center" vertical="center"/>
      <protection locked="0"/>
    </xf>
    <xf numFmtId="0" fontId="9" fillId="6" borderId="9" xfId="0" applyFont="1" applyFill="1" applyBorder="1" applyAlignment="1" applyProtection="1">
      <alignment horizontal="center" vertical="center"/>
      <protection locked="0"/>
    </xf>
    <xf numFmtId="0" fontId="16" fillId="6" borderId="12" xfId="0" applyFont="1" applyFill="1" applyBorder="1" applyAlignment="1" applyProtection="1">
      <alignment horizontal="center" vertical="center"/>
      <protection locked="0"/>
    </xf>
    <xf numFmtId="0" fontId="16" fillId="6" borderId="13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center" vertical="center"/>
      <protection locked="0"/>
    </xf>
    <xf numFmtId="0" fontId="9" fillId="6" borderId="14" xfId="0" applyFont="1" applyFill="1" applyBorder="1" applyAlignment="1" applyProtection="1">
      <alignment horizontal="center" vertical="center"/>
      <protection locked="0"/>
    </xf>
    <xf numFmtId="0" fontId="11" fillId="6" borderId="53" xfId="0" applyFont="1" applyFill="1" applyBorder="1" applyAlignment="1" applyProtection="1">
      <alignment horizontal="center" vertical="center"/>
      <protection locked="0"/>
    </xf>
    <xf numFmtId="0" fontId="9" fillId="6" borderId="43" xfId="0" applyFont="1" applyFill="1" applyBorder="1" applyAlignment="1" applyProtection="1">
      <alignment horizontal="center" vertical="center"/>
      <protection locked="0"/>
    </xf>
    <xf numFmtId="0" fontId="9" fillId="6" borderId="42" xfId="0" applyFont="1" applyFill="1" applyBorder="1" applyAlignment="1" applyProtection="1">
      <alignment horizontal="center" vertical="center"/>
      <protection locked="0"/>
    </xf>
    <xf numFmtId="0" fontId="9" fillId="6" borderId="60" xfId="0" applyFont="1" applyFill="1" applyBorder="1" applyAlignment="1" applyProtection="1">
      <alignment horizontal="center" vertical="center"/>
      <protection locked="0"/>
    </xf>
    <xf numFmtId="0" fontId="9" fillId="6" borderId="61" xfId="0" applyFont="1" applyFill="1" applyBorder="1" applyAlignment="1" applyProtection="1">
      <alignment horizontal="center" vertical="center"/>
      <protection locked="0"/>
    </xf>
    <xf numFmtId="0" fontId="11" fillId="0" borderId="62" xfId="0" applyFont="1" applyFill="1" applyBorder="1" applyAlignment="1" applyProtection="1">
      <alignment horizontal="center" vertical="center"/>
      <protection locked="0"/>
    </xf>
    <xf numFmtId="0" fontId="11" fillId="0" borderId="63" xfId="0" applyFont="1" applyFill="1" applyBorder="1" applyAlignment="1" applyProtection="1">
      <alignment horizontal="center" vertical="center"/>
      <protection locked="0"/>
    </xf>
    <xf numFmtId="0" fontId="11" fillId="0" borderId="64" xfId="0" applyFont="1" applyFill="1" applyBorder="1" applyAlignment="1" applyProtection="1">
      <alignment horizontal="center" vertical="center"/>
      <protection locked="0"/>
    </xf>
    <xf numFmtId="0" fontId="11" fillId="0" borderId="65" xfId="0" applyFont="1" applyFill="1" applyBorder="1" applyAlignment="1" applyProtection="1">
      <alignment horizontal="center" vertical="center"/>
      <protection locked="0"/>
    </xf>
    <xf numFmtId="0" fontId="4" fillId="0" borderId="66" xfId="0" applyFont="1" applyFill="1" applyBorder="1" applyAlignment="1" applyProtection="1">
      <alignment horizontal="center" vertical="center"/>
      <protection locked="0"/>
    </xf>
    <xf numFmtId="0" fontId="4" fillId="0" borderId="67" xfId="0" applyFont="1" applyFill="1" applyBorder="1" applyAlignment="1" applyProtection="1">
      <alignment horizontal="center" vertical="center"/>
      <protection locked="0"/>
    </xf>
    <xf numFmtId="0" fontId="4" fillId="0" borderId="64" xfId="0" applyFont="1" applyFill="1" applyBorder="1" applyAlignment="1" applyProtection="1">
      <alignment horizontal="center" vertical="center"/>
      <protection locked="0"/>
    </xf>
    <xf numFmtId="0" fontId="4" fillId="0" borderId="65" xfId="0" applyFont="1" applyFill="1" applyBorder="1" applyAlignment="1" applyProtection="1">
      <alignment horizontal="center" vertical="center"/>
      <protection locked="0"/>
    </xf>
    <xf numFmtId="0" fontId="4" fillId="0" borderId="69" xfId="0" applyFont="1" applyFill="1" applyBorder="1" applyAlignment="1" applyProtection="1">
      <alignment horizontal="center" vertical="center"/>
      <protection locked="0"/>
    </xf>
    <xf numFmtId="0" fontId="4" fillId="0" borderId="63" xfId="0" applyFont="1" applyFill="1" applyBorder="1" applyAlignment="1" applyProtection="1">
      <alignment horizontal="center" vertical="center"/>
      <protection locked="0"/>
    </xf>
    <xf numFmtId="0" fontId="4" fillId="0" borderId="70" xfId="0" applyFont="1" applyFill="1" applyBorder="1" applyAlignment="1" applyProtection="1">
      <alignment horizontal="center" vertical="center"/>
      <protection locked="0"/>
    </xf>
    <xf numFmtId="0" fontId="11" fillId="0" borderId="71" xfId="0" applyFont="1" applyFill="1" applyBorder="1" applyAlignment="1" applyProtection="1">
      <alignment horizontal="center" vertical="center"/>
      <protection locked="0"/>
    </xf>
    <xf numFmtId="0" fontId="11" fillId="0" borderId="41" xfId="0" applyFont="1" applyFill="1" applyBorder="1" applyAlignment="1" applyProtection="1">
      <alignment horizontal="center" vertical="center"/>
      <protection locked="0"/>
    </xf>
    <xf numFmtId="0" fontId="11" fillId="0" borderId="72" xfId="0" applyFont="1" applyFill="1" applyBorder="1" applyAlignment="1" applyProtection="1">
      <alignment horizontal="center" vertical="center"/>
      <protection locked="0"/>
    </xf>
    <xf numFmtId="0" fontId="4" fillId="0" borderId="73" xfId="0" applyFont="1" applyFill="1" applyBorder="1" applyAlignment="1" applyProtection="1">
      <alignment horizontal="center" vertical="center"/>
      <protection locked="0"/>
    </xf>
    <xf numFmtId="0" fontId="4" fillId="0" borderId="72" xfId="0" applyFont="1" applyFill="1" applyBorder="1" applyAlignment="1" applyProtection="1">
      <alignment horizontal="center" vertical="center"/>
      <protection locked="0"/>
    </xf>
    <xf numFmtId="0" fontId="4" fillId="0" borderId="21" xfId="0" applyFont="1" applyFill="1" applyBorder="1" applyAlignment="1" applyProtection="1">
      <alignment horizontal="center" vertical="center"/>
      <protection locked="0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4" fillId="0" borderId="75" xfId="0" applyFont="1" applyFill="1" applyBorder="1" applyAlignment="1" applyProtection="1">
      <alignment horizontal="center" vertical="center"/>
      <protection locked="0"/>
    </xf>
    <xf numFmtId="0" fontId="11" fillId="0" borderId="46" xfId="0" applyFont="1" applyFill="1" applyBorder="1" applyAlignment="1" applyProtection="1">
      <alignment horizontal="center" vertical="center"/>
      <protection locked="0"/>
    </xf>
    <xf numFmtId="0" fontId="11" fillId="0" borderId="37" xfId="0" applyFont="1" applyFill="1" applyBorder="1" applyAlignment="1" applyProtection="1">
      <alignment horizontal="center" vertical="center"/>
      <protection locked="0"/>
    </xf>
    <xf numFmtId="0" fontId="11" fillId="0" borderId="76" xfId="0" applyFont="1" applyFill="1" applyBorder="1" applyAlignment="1" applyProtection="1">
      <alignment horizontal="center" vertical="center"/>
      <protection locked="0"/>
    </xf>
    <xf numFmtId="0" fontId="11" fillId="0" borderId="38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horizontal="center" vertical="center"/>
      <protection locked="0"/>
    </xf>
    <xf numFmtId="0" fontId="4" fillId="0" borderId="77" xfId="0" applyFont="1" applyFill="1" applyBorder="1" applyAlignment="1" applyProtection="1">
      <alignment horizontal="center" vertical="center"/>
      <protection locked="0"/>
    </xf>
    <xf numFmtId="0" fontId="4" fillId="0" borderId="76" xfId="0" applyFont="1" applyFill="1" applyBorder="1" applyAlignment="1" applyProtection="1">
      <alignment horizontal="center" vertical="center"/>
      <protection locked="0"/>
    </xf>
    <xf numFmtId="0" fontId="4" fillId="0" borderId="38" xfId="0" applyFont="1" applyFill="1" applyBorder="1" applyAlignment="1" applyProtection="1">
      <alignment horizontal="center" vertical="center"/>
      <protection locked="0"/>
    </xf>
    <xf numFmtId="0" fontId="4" fillId="0" borderId="48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horizontal="center" vertical="center"/>
      <protection locked="0"/>
    </xf>
    <xf numFmtId="0" fontId="4" fillId="0" borderId="49" xfId="0" applyFont="1" applyFill="1" applyBorder="1" applyAlignment="1" applyProtection="1">
      <alignment horizontal="center" vertical="center"/>
      <protection locked="0"/>
    </xf>
    <xf numFmtId="0" fontId="11" fillId="7" borderId="71" xfId="0" applyFont="1" applyFill="1" applyBorder="1" applyAlignment="1" applyProtection="1">
      <alignment horizontal="center" vertical="center"/>
      <protection locked="0"/>
    </xf>
    <xf numFmtId="0" fontId="11" fillId="7" borderId="41" xfId="0" applyFont="1" applyFill="1" applyBorder="1" applyAlignment="1" applyProtection="1">
      <alignment horizontal="center" vertical="center"/>
      <protection locked="0"/>
    </xf>
    <xf numFmtId="0" fontId="11" fillId="7" borderId="72" xfId="0" applyFont="1" applyFill="1" applyBorder="1" applyAlignment="1" applyProtection="1">
      <alignment horizontal="center" vertical="center"/>
      <protection locked="0"/>
    </xf>
    <xf numFmtId="0" fontId="4" fillId="7" borderId="73" xfId="0" applyFont="1" applyFill="1" applyBorder="1" applyAlignment="1" applyProtection="1">
      <alignment horizontal="center" vertical="center"/>
      <protection locked="0"/>
    </xf>
    <xf numFmtId="0" fontId="4" fillId="7" borderId="72" xfId="0" applyFont="1" applyFill="1" applyBorder="1" applyAlignment="1" applyProtection="1">
      <alignment horizontal="center" vertical="center"/>
      <protection locked="0"/>
    </xf>
    <xf numFmtId="0" fontId="4" fillId="7" borderId="21" xfId="0" applyFont="1" applyFill="1" applyBorder="1" applyAlignment="1" applyProtection="1">
      <alignment horizontal="center" vertical="center"/>
      <protection locked="0"/>
    </xf>
    <xf numFmtId="0" fontId="4" fillId="7" borderId="41" xfId="0" applyFont="1" applyFill="1" applyBorder="1" applyAlignment="1" applyProtection="1">
      <alignment horizontal="center" vertical="center"/>
      <protection locked="0"/>
    </xf>
    <xf numFmtId="0" fontId="4" fillId="7" borderId="75" xfId="0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horizontal="center" vertical="center"/>
      <protection locked="0"/>
    </xf>
    <xf numFmtId="0" fontId="13" fillId="8" borderId="15" xfId="0" applyFont="1" applyFill="1" applyBorder="1" applyAlignment="1" applyProtection="1">
      <alignment horizontal="center" vertical="center"/>
      <protection locked="0"/>
    </xf>
    <xf numFmtId="0" fontId="10" fillId="0" borderId="20" xfId="0" applyFont="1" applyFill="1" applyBorder="1" applyAlignment="1" applyProtection="1">
      <alignment horizontal="center" vertical="center"/>
      <protection locked="0"/>
    </xf>
    <xf numFmtId="0" fontId="4" fillId="0" borderId="68" xfId="0" applyFont="1" applyFill="1" applyBorder="1" applyAlignment="1" applyProtection="1">
      <alignment horizontal="center" vertical="center"/>
    </xf>
    <xf numFmtId="0" fontId="4" fillId="0" borderId="74" xfId="0" applyFont="1" applyFill="1" applyBorder="1" applyAlignment="1" applyProtection="1">
      <alignment horizontal="center" vertical="center"/>
    </xf>
    <xf numFmtId="0" fontId="4" fillId="7" borderId="74" xfId="0" applyFont="1" applyFill="1" applyBorder="1" applyAlignment="1" applyProtection="1">
      <alignment horizontal="center" vertical="center"/>
    </xf>
    <xf numFmtId="0" fontId="4" fillId="0" borderId="78" xfId="0" applyFont="1" applyFill="1" applyBorder="1" applyAlignment="1" applyProtection="1">
      <alignment horizontal="center" vertical="center"/>
    </xf>
    <xf numFmtId="0" fontId="12" fillId="0" borderId="44" xfId="0" applyFont="1" applyFill="1" applyBorder="1" applyAlignment="1" applyProtection="1">
      <alignment horizontal="centerContinuous" vertical="justify"/>
    </xf>
    <xf numFmtId="0" fontId="12" fillId="0" borderId="17" xfId="0" applyFont="1" applyFill="1" applyBorder="1" applyAlignment="1" applyProtection="1">
      <alignment horizontal="centerContinuous" vertical="justify"/>
    </xf>
    <xf numFmtId="0" fontId="12" fillId="0" borderId="18" xfId="0" applyFont="1" applyFill="1" applyBorder="1" applyAlignment="1" applyProtection="1">
      <alignment horizontal="centerContinuous" vertical="justify"/>
    </xf>
    <xf numFmtId="0" fontId="19" fillId="0" borderId="16" xfId="0" applyFont="1" applyFill="1" applyBorder="1" applyAlignment="1" applyProtection="1">
      <alignment horizontal="centerContinuous" vertical="justify"/>
    </xf>
    <xf numFmtId="0" fontId="19" fillId="0" borderId="17" xfId="0" applyFont="1" applyFill="1" applyBorder="1" applyAlignment="1" applyProtection="1">
      <alignment horizontal="centerContinuous" vertical="justify"/>
    </xf>
    <xf numFmtId="0" fontId="19" fillId="0" borderId="45" xfId="0" applyFont="1" applyFill="1" applyBorder="1" applyAlignment="1" applyProtection="1">
      <alignment horizontal="centerContinuous" vertical="justify"/>
    </xf>
    <xf numFmtId="0" fontId="12" fillId="0" borderId="46" xfId="0" applyFont="1" applyFill="1" applyBorder="1" applyAlignment="1" applyProtection="1">
      <alignment horizontal="centerContinuous" vertical="justify"/>
    </xf>
    <xf numFmtId="0" fontId="12" fillId="0" borderId="47" xfId="0" applyFont="1" applyFill="1" applyBorder="1" applyAlignment="1" applyProtection="1">
      <alignment horizontal="centerContinuous" vertical="justify"/>
    </xf>
    <xf numFmtId="0" fontId="12" fillId="0" borderId="38" xfId="0" applyFont="1" applyFill="1" applyBorder="1" applyAlignment="1" applyProtection="1">
      <alignment horizontal="centerContinuous" vertical="justify"/>
    </xf>
    <xf numFmtId="0" fontId="19" fillId="0" borderId="48" xfId="0" applyFont="1" applyFill="1" applyBorder="1" applyAlignment="1" applyProtection="1">
      <alignment horizontal="centerContinuous" vertical="justify"/>
    </xf>
    <xf numFmtId="0" fontId="19" fillId="0" borderId="47" xfId="0" applyFont="1" applyFill="1" applyBorder="1" applyAlignment="1" applyProtection="1">
      <alignment horizontal="centerContinuous" vertical="justify"/>
    </xf>
    <xf numFmtId="0" fontId="19" fillId="0" borderId="49" xfId="0" applyFont="1" applyFill="1" applyBorder="1" applyAlignment="1" applyProtection="1">
      <alignment horizontal="centerContinuous" vertical="justify"/>
    </xf>
    <xf numFmtId="0" fontId="12" fillId="0" borderId="0" xfId="0" applyFont="1" applyFill="1" applyBorder="1" applyAlignment="1" applyProtection="1">
      <alignment horizontal="centerContinuous" vertical="justify"/>
    </xf>
    <xf numFmtId="0" fontId="12" fillId="0" borderId="20" xfId="0" applyFont="1" applyFill="1" applyBorder="1" applyAlignment="1" applyProtection="1">
      <alignment horizontal="centerContinuous" vertical="justify"/>
    </xf>
    <xf numFmtId="0" fontId="19" fillId="0" borderId="19" xfId="0" applyFont="1" applyFill="1" applyBorder="1" applyAlignment="1" applyProtection="1">
      <alignment horizontal="centerContinuous" vertical="justify"/>
    </xf>
    <xf numFmtId="0" fontId="19" fillId="0" borderId="0" xfId="0" applyFont="1" applyFill="1" applyBorder="1" applyAlignment="1" applyProtection="1">
      <alignment horizontal="centerContinuous" vertical="justify"/>
    </xf>
    <xf numFmtId="0" fontId="19" fillId="0" borderId="11" xfId="0" applyFont="1" applyFill="1" applyBorder="1" applyAlignment="1" applyProtection="1">
      <alignment horizontal="centerContinuous" vertical="justify"/>
    </xf>
    <xf numFmtId="0" fontId="12" fillId="0" borderId="10" xfId="0" applyFont="1" applyFill="1" applyBorder="1" applyAlignment="1" applyProtection="1">
      <alignment horizontal="centerContinuous" vertical="justify"/>
    </xf>
    <xf numFmtId="0" fontId="12" fillId="5" borderId="7" xfId="0" applyFont="1" applyFill="1" applyBorder="1" applyAlignment="1" applyProtection="1">
      <alignment horizontal="center" vertical="center"/>
    </xf>
    <xf numFmtId="0" fontId="12" fillId="5" borderId="8" xfId="0" applyFont="1" applyFill="1" applyBorder="1" applyAlignment="1" applyProtection="1">
      <alignment horizontal="center" vertical="center"/>
    </xf>
    <xf numFmtId="0" fontId="12" fillId="5" borderId="42" xfId="0" applyFont="1" applyFill="1" applyBorder="1" applyAlignment="1" applyProtection="1">
      <alignment horizontal="center" vertical="center"/>
    </xf>
    <xf numFmtId="0" fontId="19" fillId="5" borderId="43" xfId="0" applyFont="1" applyFill="1" applyBorder="1" applyAlignment="1" applyProtection="1">
      <alignment horizontal="center" vertical="center"/>
    </xf>
    <xf numFmtId="0" fontId="19" fillId="5" borderId="8" xfId="0" applyFont="1" applyFill="1" applyBorder="1" applyAlignment="1" applyProtection="1">
      <alignment horizontal="center" vertical="center"/>
    </xf>
    <xf numFmtId="0" fontId="19" fillId="5" borderId="9" xfId="0" applyFont="1" applyFill="1" applyBorder="1" applyAlignment="1" applyProtection="1">
      <alignment horizontal="center" vertical="center"/>
    </xf>
    <xf numFmtId="0" fontId="12" fillId="5" borderId="50" xfId="0" applyFont="1" applyFill="1" applyBorder="1" applyAlignment="1" applyProtection="1">
      <alignment horizontal="center" vertical="center"/>
    </xf>
    <xf numFmtId="0" fontId="12" fillId="5" borderId="51" xfId="0" applyFont="1" applyFill="1" applyBorder="1" applyAlignment="1" applyProtection="1">
      <alignment horizontal="center" vertical="center"/>
    </xf>
    <xf numFmtId="0" fontId="12" fillId="5" borderId="52" xfId="0" applyFont="1" applyFill="1" applyBorder="1" applyAlignment="1" applyProtection="1">
      <alignment horizontal="center" vertical="center"/>
    </xf>
    <xf numFmtId="0" fontId="19" fillId="5" borderId="53" xfId="0" applyFont="1" applyFill="1" applyBorder="1" applyAlignment="1" applyProtection="1">
      <alignment horizontal="center" vertical="center"/>
    </xf>
    <xf numFmtId="0" fontId="19" fillId="5" borderId="51" xfId="0" applyFont="1" applyFill="1" applyBorder="1" applyAlignment="1" applyProtection="1">
      <alignment horizontal="center" vertical="center"/>
    </xf>
    <xf numFmtId="0" fontId="19" fillId="5" borderId="54" xfId="0" applyFont="1" applyFill="1" applyBorder="1" applyAlignment="1" applyProtection="1">
      <alignment horizontal="center" vertical="center"/>
    </xf>
    <xf numFmtId="0" fontId="4" fillId="6" borderId="52" xfId="0" applyFont="1" applyFill="1" applyBorder="1" applyAlignment="1" applyProtection="1">
      <alignment horizontal="center" vertical="center"/>
    </xf>
  </cellXfs>
  <cellStyles count="1">
    <cellStyle name="標準" xfId="0" builtinId="0"/>
  </cellStyles>
  <dxfs count="78">
    <dxf>
      <font>
        <b/>
        <i val="0"/>
        <color theme="4"/>
      </font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9" formatCode="yyyy/m/d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8" formatCode="h:mm;@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25" formatCode="h:mm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82" formatCode="0.0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bgColor auto="1"/>
        </patternFill>
      </fill>
      <alignment horizontal="general" vertical="center" textRotation="0" wrapText="0" indent="0" justifyLastLine="0" shrinkToFit="1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bgColor auto="1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eiryo UI"/>
        <family val="3"/>
        <charset val="128"/>
        <scheme val="none"/>
      </font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 style="thin">
          <color theme="4"/>
        </bottom>
      </border>
    </dxf>
    <dxf>
      <border outline="0">
        <top style="thin">
          <color theme="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Meiryo UI"/>
        <family val="3"/>
        <charset val="128"/>
        <scheme val="none"/>
      </font>
      <fill>
        <patternFill patternType="solid">
          <fgColor indexed="64"/>
          <bgColor theme="4" tint="0.59999389629810485"/>
        </patternFill>
      </fill>
      <alignment horizontal="general" vertical="center" textRotation="0" wrapText="0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diagonalUp="0" diagonalDown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4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6" formatCode="\+\ 0&quot;円&quot;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4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0" formatCode="General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numFmt numFmtId="177" formatCode="yyyy/m/d;@"/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Meiryo UI"/>
        <family val="3"/>
        <charset val="128"/>
        <scheme val="none"/>
      </font>
      <fill>
        <patternFill patternType="solid">
          <fgColor indexed="64"/>
          <bgColor theme="8" tint="0.5999938962981048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000000"/>
      <color rgb="FF008050"/>
      <color rgb="FF5F5F5F"/>
      <color rgb="FF005080"/>
      <color rgb="FF805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50169</xdr:colOff>
      <xdr:row>11</xdr:row>
      <xdr:rowOff>88900</xdr:rowOff>
    </xdr:from>
    <xdr:to>
      <xdr:col>13</xdr:col>
      <xdr:colOff>43819</xdr:colOff>
      <xdr:row>14</xdr:row>
      <xdr:rowOff>177800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85119" y="2908300"/>
          <a:ext cx="6597650" cy="77470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38651</xdr:colOff>
      <xdr:row>4</xdr:row>
      <xdr:rowOff>11044</xdr:rowOff>
    </xdr:from>
    <xdr:to>
      <xdr:col>13</xdr:col>
      <xdr:colOff>49695</xdr:colOff>
      <xdr:row>10</xdr:row>
      <xdr:rowOff>220871</xdr:rowOff>
    </xdr:to>
    <xdr:sp macro="[0]!OpenForm_Click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88051" y="1001644"/>
          <a:ext cx="6615044" cy="1581427"/>
        </a:xfrm>
        <a:prstGeom prst="rect">
          <a:avLst/>
        </a:prstGeom>
        <a:solidFill>
          <a:srgbClr val="005080"/>
        </a:solidFill>
        <a:ln w="12700"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Meiryo UI" panose="020B0604030504040204" pitchFamily="50" charset="-128"/>
              <a:ea typeface="Meiryo UI" panose="020B0604030504040204" pitchFamily="50" charset="-128"/>
            </a:rPr>
            <a:t>入力フォームを開く</a:t>
          </a:r>
        </a:p>
      </xdr:txBody>
    </xdr:sp>
    <xdr:clientData/>
  </xdr:twoCellAnchor>
  <xdr:twoCellAnchor>
    <xdr:from>
      <xdr:col>8</xdr:col>
      <xdr:colOff>171450</xdr:colOff>
      <xdr:row>12</xdr:row>
      <xdr:rowOff>0</xdr:rowOff>
    </xdr:from>
    <xdr:to>
      <xdr:col>12</xdr:col>
      <xdr:colOff>452783</xdr:colOff>
      <xdr:row>14</xdr:row>
      <xdr:rowOff>66260</xdr:rowOff>
    </xdr:to>
    <xdr:sp macro="[0]!管理者画面を開く" textlink="">
      <xdr:nvSpPr>
        <xdr:cNvPr id="3" name="正方形/長方形 2">
          <a:extLst>
            <a:ext uri="{FF2B5EF4-FFF2-40B4-BE49-F238E27FC236}">
              <a16:creationId xmlns:a16="http://schemas.microsoft.com/office/drawing/2014/main" id="{AB9D7E21-549B-C9BA-63B3-1B225DC689DA}"/>
            </a:ext>
          </a:extLst>
        </xdr:cNvPr>
        <xdr:cNvSpPr/>
      </xdr:nvSpPr>
      <xdr:spPr>
        <a:xfrm>
          <a:off x="5022850" y="2819400"/>
          <a:ext cx="2922933" cy="523460"/>
        </a:xfrm>
        <a:prstGeom prst="rect">
          <a:avLst/>
        </a:prstGeom>
        <a:ln w="63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管理者専用画面を開く</a:t>
          </a:r>
        </a:p>
      </xdr:txBody>
    </xdr:sp>
    <xdr:clientData/>
  </xdr:twoCellAnchor>
  <xdr:twoCellAnchor>
    <xdr:from>
      <xdr:col>3</xdr:col>
      <xdr:colOff>279400</xdr:colOff>
      <xdr:row>12</xdr:row>
      <xdr:rowOff>0</xdr:rowOff>
    </xdr:from>
    <xdr:to>
      <xdr:col>7</xdr:col>
      <xdr:colOff>527050</xdr:colOff>
      <xdr:row>14</xdr:row>
      <xdr:rowOff>66260</xdr:rowOff>
    </xdr:to>
    <xdr:sp macro="[0]!売上画面を開く" textlink="">
      <xdr:nvSpPr>
        <xdr:cNvPr id="6" name="正方形/長方形 5">
          <a:extLst>
            <a:ext uri="{FF2B5EF4-FFF2-40B4-BE49-F238E27FC236}">
              <a16:creationId xmlns:a16="http://schemas.microsoft.com/office/drawing/2014/main" id="{E32C8C60-AFD6-9FC8-D2DF-9354E34FC497}"/>
            </a:ext>
          </a:extLst>
        </xdr:cNvPr>
        <xdr:cNvSpPr/>
      </xdr:nvSpPr>
      <xdr:spPr>
        <a:xfrm>
          <a:off x="1828800" y="2819400"/>
          <a:ext cx="2889250" cy="523460"/>
        </a:xfrm>
        <a:prstGeom prst="rect">
          <a:avLst/>
        </a:prstGeom>
        <a:ln w="63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店舗・キャスト売上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1</xdr:row>
      <xdr:rowOff>30246</xdr:rowOff>
    </xdr:from>
    <xdr:to>
      <xdr:col>4</xdr:col>
      <xdr:colOff>539750</xdr:colOff>
      <xdr:row>7</xdr:row>
      <xdr:rowOff>31750</xdr:rowOff>
    </xdr:to>
    <xdr:sp macro="[0]!売上画面を閉じる" textlink="">
      <xdr:nvSpPr>
        <xdr:cNvPr id="3" name="正方形/長方形 2">
          <a:extLst>
            <a:ext uri="{FF2B5EF4-FFF2-40B4-BE49-F238E27FC236}">
              <a16:creationId xmlns:a16="http://schemas.microsoft.com/office/drawing/2014/main" id="{A0B32929-6382-4E66-9EBB-EA576B3C8CFB}"/>
            </a:ext>
          </a:extLst>
        </xdr:cNvPr>
        <xdr:cNvSpPr/>
      </xdr:nvSpPr>
      <xdr:spPr>
        <a:xfrm>
          <a:off x="314325" y="220746"/>
          <a:ext cx="2828925" cy="1144504"/>
        </a:xfrm>
        <a:prstGeom prst="rect">
          <a:avLst/>
        </a:prstGeom>
        <a:solidFill>
          <a:schemeClr val="tx2">
            <a:lumMod val="75000"/>
          </a:schemeClr>
        </a:solidFill>
        <a:ln w="63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”</a:t>
          </a:r>
          <a:r>
            <a:rPr kumimoji="1" lang="en-US" altLang="ja-JP" sz="2000">
              <a:latin typeface="Meiryo UI" panose="020B0604030504040204" pitchFamily="50" charset="-128"/>
              <a:ea typeface="Meiryo UI" panose="020B0604030504040204" pitchFamily="50" charset="-128"/>
            </a:rPr>
            <a:t>1</a:t>
          </a:r>
          <a:r>
            <a:rPr kumimoji="1" lang="ja-JP" altLang="en-US" sz="2000">
              <a:latin typeface="Meiryo UI" panose="020B0604030504040204" pitchFamily="50" charset="-128"/>
              <a:ea typeface="Meiryo UI" panose="020B0604030504040204" pitchFamily="50" charset="-128"/>
            </a:rPr>
            <a:t>日”集計画面を閉じる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373530</xdr:colOff>
      <xdr:row>0</xdr:row>
      <xdr:rowOff>134471</xdr:rowOff>
    </xdr:from>
    <xdr:to>
      <xdr:col>3</xdr:col>
      <xdr:colOff>141942</xdr:colOff>
      <xdr:row>2</xdr:row>
      <xdr:rowOff>89556</xdr:rowOff>
    </xdr:to>
    <xdr:sp macro="[0]!管理画面を閉じる" textlink="">
      <xdr:nvSpPr>
        <xdr:cNvPr id="3" name="正方形/長方形 2">
          <a:extLst>
            <a:ext uri="{FF2B5EF4-FFF2-40B4-BE49-F238E27FC236}">
              <a16:creationId xmlns:a16="http://schemas.microsoft.com/office/drawing/2014/main" id="{904ADE52-4876-4F1C-8B6F-4932C6BA13EF}"/>
            </a:ext>
          </a:extLst>
        </xdr:cNvPr>
        <xdr:cNvSpPr/>
      </xdr:nvSpPr>
      <xdr:spPr>
        <a:xfrm>
          <a:off x="373530" y="134471"/>
          <a:ext cx="1688353" cy="440673"/>
        </a:xfrm>
        <a:prstGeom prst="rect">
          <a:avLst/>
        </a:prstGeom>
        <a:solidFill>
          <a:schemeClr val="tx2">
            <a:lumMod val="75000"/>
          </a:schemeClr>
        </a:solidFill>
        <a:ln w="63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管理者専用画面を閉じる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1</xdr:row>
      <xdr:rowOff>9525</xdr:rowOff>
    </xdr:from>
    <xdr:to>
      <xdr:col>5</xdr:col>
      <xdr:colOff>342900</xdr:colOff>
      <xdr:row>2</xdr:row>
      <xdr:rowOff>221598</xdr:rowOff>
    </xdr:to>
    <xdr:sp macro="[0]!管理画面を閉じる" textlink="">
      <xdr:nvSpPr>
        <xdr:cNvPr id="3" name="正方形/長方形 2">
          <a:extLst>
            <a:ext uri="{FF2B5EF4-FFF2-40B4-BE49-F238E27FC236}">
              <a16:creationId xmlns:a16="http://schemas.microsoft.com/office/drawing/2014/main" id="{18849A3F-DB27-4D28-97C0-885693DF364F}"/>
            </a:ext>
          </a:extLst>
        </xdr:cNvPr>
        <xdr:cNvSpPr/>
      </xdr:nvSpPr>
      <xdr:spPr>
        <a:xfrm>
          <a:off x="4086225" y="238125"/>
          <a:ext cx="1628775" cy="440673"/>
        </a:xfrm>
        <a:prstGeom prst="rect">
          <a:avLst/>
        </a:prstGeom>
        <a:solidFill>
          <a:schemeClr val="tx2">
            <a:lumMod val="75000"/>
          </a:schemeClr>
        </a:solidFill>
        <a:ln w="63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100">
              <a:latin typeface="Meiryo UI" panose="020B0604030504040204" pitchFamily="50" charset="-128"/>
              <a:ea typeface="Meiryo UI" panose="020B0604030504040204" pitchFamily="50" charset="-128"/>
            </a:rPr>
            <a:t>管理者専用画面を閉じる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sah" refreshedDate="45320.968965509259" createdVersion="8" refreshedVersion="8" minRefreshableVersion="3" recordCount="6" xr:uid="{94B934E6-917C-4C4C-8B06-BDA27CBEC9E1}">
  <cacheSource type="worksheet">
    <worksheetSource name="データ"/>
  </cacheSource>
  <cacheFields count="50">
    <cacheField name="広告種類" numFmtId="0">
      <sharedItems/>
    </cacheField>
    <cacheField name="日付(暦上)" numFmtId="177">
      <sharedItems containsSemiMixedTypes="0" containsNonDate="0" containsDate="1" containsString="0" minDate="2024-01-28T00:00:00" maxDate="2024-05-03T00:00:00"/>
    </cacheField>
    <cacheField name="キャスト" numFmtId="0">
      <sharedItems containsBlank="1" count="9">
        <s v="仮) 高橋"/>
        <s v="仮) 鈴木"/>
        <s v="仮) 田中"/>
        <s v="仮) 中村"/>
        <m u="1"/>
        <s v="仮) 佐藤" u="1"/>
        <s v="仮) 伊藤" u="1"/>
        <s v="仮) 小林" u="1"/>
        <s v="仮) 渡辺" u="1"/>
      </sharedItems>
    </cacheField>
    <cacheField name="お客様名" numFmtId="0">
      <sharedItems/>
    </cacheField>
    <cacheField name="(予約)イン時間" numFmtId="20">
      <sharedItems containsSemiMixedTypes="0" containsNonDate="0" containsDate="1" containsString="0" minDate="1899-12-30T16:50:00" maxDate="1899-12-30T21:20:00"/>
    </cacheField>
    <cacheField name="(予約)アウト時間" numFmtId="178">
      <sharedItems containsSemiMixedTypes="0" containsNonDate="0" containsDate="1" containsString="0" minDate="1899-12-30T01:00:00" maxDate="1899-12-30T23:00:00"/>
    </cacheField>
    <cacheField name="(予約)施術時間" numFmtId="20">
      <sharedItems containsSemiMixedTypes="0" containsNonDate="0" containsDate="1" containsString="0" minDate="1899-12-30T01:40:00" maxDate="1899-12-30T08:10:00"/>
    </cacheField>
    <cacheField name="(実際)イン時間" numFmtId="20">
      <sharedItems containsSemiMixedTypes="0" containsNonDate="0" containsDate="1" containsString="0" minDate="1899-12-30T00:00:00" maxDate="1899-12-31T04:00:00"/>
    </cacheField>
    <cacheField name="(実際)アウト時間" numFmtId="20">
      <sharedItems containsSemiMixedTypes="0" containsNonDate="0" containsDate="1" containsString="0" minDate="1899-12-30T00:00:00" maxDate="1899-12-31T00:00:00"/>
    </cacheField>
    <cacheField name="(実際)施術時間" numFmtId="20">
      <sharedItems containsSemiMixedTypes="0" containsNonDate="0" containsDate="1" containsString="0" minDate="1899-12-30T00:00:00" maxDate="1899-12-31T00:00:00"/>
    </cacheField>
    <cacheField name="現金受領(未・済)" numFmtId="0">
      <sharedItems/>
    </cacheField>
    <cacheField name="新規・リピ" numFmtId="0">
      <sharedItems/>
    </cacheField>
    <cacheField name="コース名" numFmtId="0">
      <sharedItems/>
    </cacheField>
    <cacheField name="プラン名" numFmtId="0">
      <sharedItems/>
    </cacheField>
    <cacheField name="コース時間" numFmtId="0">
      <sharedItems/>
    </cacheField>
    <cacheField name="コース料金" numFmtId="0">
      <sharedItems containsSemiMixedTypes="0" containsString="0" containsNumber="1" containsInteger="1" minValue="16000" maxValue="66000"/>
    </cacheField>
    <cacheField name="オプション(無・有・フル)" numFmtId="0">
      <sharedItems/>
    </cacheField>
    <cacheField name="オプション内容" numFmtId="0">
      <sharedItems/>
    </cacheField>
    <cacheField name="オプション料金" numFmtId="0">
      <sharedItems containsSemiMixedTypes="0" containsString="0" containsNumber="1" containsInteger="1" minValue="0" maxValue="2000"/>
    </cacheField>
    <cacheField name="本指名(無・有)" numFmtId="0">
      <sharedItems/>
    </cacheField>
    <cacheField name="本指名料金" numFmtId="0">
      <sharedItems containsSemiMixedTypes="0" containsString="0" containsNumber="1" containsInteger="1" minValue="1000" maxValue="4000"/>
    </cacheField>
    <cacheField name="写真指名(無・有)" numFmtId="0">
      <sharedItems/>
    </cacheField>
    <cacheField name="写真料金" numFmtId="0">
      <sharedItems containsSemiMixedTypes="0" containsString="0" containsNumber="1" containsInteger="1" minValue="0" maxValue="2000"/>
    </cacheField>
    <cacheField name="口コミ割引(無・有)" numFmtId="0">
      <sharedItems/>
    </cacheField>
    <cacheField name="口コミ割引費用(-0円・-2000円)" numFmtId="0">
      <sharedItems containsSemiMixedTypes="0" containsString="0" containsNumber="1" containsInteger="1" minValue="-2000" maxValue="0"/>
    </cacheField>
    <cacheField name="ハンドルネーム" numFmtId="0">
      <sharedItems/>
    </cacheField>
    <cacheField name="メルマガ(無・有)" numFmtId="0">
      <sharedItems/>
    </cacheField>
    <cacheField name="メルマガ(+0分・+10分)" numFmtId="0">
      <sharedItems containsSemiMixedTypes="0" containsString="0" containsNumber="1" containsInteger="1" minValue="0" maxValue="10"/>
    </cacheField>
    <cacheField name="デリバリコース(無・有)" numFmtId="0">
      <sharedItems/>
    </cacheField>
    <cacheField name="デリバリー費用(+0円・＋2000円)" numFmtId="0">
      <sharedItems containsSemiMixedTypes="0" containsString="0" containsNumber="1" containsInteger="1" minValue="0" maxValue="2000"/>
    </cacheField>
    <cacheField name="場所(ホテル・自宅)" numFmtId="0">
      <sharedItems/>
    </cacheField>
    <cacheField name="ホテル名" numFmtId="0">
      <sharedItems/>
    </cacheField>
    <cacheField name="号室" numFmtId="0">
      <sharedItems/>
    </cacheField>
    <cacheField name="住所" numFmtId="0">
      <sharedItems/>
    </cacheField>
    <cacheField name="建物名" numFmtId="0">
      <sharedItems/>
    </cacheField>
    <cacheField name="自宅追加費用(+0円・+1000円)" numFmtId="0">
      <sharedItems containsSemiMixedTypes="0" containsString="0" containsNumber="1" containsInteger="1" minValue="0" maxValue="1000"/>
    </cacheField>
    <cacheField name="出張交通費用" numFmtId="0">
      <sharedItems containsSemiMixedTypes="0" containsString="0" containsNumber="1" containsInteger="1" minValue="0" maxValue="0"/>
    </cacheField>
    <cacheField name="支払い方法(現金・クレジット)" numFmtId="0">
      <sharedItems/>
    </cacheField>
    <cacheField name="支払い方法費用(+0%・＋10%)" numFmtId="182">
      <sharedItems containsSemiMixedTypes="0" containsString="0" containsNumber="1" minValue="1" maxValue="1.1000000000000001"/>
    </cacheField>
    <cacheField name="実施術時間" numFmtId="20">
      <sharedItems containsSemiMixedTypes="0" containsNonDate="0" containsDate="1" containsString="0" minDate="1899-12-30T00:00:00" maxDate="1899-12-31T00:00:00"/>
    </cacheField>
    <cacheField name="合計費用" numFmtId="0">
      <sharedItems containsSemiMixedTypes="0" containsString="0" containsNumber="1" containsInteger="1" minValue="20000" maxValue="78100"/>
    </cacheField>
    <cacheField name="コースお店収益" numFmtId="0">
      <sharedItems containsSemiMixedTypes="0" containsString="0" containsNumber="1" containsInteger="1" minValue="8000" maxValue="27000"/>
    </cacheField>
    <cacheField name="コースキャスト支払い" numFmtId="0">
      <sharedItems containsSemiMixedTypes="0" containsString="0" containsNumber="1" containsInteger="1" minValue="8000" maxValue="39000"/>
    </cacheField>
    <cacheField name="【最終】クレジット抜き合計費用" numFmtId="0">
      <sharedItems containsSemiMixedTypes="0" containsString="0" containsNumber="1" containsInteger="1" minValue="20000" maxValue="71000"/>
    </cacheField>
    <cacheField name="【最終】店収益" numFmtId="0">
      <sharedItems containsSemiMixedTypes="0" containsString="0" containsNumber="1" containsInteger="1" minValue="9000" maxValue="35100"/>
    </cacheField>
    <cacheField name="【最終】キャスト収益" numFmtId="0">
      <sharedItems containsSemiMixedTypes="0" containsString="0" containsNumber="1" containsInteger="1" minValue="11000" maxValue="43000"/>
    </cacheField>
    <cacheField name="分析用日付" numFmtId="14">
      <sharedItems containsSemiMixedTypes="0" containsNonDate="0" containsDate="1" containsString="0" minDate="2024-01-27T00:00:00" maxDate="2024-05-03T00:00:00" count="5">
        <d v="2024-01-27T00:00:00"/>
        <d v="2024-01-28T00:00:00"/>
        <d v="2024-01-31T00:00:00"/>
        <d v="2024-05-02T00:00:00"/>
        <d v="2024-02-21T00:00:00"/>
      </sharedItems>
      <fieldGroup par="49"/>
    </cacheField>
    <cacheField name="分析月" numFmtId="0">
      <sharedItems containsSemiMixedTypes="0" containsString="0" containsNumber="1" containsInteger="1" minValue="1" maxValue="5"/>
    </cacheField>
    <cacheField name="日 (分析用日付)" numFmtId="0" databaseField="0">
      <fieldGroup base="46">
        <rangePr groupBy="days" startDate="2024-01-27T00:00:00" endDate="2024-05-03T00:00:00"/>
        <groupItems count="368">
          <s v="&lt;2024/1/27"/>
          <s v="1月1日"/>
          <s v="1月2日"/>
          <s v="1月3日"/>
          <s v="1月4日"/>
          <s v="1月5日"/>
          <s v="1月6日"/>
          <s v="1月7日"/>
          <s v="1月8日"/>
          <s v="1月9日"/>
          <s v="1月10日"/>
          <s v="1月11日"/>
          <s v="1月12日"/>
          <s v="1月13日"/>
          <s v="1月14日"/>
          <s v="1月15日"/>
          <s v="1月16日"/>
          <s v="1月17日"/>
          <s v="1月18日"/>
          <s v="1月19日"/>
          <s v="1月20日"/>
          <s v="1月21日"/>
          <s v="1月22日"/>
          <s v="1月23日"/>
          <s v="1月24日"/>
          <s v="1月25日"/>
          <s v="1月26日"/>
          <s v="1月27日"/>
          <s v="1月28日"/>
          <s v="1月29日"/>
          <s v="1月30日"/>
          <s v="1月31日"/>
          <s v="2月1日"/>
          <s v="2月2日"/>
          <s v="2月3日"/>
          <s v="2月4日"/>
          <s v="2月5日"/>
          <s v="2月6日"/>
          <s v="2月7日"/>
          <s v="2月8日"/>
          <s v="2月9日"/>
          <s v="2月10日"/>
          <s v="2月11日"/>
          <s v="2月12日"/>
          <s v="2月13日"/>
          <s v="2月14日"/>
          <s v="2月15日"/>
          <s v="2月16日"/>
          <s v="2月17日"/>
          <s v="2月18日"/>
          <s v="2月19日"/>
          <s v="2月20日"/>
          <s v="2月21日"/>
          <s v="2月22日"/>
          <s v="2月23日"/>
          <s v="2月24日"/>
          <s v="2月25日"/>
          <s v="2月26日"/>
          <s v="2月27日"/>
          <s v="2月28日"/>
          <s v="2月29日"/>
          <s v="3月1日"/>
          <s v="3月2日"/>
          <s v="3月3日"/>
          <s v="3月4日"/>
          <s v="3月5日"/>
          <s v="3月6日"/>
          <s v="3月7日"/>
          <s v="3月8日"/>
          <s v="3月9日"/>
          <s v="3月10日"/>
          <s v="3月11日"/>
          <s v="3月12日"/>
          <s v="3月13日"/>
          <s v="3月14日"/>
          <s v="3月15日"/>
          <s v="3月16日"/>
          <s v="3月17日"/>
          <s v="3月18日"/>
          <s v="3月19日"/>
          <s v="3月20日"/>
          <s v="3月21日"/>
          <s v="3月22日"/>
          <s v="3月23日"/>
          <s v="3月24日"/>
          <s v="3月25日"/>
          <s v="3月26日"/>
          <s v="3月27日"/>
          <s v="3月28日"/>
          <s v="3月29日"/>
          <s v="3月30日"/>
          <s v="3月31日"/>
          <s v="4月1日"/>
          <s v="4月2日"/>
          <s v="4月3日"/>
          <s v="4月4日"/>
          <s v="4月5日"/>
          <s v="4月6日"/>
          <s v="4月7日"/>
          <s v="4月8日"/>
          <s v="4月9日"/>
          <s v="4月10日"/>
          <s v="4月11日"/>
          <s v="4月12日"/>
          <s v="4月13日"/>
          <s v="4月14日"/>
          <s v="4月15日"/>
          <s v="4月16日"/>
          <s v="4月17日"/>
          <s v="4月18日"/>
          <s v="4月19日"/>
          <s v="4月20日"/>
          <s v="4月21日"/>
          <s v="4月22日"/>
          <s v="4月23日"/>
          <s v="4月24日"/>
          <s v="4月25日"/>
          <s v="4月26日"/>
          <s v="4月27日"/>
          <s v="4月28日"/>
          <s v="4月29日"/>
          <s v="4月30日"/>
          <s v="5月1日"/>
          <s v="5月2日"/>
          <s v="5月3日"/>
          <s v="5月4日"/>
          <s v="5月5日"/>
          <s v="5月6日"/>
          <s v="5月7日"/>
          <s v="5月8日"/>
          <s v="5月9日"/>
          <s v="5月10日"/>
          <s v="5月11日"/>
          <s v="5月12日"/>
          <s v="5月13日"/>
          <s v="5月14日"/>
          <s v="5月15日"/>
          <s v="5月16日"/>
          <s v="5月17日"/>
          <s v="5月18日"/>
          <s v="5月19日"/>
          <s v="5月20日"/>
          <s v="5月21日"/>
          <s v="5月22日"/>
          <s v="5月23日"/>
          <s v="5月24日"/>
          <s v="5月25日"/>
          <s v="5月26日"/>
          <s v="5月27日"/>
          <s v="5月28日"/>
          <s v="5月29日"/>
          <s v="5月30日"/>
          <s v="5月31日"/>
          <s v="6月1日"/>
          <s v="6月2日"/>
          <s v="6月3日"/>
          <s v="6月4日"/>
          <s v="6月5日"/>
          <s v="6月6日"/>
          <s v="6月7日"/>
          <s v="6月8日"/>
          <s v="6月9日"/>
          <s v="6月10日"/>
          <s v="6月11日"/>
          <s v="6月12日"/>
          <s v="6月13日"/>
          <s v="6月14日"/>
          <s v="6月15日"/>
          <s v="6月16日"/>
          <s v="6月17日"/>
          <s v="6月18日"/>
          <s v="6月19日"/>
          <s v="6月20日"/>
          <s v="6月21日"/>
          <s v="6月22日"/>
          <s v="6月23日"/>
          <s v="6月24日"/>
          <s v="6月25日"/>
          <s v="6月26日"/>
          <s v="6月27日"/>
          <s v="6月28日"/>
          <s v="6月29日"/>
          <s v="6月30日"/>
          <s v="7月1日"/>
          <s v="7月2日"/>
          <s v="7月3日"/>
          <s v="7月4日"/>
          <s v="7月5日"/>
          <s v="7月6日"/>
          <s v="7月7日"/>
          <s v="7月8日"/>
          <s v="7月9日"/>
          <s v="7月10日"/>
          <s v="7月11日"/>
          <s v="7月12日"/>
          <s v="7月13日"/>
          <s v="7月14日"/>
          <s v="7月15日"/>
          <s v="7月16日"/>
          <s v="7月17日"/>
          <s v="7月18日"/>
          <s v="7月19日"/>
          <s v="7月20日"/>
          <s v="7月21日"/>
          <s v="7月22日"/>
          <s v="7月23日"/>
          <s v="7月24日"/>
          <s v="7月25日"/>
          <s v="7月26日"/>
          <s v="7月27日"/>
          <s v="7月28日"/>
          <s v="7月29日"/>
          <s v="7月30日"/>
          <s v="7月31日"/>
          <s v="8月1日"/>
          <s v="8月2日"/>
          <s v="8月3日"/>
          <s v="8月4日"/>
          <s v="8月5日"/>
          <s v="8月6日"/>
          <s v="8月7日"/>
          <s v="8月8日"/>
          <s v="8月9日"/>
          <s v="8月10日"/>
          <s v="8月11日"/>
          <s v="8月12日"/>
          <s v="8月13日"/>
          <s v="8月14日"/>
          <s v="8月15日"/>
          <s v="8月16日"/>
          <s v="8月17日"/>
          <s v="8月18日"/>
          <s v="8月19日"/>
          <s v="8月20日"/>
          <s v="8月21日"/>
          <s v="8月22日"/>
          <s v="8月23日"/>
          <s v="8月24日"/>
          <s v="8月25日"/>
          <s v="8月26日"/>
          <s v="8月27日"/>
          <s v="8月28日"/>
          <s v="8月29日"/>
          <s v="8月30日"/>
          <s v="8月31日"/>
          <s v="9月1日"/>
          <s v="9月2日"/>
          <s v="9月3日"/>
          <s v="9月4日"/>
          <s v="9月5日"/>
          <s v="9月6日"/>
          <s v="9月7日"/>
          <s v="9月8日"/>
          <s v="9月9日"/>
          <s v="9月10日"/>
          <s v="9月11日"/>
          <s v="9月12日"/>
          <s v="9月13日"/>
          <s v="9月14日"/>
          <s v="9月15日"/>
          <s v="9月16日"/>
          <s v="9月17日"/>
          <s v="9月18日"/>
          <s v="9月19日"/>
          <s v="9月20日"/>
          <s v="9月21日"/>
          <s v="9月22日"/>
          <s v="9月23日"/>
          <s v="9月24日"/>
          <s v="9月25日"/>
          <s v="9月26日"/>
          <s v="9月27日"/>
          <s v="9月28日"/>
          <s v="9月29日"/>
          <s v="9月30日"/>
          <s v="10月1日"/>
          <s v="10月2日"/>
          <s v="10月3日"/>
          <s v="10月4日"/>
          <s v="10月5日"/>
          <s v="10月6日"/>
          <s v="10月7日"/>
          <s v="10月8日"/>
          <s v="10月9日"/>
          <s v="10月10日"/>
          <s v="10月11日"/>
          <s v="10月12日"/>
          <s v="10月13日"/>
          <s v="10月14日"/>
          <s v="10月15日"/>
          <s v="10月16日"/>
          <s v="10月17日"/>
          <s v="10月18日"/>
          <s v="10月19日"/>
          <s v="10月20日"/>
          <s v="10月21日"/>
          <s v="10月22日"/>
          <s v="10月23日"/>
          <s v="10月24日"/>
          <s v="10月25日"/>
          <s v="10月26日"/>
          <s v="10月27日"/>
          <s v="10月28日"/>
          <s v="10月29日"/>
          <s v="10月30日"/>
          <s v="10月31日"/>
          <s v="11月1日"/>
          <s v="11月2日"/>
          <s v="11月3日"/>
          <s v="11月4日"/>
          <s v="11月5日"/>
          <s v="11月6日"/>
          <s v="11月7日"/>
          <s v="11月8日"/>
          <s v="11月9日"/>
          <s v="11月10日"/>
          <s v="11月11日"/>
          <s v="11月12日"/>
          <s v="11月13日"/>
          <s v="11月14日"/>
          <s v="11月15日"/>
          <s v="11月16日"/>
          <s v="11月17日"/>
          <s v="11月18日"/>
          <s v="11月19日"/>
          <s v="11月20日"/>
          <s v="11月21日"/>
          <s v="11月22日"/>
          <s v="11月23日"/>
          <s v="11月24日"/>
          <s v="11月25日"/>
          <s v="11月26日"/>
          <s v="11月27日"/>
          <s v="11月28日"/>
          <s v="11月29日"/>
          <s v="11月30日"/>
          <s v="12月1日"/>
          <s v="12月2日"/>
          <s v="12月3日"/>
          <s v="12月4日"/>
          <s v="12月5日"/>
          <s v="12月6日"/>
          <s v="12月7日"/>
          <s v="12月8日"/>
          <s v="12月9日"/>
          <s v="12月10日"/>
          <s v="12月11日"/>
          <s v="12月12日"/>
          <s v="12月13日"/>
          <s v="12月14日"/>
          <s v="12月15日"/>
          <s v="12月16日"/>
          <s v="12月17日"/>
          <s v="12月18日"/>
          <s v="12月19日"/>
          <s v="12月20日"/>
          <s v="12月21日"/>
          <s v="12月22日"/>
          <s v="12月23日"/>
          <s v="12月24日"/>
          <s v="12月25日"/>
          <s v="12月26日"/>
          <s v="12月27日"/>
          <s v="12月28日"/>
          <s v="12月29日"/>
          <s v="12月30日"/>
          <s v="12月31日"/>
          <s v="&gt;2024/5/3"/>
        </groupItems>
      </fieldGroup>
    </cacheField>
    <cacheField name="月 (分析用日付)" numFmtId="0" databaseField="0">
      <fieldGroup base="46">
        <rangePr groupBy="months" startDate="2024-01-27T00:00:00" endDate="2024-05-03T00:00:00"/>
        <groupItems count="14">
          <s v="&lt;2024/1/27"/>
          <s v="1月"/>
          <s v="2月"/>
          <s v="3月"/>
          <s v="4月"/>
          <s v="5月"/>
          <s v="6月"/>
          <s v="7月"/>
          <s v="8月"/>
          <s v="9月"/>
          <s v="10月"/>
          <s v="11月"/>
          <s v="12月"/>
          <s v="&gt;2024/5/3"/>
        </groupItems>
      </fieldGroup>
    </cacheField>
  </cacheFields>
  <extLst>
    <ext xmlns:x14="http://schemas.microsoft.com/office/spreadsheetml/2009/9/main" uri="{725AE2AE-9491-48be-B2B4-4EB974FC3084}">
      <x14:pivotCacheDefinition pivotCacheId="41608242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指定なし"/>
    <d v="2024-01-28T00:00:00"/>
    <x v="0"/>
    <s v=""/>
    <d v="1899-12-30T16:50:00"/>
    <d v="1899-12-30T01:00:00"/>
    <d v="1899-12-30T08:10:00"/>
    <d v="1899-12-30T02:40:00"/>
    <d v="1899-12-30T00:00:00"/>
    <d v="1899-12-30T00:00:00"/>
    <s v="未"/>
    <s v="新規"/>
    <s v="ロング"/>
    <s v="プレミア1000"/>
    <s v="8時間"/>
    <n v="63000"/>
    <s v="有"/>
    <s v=""/>
    <n v="1500"/>
    <s v="有"/>
    <n v="4000"/>
    <s v="無"/>
    <n v="0"/>
    <s v="有"/>
    <n v="-2000"/>
    <s v=""/>
    <s v="有"/>
    <n v="10"/>
    <s v="有"/>
    <n v="2000"/>
    <s v="ホテル"/>
    <s v=""/>
    <s v=""/>
    <s v=""/>
    <s v=""/>
    <n v="0"/>
    <n v="0"/>
    <s v="現金"/>
    <n v="1"/>
    <d v="1899-12-30T00:00:00"/>
    <n v="68500"/>
    <n v="26000"/>
    <n v="37000"/>
    <n v="68500"/>
    <n v="26000"/>
    <n v="42500"/>
    <x v="0"/>
    <n v="1"/>
  </r>
  <r>
    <s v="指定なし"/>
    <d v="2024-01-28T00:00:00"/>
    <x v="1"/>
    <s v=""/>
    <d v="1899-12-30T20:00:00"/>
    <d v="1899-12-30T21:50:00"/>
    <d v="1899-12-30T01:50:00"/>
    <d v="1899-12-30T23:00:00"/>
    <d v="1899-12-30T00:00:00"/>
    <d v="1899-12-30T00:00:00"/>
    <s v="未"/>
    <s v="新規"/>
    <s v="限定"/>
    <s v="限定"/>
    <s v="100分"/>
    <n v="16000"/>
    <s v="フル"/>
    <s v=""/>
    <n v="2000"/>
    <s v="有"/>
    <n v="4000"/>
    <s v="有"/>
    <n v="2000"/>
    <s v="有"/>
    <n v="-2000"/>
    <s v=""/>
    <s v="有"/>
    <n v="10"/>
    <s v="有"/>
    <n v="2000"/>
    <s v="自宅"/>
    <s v=""/>
    <s v=""/>
    <s v=""/>
    <s v=""/>
    <n v="1000"/>
    <n v="0"/>
    <s v="現金"/>
    <n v="1"/>
    <d v="1899-12-30T00:00:00"/>
    <n v="25000"/>
    <n v="8000"/>
    <n v="8000"/>
    <n v="25000"/>
    <n v="9000"/>
    <n v="16000"/>
    <x v="1"/>
    <n v="1"/>
  </r>
  <r>
    <s v="ぴゅあらば"/>
    <d v="2024-01-28T00:00:00"/>
    <x v="2"/>
    <s v="田中"/>
    <d v="1899-12-30T21:00:00"/>
    <d v="1899-12-30T05:10:00"/>
    <d v="1899-12-30T08:10:00"/>
    <d v="1899-12-31T04:00:00"/>
    <d v="1899-12-30T00:00:00"/>
    <d v="1899-12-30T21:00:00"/>
    <s v="済"/>
    <s v="リピーター"/>
    <s v="ロング"/>
    <s v="プレミア1000"/>
    <s v="8時間"/>
    <n v="63000"/>
    <s v="有"/>
    <s v=""/>
    <n v="500"/>
    <s v="有"/>
    <n v="4000"/>
    <s v="無"/>
    <n v="0"/>
    <s v="無"/>
    <n v="0"/>
    <s v="Tanaka"/>
    <s v="有"/>
    <n v="10"/>
    <s v="無"/>
    <n v="0"/>
    <s v="自宅"/>
    <s v=""/>
    <s v=""/>
    <s v=""/>
    <s v=""/>
    <n v="1000"/>
    <n v="0"/>
    <s v="現金"/>
    <n v="1"/>
    <d v="1899-12-30T21:00:00"/>
    <n v="68500"/>
    <n v="26000"/>
    <n v="37000"/>
    <n v="68500"/>
    <n v="27000"/>
    <n v="41500"/>
    <x v="0"/>
    <n v="1"/>
  </r>
  <r>
    <s v="指定なし"/>
    <d v="2024-02-01T00:00:00"/>
    <x v="0"/>
    <s v="山田"/>
    <d v="1899-12-30T20:50:00"/>
    <d v="1899-12-30T23:00:00"/>
    <d v="1899-12-30T02:10:00"/>
    <d v="1899-12-30T00:00:00"/>
    <d v="1899-12-30T00:00:00"/>
    <d v="1899-12-30T00:00:00"/>
    <s v="未"/>
    <s v="新規"/>
    <s v="限定"/>
    <s v="限定"/>
    <s v="120分"/>
    <n v="20000"/>
    <s v="有"/>
    <s v=""/>
    <n v="1000"/>
    <s v="有"/>
    <n v="4000"/>
    <s v="有"/>
    <n v="1000"/>
    <s v="有"/>
    <n v="-2000"/>
    <s v=""/>
    <s v="有"/>
    <n v="10"/>
    <s v="有"/>
    <n v="2000"/>
    <s v="自宅"/>
    <s v=""/>
    <s v=""/>
    <s v=""/>
    <s v=""/>
    <n v="1000"/>
    <n v="0"/>
    <s v="現金"/>
    <n v="1"/>
    <d v="1899-12-30T00:00:00"/>
    <n v="27000"/>
    <n v="10000"/>
    <n v="10000"/>
    <n v="27000"/>
    <n v="11000"/>
    <n v="16000"/>
    <x v="2"/>
    <n v="1"/>
  </r>
  <r>
    <s v="デリジャ"/>
    <d v="2024-05-02T00:00:00"/>
    <x v="2"/>
    <s v=""/>
    <d v="1899-12-30T21:00:00"/>
    <d v="1899-12-30T05:10:00"/>
    <d v="1899-12-30T08:10:00"/>
    <d v="1899-12-30T23:00:00"/>
    <d v="1899-12-30T00:00:00"/>
    <d v="1899-12-30T01:00:00"/>
    <s v="済"/>
    <s v="新規"/>
    <s v="ロング"/>
    <s v="プレミア2000"/>
    <s v="8時間"/>
    <n v="66000"/>
    <s v="有"/>
    <s v=""/>
    <n v="0"/>
    <s v="有"/>
    <n v="4000"/>
    <s v="有"/>
    <n v="0"/>
    <s v="有"/>
    <n v="-2000"/>
    <s v=""/>
    <s v="有"/>
    <n v="10"/>
    <s v="有"/>
    <n v="2000"/>
    <s v="自宅"/>
    <s v=""/>
    <s v=""/>
    <s v=""/>
    <s v=""/>
    <n v="1000"/>
    <n v="0"/>
    <s v="クレジット"/>
    <n v="1.1000000000000001"/>
    <d v="1899-12-30T01:00:00"/>
    <n v="78100"/>
    <n v="27000"/>
    <n v="39000"/>
    <n v="71000"/>
    <n v="35100"/>
    <n v="43000"/>
    <x v="3"/>
    <n v="5"/>
  </r>
  <r>
    <s v="ぴゅあらば"/>
    <d v="2024-02-22T00:00:00"/>
    <x v="3"/>
    <s v=""/>
    <d v="1899-12-30T21:20:00"/>
    <d v="1899-12-30T23:00:00"/>
    <d v="1899-12-30T01:40:00"/>
    <d v="1899-12-30T04:00:00"/>
    <d v="1899-12-30T17:00:00"/>
    <d v="1899-12-30T13:00:00"/>
    <s v="未"/>
    <s v="新規"/>
    <s v="限定"/>
    <s v="限定"/>
    <s v="100分"/>
    <n v="16000"/>
    <s v="有"/>
    <s v=""/>
    <n v="2000"/>
    <s v="有"/>
    <n v="1000"/>
    <s v="有"/>
    <n v="0"/>
    <s v="有"/>
    <n v="-2000"/>
    <s v=""/>
    <s v="無"/>
    <n v="0"/>
    <s v="有"/>
    <n v="2000"/>
    <s v="自宅"/>
    <s v=""/>
    <s v=""/>
    <s v=""/>
    <s v=""/>
    <n v="1000"/>
    <n v="0"/>
    <s v="現金"/>
    <n v="1"/>
    <d v="1899-12-30T13:00:00"/>
    <n v="20000"/>
    <n v="8000"/>
    <n v="8000"/>
    <n v="20000"/>
    <n v="9000"/>
    <n v="11000"/>
    <x v="4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EB923A-5038-4C3E-995E-7C6F55BB420A}" name="日付売上" cacheId="39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 chartFormat="16">
  <location ref="A5:C6" firstHeaderRow="0" firstDataRow="1" firstDataCol="0"/>
  <pivotFields count="50">
    <pivotField showAll="0"/>
    <pivotField numFmtId="177" showAll="0"/>
    <pivotField showAll="0"/>
    <pivotField showAll="0"/>
    <pivotField numFmtId="20" showAll="0"/>
    <pivotField numFmtId="178" showAll="0"/>
    <pivotField numFmtId="20" showAll="0"/>
    <pivotField numFmtId="20" showAll="0"/>
    <pivotField numFmtId="20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dataField="1" showAll="0"/>
    <pivotField showAll="0"/>
    <pivotField showAll="0"/>
    <pivotField showAll="0"/>
    <pivotField dataField="1" showAll="0"/>
    <pivotField dataField="1" showAll="0"/>
    <pivotField numFmtId="14" showAll="0">
      <items count="6">
        <item x="0"/>
        <item x="1"/>
        <item x="2"/>
        <item x="4"/>
        <item x="3"/>
        <item t="default"/>
      </items>
    </pivotField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店舗収益" fld="44" baseField="2" baseItem="0"/>
    <dataField name="日付売上" fld="45" baseField="2" baseItem="0"/>
    <dataField name="お客様 支払い総額" fld="40" baseField="2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3AE522-9674-4607-B188-46ADDC729658}" name="キャスト売上" cacheId="39" applyNumberFormats="0" applyBorderFormats="0" applyFontFormats="0" applyPatternFormats="0" applyAlignmentFormats="0" applyWidthHeightFormats="1" dataCaption="値" updatedVersion="8" minRefreshableVersion="3" useAutoFormatting="1" itemPrintTitles="1" createdVersion="8" indent="0" outline="1" outlineData="1" multipleFieldFilters="0" chartFormat="7">
  <location ref="J5:M10" firstHeaderRow="0" firstDataRow="1" firstDataCol="1"/>
  <pivotFields count="50">
    <pivotField showAll="0"/>
    <pivotField numFmtId="177" showAll="0"/>
    <pivotField axis="axisRow" showAll="0">
      <items count="10">
        <item m="1" x="6"/>
        <item x="0"/>
        <item m="1" x="5"/>
        <item x="2"/>
        <item m="1" x="8"/>
        <item x="1"/>
        <item x="3"/>
        <item m="1" x="7"/>
        <item m="1" x="4"/>
        <item t="default"/>
      </items>
    </pivotField>
    <pivotField showAll="0"/>
    <pivotField numFmtId="20" showAll="0"/>
    <pivotField numFmtId="178" showAll="0"/>
    <pivotField numFmtId="20" showAll="0"/>
    <pivotField numFmtId="20" showAll="0"/>
    <pivotField numFmtId="20" showAll="0"/>
    <pivotField numFmtId="20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20" showAll="0"/>
    <pivotField dataField="1" showAll="0"/>
    <pivotField showAll="0"/>
    <pivotField showAll="0"/>
    <pivotField showAll="0"/>
    <pivotField dataField="1" showAll="0"/>
    <pivotField dataField="1" showAll="0"/>
    <pivotField numFmtId="14" showAll="0">
      <items count="6">
        <item h="1" x="0"/>
        <item h="1" x="1"/>
        <item h="1" x="2"/>
        <item h="1" x="4"/>
        <item x="3"/>
        <item t="default"/>
      </items>
    </pivotField>
    <pivotField showAll="0"/>
    <pivotField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</pivotFields>
  <rowFields count="1">
    <field x="2"/>
  </rowFields>
  <rowItems count="5">
    <i>
      <x v="1"/>
    </i>
    <i>
      <x v="3"/>
    </i>
    <i>
      <x v="5"/>
    </i>
    <i>
      <x v="6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店舗収益" fld="44" baseField="3" baseItem="2"/>
    <dataField name="キャスト売上" fld="45" baseField="3" baseItem="0"/>
    <dataField name="お客様 支払い総額" fld="40" baseField="3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0546F7A-1BFF-4E59-B826-A697FA8806E1}" name="データ" displayName="データ" ref="A1:AV7" totalsRowShown="0" headerRowDxfId="77" dataDxfId="76">
  <autoFilter ref="A1:AV7" xr:uid="{A0546F7A-1BFF-4E59-B826-A697FA8806E1}"/>
  <tableColumns count="48">
    <tableColumn id="2" xr3:uid="{6E912624-0895-43A0-A196-13EDE25C08A1}" name="広告種類" dataDxfId="75"/>
    <tableColumn id="3" xr3:uid="{D4312BB2-4B57-42C7-948A-00544426EFA6}" name="日付(暦上)" dataDxfId="74"/>
    <tableColumn id="4" xr3:uid="{026E5F23-40A2-40A5-A807-937B372A325D}" name="キャスト" dataDxfId="73"/>
    <tableColumn id="5" xr3:uid="{C177D486-31B3-46A5-87FC-A376D6A4C57B}" name="お客様名" dataDxfId="72"/>
    <tableColumn id="23" xr3:uid="{8F23BE34-1DC4-4272-ADC6-9048E8007BCE}" name="(予約)イン時間" dataDxfId="11"/>
    <tableColumn id="24" xr3:uid="{5253CA90-1217-46A0-9204-FC8D3B728AE7}" name="(予約)アウト時間" dataDxfId="10"/>
    <tableColumn id="25" xr3:uid="{33D476E4-A4C4-4CBB-8E62-E1DB6C4CFD19}" name="(予約)施術時間" dataDxfId="9"/>
    <tableColumn id="26" xr3:uid="{F263AFC8-C39C-4143-BEB9-F39ED1D48DC8}" name="(実際)イン時間" dataDxfId="8"/>
    <tableColumn id="27" xr3:uid="{0AEDB8AB-CB3A-4530-A787-6466A719F3D7}" name="(実際)アウト時間" dataDxfId="7"/>
    <tableColumn id="28" xr3:uid="{8789A5DE-D257-4B13-A95C-602AE2C52714}" name="(実際)施術時間" dataDxfId="6"/>
    <tableColumn id="40" xr3:uid="{F7AFDD56-0F5C-4DDA-9D12-3458167ADA11}" name="現金受領(未・済)" dataDxfId="4"/>
    <tableColumn id="6" xr3:uid="{FEFCD9E0-E528-4D35-88C7-258F7E44EE32}" name="新規・リピ" dataDxfId="5"/>
    <tableColumn id="7" xr3:uid="{C78C7179-6303-478C-8035-0EF3725C8C0D}" name="コース名" dataDxfId="71"/>
    <tableColumn id="8" xr3:uid="{252E41DF-01DA-4685-96C7-A4979985BBDE}" name="プラン名" dataDxfId="70"/>
    <tableColumn id="9" xr3:uid="{4014D9BA-54E3-4265-BFF7-A732F9BA0698}" name="コース時間" dataDxfId="69"/>
    <tableColumn id="10" xr3:uid="{DAEFA0E2-9CB6-49EE-BC94-EEE3BD8CC538}" name="コース料金" dataDxfId="68"/>
    <tableColumn id="11" xr3:uid="{87DCC99D-F967-45F2-83B2-2E8F016666C4}" name="オプション(無・有・フル)" dataDxfId="67"/>
    <tableColumn id="12" xr3:uid="{267CEAFB-80A6-450F-8C80-C23D7E4362C5}" name="オプション内容" dataDxfId="66"/>
    <tableColumn id="13" xr3:uid="{17F5896B-DFFA-41A6-9239-BA367C534442}" name="オプション料金" dataDxfId="65"/>
    <tableColumn id="14" xr3:uid="{F7451BB1-058D-442C-A26A-E8D55C735693}" name="本指名(無・有)" dataDxfId="64"/>
    <tableColumn id="15" xr3:uid="{81A7F767-1FCB-4B20-B5D6-9A4532BC0F64}" name="本指名料金" dataDxfId="63"/>
    <tableColumn id="16" xr3:uid="{4026EC7B-1D08-4FB5-A930-159CA11699FE}" name="写真指名(無・有)" dataDxfId="62"/>
    <tableColumn id="17" xr3:uid="{6EB5EE63-100F-4E4C-842B-647A5616FEE7}" name="写真料金" dataDxfId="61"/>
    <tableColumn id="18" xr3:uid="{1BE6C550-2010-4E1A-8BAD-93A5445EC3FD}" name="口コミ割引(無・有)" dataDxfId="60"/>
    <tableColumn id="19" xr3:uid="{4047F0C5-D2BC-4E77-A43B-0866675D9692}" name="口コミ割引費用(-0円・-2000円)" dataDxfId="59"/>
    <tableColumn id="20" xr3:uid="{3165E7E6-7344-4D3C-A160-6FC4995A8344}" name="ハンドルネーム" dataDxfId="58"/>
    <tableColumn id="21" xr3:uid="{7C1254C9-8190-40DC-9038-1EC357395C36}" name="メルマガ(無・有)" dataDxfId="57"/>
    <tableColumn id="22" xr3:uid="{E019D454-8C01-46D8-8864-67509000A7B5}" name="メルマガ(+0分・+10分)" dataDxfId="56"/>
    <tableColumn id="29" xr3:uid="{86C4EE2F-3D0F-4250-9B42-437020D01308}" name="デリバリコース(無・有)" dataDxfId="55"/>
    <tableColumn id="30" xr3:uid="{67A96BD1-1C3C-406F-9B89-17F1CB461079}" name="デリバリー費用(+0円・＋2000円)" dataDxfId="54"/>
    <tableColumn id="31" xr3:uid="{FA8F5ACB-A7E2-4CB9-B013-519DD93E6E8C}" name="場所(ホテル・自宅)" dataDxfId="53"/>
    <tableColumn id="32" xr3:uid="{EB85A4AF-725F-4137-B54B-36C949095BAB}" name="ホテル名" dataDxfId="52"/>
    <tableColumn id="33" xr3:uid="{9B7404FF-B2A6-45E1-8A44-7A329C2D66B4}" name="号室" dataDxfId="51"/>
    <tableColumn id="34" xr3:uid="{9DC5996B-4D94-4E34-9A99-C5244A124608}" name="住所" dataDxfId="50"/>
    <tableColumn id="35" xr3:uid="{B339E6B9-B299-43E7-B189-E88A0C29E728}" name="建物名" dataDxfId="49"/>
    <tableColumn id="36" xr3:uid="{A9883770-B4B3-4B30-B0DD-11129BF00FA2}" name="自宅追加費用(+0円・+1000円)" dataDxfId="48"/>
    <tableColumn id="37" xr3:uid="{D6C94E4A-33A7-4078-9007-DD347321B8CE}" name="出張交通費用" dataDxfId="47"/>
    <tableColumn id="38" xr3:uid="{3A479153-F24D-4A01-8672-79E44A740526}" name="支払い方法(現金・クレジット)" dataDxfId="13"/>
    <tableColumn id="39" xr3:uid="{E50E2EDF-6D53-44DC-B1B1-2410BFAD9A47}" name="支払い方法費用(+0%・＋10%)" dataDxfId="12"/>
    <tableColumn id="42" xr3:uid="{2BAE0D7F-53CD-47FB-98EF-07ADB367AE34}" name="実施術時間" dataDxfId="46"/>
    <tableColumn id="41" xr3:uid="{BD8FA0F1-AD49-4ECF-8CE6-535E0C04485F}" name="合計費用" dataDxfId="45"/>
    <tableColumn id="43" xr3:uid="{167539F2-C7BF-47BF-AE95-FD915A8D003B}" name="コースお店収益" dataDxfId="44">
      <calculatedColumnFormula>_xlfn.XLOOKUP(データ[[#This Row],[コース料金]],コース金額管理表テーブル[店料金],コース金額管理表テーブル[お店支払金額])</calculatedColumnFormula>
    </tableColumn>
    <tableColumn id="44" xr3:uid="{F29E2870-7194-44F5-8FF4-572E47B25115}" name="コースキャスト支払い" dataDxfId="43">
      <calculatedColumnFormula>_xlfn.XLOOKUP(データ[[#This Row],[コース料金]],コース金額管理表テーブル[店料金],コース金額管理表テーブル[キャスト支払金額])</calculatedColumnFormula>
    </tableColumn>
    <tableColumn id="47" xr3:uid="{8C731D36-348C-481A-B877-C45D615F2A7A}" name="【最終】クレジット抜き合計費用" dataDxfId="42">
      <calculatedColumnFormula>データ[[#This Row],[合計費用]]/データ[[#This Row],[支払い方法費用(+0%・＋10%)]]</calculatedColumnFormula>
    </tableColumn>
    <tableColumn id="45" xr3:uid="{848B1873-5CFB-4C2E-83E8-1E13F4D7D4BC}" name="【最終】店収益" dataDxfId="41">
      <calculatedColumnFormula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calculatedColumnFormula>
    </tableColumn>
    <tableColumn id="46" xr3:uid="{18F2B237-28D9-460A-9EB8-E26FF1645896}" name="【最終】キャスト収益" dataDxfId="40">
      <calculatedColumnFormula>データ[[#This Row],[コースキャスト支払い]]+データ[[#This Row],[オプション料金]]+データ[[#This Row],[本指名料金]]+データ[[#This Row],[写真料金]]</calculatedColumnFormula>
    </tableColumn>
    <tableColumn id="49" xr3:uid="{12C0DFFF-6CB0-412E-B43C-9374D7D90BD5}" name="分析用日付" dataDxfId="3">
      <calculatedColumnFormula>IF(OR(TEXT(H2, "HH:MM") &gt;= "24:00", TEXT(H2, "HH:MM") &lt;= "04:00"),データ[[#This Row],[日付(暦上)]] -1, データ[[#This Row],[日付(暦上)]])</calculatedColumnFormula>
    </tableColumn>
    <tableColumn id="48" xr3:uid="{A5DCB9E3-C85F-414A-A73B-0426A334EC0A}" name="分析月" dataDxfId="2">
      <calculatedColumnFormula>MONTH(データ[[#This Row],[分析用日付]])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FEA4DF-18B5-417F-AA2A-A363E3D70DE9}" name="キャスト管理表テーブル" displayName="キャスト管理表テーブル" ref="B5:E15" totalsRowShown="0" headerRowDxfId="39" dataDxfId="38" tableBorderDxfId="37">
  <autoFilter ref="B5:E15" xr:uid="{90FEA4DF-18B5-417F-AA2A-A363E3D70DE9}"/>
  <tableColumns count="4">
    <tableColumn id="1" xr3:uid="{226C5C33-8718-4F4F-9F80-C76D947A4882}" name="キャスト名" dataDxfId="36"/>
    <tableColumn id="2" xr3:uid="{7C45AABD-3342-4644-AA58-F6ADBDF1D1DC}" name="本指名料" dataDxfId="35"/>
    <tableColumn id="3" xr3:uid="{055DA7EA-629A-409E-9F10-CE141B2741D3}" name="写真指名" dataDxfId="34"/>
    <tableColumn id="4" xr3:uid="{0E9425D7-CDA5-4AAD-931C-9906AE368143}" name="昇給(1本単価)" dataDxfId="33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9567240-BF22-4CA9-9B8E-9B67FD97741A}" name="コース金額管理表テーブル" displayName="コース金額管理表テーブル" ref="G5:L22" totalsRowShown="0" headerRowDxfId="32" dataDxfId="31" tableBorderDxfId="30">
  <autoFilter ref="G5:L22" xr:uid="{90FEA4DF-18B5-417F-AA2A-A363E3D70DE9}"/>
  <tableColumns count="6">
    <tableColumn id="1" xr3:uid="{A18250C0-EBCE-46BC-8400-E2BD783A9F87}" name="コース枠名" dataDxfId="29"/>
    <tableColumn id="4" xr3:uid="{5A2A13E0-6C37-4F94-95E4-51A6AD53A4F5}" name="コース名" dataDxfId="28"/>
    <tableColumn id="2" xr3:uid="{6C076CF4-4628-406A-BADB-5F481C8E2E17}" name="施術時間" dataDxfId="27"/>
    <tableColumn id="5" xr3:uid="{B2D1C1BC-CE8F-459C-B86A-1C2C8DD1DFDC}" name="店料金" dataDxfId="26"/>
    <tableColumn id="6" xr3:uid="{BEE76410-FF49-418B-A4EA-439D67327988}" name="お店支払金額" dataDxfId="25"/>
    <tableColumn id="3" xr3:uid="{060EA4EC-71A9-4E2F-921A-851787BBA6CC}" name="キャスト支払金額" dataDxfId="24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D19400-20DC-4F01-B27A-3B1BA1ECEFD0}" name="広告サイトテーブル" displayName="広告サイトテーブル" ref="P5:P11" totalsRowShown="0" headerRowDxfId="23" dataDxfId="21" headerRowBorderDxfId="22" tableBorderDxfId="20" totalsRowBorderDxfId="19">
  <autoFilter ref="P5:P11" xr:uid="{C1D19400-20DC-4F01-B27A-3B1BA1ECEFD0}"/>
  <tableColumns count="1">
    <tableColumn id="1" xr3:uid="{993D2F45-E517-4F18-B76F-3C53390641F3}" name="広告サイト" dataDxfId="1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290B843-764D-411C-8BC9-BD8105CA35D8}" name="オプション料金" displayName="オプション料金" ref="N5:N10" totalsRowShown="0" headerRowDxfId="17" dataDxfId="16" tableBorderDxfId="15">
  <autoFilter ref="N5:N10" xr:uid="{E290B843-764D-411C-8BC9-BD8105CA35D8}"/>
  <tableColumns count="1">
    <tableColumn id="1" xr3:uid="{6E8FE9D6-32B9-4A61-8494-9FBAC30A7F0F}" name="オプション料金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F3E17-6DFE-488F-9CE9-D3677F8925FE}">
  <sheetPr codeName="Sheet1"/>
  <dimension ref="A1:P22"/>
  <sheetViews>
    <sheetView showGridLines="0" tabSelected="1" topLeftCell="B1" zoomScale="130" zoomScaleNormal="130" workbookViewId="0">
      <selection activeCell="C2" sqref="C2"/>
    </sheetView>
  </sheetViews>
  <sheetFormatPr defaultColWidth="0" defaultRowHeight="18" zeroHeight="1" x14ac:dyDescent="0.55000000000000004"/>
  <cols>
    <col min="1" max="2" width="5.6640625" style="1" customWidth="1"/>
    <col min="3" max="3" width="9" style="1" customWidth="1"/>
    <col min="4" max="13" width="8.6640625" style="1" customWidth="1"/>
    <col min="14" max="16" width="6.75" style="1" customWidth="1"/>
    <col min="17" max="16384" width="8.6640625" style="1" hidden="1"/>
  </cols>
  <sheetData>
    <row r="1" spans="1:16" x14ac:dyDescent="0.55000000000000004"/>
    <row r="2" spans="1:16" ht="21" customHeight="1" x14ac:dyDescent="0.55000000000000004">
      <c r="A2" s="1" t="s">
        <v>84</v>
      </c>
      <c r="D2" s="23" t="s">
        <v>0</v>
      </c>
      <c r="E2" s="23"/>
      <c r="F2" s="23"/>
      <c r="G2" s="23"/>
      <c r="H2" s="23"/>
      <c r="I2" s="23"/>
      <c r="J2" s="23"/>
      <c r="K2" s="23"/>
      <c r="L2" s="23"/>
      <c r="M2" s="23"/>
      <c r="N2" s="2"/>
      <c r="O2" s="2"/>
      <c r="P2" s="2"/>
    </row>
    <row r="3" spans="1:16" ht="21" customHeight="1" x14ac:dyDescent="0.55000000000000004">
      <c r="A3" s="1" t="s">
        <v>85</v>
      </c>
      <c r="D3" s="23"/>
      <c r="E3" s="23"/>
      <c r="F3" s="23"/>
      <c r="G3" s="23"/>
      <c r="H3" s="23"/>
      <c r="I3" s="23"/>
      <c r="J3" s="23"/>
      <c r="K3" s="23"/>
      <c r="L3" s="23"/>
      <c r="M3" s="23"/>
      <c r="N3" s="2"/>
      <c r="O3" s="2"/>
      <c r="P3" s="2"/>
    </row>
    <row r="4" spans="1:16" x14ac:dyDescent="0.55000000000000004"/>
    <row r="5" spans="1:16" x14ac:dyDescent="0.55000000000000004"/>
    <row r="6" spans="1:16" x14ac:dyDescent="0.55000000000000004"/>
    <row r="7" spans="1:16" x14ac:dyDescent="0.55000000000000004"/>
    <row r="8" spans="1:16" x14ac:dyDescent="0.55000000000000004"/>
    <row r="9" spans="1:16" x14ac:dyDescent="0.55000000000000004"/>
    <row r="10" spans="1:16" x14ac:dyDescent="0.55000000000000004"/>
    <row r="11" spans="1:16" x14ac:dyDescent="0.55000000000000004"/>
    <row r="12" spans="1:16" x14ac:dyDescent="0.55000000000000004"/>
    <row r="13" spans="1:16" x14ac:dyDescent="0.55000000000000004"/>
    <row r="14" spans="1:16" x14ac:dyDescent="0.55000000000000004"/>
    <row r="15" spans="1:16" x14ac:dyDescent="0.55000000000000004"/>
    <row r="16" spans="1:16" x14ac:dyDescent="0.55000000000000004"/>
    <row r="17" s="1" customFormat="1" x14ac:dyDescent="0.55000000000000004"/>
    <row r="18" s="1" customFormat="1" x14ac:dyDescent="0.55000000000000004"/>
    <row r="19" s="1" customFormat="1" x14ac:dyDescent="0.55000000000000004"/>
    <row r="20" s="1" customFormat="1" x14ac:dyDescent="0.55000000000000004"/>
    <row r="21" s="1" customFormat="1" x14ac:dyDescent="0.55000000000000004"/>
    <row r="22" s="1" customFormat="1" hidden="1" x14ac:dyDescent="0.55000000000000004"/>
  </sheetData>
  <mergeCells count="1">
    <mergeCell ref="D2:M3"/>
  </mergeCells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ADFBB-D39B-4BA4-A29B-C2B4B821EDCE}">
  <sheetPr codeName="Sheet2"/>
  <dimension ref="A1:AV7"/>
  <sheetViews>
    <sheetView zoomScale="70" zoomScaleNormal="70" workbookViewId="0">
      <selection activeCell="F14" sqref="F14"/>
    </sheetView>
  </sheetViews>
  <sheetFormatPr defaultRowHeight="20.5" customHeight="1" x14ac:dyDescent="0.55000000000000004"/>
  <cols>
    <col min="1" max="1" width="9.6640625" style="3" customWidth="1"/>
    <col min="2" max="2" width="11.25" style="20" bestFit="1" customWidth="1"/>
    <col min="3" max="3" width="12" style="3" bestFit="1" customWidth="1"/>
    <col min="4" max="4" width="12.75" style="3" customWidth="1"/>
    <col min="5" max="6" width="15.33203125" style="3" customWidth="1"/>
    <col min="7" max="7" width="14.6640625" style="3" customWidth="1"/>
    <col min="8" max="9" width="15.25" style="34" customWidth="1"/>
    <col min="10" max="10" width="15.33203125" style="34" customWidth="1"/>
    <col min="11" max="11" width="13.5" style="32" bestFit="1" customWidth="1"/>
    <col min="12" max="12" width="12.75" style="3" customWidth="1"/>
    <col min="13" max="13" width="12.5" style="3" customWidth="1"/>
    <col min="14" max="15" width="14.5" style="3" customWidth="1"/>
    <col min="16" max="16" width="24.33203125" style="3" customWidth="1"/>
    <col min="17" max="18" width="17.08203125" style="3" customWidth="1"/>
    <col min="19" max="19" width="18.33203125" style="3" customWidth="1"/>
    <col min="20" max="20" width="15.33203125" style="3" customWidth="1"/>
    <col min="21" max="21" width="20.33203125" style="3" customWidth="1"/>
    <col min="22" max="22" width="13.58203125" style="3" customWidth="1"/>
    <col min="23" max="23" width="21.5" style="3" customWidth="1"/>
    <col min="24" max="24" width="34" style="3" customWidth="1"/>
    <col min="25" max="25" width="16.83203125" style="3" customWidth="1"/>
    <col min="26" max="26" width="19.08203125" style="3" customWidth="1"/>
    <col min="27" max="27" width="26.25" style="3" customWidth="1"/>
    <col min="28" max="28" width="23.5" style="3" customWidth="1"/>
    <col min="29" max="29" width="34.58203125" style="3" customWidth="1"/>
    <col min="30" max="30" width="21.08203125" style="3" customWidth="1"/>
    <col min="31" max="31" width="12.58203125" style="3" customWidth="1"/>
    <col min="32" max="33" width="10.08203125" style="3" customWidth="1"/>
    <col min="34" max="34" width="11.83203125" style="3" customWidth="1"/>
    <col min="35" max="35" width="34.25" style="3" customWidth="1"/>
    <col min="36" max="36" width="17.5" style="3" customWidth="1"/>
    <col min="37" max="37" width="29.58203125" style="3" customWidth="1"/>
    <col min="38" max="38" width="34.25" style="3" customWidth="1"/>
    <col min="39" max="39" width="20.33203125" style="3" customWidth="1"/>
    <col min="40" max="40" width="15.33203125" style="3" customWidth="1"/>
    <col min="41" max="41" width="13.58203125" style="3" customWidth="1"/>
    <col min="42" max="42" width="18.08203125" style="3" customWidth="1"/>
    <col min="43" max="43" width="22.08203125" style="3" customWidth="1"/>
    <col min="44" max="44" width="30.33203125" style="3" customWidth="1"/>
    <col min="45" max="45" width="17.5" style="3" customWidth="1"/>
    <col min="46" max="46" width="21.58203125" style="3" customWidth="1"/>
    <col min="47" max="47" width="11.5" style="38" bestFit="1" customWidth="1"/>
    <col min="48" max="16384" width="8.6640625" style="3"/>
  </cols>
  <sheetData>
    <row r="1" spans="1:48" ht="15" x14ac:dyDescent="0.55000000000000004">
      <c r="A1" s="16" t="s">
        <v>80</v>
      </c>
      <c r="B1" s="19" t="s">
        <v>129</v>
      </c>
      <c r="C1" s="16" t="s">
        <v>48</v>
      </c>
      <c r="D1" s="16" t="s">
        <v>49</v>
      </c>
      <c r="E1" s="25" t="s">
        <v>125</v>
      </c>
      <c r="F1" s="25" t="s">
        <v>126</v>
      </c>
      <c r="G1" s="16" t="s">
        <v>81</v>
      </c>
      <c r="H1" s="32" t="s">
        <v>127</v>
      </c>
      <c r="I1" s="32" t="s">
        <v>128</v>
      </c>
      <c r="J1" s="32" t="s">
        <v>67</v>
      </c>
      <c r="K1" s="32" t="s">
        <v>78</v>
      </c>
      <c r="L1" s="16" t="s">
        <v>50</v>
      </c>
      <c r="M1" s="16" t="s">
        <v>51</v>
      </c>
      <c r="N1" s="16" t="s">
        <v>52</v>
      </c>
      <c r="O1" s="16" t="s">
        <v>53</v>
      </c>
      <c r="P1" s="16" t="s">
        <v>54</v>
      </c>
      <c r="Q1" s="16" t="s">
        <v>55</v>
      </c>
      <c r="R1" s="16" t="s">
        <v>57</v>
      </c>
      <c r="S1" s="16" t="s">
        <v>56</v>
      </c>
      <c r="T1" s="16" t="s">
        <v>58</v>
      </c>
      <c r="U1" s="16" t="s">
        <v>59</v>
      </c>
      <c r="V1" s="16" t="s">
        <v>60</v>
      </c>
      <c r="W1" s="16" t="s">
        <v>61</v>
      </c>
      <c r="X1" s="16" t="s">
        <v>62</v>
      </c>
      <c r="Y1" s="16" t="s">
        <v>66</v>
      </c>
      <c r="Z1" s="16" t="s">
        <v>63</v>
      </c>
      <c r="AA1" s="16" t="s">
        <v>64</v>
      </c>
      <c r="AB1" s="16" t="s">
        <v>65</v>
      </c>
      <c r="AC1" s="16" t="s">
        <v>68</v>
      </c>
      <c r="AD1" s="16" t="s">
        <v>69</v>
      </c>
      <c r="AE1" s="16" t="s">
        <v>70</v>
      </c>
      <c r="AF1" s="16" t="s">
        <v>71</v>
      </c>
      <c r="AG1" s="16" t="s">
        <v>72</v>
      </c>
      <c r="AH1" s="16" t="s">
        <v>73</v>
      </c>
      <c r="AI1" s="16" t="s">
        <v>74</v>
      </c>
      <c r="AJ1" s="16" t="s">
        <v>82</v>
      </c>
      <c r="AK1" s="16" t="s">
        <v>75</v>
      </c>
      <c r="AL1" s="16" t="s">
        <v>76</v>
      </c>
      <c r="AM1" s="16" t="s">
        <v>77</v>
      </c>
      <c r="AN1" s="16" t="s">
        <v>83</v>
      </c>
      <c r="AO1" s="16" t="s">
        <v>79</v>
      </c>
      <c r="AP1" s="16" t="s">
        <v>89</v>
      </c>
      <c r="AQ1" s="16" t="s">
        <v>90</v>
      </c>
      <c r="AR1" s="16" t="s">
        <v>93</v>
      </c>
      <c r="AS1" s="16" t="s">
        <v>91</v>
      </c>
      <c r="AT1" s="16" t="s">
        <v>92</v>
      </c>
      <c r="AU1" s="36" t="s">
        <v>130</v>
      </c>
      <c r="AV1" s="16" t="s">
        <v>133</v>
      </c>
    </row>
    <row r="2" spans="1:48" ht="20.5" customHeight="1" x14ac:dyDescent="0.55000000000000004">
      <c r="A2" s="25" t="s">
        <v>99</v>
      </c>
      <c r="B2" s="26">
        <v>45319</v>
      </c>
      <c r="C2" s="25" t="s">
        <v>86</v>
      </c>
      <c r="D2" s="25" t="s">
        <v>100</v>
      </c>
      <c r="E2" s="30">
        <v>0.70138888888888884</v>
      </c>
      <c r="F2" s="27">
        <v>4.1666666666666664E-2</v>
      </c>
      <c r="G2" s="30">
        <v>0.34027777777777773</v>
      </c>
      <c r="H2" s="33">
        <v>0.1111111111111111</v>
      </c>
      <c r="I2" s="33">
        <v>0</v>
      </c>
      <c r="J2" s="33">
        <v>0</v>
      </c>
      <c r="K2" s="32" t="s">
        <v>132</v>
      </c>
      <c r="L2" s="25" t="s">
        <v>101</v>
      </c>
      <c r="M2" s="25" t="s">
        <v>38</v>
      </c>
      <c r="N2" s="25" t="s">
        <v>107</v>
      </c>
      <c r="O2" s="25" t="s">
        <v>108</v>
      </c>
      <c r="P2" s="25">
        <v>63000</v>
      </c>
      <c r="Q2" s="25" t="s">
        <v>103</v>
      </c>
      <c r="R2" s="25" t="s">
        <v>100</v>
      </c>
      <c r="S2" s="25">
        <v>1500</v>
      </c>
      <c r="T2" s="25" t="s">
        <v>103</v>
      </c>
      <c r="U2" s="25">
        <v>4000</v>
      </c>
      <c r="V2" s="25" t="s">
        <v>109</v>
      </c>
      <c r="W2" s="25">
        <v>0</v>
      </c>
      <c r="X2" s="25" t="s">
        <v>103</v>
      </c>
      <c r="Y2" s="25">
        <v>-2000</v>
      </c>
      <c r="Z2" s="25" t="s">
        <v>100</v>
      </c>
      <c r="AA2" s="25" t="s">
        <v>103</v>
      </c>
      <c r="AB2" s="25">
        <v>10</v>
      </c>
      <c r="AC2" s="25" t="s">
        <v>103</v>
      </c>
      <c r="AD2" s="25">
        <v>2000</v>
      </c>
      <c r="AE2" s="25" t="s">
        <v>110</v>
      </c>
      <c r="AF2" s="25" t="s">
        <v>100</v>
      </c>
      <c r="AG2" s="25" t="s">
        <v>100</v>
      </c>
      <c r="AH2" s="25" t="s">
        <v>100</v>
      </c>
      <c r="AI2" s="25" t="s">
        <v>100</v>
      </c>
      <c r="AJ2" s="25">
        <v>0</v>
      </c>
      <c r="AK2" s="25">
        <v>0</v>
      </c>
      <c r="AL2" s="25" t="s">
        <v>111</v>
      </c>
      <c r="AM2" s="31">
        <v>1</v>
      </c>
      <c r="AN2" s="30">
        <v>0</v>
      </c>
      <c r="AO2" s="25">
        <v>68500</v>
      </c>
      <c r="AP2" s="28">
        <f>_xlfn.XLOOKUP(データ[[#This Row],[コース料金]],コース金額管理表テーブル[店料金],コース金額管理表テーブル[お店支払金額])</f>
        <v>26000</v>
      </c>
      <c r="AQ2" s="28">
        <f>_xlfn.XLOOKUP(データ[[#This Row],[コース料金]],コース金額管理表テーブル[店料金],コース金額管理表テーブル[キャスト支払金額])</f>
        <v>37000</v>
      </c>
      <c r="AR2" s="29">
        <f>データ[[#This Row],[合計費用]]/データ[[#This Row],[支払い方法費用(+0%・＋10%)]]</f>
        <v>68500</v>
      </c>
      <c r="AS2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26000</v>
      </c>
      <c r="AT2" s="28">
        <f>データ[[#This Row],[コースキャスト支払い]]+データ[[#This Row],[オプション料金]]+データ[[#This Row],[本指名料金]]+データ[[#This Row],[写真料金]]</f>
        <v>42500</v>
      </c>
      <c r="AU2" s="37">
        <f>IF(OR(TEXT(H2, "HH:MM") &gt;= "24:00", TEXT(H2, "HH:MM") &lt;= "04:00"),データ[[#This Row],[日付(暦上)]] -1, データ[[#This Row],[日付(暦上)]])</f>
        <v>45318</v>
      </c>
      <c r="AV2" s="28">
        <f>MONTH(データ[[#This Row],[分析用日付]])</f>
        <v>1</v>
      </c>
    </row>
    <row r="3" spans="1:48" ht="20.5" customHeight="1" x14ac:dyDescent="0.55000000000000004">
      <c r="A3" s="25" t="s">
        <v>99</v>
      </c>
      <c r="B3" s="26">
        <v>45319</v>
      </c>
      <c r="C3" s="25" t="s">
        <v>112</v>
      </c>
      <c r="D3" s="25" t="s">
        <v>100</v>
      </c>
      <c r="E3" s="30">
        <v>0.83333333333333337</v>
      </c>
      <c r="F3" s="27">
        <v>0.90972222222222221</v>
      </c>
      <c r="G3" s="30">
        <v>7.6388888888888895E-2</v>
      </c>
      <c r="H3" s="33">
        <v>0.95833333333333337</v>
      </c>
      <c r="I3" s="33">
        <v>0</v>
      </c>
      <c r="J3" s="33">
        <v>0</v>
      </c>
      <c r="K3" s="32" t="s">
        <v>106</v>
      </c>
      <c r="L3" s="25" t="s">
        <v>101</v>
      </c>
      <c r="M3" s="25" t="s">
        <v>102</v>
      </c>
      <c r="N3" s="25" t="s">
        <v>102</v>
      </c>
      <c r="O3" s="25" t="s">
        <v>113</v>
      </c>
      <c r="P3" s="25">
        <v>16000</v>
      </c>
      <c r="Q3" s="25" t="s">
        <v>114</v>
      </c>
      <c r="R3" s="25" t="s">
        <v>100</v>
      </c>
      <c r="S3" s="25">
        <v>2000</v>
      </c>
      <c r="T3" s="25" t="s">
        <v>103</v>
      </c>
      <c r="U3" s="25">
        <v>4000</v>
      </c>
      <c r="V3" s="25" t="s">
        <v>103</v>
      </c>
      <c r="W3" s="25">
        <v>2000</v>
      </c>
      <c r="X3" s="25" t="s">
        <v>103</v>
      </c>
      <c r="Y3" s="25">
        <v>-2000</v>
      </c>
      <c r="Z3" s="25" t="s">
        <v>100</v>
      </c>
      <c r="AA3" s="25" t="s">
        <v>103</v>
      </c>
      <c r="AB3" s="25">
        <v>10</v>
      </c>
      <c r="AC3" s="25" t="s">
        <v>103</v>
      </c>
      <c r="AD3" s="25">
        <v>2000</v>
      </c>
      <c r="AE3" s="25" t="s">
        <v>104</v>
      </c>
      <c r="AF3" s="25" t="s">
        <v>100</v>
      </c>
      <c r="AG3" s="25" t="s">
        <v>100</v>
      </c>
      <c r="AH3" s="25" t="s">
        <v>100</v>
      </c>
      <c r="AI3" s="25" t="s">
        <v>100</v>
      </c>
      <c r="AJ3" s="25">
        <v>1000</v>
      </c>
      <c r="AK3" s="25">
        <v>0</v>
      </c>
      <c r="AL3" s="25" t="s">
        <v>111</v>
      </c>
      <c r="AM3" s="31">
        <v>1</v>
      </c>
      <c r="AN3" s="30">
        <v>0</v>
      </c>
      <c r="AO3" s="25">
        <v>25000</v>
      </c>
      <c r="AP3" s="28">
        <f>_xlfn.XLOOKUP(データ[[#This Row],[コース料金]],コース金額管理表テーブル[店料金],コース金額管理表テーブル[お店支払金額])</f>
        <v>8000</v>
      </c>
      <c r="AQ3" s="28">
        <f>_xlfn.XLOOKUP(データ[[#This Row],[コース料金]],コース金額管理表テーブル[店料金],コース金額管理表テーブル[キャスト支払金額])</f>
        <v>8000</v>
      </c>
      <c r="AR3" s="29">
        <f>データ[[#This Row],[合計費用]]/データ[[#This Row],[支払い方法費用(+0%・＋10%)]]</f>
        <v>25000</v>
      </c>
      <c r="AS3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9000</v>
      </c>
      <c r="AT3" s="28">
        <f>データ[[#This Row],[コースキャスト支払い]]+データ[[#This Row],[オプション料金]]+データ[[#This Row],[本指名料金]]+データ[[#This Row],[写真料金]]</f>
        <v>16000</v>
      </c>
      <c r="AU3" s="37">
        <f>IF(OR(TEXT(H3, "HH:MM") &gt;= "24:00", TEXT(H3, "HH:MM") &lt;= "04:00"),データ[[#This Row],[日付(暦上)]] -1, データ[[#This Row],[日付(暦上)]])</f>
        <v>45319</v>
      </c>
      <c r="AV3" s="28">
        <f>MONTH(データ[[#This Row],[分析用日付]])</f>
        <v>1</v>
      </c>
    </row>
    <row r="4" spans="1:48" ht="20.5" customHeight="1" x14ac:dyDescent="0.55000000000000004">
      <c r="A4" s="25" t="s">
        <v>115</v>
      </c>
      <c r="B4" s="26">
        <v>45319</v>
      </c>
      <c r="C4" s="25" t="s">
        <v>116</v>
      </c>
      <c r="D4" s="25" t="s">
        <v>117</v>
      </c>
      <c r="E4" s="30">
        <v>0.875</v>
      </c>
      <c r="F4" s="27">
        <v>0.21527777777777779</v>
      </c>
      <c r="G4" s="30">
        <v>0.34027777777777773</v>
      </c>
      <c r="H4" s="33">
        <v>1.1666666666666667</v>
      </c>
      <c r="I4" s="33">
        <v>0</v>
      </c>
      <c r="J4" s="33">
        <v>0.875</v>
      </c>
      <c r="K4" s="32" t="s">
        <v>120</v>
      </c>
      <c r="L4" s="25" t="s">
        <v>118</v>
      </c>
      <c r="M4" s="25" t="s">
        <v>38</v>
      </c>
      <c r="N4" s="25" t="s">
        <v>107</v>
      </c>
      <c r="O4" s="25" t="s">
        <v>108</v>
      </c>
      <c r="P4" s="25">
        <v>63000</v>
      </c>
      <c r="Q4" s="25" t="s">
        <v>103</v>
      </c>
      <c r="R4" s="25" t="s">
        <v>100</v>
      </c>
      <c r="S4" s="25">
        <v>500</v>
      </c>
      <c r="T4" s="25" t="s">
        <v>103</v>
      </c>
      <c r="U4" s="25">
        <v>4000</v>
      </c>
      <c r="V4" s="25" t="s">
        <v>109</v>
      </c>
      <c r="W4" s="25">
        <v>0</v>
      </c>
      <c r="X4" s="25" t="s">
        <v>109</v>
      </c>
      <c r="Y4" s="25">
        <v>0</v>
      </c>
      <c r="Z4" s="25" t="s">
        <v>119</v>
      </c>
      <c r="AA4" s="25" t="s">
        <v>103</v>
      </c>
      <c r="AB4" s="25">
        <v>10</v>
      </c>
      <c r="AC4" s="25" t="s">
        <v>109</v>
      </c>
      <c r="AD4" s="25">
        <v>0</v>
      </c>
      <c r="AE4" s="25" t="s">
        <v>104</v>
      </c>
      <c r="AF4" s="25" t="s">
        <v>100</v>
      </c>
      <c r="AG4" s="25" t="s">
        <v>100</v>
      </c>
      <c r="AH4" s="25" t="s">
        <v>100</v>
      </c>
      <c r="AI4" s="25" t="s">
        <v>100</v>
      </c>
      <c r="AJ4" s="25">
        <v>1000</v>
      </c>
      <c r="AK4" s="25">
        <v>0</v>
      </c>
      <c r="AL4" s="25" t="s">
        <v>111</v>
      </c>
      <c r="AM4" s="31">
        <v>1</v>
      </c>
      <c r="AN4" s="30">
        <v>0.875</v>
      </c>
      <c r="AO4" s="25">
        <v>68500</v>
      </c>
      <c r="AP4" s="28">
        <f>_xlfn.XLOOKUP(データ[[#This Row],[コース料金]],コース金額管理表テーブル[店料金],コース金額管理表テーブル[お店支払金額])</f>
        <v>26000</v>
      </c>
      <c r="AQ4" s="28">
        <f>_xlfn.XLOOKUP(データ[[#This Row],[コース料金]],コース金額管理表テーブル[店料金],コース金額管理表テーブル[キャスト支払金額])</f>
        <v>37000</v>
      </c>
      <c r="AR4" s="29">
        <f>データ[[#This Row],[合計費用]]/データ[[#This Row],[支払い方法費用(+0%・＋10%)]]</f>
        <v>68500</v>
      </c>
      <c r="AS4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27000</v>
      </c>
      <c r="AT4" s="28">
        <f>データ[[#This Row],[コースキャスト支払い]]+データ[[#This Row],[オプション料金]]+データ[[#This Row],[本指名料金]]+データ[[#This Row],[写真料金]]</f>
        <v>41500</v>
      </c>
      <c r="AU4" s="37">
        <f>IF(OR(TEXT(H4, "HH:MM") &gt;= "24:00", TEXT(H4, "HH:MM") &lt;= "04:00"),データ[[#This Row],[日付(暦上)]] -1, データ[[#This Row],[日付(暦上)]])</f>
        <v>45318</v>
      </c>
      <c r="AV4" s="28">
        <f>MONTH(データ[[#This Row],[分析用日付]])</f>
        <v>1</v>
      </c>
    </row>
    <row r="5" spans="1:48" ht="20.5" customHeight="1" x14ac:dyDescent="0.55000000000000004">
      <c r="A5" s="25" t="s">
        <v>99</v>
      </c>
      <c r="B5" s="26">
        <v>45323</v>
      </c>
      <c r="C5" s="25" t="s">
        <v>86</v>
      </c>
      <c r="D5" s="25" t="s">
        <v>122</v>
      </c>
      <c r="E5" s="30">
        <v>0.86805555555555547</v>
      </c>
      <c r="F5" s="27">
        <v>0.95833333333333337</v>
      </c>
      <c r="G5" s="30">
        <v>9.0277777777777776E-2</v>
      </c>
      <c r="H5" s="33">
        <v>0</v>
      </c>
      <c r="I5" s="33">
        <v>0</v>
      </c>
      <c r="J5" s="33">
        <v>0</v>
      </c>
      <c r="K5" s="32" t="s">
        <v>106</v>
      </c>
      <c r="L5" s="25" t="s">
        <v>101</v>
      </c>
      <c r="M5" s="25" t="s">
        <v>102</v>
      </c>
      <c r="N5" s="25" t="s">
        <v>102</v>
      </c>
      <c r="O5" s="25" t="s">
        <v>123</v>
      </c>
      <c r="P5" s="25">
        <v>20000</v>
      </c>
      <c r="Q5" s="25" t="s">
        <v>103</v>
      </c>
      <c r="R5" s="25" t="s">
        <v>100</v>
      </c>
      <c r="S5" s="25">
        <v>1000</v>
      </c>
      <c r="T5" s="25" t="s">
        <v>103</v>
      </c>
      <c r="U5" s="25">
        <v>4000</v>
      </c>
      <c r="V5" s="25" t="s">
        <v>103</v>
      </c>
      <c r="W5" s="25">
        <v>1000</v>
      </c>
      <c r="X5" s="25" t="s">
        <v>103</v>
      </c>
      <c r="Y5" s="25">
        <v>-2000</v>
      </c>
      <c r="Z5" s="25" t="s">
        <v>100</v>
      </c>
      <c r="AA5" s="25" t="s">
        <v>103</v>
      </c>
      <c r="AB5" s="25">
        <v>10</v>
      </c>
      <c r="AC5" s="25" t="s">
        <v>103</v>
      </c>
      <c r="AD5" s="25">
        <v>2000</v>
      </c>
      <c r="AE5" s="25" t="s">
        <v>104</v>
      </c>
      <c r="AF5" s="25" t="s">
        <v>100</v>
      </c>
      <c r="AG5" s="25" t="s">
        <v>100</v>
      </c>
      <c r="AH5" s="25" t="s">
        <v>100</v>
      </c>
      <c r="AI5" s="25" t="s">
        <v>100</v>
      </c>
      <c r="AJ5" s="25">
        <v>1000</v>
      </c>
      <c r="AK5" s="25">
        <v>0</v>
      </c>
      <c r="AL5" s="25" t="s">
        <v>111</v>
      </c>
      <c r="AM5" s="31">
        <v>1</v>
      </c>
      <c r="AN5" s="30">
        <v>0</v>
      </c>
      <c r="AO5" s="25">
        <v>27000</v>
      </c>
      <c r="AP5" s="28">
        <f>_xlfn.XLOOKUP(データ[[#This Row],[コース料金]],コース金額管理表テーブル[店料金],コース金額管理表テーブル[お店支払金額])</f>
        <v>10000</v>
      </c>
      <c r="AQ5" s="28">
        <f>_xlfn.XLOOKUP(データ[[#This Row],[コース料金]],コース金額管理表テーブル[店料金],コース金額管理表テーブル[キャスト支払金額])</f>
        <v>10000</v>
      </c>
      <c r="AR5" s="29">
        <f>データ[[#This Row],[合計費用]]/データ[[#This Row],[支払い方法費用(+0%・＋10%)]]</f>
        <v>27000</v>
      </c>
      <c r="AS5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11000</v>
      </c>
      <c r="AT5" s="28">
        <f>データ[[#This Row],[コースキャスト支払い]]+データ[[#This Row],[オプション料金]]+データ[[#This Row],[本指名料金]]+データ[[#This Row],[写真料金]]</f>
        <v>16000</v>
      </c>
      <c r="AU5" s="37">
        <f>IF(OR(TEXT(H5, "HH:MM") &gt;= "24:00", TEXT(H5, "HH:MM") &lt;= "04:00"),データ[[#This Row],[日付(暦上)]] -1, データ[[#This Row],[日付(暦上)]])</f>
        <v>45322</v>
      </c>
      <c r="AV5" s="28">
        <f>MONTH(データ[[#This Row],[分析用日付]])</f>
        <v>1</v>
      </c>
    </row>
    <row r="6" spans="1:48" ht="20.5" customHeight="1" x14ac:dyDescent="0.55000000000000004">
      <c r="A6" s="25" t="s">
        <v>124</v>
      </c>
      <c r="B6" s="26">
        <v>45414</v>
      </c>
      <c r="C6" s="25" t="s">
        <v>116</v>
      </c>
      <c r="D6" s="25" t="s">
        <v>100</v>
      </c>
      <c r="E6" s="30">
        <v>0.875</v>
      </c>
      <c r="F6" s="27">
        <v>0.21527777777777779</v>
      </c>
      <c r="G6" s="30">
        <v>0.34027777777777773</v>
      </c>
      <c r="H6" s="33">
        <v>0.95833333333333337</v>
      </c>
      <c r="I6" s="33">
        <v>0</v>
      </c>
      <c r="J6" s="33">
        <v>4.1666666666666664E-2</v>
      </c>
      <c r="K6" s="35" t="s">
        <v>120</v>
      </c>
      <c r="L6" s="25" t="s">
        <v>101</v>
      </c>
      <c r="M6" s="25" t="s">
        <v>38</v>
      </c>
      <c r="N6" s="25" t="s">
        <v>121</v>
      </c>
      <c r="O6" s="25" t="s">
        <v>108</v>
      </c>
      <c r="P6" s="25">
        <v>66000</v>
      </c>
      <c r="Q6" s="25" t="s">
        <v>103</v>
      </c>
      <c r="R6" s="25" t="s">
        <v>100</v>
      </c>
      <c r="S6" s="25">
        <v>0</v>
      </c>
      <c r="T6" s="25" t="s">
        <v>103</v>
      </c>
      <c r="U6" s="25">
        <v>4000</v>
      </c>
      <c r="V6" s="25" t="s">
        <v>103</v>
      </c>
      <c r="W6" s="25">
        <v>0</v>
      </c>
      <c r="X6" s="25" t="s">
        <v>103</v>
      </c>
      <c r="Y6" s="25">
        <v>-2000</v>
      </c>
      <c r="Z6" s="25" t="s">
        <v>100</v>
      </c>
      <c r="AA6" s="25" t="s">
        <v>103</v>
      </c>
      <c r="AB6" s="25">
        <v>10</v>
      </c>
      <c r="AC6" s="25" t="s">
        <v>103</v>
      </c>
      <c r="AD6" s="25">
        <v>2000</v>
      </c>
      <c r="AE6" s="25" t="s">
        <v>104</v>
      </c>
      <c r="AF6" s="25" t="s">
        <v>100</v>
      </c>
      <c r="AG6" s="25" t="s">
        <v>100</v>
      </c>
      <c r="AH6" s="25" t="s">
        <v>100</v>
      </c>
      <c r="AI6" s="25" t="s">
        <v>100</v>
      </c>
      <c r="AJ6" s="25">
        <v>1000</v>
      </c>
      <c r="AK6" s="25">
        <v>0</v>
      </c>
      <c r="AL6" s="25" t="s">
        <v>105</v>
      </c>
      <c r="AM6" s="31">
        <v>1.1000000000000001</v>
      </c>
      <c r="AN6" s="30">
        <v>4.1666666666666664E-2</v>
      </c>
      <c r="AO6" s="25">
        <v>78100</v>
      </c>
      <c r="AP6" s="28">
        <f>_xlfn.XLOOKUP(データ[[#This Row],[コース料金]],コース金額管理表テーブル[店料金],コース金額管理表テーブル[お店支払金額])</f>
        <v>27000</v>
      </c>
      <c r="AQ6" s="28">
        <f>_xlfn.XLOOKUP(データ[[#This Row],[コース料金]],コース金額管理表テーブル[店料金],コース金額管理表テーブル[キャスト支払金額])</f>
        <v>39000</v>
      </c>
      <c r="AR6" s="29">
        <f>データ[[#This Row],[合計費用]]/データ[[#This Row],[支払い方法費用(+0%・＋10%)]]</f>
        <v>71000</v>
      </c>
      <c r="AS6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35100</v>
      </c>
      <c r="AT6" s="28">
        <f>データ[[#This Row],[コースキャスト支払い]]+データ[[#This Row],[オプション料金]]+データ[[#This Row],[本指名料金]]+データ[[#This Row],[写真料金]]</f>
        <v>43000</v>
      </c>
      <c r="AU6" s="37">
        <f>IF(OR(TEXT(H6, "HH:MM") &gt;= "24:00", TEXT(H6, "HH:MM") &lt;= "04:00"),データ[[#This Row],[日付(暦上)]] -1, データ[[#This Row],[日付(暦上)]])</f>
        <v>45414</v>
      </c>
      <c r="AV6" s="28">
        <f>MONTH(データ[[#This Row],[分析用日付]])</f>
        <v>5</v>
      </c>
    </row>
    <row r="7" spans="1:48" ht="20.5" customHeight="1" x14ac:dyDescent="0.55000000000000004">
      <c r="A7" s="25" t="s">
        <v>115</v>
      </c>
      <c r="B7" s="26">
        <v>45344</v>
      </c>
      <c r="C7" s="25" t="s">
        <v>131</v>
      </c>
      <c r="D7" s="25" t="s">
        <v>100</v>
      </c>
      <c r="E7" s="30">
        <v>0.88888888888888884</v>
      </c>
      <c r="F7" s="27">
        <v>0.95833333333333337</v>
      </c>
      <c r="G7" s="30">
        <v>6.9444444444444434E-2</v>
      </c>
      <c r="H7" s="33">
        <v>0.16666666666666666</v>
      </c>
      <c r="I7" s="33">
        <v>0.70833333333333337</v>
      </c>
      <c r="J7" s="33">
        <v>0.54166666666666663</v>
      </c>
      <c r="K7" s="35" t="s">
        <v>106</v>
      </c>
      <c r="L7" s="25" t="s">
        <v>101</v>
      </c>
      <c r="M7" s="25" t="s">
        <v>102</v>
      </c>
      <c r="N7" s="25" t="s">
        <v>102</v>
      </c>
      <c r="O7" s="25" t="s">
        <v>113</v>
      </c>
      <c r="P7" s="25">
        <v>16000</v>
      </c>
      <c r="Q7" s="25" t="s">
        <v>103</v>
      </c>
      <c r="R7" s="25" t="s">
        <v>100</v>
      </c>
      <c r="S7" s="25">
        <v>2000</v>
      </c>
      <c r="T7" s="25" t="s">
        <v>103</v>
      </c>
      <c r="U7" s="25">
        <v>1000</v>
      </c>
      <c r="V7" s="25" t="s">
        <v>103</v>
      </c>
      <c r="W7" s="25">
        <v>0</v>
      </c>
      <c r="X7" s="25" t="s">
        <v>103</v>
      </c>
      <c r="Y7" s="25">
        <v>-2000</v>
      </c>
      <c r="Z7" s="25" t="s">
        <v>100</v>
      </c>
      <c r="AA7" s="25" t="s">
        <v>109</v>
      </c>
      <c r="AB7" s="25">
        <v>0</v>
      </c>
      <c r="AC7" s="25" t="s">
        <v>103</v>
      </c>
      <c r="AD7" s="25">
        <v>2000</v>
      </c>
      <c r="AE7" s="25" t="s">
        <v>104</v>
      </c>
      <c r="AF7" s="25" t="s">
        <v>100</v>
      </c>
      <c r="AG7" s="25" t="s">
        <v>100</v>
      </c>
      <c r="AH7" s="25" t="s">
        <v>100</v>
      </c>
      <c r="AI7" s="25" t="s">
        <v>100</v>
      </c>
      <c r="AJ7" s="25">
        <v>1000</v>
      </c>
      <c r="AK7" s="25">
        <v>0</v>
      </c>
      <c r="AL7" s="25" t="s">
        <v>111</v>
      </c>
      <c r="AM7" s="31">
        <v>1</v>
      </c>
      <c r="AN7" s="30">
        <v>0.54166666666666663</v>
      </c>
      <c r="AO7" s="25">
        <v>20000</v>
      </c>
      <c r="AP7" s="28">
        <f>_xlfn.XLOOKUP(データ[[#This Row],[コース料金]],コース金額管理表テーブル[店料金],コース金額管理表テーブル[お店支払金額])</f>
        <v>8000</v>
      </c>
      <c r="AQ7" s="28">
        <f>_xlfn.XLOOKUP(データ[[#This Row],[コース料金]],コース金額管理表テーブル[店料金],コース金額管理表テーブル[キャスト支払金額])</f>
        <v>8000</v>
      </c>
      <c r="AR7" s="29">
        <f>データ[[#This Row],[合計費用]]/データ[[#This Row],[支払い方法費用(+0%・＋10%)]]</f>
        <v>20000</v>
      </c>
      <c r="AS7" s="28">
        <f>データ[[#This Row],[コースお店収益]]+データ[[#This Row],[口コミ割引費用(-0円・-2000円)]]+データ[[#This Row],[デリバリー費用(+0円・＋2000円)]]+データ[[#This Row],[自宅追加費用(+0円・+1000円)]]+データ[[#This Row],[出張交通費用]]+(データ[[#This Row],[合計費用]]-データ[[#This Row],[【最終】クレジット抜き合計費用]])</f>
        <v>9000</v>
      </c>
      <c r="AT7" s="28">
        <f>データ[[#This Row],[コースキャスト支払い]]+データ[[#This Row],[オプション料金]]+データ[[#This Row],[本指名料金]]+データ[[#This Row],[写真料金]]</f>
        <v>11000</v>
      </c>
      <c r="AU7" s="37">
        <f>IF(OR(TEXT(H7, "HH:MM") &gt;= "24:00", TEXT(H7, "HH:MM") &lt;= "04:00"),データ[[#This Row],[日付(暦上)]] -1, データ[[#This Row],[日付(暦上)]])</f>
        <v>45343</v>
      </c>
      <c r="AV7" s="28">
        <f>MONTH(データ[[#This Row],[分析用日付]])</f>
        <v>2</v>
      </c>
    </row>
  </sheetData>
  <phoneticPr fontId="1"/>
  <conditionalFormatting sqref="K1:K1048576">
    <cfRule type="cellIs" dxfId="1" priority="1" operator="equal">
      <formula>"済"</formula>
    </cfRule>
    <cfRule type="cellIs" dxfId="0" priority="2" operator="equal">
      <formula>"未"</formula>
    </cfRule>
  </conditionalFormatting>
  <dataValidations count="1">
    <dataValidation type="list" allowBlank="1" showInputMessage="1" showErrorMessage="1" sqref="K2:K1048576" xr:uid="{55835617-3704-4662-8B43-3A4F659DE59F}">
      <formula1>"済,未"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0374-8112-482E-8B27-522ACA019874}">
  <sheetPr codeName="Sheet5">
    <tabColor rgb="FFFFFF00"/>
  </sheetPr>
  <dimension ref="B2:V56"/>
  <sheetViews>
    <sheetView showGridLines="0" view="pageBreakPreview" topLeftCell="A2" zoomScale="60" zoomScaleNormal="55" workbookViewId="0">
      <selection activeCell="V10" sqref="V10"/>
    </sheetView>
  </sheetViews>
  <sheetFormatPr defaultRowHeight="15" x14ac:dyDescent="0.55000000000000004"/>
  <cols>
    <col min="1" max="15" width="8.6640625" style="40"/>
    <col min="16" max="16" width="11.83203125" style="40" customWidth="1"/>
    <col min="17" max="16384" width="8.6640625" style="40"/>
  </cols>
  <sheetData>
    <row r="2" spans="2:22" x14ac:dyDescent="0.55000000000000004">
      <c r="G2" s="147" t="s">
        <v>152</v>
      </c>
      <c r="H2" s="147"/>
      <c r="I2" s="147"/>
      <c r="J2" s="147"/>
      <c r="K2" s="147"/>
      <c r="L2" s="147"/>
      <c r="M2" s="147"/>
      <c r="N2" s="147"/>
      <c r="O2" s="147"/>
      <c r="Q2" s="148" t="s">
        <v>153</v>
      </c>
      <c r="R2" s="148"/>
      <c r="S2" s="148"/>
      <c r="T2" s="148"/>
      <c r="U2" s="148"/>
    </row>
    <row r="3" spans="2:22" x14ac:dyDescent="0.55000000000000004">
      <c r="G3" s="147"/>
      <c r="H3" s="147"/>
      <c r="I3" s="147"/>
      <c r="J3" s="147"/>
      <c r="K3" s="147"/>
      <c r="L3" s="147"/>
      <c r="M3" s="147"/>
      <c r="N3" s="147"/>
      <c r="O3" s="147"/>
      <c r="Q3" s="148"/>
      <c r="R3" s="148"/>
      <c r="S3" s="148"/>
      <c r="T3" s="148"/>
      <c r="U3" s="148"/>
    </row>
    <row r="4" spans="2:22" x14ac:dyDescent="0.55000000000000004">
      <c r="G4" s="147"/>
      <c r="H4" s="147"/>
      <c r="I4" s="147"/>
      <c r="J4" s="147"/>
      <c r="K4" s="147"/>
      <c r="L4" s="147"/>
      <c r="M4" s="147"/>
      <c r="N4" s="147"/>
      <c r="O4" s="147"/>
      <c r="P4" s="149" t="s">
        <v>155</v>
      </c>
      <c r="Q4" s="49">
        <v>45318</v>
      </c>
      <c r="R4" s="50"/>
      <c r="S4" s="50"/>
      <c r="T4" s="50"/>
      <c r="U4" s="50"/>
    </row>
    <row r="5" spans="2:22" x14ac:dyDescent="0.55000000000000004">
      <c r="G5" s="147"/>
      <c r="H5" s="147"/>
      <c r="I5" s="147"/>
      <c r="J5" s="147"/>
      <c r="K5" s="147"/>
      <c r="L5" s="147"/>
      <c r="M5" s="147"/>
      <c r="N5" s="147"/>
      <c r="O5" s="147"/>
      <c r="P5" s="149"/>
      <c r="Q5" s="50"/>
      <c r="R5" s="50"/>
      <c r="S5" s="50"/>
      <c r="T5" s="50"/>
      <c r="U5" s="50"/>
    </row>
    <row r="6" spans="2:22" x14ac:dyDescent="0.55000000000000004">
      <c r="G6" s="147"/>
      <c r="H6" s="147"/>
      <c r="I6" s="147"/>
      <c r="J6" s="147"/>
      <c r="K6" s="147"/>
      <c r="L6" s="147"/>
      <c r="M6" s="147"/>
      <c r="N6" s="147"/>
      <c r="O6" s="147"/>
      <c r="P6" s="149"/>
      <c r="Q6" s="50"/>
      <c r="R6" s="50"/>
      <c r="S6" s="50"/>
      <c r="T6" s="50"/>
      <c r="U6" s="50"/>
    </row>
    <row r="7" spans="2:22" x14ac:dyDescent="0.55000000000000004">
      <c r="G7" s="147"/>
      <c r="H7" s="147"/>
      <c r="I7" s="147"/>
      <c r="J7" s="147"/>
      <c r="K7" s="147"/>
      <c r="L7" s="147"/>
      <c r="M7" s="147"/>
      <c r="N7" s="147"/>
      <c r="O7" s="147"/>
      <c r="P7" s="149"/>
      <c r="Q7" s="50"/>
      <c r="R7" s="50"/>
      <c r="S7" s="50"/>
      <c r="T7" s="50"/>
      <c r="U7" s="50"/>
    </row>
    <row r="8" spans="2:22" x14ac:dyDescent="0.55000000000000004">
      <c r="O8" s="48"/>
      <c r="P8" s="48"/>
      <c r="Q8" s="48"/>
      <c r="R8" s="48"/>
      <c r="S8" s="48"/>
      <c r="T8" s="48"/>
    </row>
    <row r="10" spans="2:22" ht="18" customHeight="1" x14ac:dyDescent="0.55000000000000004"/>
    <row r="11" spans="2:22" ht="32" customHeight="1" thickBot="1" x14ac:dyDescent="0.6">
      <c r="B11" s="51" t="s">
        <v>149</v>
      </c>
      <c r="I11" s="86" t="s">
        <v>148</v>
      </c>
      <c r="J11" s="86"/>
      <c r="K11" s="86"/>
      <c r="L11" s="86"/>
      <c r="M11" s="86"/>
    </row>
    <row r="12" spans="2:22" ht="18" customHeight="1" x14ac:dyDescent="0.55000000000000004">
      <c r="B12" s="52" t="s">
        <v>144</v>
      </c>
      <c r="C12" s="53"/>
      <c r="D12" s="53"/>
      <c r="E12" s="76">
        <f>SUMIF(データベース!$AU:$AU,注意_売上画面!$Q$4,データベース!$AO:$AO)</f>
        <v>137000</v>
      </c>
      <c r="F12" s="76"/>
      <c r="G12" s="77"/>
      <c r="H12" s="41"/>
      <c r="I12" s="98" t="s">
        <v>135</v>
      </c>
      <c r="J12" s="88"/>
      <c r="K12" s="88"/>
      <c r="L12" s="88"/>
      <c r="M12" s="105" t="s">
        <v>136</v>
      </c>
      <c r="N12" s="87"/>
      <c r="O12" s="106"/>
      <c r="P12" s="105" t="s">
        <v>134</v>
      </c>
      <c r="Q12" s="87"/>
      <c r="R12" s="106"/>
      <c r="S12" s="87" t="s">
        <v>137</v>
      </c>
      <c r="T12" s="87"/>
      <c r="U12" s="87"/>
      <c r="V12" s="99"/>
    </row>
    <row r="13" spans="2:22" ht="18" customHeight="1" thickBot="1" x14ac:dyDescent="0.6">
      <c r="B13" s="54"/>
      <c r="C13" s="55"/>
      <c r="D13" s="55"/>
      <c r="E13" s="78"/>
      <c r="F13" s="78"/>
      <c r="G13" s="79"/>
      <c r="H13" s="41"/>
      <c r="I13" s="100"/>
      <c r="J13" s="101"/>
      <c r="K13" s="101"/>
      <c r="L13" s="101"/>
      <c r="M13" s="107"/>
      <c r="N13" s="102"/>
      <c r="O13" s="108"/>
      <c r="P13" s="107"/>
      <c r="Q13" s="102"/>
      <c r="R13" s="108"/>
      <c r="S13" s="102"/>
      <c r="T13" s="102"/>
      <c r="U13" s="102"/>
      <c r="V13" s="103"/>
    </row>
    <row r="14" spans="2:22" ht="18" customHeight="1" thickBot="1" x14ac:dyDescent="0.6">
      <c r="B14" s="56"/>
      <c r="C14" s="57"/>
      <c r="D14" s="57"/>
      <c r="E14" s="80"/>
      <c r="F14" s="80"/>
      <c r="G14" s="81"/>
      <c r="H14" s="41"/>
      <c r="I14" s="89" t="s">
        <v>138</v>
      </c>
      <c r="J14" s="90"/>
      <c r="K14" s="91" t="s">
        <v>142</v>
      </c>
      <c r="L14" s="104"/>
      <c r="M14" s="92" t="s">
        <v>139</v>
      </c>
      <c r="N14" s="93" t="s">
        <v>140</v>
      </c>
      <c r="O14" s="184" t="s">
        <v>143</v>
      </c>
      <c r="P14" s="92" t="s">
        <v>141</v>
      </c>
      <c r="Q14" s="94" t="s">
        <v>142</v>
      </c>
      <c r="R14" s="95"/>
      <c r="S14" s="94" t="s">
        <v>138</v>
      </c>
      <c r="T14" s="96"/>
      <c r="U14" s="94" t="s">
        <v>142</v>
      </c>
      <c r="V14" s="97"/>
    </row>
    <row r="15" spans="2:22" ht="18" customHeight="1" thickTop="1" x14ac:dyDescent="0.55000000000000004">
      <c r="B15" s="58" t="s">
        <v>145</v>
      </c>
      <c r="C15" s="59"/>
      <c r="D15" s="59"/>
      <c r="E15" s="70">
        <f>SUMIF(データベース!$AU:$AU,注意_売上画面!$Q$4,データベース!$AT:$AT)</f>
        <v>84000</v>
      </c>
      <c r="F15" s="70"/>
      <c r="G15" s="71"/>
      <c r="I15" s="109"/>
      <c r="J15" s="110"/>
      <c r="K15" s="111"/>
      <c r="L15" s="112"/>
      <c r="M15" s="113"/>
      <c r="N15" s="114"/>
      <c r="O15" s="150" t="str">
        <f>IF(N15="〇",1000,"")</f>
        <v/>
      </c>
      <c r="P15" s="113"/>
      <c r="Q15" s="115"/>
      <c r="R15" s="116"/>
      <c r="S15" s="117"/>
      <c r="T15" s="118"/>
      <c r="U15" s="115"/>
      <c r="V15" s="119"/>
    </row>
    <row r="16" spans="2:22" ht="18" customHeight="1" x14ac:dyDescent="0.55000000000000004">
      <c r="B16" s="60"/>
      <c r="C16" s="61"/>
      <c r="D16" s="61"/>
      <c r="E16" s="72"/>
      <c r="F16" s="72"/>
      <c r="G16" s="73"/>
      <c r="I16" s="120"/>
      <c r="J16" s="121"/>
      <c r="K16" s="122"/>
      <c r="L16" s="45"/>
      <c r="M16" s="47"/>
      <c r="N16" s="123"/>
      <c r="O16" s="151"/>
      <c r="P16" s="47"/>
      <c r="Q16" s="124"/>
      <c r="R16" s="46"/>
      <c r="S16" s="125"/>
      <c r="T16" s="126"/>
      <c r="U16" s="124"/>
      <c r="V16" s="127"/>
    </row>
    <row r="17" spans="2:22" ht="18" customHeight="1" x14ac:dyDescent="0.55000000000000004">
      <c r="B17" s="60"/>
      <c r="C17" s="61"/>
      <c r="D17" s="61"/>
      <c r="E17" s="72"/>
      <c r="F17" s="72"/>
      <c r="G17" s="73"/>
      <c r="I17" s="139"/>
      <c r="J17" s="140"/>
      <c r="K17" s="141"/>
      <c r="L17" s="42"/>
      <c r="M17" s="44"/>
      <c r="N17" s="142"/>
      <c r="O17" s="152" t="str">
        <f>IF(N17="〇",1000,"")</f>
        <v/>
      </c>
      <c r="P17" s="44"/>
      <c r="Q17" s="143"/>
      <c r="R17" s="43"/>
      <c r="S17" s="144"/>
      <c r="T17" s="145"/>
      <c r="U17" s="143"/>
      <c r="V17" s="146"/>
    </row>
    <row r="18" spans="2:22" ht="18" customHeight="1" x14ac:dyDescent="0.55000000000000004">
      <c r="B18" s="60" t="s">
        <v>146</v>
      </c>
      <c r="C18" s="61"/>
      <c r="D18" s="61"/>
      <c r="E18" s="72">
        <f>SUMIF(データベース!$AU:$AU,注意_売上画面!$Q$4,データベース!AK:AK)</f>
        <v>0</v>
      </c>
      <c r="F18" s="72"/>
      <c r="G18" s="73"/>
      <c r="I18" s="139"/>
      <c r="J18" s="140"/>
      <c r="K18" s="141"/>
      <c r="L18" s="42"/>
      <c r="M18" s="44"/>
      <c r="N18" s="142"/>
      <c r="O18" s="152"/>
      <c r="P18" s="44"/>
      <c r="Q18" s="143"/>
      <c r="R18" s="43"/>
      <c r="S18" s="144"/>
      <c r="T18" s="145"/>
      <c r="U18" s="143"/>
      <c r="V18" s="146"/>
    </row>
    <row r="19" spans="2:22" ht="18" customHeight="1" x14ac:dyDescent="0.55000000000000004">
      <c r="B19" s="60"/>
      <c r="C19" s="61"/>
      <c r="D19" s="61"/>
      <c r="E19" s="72"/>
      <c r="F19" s="72"/>
      <c r="G19" s="73"/>
      <c r="I19" s="120"/>
      <c r="J19" s="121"/>
      <c r="K19" s="122"/>
      <c r="L19" s="45"/>
      <c r="M19" s="47"/>
      <c r="N19" s="123"/>
      <c r="O19" s="151" t="str">
        <f>IF(N19="〇",1000,"")</f>
        <v/>
      </c>
      <c r="P19" s="47"/>
      <c r="Q19" s="124"/>
      <c r="R19" s="46"/>
      <c r="S19" s="125"/>
      <c r="T19" s="126"/>
      <c r="U19" s="124"/>
      <c r="V19" s="127"/>
    </row>
    <row r="20" spans="2:22" ht="19" customHeight="1" x14ac:dyDescent="0.55000000000000004">
      <c r="B20" s="60"/>
      <c r="C20" s="61"/>
      <c r="D20" s="61"/>
      <c r="E20" s="72"/>
      <c r="F20" s="72"/>
      <c r="G20" s="73"/>
      <c r="I20" s="120"/>
      <c r="J20" s="121"/>
      <c r="K20" s="122"/>
      <c r="L20" s="45"/>
      <c r="M20" s="47"/>
      <c r="N20" s="123"/>
      <c r="O20" s="151"/>
      <c r="P20" s="47"/>
      <c r="Q20" s="124"/>
      <c r="R20" s="46"/>
      <c r="S20" s="125"/>
      <c r="T20" s="126"/>
      <c r="U20" s="124"/>
      <c r="V20" s="127"/>
    </row>
    <row r="21" spans="2:22" ht="18" customHeight="1" x14ac:dyDescent="0.55000000000000004">
      <c r="B21" s="62" t="s">
        <v>135</v>
      </c>
      <c r="C21" s="63"/>
      <c r="D21" s="63"/>
      <c r="E21" s="63">
        <f>SUM(K15:L36)</f>
        <v>0</v>
      </c>
      <c r="F21" s="63"/>
      <c r="G21" s="74"/>
      <c r="I21" s="139"/>
      <c r="J21" s="140"/>
      <c r="K21" s="141"/>
      <c r="L21" s="42"/>
      <c r="M21" s="44"/>
      <c r="N21" s="142"/>
      <c r="O21" s="152" t="str">
        <f t="shared" ref="O21" si="0">IF(N21="〇",1000,"")</f>
        <v/>
      </c>
      <c r="P21" s="44"/>
      <c r="Q21" s="143"/>
      <c r="R21" s="43"/>
      <c r="S21" s="144"/>
      <c r="T21" s="145"/>
      <c r="U21" s="143"/>
      <c r="V21" s="146"/>
    </row>
    <row r="22" spans="2:22" ht="18" customHeight="1" x14ac:dyDescent="0.55000000000000004">
      <c r="B22" s="62"/>
      <c r="C22" s="63"/>
      <c r="D22" s="63"/>
      <c r="E22" s="63"/>
      <c r="F22" s="63"/>
      <c r="G22" s="74"/>
      <c r="I22" s="139"/>
      <c r="J22" s="140"/>
      <c r="K22" s="141"/>
      <c r="L22" s="42"/>
      <c r="M22" s="44"/>
      <c r="N22" s="142"/>
      <c r="O22" s="152"/>
      <c r="P22" s="44"/>
      <c r="Q22" s="143"/>
      <c r="R22" s="43"/>
      <c r="S22" s="144"/>
      <c r="T22" s="145"/>
      <c r="U22" s="143"/>
      <c r="V22" s="146"/>
    </row>
    <row r="23" spans="2:22" ht="18" customHeight="1" x14ac:dyDescent="0.55000000000000004">
      <c r="B23" s="62"/>
      <c r="C23" s="63"/>
      <c r="D23" s="63"/>
      <c r="E23" s="63"/>
      <c r="F23" s="63"/>
      <c r="G23" s="74"/>
      <c r="I23" s="120"/>
      <c r="J23" s="121"/>
      <c r="K23" s="122"/>
      <c r="L23" s="45"/>
      <c r="M23" s="47"/>
      <c r="N23" s="123"/>
      <c r="O23" s="151" t="str">
        <f t="shared" ref="O23" si="1">IF(N23="〇",1000,"")</f>
        <v/>
      </c>
      <c r="P23" s="47"/>
      <c r="Q23" s="124"/>
      <c r="R23" s="46"/>
      <c r="S23" s="125"/>
      <c r="T23" s="126"/>
      <c r="U23" s="124"/>
      <c r="V23" s="127"/>
    </row>
    <row r="24" spans="2:22" ht="18" customHeight="1" x14ac:dyDescent="0.55000000000000004">
      <c r="B24" s="62" t="s">
        <v>136</v>
      </c>
      <c r="C24" s="63"/>
      <c r="D24" s="63"/>
      <c r="E24" s="63">
        <f>SUMIF(N15:N36,"〇",O15:O36)</f>
        <v>0</v>
      </c>
      <c r="F24" s="63"/>
      <c r="G24" s="74"/>
      <c r="I24" s="120"/>
      <c r="J24" s="121"/>
      <c r="K24" s="122"/>
      <c r="L24" s="45"/>
      <c r="M24" s="47"/>
      <c r="N24" s="123"/>
      <c r="O24" s="151"/>
      <c r="P24" s="47"/>
      <c r="Q24" s="124"/>
      <c r="R24" s="46"/>
      <c r="S24" s="125"/>
      <c r="T24" s="126"/>
      <c r="U24" s="124"/>
      <c r="V24" s="127"/>
    </row>
    <row r="25" spans="2:22" ht="18" customHeight="1" x14ac:dyDescent="0.55000000000000004">
      <c r="B25" s="62"/>
      <c r="C25" s="63"/>
      <c r="D25" s="63"/>
      <c r="E25" s="63"/>
      <c r="F25" s="63"/>
      <c r="G25" s="74"/>
      <c r="I25" s="139"/>
      <c r="J25" s="140"/>
      <c r="K25" s="141"/>
      <c r="L25" s="42"/>
      <c r="M25" s="44"/>
      <c r="N25" s="142"/>
      <c r="O25" s="152" t="str">
        <f t="shared" ref="O25" si="2">IF(N25="〇",1000,"")</f>
        <v/>
      </c>
      <c r="P25" s="44"/>
      <c r="Q25" s="143"/>
      <c r="R25" s="43"/>
      <c r="S25" s="144"/>
      <c r="T25" s="145"/>
      <c r="U25" s="143"/>
      <c r="V25" s="146"/>
    </row>
    <row r="26" spans="2:22" ht="18" customHeight="1" x14ac:dyDescent="0.55000000000000004">
      <c r="B26" s="62"/>
      <c r="C26" s="63"/>
      <c r="D26" s="63"/>
      <c r="E26" s="63"/>
      <c r="F26" s="63"/>
      <c r="G26" s="74"/>
      <c r="I26" s="139"/>
      <c r="J26" s="140"/>
      <c r="K26" s="141"/>
      <c r="L26" s="42"/>
      <c r="M26" s="44"/>
      <c r="N26" s="142"/>
      <c r="O26" s="152"/>
      <c r="P26" s="44"/>
      <c r="Q26" s="143"/>
      <c r="R26" s="43"/>
      <c r="S26" s="144"/>
      <c r="T26" s="145"/>
      <c r="U26" s="143"/>
      <c r="V26" s="146"/>
    </row>
    <row r="27" spans="2:22" ht="15" customHeight="1" x14ac:dyDescent="0.55000000000000004">
      <c r="B27" s="62" t="s">
        <v>134</v>
      </c>
      <c r="C27" s="63"/>
      <c r="D27" s="63"/>
      <c r="E27" s="63">
        <f>SUM(Q15:R36)</f>
        <v>0</v>
      </c>
      <c r="F27" s="63"/>
      <c r="G27" s="74"/>
      <c r="I27" s="120"/>
      <c r="J27" s="121"/>
      <c r="K27" s="122"/>
      <c r="L27" s="45"/>
      <c r="M27" s="47"/>
      <c r="N27" s="123"/>
      <c r="O27" s="151" t="str">
        <f t="shared" ref="O27" si="3">IF(N27="〇",1000,"")</f>
        <v/>
      </c>
      <c r="P27" s="47"/>
      <c r="Q27" s="124"/>
      <c r="R27" s="46"/>
      <c r="S27" s="125"/>
      <c r="T27" s="126"/>
      <c r="U27" s="124"/>
      <c r="V27" s="127"/>
    </row>
    <row r="28" spans="2:22" ht="15" customHeight="1" x14ac:dyDescent="0.55000000000000004">
      <c r="B28" s="62"/>
      <c r="C28" s="63"/>
      <c r="D28" s="63"/>
      <c r="E28" s="63"/>
      <c r="F28" s="63"/>
      <c r="G28" s="74"/>
      <c r="I28" s="120"/>
      <c r="J28" s="121"/>
      <c r="K28" s="122"/>
      <c r="L28" s="45"/>
      <c r="M28" s="47"/>
      <c r="N28" s="123"/>
      <c r="O28" s="151"/>
      <c r="P28" s="47"/>
      <c r="Q28" s="124"/>
      <c r="R28" s="46"/>
      <c r="S28" s="125"/>
      <c r="T28" s="126"/>
      <c r="U28" s="124"/>
      <c r="V28" s="127"/>
    </row>
    <row r="29" spans="2:22" ht="15" customHeight="1" x14ac:dyDescent="0.55000000000000004">
      <c r="B29" s="62"/>
      <c r="C29" s="63"/>
      <c r="D29" s="63"/>
      <c r="E29" s="63"/>
      <c r="F29" s="63"/>
      <c r="G29" s="74"/>
      <c r="I29" s="139"/>
      <c r="J29" s="140"/>
      <c r="K29" s="141"/>
      <c r="L29" s="42"/>
      <c r="M29" s="44"/>
      <c r="N29" s="142"/>
      <c r="O29" s="152" t="str">
        <f t="shared" ref="O29" si="4">IF(N29="〇",1000,"")</f>
        <v/>
      </c>
      <c r="P29" s="44"/>
      <c r="Q29" s="143"/>
      <c r="R29" s="43"/>
      <c r="S29" s="144"/>
      <c r="T29" s="145"/>
      <c r="U29" s="143"/>
      <c r="V29" s="146"/>
    </row>
    <row r="30" spans="2:22" ht="18" customHeight="1" x14ac:dyDescent="0.55000000000000004">
      <c r="B30" s="62" t="s">
        <v>137</v>
      </c>
      <c r="C30" s="63"/>
      <c r="D30" s="63"/>
      <c r="E30" s="63">
        <f>SUM(U15:V36)</f>
        <v>0</v>
      </c>
      <c r="F30" s="63"/>
      <c r="G30" s="74"/>
      <c r="I30" s="139"/>
      <c r="J30" s="140"/>
      <c r="K30" s="141"/>
      <c r="L30" s="42"/>
      <c r="M30" s="44"/>
      <c r="N30" s="142"/>
      <c r="O30" s="152"/>
      <c r="P30" s="44"/>
      <c r="Q30" s="143"/>
      <c r="R30" s="43"/>
      <c r="S30" s="144"/>
      <c r="T30" s="145"/>
      <c r="U30" s="143"/>
      <c r="V30" s="146"/>
    </row>
    <row r="31" spans="2:22" ht="18" customHeight="1" x14ac:dyDescent="0.55000000000000004">
      <c r="B31" s="62"/>
      <c r="C31" s="63"/>
      <c r="D31" s="63"/>
      <c r="E31" s="63"/>
      <c r="F31" s="63"/>
      <c r="G31" s="74"/>
      <c r="I31" s="120"/>
      <c r="J31" s="121"/>
      <c r="K31" s="122"/>
      <c r="L31" s="45"/>
      <c r="M31" s="47"/>
      <c r="N31" s="123"/>
      <c r="O31" s="151" t="str">
        <f t="shared" ref="O31" si="5">IF(N31="〇",1000,"")</f>
        <v/>
      </c>
      <c r="P31" s="47"/>
      <c r="Q31" s="124"/>
      <c r="R31" s="46"/>
      <c r="S31" s="125"/>
      <c r="T31" s="126"/>
      <c r="U31" s="124"/>
      <c r="V31" s="127"/>
    </row>
    <row r="32" spans="2:22" ht="18" customHeight="1" thickBot="1" x14ac:dyDescent="0.6">
      <c r="B32" s="64"/>
      <c r="C32" s="65"/>
      <c r="D32" s="65"/>
      <c r="E32" s="65"/>
      <c r="F32" s="65"/>
      <c r="G32" s="75"/>
      <c r="I32" s="120"/>
      <c r="J32" s="121"/>
      <c r="K32" s="122"/>
      <c r="L32" s="45"/>
      <c r="M32" s="47"/>
      <c r="N32" s="123"/>
      <c r="O32" s="151"/>
      <c r="P32" s="47"/>
      <c r="Q32" s="124"/>
      <c r="R32" s="46"/>
      <c r="S32" s="125"/>
      <c r="T32" s="126"/>
      <c r="U32" s="124"/>
      <c r="V32" s="127"/>
    </row>
    <row r="33" spans="2:22" ht="15.5" thickTop="1" x14ac:dyDescent="0.55000000000000004">
      <c r="B33" s="66" t="s">
        <v>147</v>
      </c>
      <c r="C33" s="67"/>
      <c r="D33" s="67"/>
      <c r="E33" s="82">
        <f>E12-SUM(E15:G32)</f>
        <v>53000</v>
      </c>
      <c r="F33" s="82"/>
      <c r="G33" s="83"/>
      <c r="I33" s="139"/>
      <c r="J33" s="140"/>
      <c r="K33" s="141"/>
      <c r="L33" s="42"/>
      <c r="M33" s="44"/>
      <c r="N33" s="142"/>
      <c r="O33" s="152" t="str">
        <f t="shared" ref="O33" si="6">IF(N33="〇",1000,"")</f>
        <v/>
      </c>
      <c r="P33" s="44"/>
      <c r="Q33" s="143"/>
      <c r="R33" s="43"/>
      <c r="S33" s="144"/>
      <c r="T33" s="145"/>
      <c r="U33" s="143"/>
      <c r="V33" s="146"/>
    </row>
    <row r="34" spans="2:22" x14ac:dyDescent="0.55000000000000004">
      <c r="B34" s="54"/>
      <c r="C34" s="55"/>
      <c r="D34" s="55"/>
      <c r="E34" s="78"/>
      <c r="F34" s="78"/>
      <c r="G34" s="79"/>
      <c r="I34" s="139"/>
      <c r="J34" s="140"/>
      <c r="K34" s="141"/>
      <c r="L34" s="42"/>
      <c r="M34" s="44"/>
      <c r="N34" s="142"/>
      <c r="O34" s="152"/>
      <c r="P34" s="44"/>
      <c r="Q34" s="143"/>
      <c r="R34" s="43"/>
      <c r="S34" s="144"/>
      <c r="T34" s="145"/>
      <c r="U34" s="143"/>
      <c r="V34" s="146"/>
    </row>
    <row r="35" spans="2:22" ht="15.5" thickBot="1" x14ac:dyDescent="0.6">
      <c r="B35" s="68"/>
      <c r="C35" s="69"/>
      <c r="D35" s="69"/>
      <c r="E35" s="84"/>
      <c r="F35" s="84"/>
      <c r="G35" s="85"/>
      <c r="I35" s="120"/>
      <c r="J35" s="121"/>
      <c r="K35" s="122"/>
      <c r="L35" s="45"/>
      <c r="M35" s="47"/>
      <c r="N35" s="123"/>
      <c r="O35" s="151" t="str">
        <f t="shared" ref="O35" si="7">IF(N35="〇",1000,"")</f>
        <v/>
      </c>
      <c r="P35" s="47"/>
      <c r="Q35" s="124"/>
      <c r="R35" s="46"/>
      <c r="S35" s="125"/>
      <c r="T35" s="126"/>
      <c r="U35" s="124"/>
      <c r="V35" s="127"/>
    </row>
    <row r="36" spans="2:22" ht="26.5" customHeight="1" thickBot="1" x14ac:dyDescent="0.6">
      <c r="B36" s="40" t="s">
        <v>154</v>
      </c>
      <c r="I36" s="128"/>
      <c r="J36" s="129"/>
      <c r="K36" s="130"/>
      <c r="L36" s="131"/>
      <c r="M36" s="132"/>
      <c r="N36" s="133"/>
      <c r="O36" s="153"/>
      <c r="P36" s="132"/>
      <c r="Q36" s="134"/>
      <c r="R36" s="135"/>
      <c r="S36" s="136"/>
      <c r="T36" s="137"/>
      <c r="U36" s="134"/>
      <c r="V36" s="138"/>
    </row>
    <row r="37" spans="2:22" ht="26.5" customHeight="1" x14ac:dyDescent="0.55000000000000004"/>
    <row r="38" spans="2:22" ht="34.5" customHeight="1" thickBot="1" x14ac:dyDescent="0.6">
      <c r="B38" s="51" t="s">
        <v>151</v>
      </c>
    </row>
    <row r="39" spans="2:22" ht="15" customHeight="1" x14ac:dyDescent="0.55000000000000004">
      <c r="B39" s="172" t="s">
        <v>139</v>
      </c>
      <c r="C39" s="173"/>
      <c r="D39" s="173"/>
      <c r="E39" s="173"/>
      <c r="F39" s="174"/>
      <c r="G39" s="175" t="s">
        <v>150</v>
      </c>
      <c r="H39" s="176"/>
      <c r="I39" s="176"/>
      <c r="J39" s="176"/>
      <c r="K39" s="177"/>
    </row>
    <row r="40" spans="2:22" ht="15" customHeight="1" thickBot="1" x14ac:dyDescent="0.6">
      <c r="B40" s="178"/>
      <c r="C40" s="179"/>
      <c r="D40" s="179"/>
      <c r="E40" s="179"/>
      <c r="F40" s="180"/>
      <c r="G40" s="181"/>
      <c r="H40" s="182"/>
      <c r="I40" s="182"/>
      <c r="J40" s="182"/>
      <c r="K40" s="183"/>
    </row>
    <row r="41" spans="2:22" ht="30" customHeight="1" thickTop="1" x14ac:dyDescent="0.55000000000000004">
      <c r="B41" s="171" t="str" cm="1">
        <f t="array" ref="B41:B42">_xlfn.UNIQUE(_xlfn._xlws.FILTER(データベース!C:C, データベース!AU:AU = $Q$4))</f>
        <v>仮) 高橋</v>
      </c>
      <c r="C41" s="166"/>
      <c r="D41" s="166"/>
      <c r="E41" s="166"/>
      <c r="F41" s="167"/>
      <c r="G41" s="168">
        <f>SUMIFS(データベース!$AT:$AT,データベース!$AU:$AU,注意_売上画面!$Q$4,データベース!$C:$C,注意_売上画面!B41)</f>
        <v>42500</v>
      </c>
      <c r="H41" s="169"/>
      <c r="I41" s="169"/>
      <c r="J41" s="169"/>
      <c r="K41" s="170"/>
    </row>
    <row r="42" spans="2:22" ht="30" customHeight="1" x14ac:dyDescent="0.55000000000000004">
      <c r="B42" s="154" t="str">
        <v>仮) 田中</v>
      </c>
      <c r="C42" s="155"/>
      <c r="D42" s="155"/>
      <c r="E42" s="155"/>
      <c r="F42" s="156"/>
      <c r="G42" s="157">
        <f>SUMIFS(データベース!$AT:$AT,データベース!$AU:$AU,注意_売上画面!$Q$4,データベース!$C:$C,注意_売上画面!B42)</f>
        <v>41500</v>
      </c>
      <c r="H42" s="158"/>
      <c r="I42" s="158"/>
      <c r="J42" s="158"/>
      <c r="K42" s="159"/>
    </row>
    <row r="43" spans="2:22" ht="30" customHeight="1" x14ac:dyDescent="0.55000000000000004">
      <c r="B43" s="154"/>
      <c r="C43" s="155"/>
      <c r="D43" s="155"/>
      <c r="E43" s="155"/>
      <c r="F43" s="156"/>
      <c r="G43" s="157">
        <f>SUMIFS(データベース!$AT:$AT,データベース!$AU:$AU,注意_売上画面!$Q$4,データベース!$C:$C,注意_売上画面!B43)</f>
        <v>0</v>
      </c>
      <c r="H43" s="158"/>
      <c r="I43" s="158"/>
      <c r="J43" s="158"/>
      <c r="K43" s="159"/>
    </row>
    <row r="44" spans="2:22" ht="30" customHeight="1" x14ac:dyDescent="0.55000000000000004">
      <c r="B44" s="154"/>
      <c r="C44" s="155"/>
      <c r="D44" s="155"/>
      <c r="E44" s="155"/>
      <c r="F44" s="156"/>
      <c r="G44" s="157">
        <f>SUMIFS(データベース!$AT:$AT,データベース!$AU:$AU,注意_売上画面!$Q$4,データベース!$C:$C,注意_売上画面!B44)</f>
        <v>0</v>
      </c>
      <c r="H44" s="158"/>
      <c r="I44" s="158"/>
      <c r="J44" s="158"/>
      <c r="K44" s="159"/>
    </row>
    <row r="45" spans="2:22" ht="30" customHeight="1" x14ac:dyDescent="0.55000000000000004">
      <c r="B45" s="154"/>
      <c r="C45" s="155"/>
      <c r="D45" s="155"/>
      <c r="E45" s="155"/>
      <c r="F45" s="156"/>
      <c r="G45" s="157">
        <f>SUMIFS(データベース!$AT:$AT,データベース!$AU:$AU,注意_売上画面!$Q$4,データベース!$C:$C,注意_売上画面!B45)</f>
        <v>0</v>
      </c>
      <c r="H45" s="158"/>
      <c r="I45" s="158"/>
      <c r="J45" s="158"/>
      <c r="K45" s="159"/>
    </row>
    <row r="46" spans="2:22" ht="30" customHeight="1" x14ac:dyDescent="0.55000000000000004">
      <c r="B46" s="154"/>
      <c r="C46" s="155"/>
      <c r="D46" s="155"/>
      <c r="E46" s="155"/>
      <c r="F46" s="156"/>
      <c r="G46" s="157">
        <f>SUMIFS(データベース!$AT:$AT,データベース!$AU:$AU,注意_売上画面!$Q$4,データベース!$C:$C,注意_売上画面!B46)</f>
        <v>0</v>
      </c>
      <c r="H46" s="158"/>
      <c r="I46" s="158"/>
      <c r="J46" s="158"/>
      <c r="K46" s="159"/>
    </row>
    <row r="47" spans="2:22" ht="30" customHeight="1" x14ac:dyDescent="0.55000000000000004">
      <c r="B47" s="154"/>
      <c r="C47" s="155"/>
      <c r="D47" s="155"/>
      <c r="E47" s="155"/>
      <c r="F47" s="156"/>
      <c r="G47" s="157">
        <f>SUMIFS(データベース!$AT:$AT,データベース!$AU:$AU,注意_売上画面!$Q$4,データベース!$C:$C,注意_売上画面!B47)</f>
        <v>0</v>
      </c>
      <c r="H47" s="158"/>
      <c r="I47" s="158"/>
      <c r="J47" s="158"/>
      <c r="K47" s="159"/>
    </row>
    <row r="48" spans="2:22" ht="30" customHeight="1" x14ac:dyDescent="0.55000000000000004">
      <c r="B48" s="154"/>
      <c r="C48" s="155"/>
      <c r="D48" s="155"/>
      <c r="E48" s="155"/>
      <c r="F48" s="156"/>
      <c r="G48" s="157">
        <f>SUMIFS(データベース!$AT:$AT,データベース!$AU:$AU,注意_売上画面!$Q$4,データベース!$C:$C,注意_売上画面!B48)</f>
        <v>0</v>
      </c>
      <c r="H48" s="158"/>
      <c r="I48" s="158"/>
      <c r="J48" s="158"/>
      <c r="K48" s="159"/>
    </row>
    <row r="49" spans="2:11" ht="30" customHeight="1" x14ac:dyDescent="0.55000000000000004">
      <c r="B49" s="154"/>
      <c r="C49" s="155"/>
      <c r="D49" s="155"/>
      <c r="E49" s="155"/>
      <c r="F49" s="156"/>
      <c r="G49" s="157">
        <f>SUMIFS(データベース!$AT:$AT,データベース!$AU:$AU,注意_売上画面!$Q$4,データベース!$C:$C,注意_売上画面!B49)</f>
        <v>0</v>
      </c>
      <c r="H49" s="158"/>
      <c r="I49" s="158"/>
      <c r="J49" s="158"/>
      <c r="K49" s="159"/>
    </row>
    <row r="50" spans="2:11" ht="30" customHeight="1" x14ac:dyDescent="0.55000000000000004">
      <c r="B50" s="154"/>
      <c r="C50" s="155"/>
      <c r="D50" s="155"/>
      <c r="E50" s="155"/>
      <c r="F50" s="156"/>
      <c r="G50" s="157">
        <f>SUMIFS(データベース!$AT:$AT,データベース!$AU:$AU,注意_売上画面!$Q$4,データベース!$C:$C,注意_売上画面!B50)</f>
        <v>0</v>
      </c>
      <c r="H50" s="158"/>
      <c r="I50" s="158"/>
      <c r="J50" s="158"/>
      <c r="K50" s="159"/>
    </row>
    <row r="51" spans="2:11" ht="30" customHeight="1" x14ac:dyDescent="0.55000000000000004">
      <c r="B51" s="154"/>
      <c r="C51" s="155"/>
      <c r="D51" s="155"/>
      <c r="E51" s="155"/>
      <c r="F51" s="156"/>
      <c r="G51" s="157">
        <f>SUMIFS(データベース!$AT:$AT,データベース!$AU:$AU,注意_売上画面!$Q$4,データベース!$C:$C,注意_売上画面!B51)</f>
        <v>0</v>
      </c>
      <c r="H51" s="158"/>
      <c r="I51" s="158"/>
      <c r="J51" s="158"/>
      <c r="K51" s="159"/>
    </row>
    <row r="52" spans="2:11" ht="30" customHeight="1" x14ac:dyDescent="0.55000000000000004">
      <c r="B52" s="154"/>
      <c r="C52" s="155"/>
      <c r="D52" s="155"/>
      <c r="E52" s="155"/>
      <c r="F52" s="156"/>
      <c r="G52" s="157">
        <f>SUMIFS(データベース!$AT:$AT,データベース!$AU:$AU,注意_売上画面!$Q$4,データベース!$C:$C,注意_売上画面!B52)</f>
        <v>0</v>
      </c>
      <c r="H52" s="158"/>
      <c r="I52" s="158"/>
      <c r="J52" s="158"/>
      <c r="K52" s="159"/>
    </row>
    <row r="53" spans="2:11" ht="30" customHeight="1" x14ac:dyDescent="0.55000000000000004">
      <c r="B53" s="154"/>
      <c r="C53" s="155"/>
      <c r="D53" s="155"/>
      <c r="E53" s="155"/>
      <c r="F53" s="156"/>
      <c r="G53" s="157">
        <f>SUMIFS(データベース!$AT:$AT,データベース!$AU:$AU,注意_売上画面!$Q$4,データベース!$C:$C,注意_売上画面!B53)</f>
        <v>0</v>
      </c>
      <c r="H53" s="158"/>
      <c r="I53" s="158"/>
      <c r="J53" s="158"/>
      <c r="K53" s="159"/>
    </row>
    <row r="54" spans="2:11" ht="30" customHeight="1" x14ac:dyDescent="0.55000000000000004">
      <c r="B54" s="154"/>
      <c r="C54" s="155"/>
      <c r="D54" s="155"/>
      <c r="E54" s="155"/>
      <c r="F54" s="156"/>
      <c r="G54" s="157">
        <f>SUMIFS(データベース!$AT:$AT,データベース!$AU:$AU,注意_売上画面!$Q$4,データベース!$C:$C,注意_売上画面!B54)</f>
        <v>0</v>
      </c>
      <c r="H54" s="158"/>
      <c r="I54" s="158"/>
      <c r="J54" s="158"/>
      <c r="K54" s="159"/>
    </row>
    <row r="55" spans="2:11" ht="30" customHeight="1" x14ac:dyDescent="0.55000000000000004">
      <c r="B55" s="154"/>
      <c r="C55" s="155"/>
      <c r="D55" s="155"/>
      <c r="E55" s="155"/>
      <c r="F55" s="156"/>
      <c r="G55" s="157">
        <f>SUMIFS(データベース!$AT:$AT,データベース!$AU:$AU,注意_売上画面!$Q$4,データベース!$C:$C,注意_売上画面!B55)</f>
        <v>0</v>
      </c>
      <c r="H55" s="158"/>
      <c r="I55" s="158"/>
      <c r="J55" s="158"/>
      <c r="K55" s="159"/>
    </row>
    <row r="56" spans="2:11" ht="30" customHeight="1" thickBot="1" x14ac:dyDescent="0.6">
      <c r="B56" s="160"/>
      <c r="C56" s="161"/>
      <c r="D56" s="161"/>
      <c r="E56" s="161"/>
      <c r="F56" s="162"/>
      <c r="G56" s="163">
        <f>SUMIFS(データベース!$AT:$AT,データベース!$AU:$AU,注意_売上画面!$Q$4,データベース!$C:$C,注意_売上画面!B56)</f>
        <v>0</v>
      </c>
      <c r="H56" s="164"/>
      <c r="I56" s="164"/>
      <c r="J56" s="164"/>
      <c r="K56" s="165"/>
    </row>
  </sheetData>
  <sheetProtection sheet="1" objects="1" scenarios="1" selectLockedCells="1"/>
  <mergeCells count="130">
    <mergeCell ref="S35:T36"/>
    <mergeCell ref="U35:V36"/>
    <mergeCell ref="G2:O7"/>
    <mergeCell ref="P4:P7"/>
    <mergeCell ref="Q33:R34"/>
    <mergeCell ref="S33:T34"/>
    <mergeCell ref="U33:V34"/>
    <mergeCell ref="I35:J36"/>
    <mergeCell ref="K35:L36"/>
    <mergeCell ref="M35:M36"/>
    <mergeCell ref="N35:N36"/>
    <mergeCell ref="O35:O36"/>
    <mergeCell ref="P35:P36"/>
    <mergeCell ref="Q35:R36"/>
    <mergeCell ref="I33:J34"/>
    <mergeCell ref="K33:L34"/>
    <mergeCell ref="M33:M34"/>
    <mergeCell ref="N33:N34"/>
    <mergeCell ref="O33:O34"/>
    <mergeCell ref="P33:P34"/>
    <mergeCell ref="U29:V30"/>
    <mergeCell ref="I31:J32"/>
    <mergeCell ref="K31:L32"/>
    <mergeCell ref="M31:M32"/>
    <mergeCell ref="N31:N32"/>
    <mergeCell ref="O31:O32"/>
    <mergeCell ref="P31:P32"/>
    <mergeCell ref="Q31:R32"/>
    <mergeCell ref="S31:T32"/>
    <mergeCell ref="U31:V32"/>
    <mergeCell ref="S27:T28"/>
    <mergeCell ref="U27:V28"/>
    <mergeCell ref="I29:J30"/>
    <mergeCell ref="K29:L30"/>
    <mergeCell ref="M29:M30"/>
    <mergeCell ref="N29:N30"/>
    <mergeCell ref="O29:O30"/>
    <mergeCell ref="P29:P30"/>
    <mergeCell ref="Q29:R30"/>
    <mergeCell ref="S29:T30"/>
    <mergeCell ref="Q25:R26"/>
    <mergeCell ref="S25:T26"/>
    <mergeCell ref="U25:V26"/>
    <mergeCell ref="I27:J28"/>
    <mergeCell ref="K27:L28"/>
    <mergeCell ref="M27:M28"/>
    <mergeCell ref="N27:N28"/>
    <mergeCell ref="O27:O28"/>
    <mergeCell ref="P27:P28"/>
    <mergeCell ref="Q27:R28"/>
    <mergeCell ref="I25:J26"/>
    <mergeCell ref="K25:L26"/>
    <mergeCell ref="M25:M26"/>
    <mergeCell ref="N25:N26"/>
    <mergeCell ref="O25:O26"/>
    <mergeCell ref="P25:P26"/>
    <mergeCell ref="U21:V22"/>
    <mergeCell ref="I23:J24"/>
    <mergeCell ref="K23:L24"/>
    <mergeCell ref="M23:M24"/>
    <mergeCell ref="N23:N24"/>
    <mergeCell ref="O23:O24"/>
    <mergeCell ref="P23:P24"/>
    <mergeCell ref="Q23:R24"/>
    <mergeCell ref="S23:T24"/>
    <mergeCell ref="U23:V24"/>
    <mergeCell ref="S19:T20"/>
    <mergeCell ref="U19:V20"/>
    <mergeCell ref="I21:J22"/>
    <mergeCell ref="K21:L22"/>
    <mergeCell ref="M21:M22"/>
    <mergeCell ref="N21:N22"/>
    <mergeCell ref="O21:O22"/>
    <mergeCell ref="P21:P22"/>
    <mergeCell ref="Q21:R22"/>
    <mergeCell ref="S21:T22"/>
    <mergeCell ref="Q17:R18"/>
    <mergeCell ref="S17:T18"/>
    <mergeCell ref="U17:V18"/>
    <mergeCell ref="I19:J20"/>
    <mergeCell ref="K19:L20"/>
    <mergeCell ref="M19:M20"/>
    <mergeCell ref="N19:N20"/>
    <mergeCell ref="O19:O20"/>
    <mergeCell ref="P19:P20"/>
    <mergeCell ref="Q19:R20"/>
    <mergeCell ref="I17:J18"/>
    <mergeCell ref="K17:L18"/>
    <mergeCell ref="M17:M18"/>
    <mergeCell ref="N17:N18"/>
    <mergeCell ref="O17:O18"/>
    <mergeCell ref="P17:P18"/>
    <mergeCell ref="G39:K40"/>
    <mergeCell ref="B39:F40"/>
    <mergeCell ref="S12:V13"/>
    <mergeCell ref="P12:R13"/>
    <mergeCell ref="M12:O13"/>
    <mergeCell ref="I12:L13"/>
    <mergeCell ref="U15:V16"/>
    <mergeCell ref="S15:T16"/>
    <mergeCell ref="Q15:R16"/>
    <mergeCell ref="P15:P16"/>
    <mergeCell ref="O15:O16"/>
    <mergeCell ref="K14:L14"/>
    <mergeCell ref="I14:J14"/>
    <mergeCell ref="N15:N16"/>
    <mergeCell ref="M15:M16"/>
    <mergeCell ref="K15:L16"/>
    <mergeCell ref="I15:J16"/>
    <mergeCell ref="Q14:R14"/>
    <mergeCell ref="U14:V14"/>
    <mergeCell ref="S14:T14"/>
    <mergeCell ref="E33:G35"/>
    <mergeCell ref="E27:G29"/>
    <mergeCell ref="B24:D26"/>
    <mergeCell ref="B27:D29"/>
    <mergeCell ref="B18:D20"/>
    <mergeCell ref="B30:D32"/>
    <mergeCell ref="B33:D35"/>
    <mergeCell ref="E21:G23"/>
    <mergeCell ref="E24:G26"/>
    <mergeCell ref="E18:G20"/>
    <mergeCell ref="E30:G32"/>
    <mergeCell ref="B12:D14"/>
    <mergeCell ref="B15:D17"/>
    <mergeCell ref="B21:D23"/>
    <mergeCell ref="E12:G14"/>
    <mergeCell ref="E15:G17"/>
    <mergeCell ref="Q4:U7"/>
    <mergeCell ref="Q2:U3"/>
  </mergeCells>
  <phoneticPr fontId="1"/>
  <dataValidations count="1">
    <dataValidation type="list" allowBlank="1" showInputMessage="1" showErrorMessage="1" sqref="N15 N17 N19 N21 N23 N25 N27 N29 N31 N33 N35" xr:uid="{338023F0-B443-46D6-B4A1-4CCDD54B129A}">
      <formula1>"〇,×"</formula1>
    </dataValidation>
  </dataValidations>
  <pageMargins left="0.7" right="0.7" top="0.75" bottom="0.75" header="0.3" footer="0.3"/>
  <pageSetup paperSize="9" scale="3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779F3-FD0A-4F52-8B94-190357C6D1F9}">
  <sheetPr codeName="Sheet3">
    <tabColor rgb="FFFFFF00"/>
  </sheetPr>
  <dimension ref="B2:P22"/>
  <sheetViews>
    <sheetView showGridLines="0" zoomScale="85" zoomScaleNormal="85" workbookViewId="0">
      <selection activeCell="E18" sqref="E18"/>
    </sheetView>
  </sheetViews>
  <sheetFormatPr defaultRowHeight="15" x14ac:dyDescent="0.55000000000000004"/>
  <cols>
    <col min="1" max="1" width="5" style="4" customWidth="1"/>
    <col min="2" max="2" width="10.33203125" style="4" customWidth="1"/>
    <col min="3" max="4" width="9.9140625" style="4" customWidth="1"/>
    <col min="5" max="5" width="14.83203125" style="4" customWidth="1"/>
    <col min="6" max="6" width="3.1640625" style="4" customWidth="1"/>
    <col min="7" max="7" width="11.58203125" style="4" customWidth="1"/>
    <col min="8" max="8" width="11.75" style="4" bestFit="1" customWidth="1"/>
    <col min="9" max="9" width="11.1640625" style="4" bestFit="1" customWidth="1"/>
    <col min="10" max="10" width="15" style="4" bestFit="1" customWidth="1"/>
    <col min="11" max="11" width="15" style="4" customWidth="1"/>
    <col min="12" max="12" width="16.75" style="4" bestFit="1" customWidth="1"/>
    <col min="13" max="13" width="3" style="4" customWidth="1"/>
    <col min="14" max="14" width="11.25" style="4" customWidth="1"/>
    <col min="15" max="15" width="3" style="4" customWidth="1"/>
    <col min="16" max="16384" width="8.6640625" style="4"/>
  </cols>
  <sheetData>
    <row r="2" spans="2:16" ht="23" customHeight="1" x14ac:dyDescent="0.55000000000000004">
      <c r="E2" s="24" t="s">
        <v>36</v>
      </c>
      <c r="F2" s="24"/>
      <c r="G2" s="24"/>
      <c r="H2" s="24"/>
      <c r="I2" s="24"/>
      <c r="J2" s="24"/>
      <c r="K2" s="24"/>
      <c r="L2" s="24"/>
    </row>
    <row r="3" spans="2:16" ht="15.5" customHeight="1" x14ac:dyDescent="0.55000000000000004">
      <c r="E3" s="9"/>
      <c r="F3" s="9"/>
      <c r="G3" s="9"/>
      <c r="H3" s="9"/>
      <c r="I3" s="9"/>
      <c r="J3" s="9"/>
      <c r="K3" s="9"/>
      <c r="L3" s="9"/>
    </row>
    <row r="4" spans="2:16" x14ac:dyDescent="0.55000000000000004">
      <c r="B4" s="7" t="s">
        <v>15</v>
      </c>
      <c r="G4" s="7" t="s">
        <v>16</v>
      </c>
      <c r="H4" s="7"/>
      <c r="N4" s="7" t="s">
        <v>42</v>
      </c>
      <c r="P4" s="7" t="s">
        <v>28</v>
      </c>
    </row>
    <row r="5" spans="2:16" ht="24.5" customHeight="1" thickBot="1" x14ac:dyDescent="0.6">
      <c r="B5" s="5" t="s">
        <v>1</v>
      </c>
      <c r="C5" s="5" t="s">
        <v>14</v>
      </c>
      <c r="D5" s="5" t="s">
        <v>2</v>
      </c>
      <c r="E5" s="5" t="s">
        <v>3</v>
      </c>
      <c r="G5" s="5" t="s">
        <v>41</v>
      </c>
      <c r="H5" s="5" t="s">
        <v>40</v>
      </c>
      <c r="I5" s="5" t="s">
        <v>37</v>
      </c>
      <c r="J5" s="5" t="s">
        <v>17</v>
      </c>
      <c r="K5" s="5" t="s">
        <v>39</v>
      </c>
      <c r="L5" s="5" t="s">
        <v>18</v>
      </c>
      <c r="N5" s="15" t="s">
        <v>43</v>
      </c>
      <c r="P5" s="8" t="s">
        <v>28</v>
      </c>
    </row>
    <row r="6" spans="2:16" ht="19" customHeight="1" x14ac:dyDescent="0.55000000000000004">
      <c r="B6" s="4" t="s">
        <v>4</v>
      </c>
      <c r="C6" s="6">
        <v>4000</v>
      </c>
      <c r="D6" s="6">
        <v>3000</v>
      </c>
      <c r="E6" s="6">
        <v>500</v>
      </c>
      <c r="G6" s="10" t="s">
        <v>34</v>
      </c>
      <c r="H6" s="4" t="s">
        <v>44</v>
      </c>
      <c r="I6" s="6" t="s">
        <v>19</v>
      </c>
      <c r="J6" s="6">
        <v>5000</v>
      </c>
      <c r="K6" s="6">
        <v>2000</v>
      </c>
      <c r="L6" s="6">
        <v>3000</v>
      </c>
      <c r="N6" s="13">
        <v>500</v>
      </c>
      <c r="P6" s="21" t="s">
        <v>98</v>
      </c>
    </row>
    <row r="7" spans="2:16" ht="19" customHeight="1" x14ac:dyDescent="0.55000000000000004">
      <c r="B7" s="4" t="s">
        <v>5</v>
      </c>
      <c r="C7" s="6">
        <v>4000</v>
      </c>
      <c r="D7" s="6">
        <v>2000</v>
      </c>
      <c r="E7" s="6">
        <v>500</v>
      </c>
      <c r="G7" s="10" t="s">
        <v>34</v>
      </c>
      <c r="H7" s="4" t="s">
        <v>44</v>
      </c>
      <c r="I7" s="6" t="s">
        <v>20</v>
      </c>
      <c r="J7" s="6">
        <v>8000</v>
      </c>
      <c r="K7" s="6">
        <v>4000</v>
      </c>
      <c r="L7" s="6">
        <v>4000</v>
      </c>
      <c r="N7" s="13">
        <v>1000</v>
      </c>
      <c r="P7" s="21" t="s">
        <v>29</v>
      </c>
    </row>
    <row r="8" spans="2:16" ht="19" customHeight="1" x14ac:dyDescent="0.55000000000000004">
      <c r="B8" s="4" t="s">
        <v>6</v>
      </c>
      <c r="C8" s="6">
        <v>4000</v>
      </c>
      <c r="D8" s="6">
        <v>1000</v>
      </c>
      <c r="E8" s="6">
        <v>500</v>
      </c>
      <c r="G8" s="10" t="s">
        <v>34</v>
      </c>
      <c r="H8" s="4" t="s">
        <v>44</v>
      </c>
      <c r="I8" s="6" t="s">
        <v>21</v>
      </c>
      <c r="J8" s="6">
        <v>12000</v>
      </c>
      <c r="K8" s="6">
        <v>6000</v>
      </c>
      <c r="L8" s="6">
        <v>6000</v>
      </c>
      <c r="N8" s="13">
        <v>1500</v>
      </c>
      <c r="P8" s="21" t="s">
        <v>30</v>
      </c>
    </row>
    <row r="9" spans="2:16" ht="19" customHeight="1" x14ac:dyDescent="0.55000000000000004">
      <c r="B9" s="4" t="s">
        <v>7</v>
      </c>
      <c r="C9" s="6">
        <v>4000</v>
      </c>
      <c r="D9" s="6">
        <v>0</v>
      </c>
      <c r="E9" s="6">
        <v>250</v>
      </c>
      <c r="G9" s="10" t="s">
        <v>34</v>
      </c>
      <c r="H9" s="4" t="s">
        <v>44</v>
      </c>
      <c r="I9" s="6" t="s">
        <v>22</v>
      </c>
      <c r="J9" s="6">
        <v>16000</v>
      </c>
      <c r="K9" s="6">
        <v>8000</v>
      </c>
      <c r="L9" s="6">
        <v>8000</v>
      </c>
      <c r="N9" s="14">
        <v>2000</v>
      </c>
      <c r="P9" s="21" t="s">
        <v>31</v>
      </c>
    </row>
    <row r="10" spans="2:16" ht="19" customHeight="1" x14ac:dyDescent="0.55000000000000004">
      <c r="B10" s="4" t="s">
        <v>8</v>
      </c>
      <c r="C10" s="6">
        <v>3000</v>
      </c>
      <c r="D10" s="6">
        <v>0</v>
      </c>
      <c r="E10" s="6">
        <v>250</v>
      </c>
      <c r="G10" s="10" t="s">
        <v>34</v>
      </c>
      <c r="H10" s="4" t="s">
        <v>44</v>
      </c>
      <c r="I10" s="6" t="s">
        <v>23</v>
      </c>
      <c r="J10" s="6">
        <v>20000</v>
      </c>
      <c r="K10" s="6">
        <v>10000</v>
      </c>
      <c r="L10" s="6">
        <v>10000</v>
      </c>
      <c r="N10" s="14">
        <v>3000</v>
      </c>
      <c r="P10" s="22" t="s">
        <v>32</v>
      </c>
    </row>
    <row r="11" spans="2:16" ht="19" customHeight="1" x14ac:dyDescent="0.55000000000000004">
      <c r="B11" s="4" t="s">
        <v>9</v>
      </c>
      <c r="C11" s="6">
        <v>2000</v>
      </c>
      <c r="D11" s="6">
        <v>0</v>
      </c>
      <c r="E11" s="6">
        <v>250</v>
      </c>
      <c r="G11" s="10" t="s">
        <v>35</v>
      </c>
      <c r="H11" s="4" t="s">
        <v>45</v>
      </c>
      <c r="I11" s="6" t="s">
        <v>24</v>
      </c>
      <c r="J11" s="6">
        <v>30000</v>
      </c>
      <c r="K11" s="6">
        <v>13500</v>
      </c>
      <c r="L11" s="6">
        <v>16500</v>
      </c>
      <c r="P11" s="21" t="s">
        <v>33</v>
      </c>
    </row>
    <row r="12" spans="2:16" ht="19" customHeight="1" x14ac:dyDescent="0.55000000000000004">
      <c r="B12" s="4" t="s">
        <v>10</v>
      </c>
      <c r="C12" s="6">
        <v>1000</v>
      </c>
      <c r="D12" s="6">
        <v>0</v>
      </c>
      <c r="E12" s="6">
        <v>250</v>
      </c>
      <c r="G12" s="10" t="s">
        <v>35</v>
      </c>
      <c r="H12" s="4" t="s">
        <v>45</v>
      </c>
      <c r="I12" s="6" t="s">
        <v>25</v>
      </c>
      <c r="J12" s="6">
        <v>40000</v>
      </c>
      <c r="K12" s="6">
        <v>18000</v>
      </c>
      <c r="L12" s="6">
        <v>22000</v>
      </c>
    </row>
    <row r="13" spans="2:16" ht="19" customHeight="1" x14ac:dyDescent="0.55000000000000004">
      <c r="B13" s="4" t="s">
        <v>11</v>
      </c>
      <c r="C13" s="6">
        <v>1000</v>
      </c>
      <c r="D13" s="6">
        <v>0</v>
      </c>
      <c r="E13" s="6">
        <v>250</v>
      </c>
      <c r="G13" s="10" t="s">
        <v>35</v>
      </c>
      <c r="H13" s="4" t="s">
        <v>45</v>
      </c>
      <c r="I13" s="6" t="s">
        <v>26</v>
      </c>
      <c r="J13" s="6">
        <v>50000</v>
      </c>
      <c r="K13" s="6">
        <v>22500</v>
      </c>
      <c r="L13" s="6">
        <v>27500.000000000004</v>
      </c>
    </row>
    <row r="14" spans="2:16" ht="19" customHeight="1" x14ac:dyDescent="0.55000000000000004">
      <c r="B14" s="4" t="s">
        <v>12</v>
      </c>
      <c r="C14" s="6">
        <v>1000</v>
      </c>
      <c r="D14" s="6">
        <v>0</v>
      </c>
      <c r="E14" s="6">
        <v>250</v>
      </c>
      <c r="G14" s="11" t="s">
        <v>35</v>
      </c>
      <c r="H14" s="4" t="s">
        <v>45</v>
      </c>
      <c r="I14" s="6" t="s">
        <v>27</v>
      </c>
      <c r="J14" s="6">
        <v>60000</v>
      </c>
      <c r="K14" s="6">
        <v>27000</v>
      </c>
      <c r="L14" s="6">
        <v>33000</v>
      </c>
    </row>
    <row r="15" spans="2:16" ht="19" customHeight="1" x14ac:dyDescent="0.55000000000000004">
      <c r="B15" s="4" t="s">
        <v>13</v>
      </c>
      <c r="C15" s="6">
        <v>1000</v>
      </c>
      <c r="D15" s="6">
        <v>0</v>
      </c>
      <c r="E15" s="6">
        <v>250</v>
      </c>
      <c r="G15" s="12" t="s">
        <v>35</v>
      </c>
      <c r="H15" s="4" t="s">
        <v>46</v>
      </c>
      <c r="I15" s="6" t="s">
        <v>24</v>
      </c>
      <c r="J15" s="6">
        <v>35000</v>
      </c>
      <c r="K15" s="6">
        <v>16000</v>
      </c>
      <c r="L15" s="6">
        <v>19000</v>
      </c>
    </row>
    <row r="16" spans="2:16" ht="19" customHeight="1" x14ac:dyDescent="0.55000000000000004">
      <c r="G16" s="12" t="s">
        <v>38</v>
      </c>
      <c r="H16" s="4" t="s">
        <v>46</v>
      </c>
      <c r="I16" s="6" t="s">
        <v>25</v>
      </c>
      <c r="J16" s="6">
        <v>49000</v>
      </c>
      <c r="K16" s="6">
        <v>21000</v>
      </c>
      <c r="L16" s="6">
        <v>28000</v>
      </c>
    </row>
    <row r="17" spans="7:12" ht="19" customHeight="1" x14ac:dyDescent="0.55000000000000004">
      <c r="G17" s="12" t="s">
        <v>38</v>
      </c>
      <c r="H17" s="4" t="s">
        <v>46</v>
      </c>
      <c r="I17" s="6" t="s">
        <v>26</v>
      </c>
      <c r="J17" s="6">
        <v>63000</v>
      </c>
      <c r="K17" s="6">
        <v>26000</v>
      </c>
      <c r="L17" s="6">
        <v>37000</v>
      </c>
    </row>
    <row r="18" spans="7:12" ht="19" customHeight="1" x14ac:dyDescent="0.55000000000000004">
      <c r="G18" s="12" t="s">
        <v>38</v>
      </c>
      <c r="H18" s="4" t="s">
        <v>46</v>
      </c>
      <c r="I18" s="6" t="s">
        <v>27</v>
      </c>
      <c r="J18" s="6">
        <v>80000</v>
      </c>
      <c r="K18" s="6">
        <v>30000</v>
      </c>
      <c r="L18" s="6">
        <v>50000</v>
      </c>
    </row>
    <row r="19" spans="7:12" ht="19" customHeight="1" x14ac:dyDescent="0.55000000000000004">
      <c r="G19" s="12" t="s">
        <v>38</v>
      </c>
      <c r="H19" s="4" t="s">
        <v>47</v>
      </c>
      <c r="I19" s="6" t="s">
        <v>24</v>
      </c>
      <c r="J19" s="6">
        <v>37000</v>
      </c>
      <c r="K19" s="6">
        <v>17000</v>
      </c>
      <c r="L19" s="6">
        <v>20000</v>
      </c>
    </row>
    <row r="20" spans="7:12" ht="19" customHeight="1" x14ac:dyDescent="0.55000000000000004">
      <c r="G20" s="12" t="s">
        <v>38</v>
      </c>
      <c r="H20" s="4" t="s">
        <v>47</v>
      </c>
      <c r="I20" s="6" t="s">
        <v>25</v>
      </c>
      <c r="J20" s="6">
        <v>53000</v>
      </c>
      <c r="K20" s="6">
        <v>22000</v>
      </c>
      <c r="L20" s="6">
        <v>31000</v>
      </c>
    </row>
    <row r="21" spans="7:12" ht="19" customHeight="1" x14ac:dyDescent="0.55000000000000004">
      <c r="G21" s="12" t="s">
        <v>38</v>
      </c>
      <c r="H21" s="4" t="s">
        <v>47</v>
      </c>
      <c r="I21" s="6" t="s">
        <v>26</v>
      </c>
      <c r="J21" s="6">
        <v>66000</v>
      </c>
      <c r="K21" s="6">
        <v>27000</v>
      </c>
      <c r="L21" s="6">
        <v>39000</v>
      </c>
    </row>
    <row r="22" spans="7:12" ht="19" customHeight="1" x14ac:dyDescent="0.55000000000000004">
      <c r="G22" s="12" t="s">
        <v>38</v>
      </c>
      <c r="H22" s="4" t="s">
        <v>47</v>
      </c>
      <c r="I22" s="6" t="s">
        <v>27</v>
      </c>
      <c r="J22" s="6">
        <v>88000</v>
      </c>
      <c r="K22" s="6">
        <v>31000</v>
      </c>
      <c r="L22" s="6">
        <v>57000</v>
      </c>
    </row>
  </sheetData>
  <mergeCells count="1">
    <mergeCell ref="E2:L2"/>
  </mergeCells>
  <phoneticPr fontId="1"/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4B31D-BA3C-4C3E-8B3F-8DB1F0B7EFA5}">
  <sheetPr codeName="Sheet4">
    <tabColor rgb="FFFFFF00"/>
  </sheetPr>
  <dimension ref="A5:M10"/>
  <sheetViews>
    <sheetView showGridLines="0" workbookViewId="0">
      <selection activeCell="E5" sqref="E5"/>
    </sheetView>
  </sheetViews>
  <sheetFormatPr defaultRowHeight="18" x14ac:dyDescent="0.55000000000000004"/>
  <cols>
    <col min="1" max="2" width="9.25" bestFit="1" customWidth="1"/>
    <col min="3" max="3" width="18" bestFit="1" customWidth="1"/>
    <col min="4" max="4" width="17" bestFit="1" customWidth="1"/>
    <col min="5" max="8" width="17" customWidth="1"/>
    <col min="9" max="9" width="6.58203125" customWidth="1"/>
    <col min="10" max="10" width="11.33203125" bestFit="1" customWidth="1"/>
    <col min="11" max="11" width="9.25" bestFit="1" customWidth="1"/>
    <col min="12" max="12" width="13.25" bestFit="1" customWidth="1"/>
    <col min="13" max="13" width="18" bestFit="1" customWidth="1"/>
  </cols>
  <sheetData>
    <row r="5" spans="1:13" x14ac:dyDescent="0.55000000000000004">
      <c r="A5" t="s">
        <v>94</v>
      </c>
      <c r="B5" t="s">
        <v>97</v>
      </c>
      <c r="C5" t="s">
        <v>95</v>
      </c>
      <c r="J5" s="17" t="s">
        <v>88</v>
      </c>
      <c r="K5" t="s">
        <v>94</v>
      </c>
      <c r="L5" t="s">
        <v>96</v>
      </c>
      <c r="M5" t="s">
        <v>95</v>
      </c>
    </row>
    <row r="6" spans="1:13" x14ac:dyDescent="0.55000000000000004">
      <c r="A6" s="39">
        <v>117100</v>
      </c>
      <c r="B6" s="39">
        <v>170000</v>
      </c>
      <c r="C6" s="39">
        <v>287100</v>
      </c>
      <c r="J6" s="18" t="s">
        <v>86</v>
      </c>
      <c r="K6" s="39">
        <v>37000</v>
      </c>
      <c r="L6" s="39">
        <v>58500</v>
      </c>
      <c r="M6" s="39">
        <v>95500</v>
      </c>
    </row>
    <row r="7" spans="1:13" x14ac:dyDescent="0.55000000000000004">
      <c r="J7" s="18" t="s">
        <v>116</v>
      </c>
      <c r="K7" s="39">
        <v>62100</v>
      </c>
      <c r="L7" s="39">
        <v>84500</v>
      </c>
      <c r="M7" s="39">
        <v>146600</v>
      </c>
    </row>
    <row r="8" spans="1:13" x14ac:dyDescent="0.55000000000000004">
      <c r="J8" s="18" t="s">
        <v>112</v>
      </c>
      <c r="K8" s="39">
        <v>9000</v>
      </c>
      <c r="L8" s="39">
        <v>16000</v>
      </c>
      <c r="M8" s="39">
        <v>25000</v>
      </c>
    </row>
    <row r="9" spans="1:13" x14ac:dyDescent="0.55000000000000004">
      <c r="J9" s="18" t="s">
        <v>131</v>
      </c>
      <c r="K9" s="39">
        <v>9000</v>
      </c>
      <c r="L9" s="39">
        <v>11000</v>
      </c>
      <c r="M9" s="39">
        <v>20000</v>
      </c>
    </row>
    <row r="10" spans="1:13" x14ac:dyDescent="0.55000000000000004">
      <c r="J10" s="18" t="s">
        <v>87</v>
      </c>
      <c r="K10" s="39">
        <v>117100</v>
      </c>
      <c r="L10" s="39">
        <v>170000</v>
      </c>
      <c r="M10" s="39">
        <v>287100</v>
      </c>
    </row>
  </sheetData>
  <phoneticPr fontId="1"/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</vt:i4>
      </vt:variant>
    </vt:vector>
  </HeadingPairs>
  <TitlesOfParts>
    <vt:vector size="6" baseType="lpstr">
      <vt:lpstr>トップ画面</vt:lpstr>
      <vt:lpstr>データベース</vt:lpstr>
      <vt:lpstr>注意_売上画面</vt:lpstr>
      <vt:lpstr>注意_管理者専用画面</vt:lpstr>
      <vt:lpstr>注意_管理者専用データ集約</vt:lpstr>
      <vt:lpstr>注意_売上画面!Print_Area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masahide.miku.0208@gmail.com</dc:creator>
  <cp:lastModifiedBy>masahide.miku.0208@gmail.com</cp:lastModifiedBy>
  <cp:lastPrinted>2024-01-29T14:14:06Z</cp:lastPrinted>
  <dcterms:created xsi:type="dcterms:W3CDTF">2023-12-19T09:29:23Z</dcterms:created>
  <dcterms:modified xsi:type="dcterms:W3CDTF">2024-01-29T14:18:33Z</dcterms:modified>
</cp:coreProperties>
</file>